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2876B25D-7EA3-454C-9AA0-9A8A0541CD78}" xr6:coauthVersionLast="47" xr6:coauthVersionMax="47" xr10:uidLastSave="{00000000-0000-0000-0000-000000000000}"/>
  <bookViews>
    <workbookView xWindow="28680" yWindow="-120" windowWidth="20730" windowHeight="11040" firstSheet="3" activeTab="3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FORMULA" sheetId="12" r:id="rId5"/>
    <sheet name="Data precios" sheetId="11" r:id="rId6"/>
    <sheet name="precios mercado" sheetId="5" state="hidden" r:id="rId7"/>
    <sheet name="Base ATP" sheetId="10" r:id="rId8"/>
    <sheet name="Stock APC" sheetId="2" r:id="rId9"/>
    <sheet name="Base ATR" sheetId="3" r:id="rId10"/>
  </sheets>
  <definedNames>
    <definedName name="_xlnm._FilterDatabase" localSheetId="1" hidden="1">'AJUSTE PRECIOS 14-01'!$A$1:$P$38</definedName>
    <definedName name="_xlnm._FilterDatabase" localSheetId="7" hidden="1">'Base ATP'!$A$1:$P$1</definedName>
    <definedName name="_xlnm._FilterDatabase" localSheetId="9" hidden="1">'Base ATR'!$A$1:$C$1</definedName>
    <definedName name="_xlnm._FilterDatabase" localSheetId="5" hidden="1">'Data precios'!$A$1:$V$1623</definedName>
    <definedName name="_xlnm._FilterDatabase" localSheetId="3" hidden="1">Rotación!$A$1:$AD$219</definedName>
    <definedName name="_xlnm._FilterDatabase" localSheetId="8" hidden="1">'Stock APC'!$A$1:$R$1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32" i="11" l="1"/>
  <c r="H1632" i="11"/>
  <c r="I1632" i="11"/>
  <c r="J1632" i="11"/>
  <c r="K1632" i="11"/>
  <c r="L1632" i="11" s="1"/>
  <c r="M1632" i="11"/>
  <c r="N1632" i="11"/>
  <c r="O1632" i="11" s="1"/>
  <c r="G1633" i="11"/>
  <c r="H1633" i="11"/>
  <c r="I1633" i="11"/>
  <c r="J1633" i="11"/>
  <c r="K1633" i="11"/>
  <c r="L1633" i="11" s="1"/>
  <c r="M1633" i="11"/>
  <c r="N1633" i="11"/>
  <c r="O1633" i="11" s="1"/>
  <c r="G1634" i="11"/>
  <c r="H1634" i="11"/>
  <c r="I1634" i="11"/>
  <c r="J1634" i="11"/>
  <c r="K1634" i="11"/>
  <c r="L1634" i="11" s="1"/>
  <c r="M1634" i="11"/>
  <c r="N1634" i="11"/>
  <c r="P1634" i="11" s="1"/>
  <c r="O1634" i="11"/>
  <c r="G1635" i="11"/>
  <c r="H1635" i="11"/>
  <c r="I1635" i="11"/>
  <c r="J1635" i="11"/>
  <c r="K1635" i="11"/>
  <c r="L1635" i="11" s="1"/>
  <c r="M1635" i="11"/>
  <c r="N1635" i="11"/>
  <c r="P1635" i="11" s="1"/>
  <c r="O1635" i="11"/>
  <c r="G1636" i="11"/>
  <c r="H1636" i="11"/>
  <c r="I1636" i="11"/>
  <c r="J1636" i="11"/>
  <c r="K1636" i="11"/>
  <c r="L1636" i="11" s="1"/>
  <c r="M1636" i="11"/>
  <c r="N1636" i="11"/>
  <c r="P1636" i="11" s="1"/>
  <c r="O1636" i="11"/>
  <c r="G1637" i="11"/>
  <c r="H1637" i="11"/>
  <c r="I1637" i="11"/>
  <c r="J1637" i="11"/>
  <c r="K1637" i="11"/>
  <c r="L1637" i="11" s="1"/>
  <c r="M1637" i="11"/>
  <c r="N1637" i="11"/>
  <c r="P1637" i="11" s="1"/>
  <c r="O1637" i="11"/>
  <c r="G1638" i="11"/>
  <c r="H1638" i="11"/>
  <c r="I1638" i="11"/>
  <c r="J1638" i="11"/>
  <c r="K1638" i="11"/>
  <c r="L1638" i="11" s="1"/>
  <c r="M1638" i="11"/>
  <c r="N1638" i="11"/>
  <c r="P1638" i="11" s="1"/>
  <c r="O1638" i="11"/>
  <c r="G1639" i="11"/>
  <c r="H1639" i="11"/>
  <c r="I1639" i="11"/>
  <c r="J1639" i="11"/>
  <c r="K1639" i="11"/>
  <c r="L1639" i="11" s="1"/>
  <c r="M1639" i="11"/>
  <c r="N1639" i="11"/>
  <c r="P1639" i="11" s="1"/>
  <c r="O1639" i="11"/>
  <c r="G1640" i="11"/>
  <c r="H1640" i="11"/>
  <c r="I1640" i="11"/>
  <c r="J1640" i="11"/>
  <c r="K1640" i="11"/>
  <c r="L1640" i="11" s="1"/>
  <c r="M1640" i="11"/>
  <c r="N1640" i="11"/>
  <c r="P1640" i="11" s="1"/>
  <c r="O1640" i="11"/>
  <c r="G1641" i="11"/>
  <c r="H1641" i="11"/>
  <c r="I1641" i="11"/>
  <c r="J1641" i="11"/>
  <c r="K1641" i="11"/>
  <c r="L1641" i="11" s="1"/>
  <c r="M1641" i="11"/>
  <c r="N1641" i="11"/>
  <c r="P1641" i="11" s="1"/>
  <c r="O1641" i="11"/>
  <c r="G1642" i="11"/>
  <c r="H1642" i="11"/>
  <c r="I1642" i="11"/>
  <c r="J1642" i="11"/>
  <c r="K1642" i="11"/>
  <c r="L1642" i="11" s="1"/>
  <c r="M1642" i="11"/>
  <c r="N1642" i="11"/>
  <c r="P1642" i="11" s="1"/>
  <c r="O1642" i="11"/>
  <c r="G1643" i="11"/>
  <c r="H1643" i="11"/>
  <c r="I1643" i="11"/>
  <c r="J1643" i="11"/>
  <c r="K1643" i="11"/>
  <c r="L1643" i="11" s="1"/>
  <c r="M1643" i="11"/>
  <c r="N1643" i="11"/>
  <c r="P1643" i="11" s="1"/>
  <c r="O1643" i="11"/>
  <c r="G1644" i="11"/>
  <c r="H1644" i="11"/>
  <c r="I1644" i="11"/>
  <c r="J1644" i="11"/>
  <c r="K1644" i="11"/>
  <c r="L1644" i="11" s="1"/>
  <c r="M1644" i="11"/>
  <c r="N1644" i="11"/>
  <c r="P1644" i="11" s="1"/>
  <c r="O1644" i="11"/>
  <c r="G1645" i="11"/>
  <c r="H1645" i="11"/>
  <c r="I1645" i="11"/>
  <c r="J1645" i="11"/>
  <c r="K1645" i="11"/>
  <c r="L1645" i="11" s="1"/>
  <c r="M1645" i="11"/>
  <c r="N1645" i="11"/>
  <c r="P1645" i="11" s="1"/>
  <c r="O1645" i="11"/>
  <c r="G1646" i="11"/>
  <c r="H1646" i="11"/>
  <c r="I1646" i="11"/>
  <c r="J1646" i="11"/>
  <c r="K1646" i="11"/>
  <c r="L1646" i="11" s="1"/>
  <c r="M1646" i="11"/>
  <c r="N1646" i="11"/>
  <c r="P1646" i="11" s="1"/>
  <c r="O1646" i="11"/>
  <c r="G1647" i="11"/>
  <c r="H1647" i="11"/>
  <c r="I1647" i="11"/>
  <c r="J1647" i="11"/>
  <c r="K1647" i="11"/>
  <c r="L1647" i="11" s="1"/>
  <c r="M1647" i="11"/>
  <c r="N1647" i="11"/>
  <c r="P1647" i="11" s="1"/>
  <c r="O1647" i="11"/>
  <c r="G1648" i="11"/>
  <c r="H1648" i="11"/>
  <c r="I1648" i="11"/>
  <c r="J1648" i="11"/>
  <c r="K1648" i="11"/>
  <c r="L1648" i="11" s="1"/>
  <c r="M1648" i="11"/>
  <c r="N1648" i="11"/>
  <c r="O1648" i="11"/>
  <c r="G1649" i="11"/>
  <c r="H1649" i="11"/>
  <c r="I1649" i="11"/>
  <c r="J1649" i="11"/>
  <c r="K1649" i="11"/>
  <c r="L1649" i="11" s="1"/>
  <c r="M1649" i="11"/>
  <c r="N1649" i="11"/>
  <c r="O1649" i="11"/>
  <c r="G1650" i="11"/>
  <c r="H1650" i="11"/>
  <c r="I1650" i="11"/>
  <c r="J1650" i="11"/>
  <c r="K1650" i="11"/>
  <c r="L1650" i="11" s="1"/>
  <c r="M1650" i="11"/>
  <c r="N1650" i="11"/>
  <c r="P1650" i="11" s="1"/>
  <c r="O1650" i="11"/>
  <c r="G1651" i="11"/>
  <c r="H1651" i="11"/>
  <c r="I1651" i="11"/>
  <c r="J1651" i="11"/>
  <c r="K1651" i="11"/>
  <c r="L1651" i="11" s="1"/>
  <c r="M1651" i="11"/>
  <c r="N1651" i="11"/>
  <c r="P1651" i="11" s="1"/>
  <c r="O1651" i="11"/>
  <c r="G1652" i="11"/>
  <c r="H1652" i="11"/>
  <c r="I1652" i="11"/>
  <c r="J1652" i="11"/>
  <c r="K1652" i="11"/>
  <c r="L1652" i="11" s="1"/>
  <c r="M1652" i="11"/>
  <c r="N1652" i="11"/>
  <c r="P1652" i="11" s="1"/>
  <c r="O1652" i="11"/>
  <c r="G1653" i="11"/>
  <c r="H1653" i="11"/>
  <c r="I1653" i="11"/>
  <c r="J1653" i="11"/>
  <c r="K1653" i="11"/>
  <c r="L1653" i="11" s="1"/>
  <c r="M1653" i="11"/>
  <c r="N1653" i="11"/>
  <c r="P1653" i="11" s="1"/>
  <c r="O1653" i="11"/>
  <c r="G1654" i="11"/>
  <c r="H1654" i="11"/>
  <c r="I1654" i="11"/>
  <c r="J1654" i="11"/>
  <c r="K1654" i="11"/>
  <c r="L1654" i="11" s="1"/>
  <c r="M1654" i="11"/>
  <c r="N1654" i="11"/>
  <c r="P1654" i="11" s="1"/>
  <c r="O1654" i="11"/>
  <c r="G1655" i="11"/>
  <c r="H1655" i="11"/>
  <c r="I1655" i="11"/>
  <c r="J1655" i="11"/>
  <c r="K1655" i="11"/>
  <c r="L1655" i="11" s="1"/>
  <c r="M1655" i="11"/>
  <c r="N1655" i="11"/>
  <c r="O1655" i="11"/>
  <c r="G1656" i="11"/>
  <c r="H1656" i="11"/>
  <c r="I1656" i="11"/>
  <c r="J1656" i="11"/>
  <c r="K1656" i="11"/>
  <c r="L1656" i="11" s="1"/>
  <c r="M1656" i="11"/>
  <c r="N1656" i="11"/>
  <c r="O1656" i="11"/>
  <c r="P1656" i="11"/>
  <c r="G1657" i="11"/>
  <c r="H1657" i="11"/>
  <c r="I1657" i="11"/>
  <c r="J1657" i="11"/>
  <c r="K1657" i="11"/>
  <c r="L1657" i="11" s="1"/>
  <c r="M1657" i="11"/>
  <c r="N1657" i="11"/>
  <c r="P1657" i="11" s="1"/>
  <c r="O1657" i="11"/>
  <c r="G1658" i="11"/>
  <c r="H1658" i="11"/>
  <c r="I1658" i="11"/>
  <c r="J1658" i="11"/>
  <c r="K1658" i="11"/>
  <c r="L1658" i="11" s="1"/>
  <c r="M1658" i="11"/>
  <c r="N1658" i="11"/>
  <c r="P1658" i="11" s="1"/>
  <c r="O1658" i="11"/>
  <c r="G1659" i="11"/>
  <c r="H1659" i="11"/>
  <c r="I1659" i="11"/>
  <c r="J1659" i="11"/>
  <c r="K1659" i="11"/>
  <c r="L1659" i="11" s="1"/>
  <c r="M1659" i="11"/>
  <c r="N1659" i="11"/>
  <c r="P1659" i="11" s="1"/>
  <c r="O1659" i="11"/>
  <c r="G1660" i="11"/>
  <c r="H1660" i="11"/>
  <c r="I1660" i="11"/>
  <c r="J1660" i="11"/>
  <c r="K1660" i="11"/>
  <c r="L1660" i="11" s="1"/>
  <c r="M1660" i="11"/>
  <c r="N1660" i="11"/>
  <c r="O1660" i="11"/>
  <c r="P1660" i="11"/>
  <c r="G1661" i="11"/>
  <c r="H1661" i="11"/>
  <c r="I1661" i="11"/>
  <c r="J1661" i="11"/>
  <c r="K1661" i="11"/>
  <c r="L1661" i="11" s="1"/>
  <c r="M1661" i="11"/>
  <c r="N1661" i="11"/>
  <c r="P1661" i="11" s="1"/>
  <c r="O1661" i="11"/>
  <c r="G1662" i="11"/>
  <c r="H1662" i="11"/>
  <c r="I1662" i="11"/>
  <c r="J1662" i="11"/>
  <c r="K1662" i="11"/>
  <c r="L1662" i="11" s="1"/>
  <c r="M1662" i="11"/>
  <c r="N1662" i="11"/>
  <c r="O1662" i="11"/>
  <c r="P1662" i="11"/>
  <c r="G1663" i="11"/>
  <c r="H1663" i="11"/>
  <c r="I1663" i="11"/>
  <c r="J1663" i="11"/>
  <c r="K1663" i="11"/>
  <c r="L1663" i="11" s="1"/>
  <c r="M1663" i="11"/>
  <c r="N1663" i="11"/>
  <c r="P1663" i="11" s="1"/>
  <c r="O1663" i="11"/>
  <c r="G1664" i="11"/>
  <c r="H1664" i="11"/>
  <c r="I1664" i="11"/>
  <c r="J1664" i="11"/>
  <c r="K1664" i="11"/>
  <c r="L1664" i="11" s="1"/>
  <c r="M1664" i="11"/>
  <c r="N1664" i="11"/>
  <c r="O1664" i="11"/>
  <c r="P1664" i="11"/>
  <c r="G1665" i="11"/>
  <c r="H1665" i="11"/>
  <c r="I1665" i="11"/>
  <c r="J1665" i="11"/>
  <c r="K1665" i="11"/>
  <c r="L1665" i="11" s="1"/>
  <c r="M1665" i="11"/>
  <c r="N1665" i="11"/>
  <c r="P1665" i="11" s="1"/>
  <c r="O1665" i="11"/>
  <c r="G1666" i="11"/>
  <c r="H1666" i="11"/>
  <c r="I1666" i="11"/>
  <c r="J1666" i="11"/>
  <c r="K1666" i="11"/>
  <c r="L1666" i="11" s="1"/>
  <c r="M1666" i="11"/>
  <c r="N1666" i="11"/>
  <c r="O1666" i="11"/>
  <c r="P1666" i="11"/>
  <c r="G1667" i="11"/>
  <c r="H1667" i="11"/>
  <c r="I1667" i="11"/>
  <c r="J1667" i="11"/>
  <c r="K1667" i="11"/>
  <c r="L1667" i="11" s="1"/>
  <c r="M1667" i="11"/>
  <c r="N1667" i="11"/>
  <c r="P1667" i="11" s="1"/>
  <c r="O1667" i="11"/>
  <c r="G1668" i="11"/>
  <c r="H1668" i="11"/>
  <c r="I1668" i="11"/>
  <c r="J1668" i="11"/>
  <c r="K1668" i="11"/>
  <c r="L1668" i="11" s="1"/>
  <c r="M1668" i="11"/>
  <c r="N1668" i="11"/>
  <c r="O1668" i="11"/>
  <c r="P1668" i="11"/>
  <c r="G1669" i="11"/>
  <c r="H1669" i="11"/>
  <c r="I1669" i="11"/>
  <c r="J1669" i="11"/>
  <c r="K1669" i="11"/>
  <c r="L1669" i="11" s="1"/>
  <c r="M1669" i="11"/>
  <c r="N1669" i="11"/>
  <c r="P1669" i="11" s="1"/>
  <c r="O1669" i="11"/>
  <c r="G1670" i="11"/>
  <c r="H1670" i="11"/>
  <c r="I1670" i="11"/>
  <c r="J1670" i="11"/>
  <c r="K1670" i="11"/>
  <c r="L1670" i="11" s="1"/>
  <c r="M1670" i="11"/>
  <c r="N1670" i="11"/>
  <c r="O1670" i="11"/>
  <c r="P1670" i="11"/>
  <c r="G1671" i="11"/>
  <c r="H1671" i="11"/>
  <c r="I1671" i="11"/>
  <c r="J1671" i="11"/>
  <c r="K1671" i="11"/>
  <c r="L1671" i="11" s="1"/>
  <c r="M1671" i="11"/>
  <c r="N1671" i="11"/>
  <c r="P1671" i="11" s="1"/>
  <c r="O1671" i="11"/>
  <c r="G1672" i="11"/>
  <c r="H1672" i="11"/>
  <c r="I1672" i="11"/>
  <c r="J1672" i="11"/>
  <c r="K1672" i="11"/>
  <c r="L1672" i="11" s="1"/>
  <c r="M1672" i="11"/>
  <c r="N1672" i="11"/>
  <c r="O1672" i="11"/>
  <c r="P1672" i="11"/>
  <c r="G1673" i="11"/>
  <c r="H1673" i="11"/>
  <c r="I1673" i="11"/>
  <c r="J1673" i="11"/>
  <c r="K1673" i="11"/>
  <c r="L1673" i="11" s="1"/>
  <c r="M1673" i="11"/>
  <c r="N1673" i="11"/>
  <c r="P1673" i="11" s="1"/>
  <c r="O1673" i="11"/>
  <c r="G1674" i="11"/>
  <c r="H1674" i="11"/>
  <c r="I1674" i="11"/>
  <c r="J1674" i="11"/>
  <c r="K1674" i="11"/>
  <c r="L1674" i="11" s="1"/>
  <c r="M1674" i="11"/>
  <c r="N1674" i="11"/>
  <c r="O1674" i="11"/>
  <c r="P1674" i="11"/>
  <c r="G1675" i="11"/>
  <c r="H1675" i="11"/>
  <c r="I1675" i="11"/>
  <c r="J1675" i="11"/>
  <c r="K1675" i="11"/>
  <c r="L1675" i="11" s="1"/>
  <c r="M1675" i="11"/>
  <c r="N1675" i="11"/>
  <c r="P1675" i="11" s="1"/>
  <c r="O1675" i="11"/>
  <c r="G1676" i="11"/>
  <c r="H1676" i="11"/>
  <c r="I1676" i="11"/>
  <c r="J1676" i="11"/>
  <c r="K1676" i="11"/>
  <c r="L1676" i="11" s="1"/>
  <c r="M1676" i="11"/>
  <c r="N1676" i="11"/>
  <c r="O1676" i="11"/>
  <c r="P1676" i="11"/>
  <c r="G1677" i="11"/>
  <c r="H1677" i="11"/>
  <c r="I1677" i="11"/>
  <c r="J1677" i="11"/>
  <c r="K1677" i="11"/>
  <c r="L1677" i="11" s="1"/>
  <c r="M1677" i="11"/>
  <c r="N1677" i="11"/>
  <c r="P1677" i="11" s="1"/>
  <c r="O1677" i="11"/>
  <c r="G1678" i="11"/>
  <c r="H1678" i="11"/>
  <c r="I1678" i="11"/>
  <c r="J1678" i="11"/>
  <c r="K1678" i="11"/>
  <c r="L1678" i="11" s="1"/>
  <c r="M1678" i="11"/>
  <c r="N1678" i="11"/>
  <c r="O1678" i="11"/>
  <c r="P1678" i="11"/>
  <c r="G1679" i="11"/>
  <c r="H1679" i="11"/>
  <c r="I1679" i="11"/>
  <c r="J1679" i="11"/>
  <c r="K1679" i="11"/>
  <c r="L1679" i="11" s="1"/>
  <c r="M1679" i="11"/>
  <c r="N1679" i="11"/>
  <c r="P1679" i="11" s="1"/>
  <c r="O1679" i="11"/>
  <c r="G1680" i="11"/>
  <c r="H1680" i="11"/>
  <c r="I1680" i="11"/>
  <c r="J1680" i="11"/>
  <c r="K1680" i="11"/>
  <c r="L1680" i="11" s="1"/>
  <c r="M1680" i="11"/>
  <c r="N1680" i="11"/>
  <c r="O1680" i="11"/>
  <c r="P1680" i="11"/>
  <c r="G1681" i="11"/>
  <c r="H1681" i="11"/>
  <c r="I1681" i="11"/>
  <c r="J1681" i="11"/>
  <c r="K1681" i="11"/>
  <c r="L1681" i="11" s="1"/>
  <c r="M1681" i="11"/>
  <c r="N1681" i="11"/>
  <c r="P1681" i="11" s="1"/>
  <c r="O1681" i="11"/>
  <c r="G1682" i="11"/>
  <c r="H1682" i="11"/>
  <c r="I1682" i="11"/>
  <c r="J1682" i="11"/>
  <c r="K1682" i="11"/>
  <c r="L1682" i="11" s="1"/>
  <c r="M1682" i="11"/>
  <c r="N1682" i="11"/>
  <c r="O1682" i="11"/>
  <c r="P1682" i="11"/>
  <c r="G1683" i="11"/>
  <c r="H1683" i="11"/>
  <c r="I1683" i="11"/>
  <c r="J1683" i="11"/>
  <c r="K1683" i="11"/>
  <c r="L1683" i="11" s="1"/>
  <c r="M1683" i="11"/>
  <c r="N1683" i="11"/>
  <c r="P1683" i="11" s="1"/>
  <c r="O1683" i="11"/>
  <c r="G1684" i="11"/>
  <c r="H1684" i="11"/>
  <c r="I1684" i="11"/>
  <c r="J1684" i="11"/>
  <c r="K1684" i="11"/>
  <c r="L1684" i="11" s="1"/>
  <c r="M1684" i="11"/>
  <c r="N1684" i="11"/>
  <c r="O1684" i="11"/>
  <c r="P1684" i="11"/>
  <c r="G1685" i="11"/>
  <c r="H1685" i="11"/>
  <c r="I1685" i="11"/>
  <c r="J1685" i="11"/>
  <c r="K1685" i="11"/>
  <c r="L1685" i="11" s="1"/>
  <c r="M1685" i="11"/>
  <c r="N1685" i="11"/>
  <c r="P1685" i="11" s="1"/>
  <c r="O1685" i="11"/>
  <c r="G1686" i="11"/>
  <c r="H1686" i="11"/>
  <c r="I1686" i="11"/>
  <c r="J1686" i="11"/>
  <c r="K1686" i="11"/>
  <c r="L1686" i="11" s="1"/>
  <c r="M1686" i="11"/>
  <c r="N1686" i="11"/>
  <c r="O1686" i="11"/>
  <c r="P1686" i="11"/>
  <c r="G1687" i="11"/>
  <c r="H1687" i="11"/>
  <c r="I1687" i="11"/>
  <c r="J1687" i="11"/>
  <c r="K1687" i="11"/>
  <c r="L1687" i="11" s="1"/>
  <c r="M1687" i="11"/>
  <c r="N1687" i="11"/>
  <c r="P1687" i="11" s="1"/>
  <c r="O1687" i="11"/>
  <c r="G1688" i="11"/>
  <c r="H1688" i="11"/>
  <c r="I1688" i="11"/>
  <c r="J1688" i="11"/>
  <c r="K1688" i="11"/>
  <c r="L1688" i="11" s="1"/>
  <c r="M1688" i="11"/>
  <c r="N1688" i="11"/>
  <c r="O1688" i="11"/>
  <c r="P1688" i="11"/>
  <c r="G1689" i="11"/>
  <c r="H1689" i="11"/>
  <c r="I1689" i="11"/>
  <c r="J1689" i="11"/>
  <c r="K1689" i="11"/>
  <c r="L1689" i="11" s="1"/>
  <c r="M1689" i="11"/>
  <c r="N1689" i="11"/>
  <c r="P1689" i="11" s="1"/>
  <c r="O1689" i="11"/>
  <c r="G1690" i="11"/>
  <c r="H1690" i="11"/>
  <c r="I1690" i="11"/>
  <c r="J1690" i="11"/>
  <c r="K1690" i="11"/>
  <c r="L1690" i="11" s="1"/>
  <c r="M1690" i="11"/>
  <c r="N1690" i="11"/>
  <c r="O1690" i="11"/>
  <c r="P1690" i="11"/>
  <c r="G1691" i="11"/>
  <c r="H1691" i="11"/>
  <c r="I1691" i="11"/>
  <c r="J1691" i="11"/>
  <c r="K1691" i="11"/>
  <c r="L1691" i="11" s="1"/>
  <c r="M1691" i="11"/>
  <c r="N1691" i="11"/>
  <c r="P1691" i="11" s="1"/>
  <c r="O1691" i="11"/>
  <c r="G1692" i="11"/>
  <c r="H1692" i="11"/>
  <c r="I1692" i="11"/>
  <c r="J1692" i="11"/>
  <c r="K1692" i="11"/>
  <c r="L1692" i="11" s="1"/>
  <c r="M1692" i="11"/>
  <c r="N1692" i="11"/>
  <c r="P1692" i="11" s="1"/>
  <c r="O1692" i="11"/>
  <c r="G1693" i="11"/>
  <c r="H1693" i="11"/>
  <c r="I1693" i="11"/>
  <c r="J1693" i="11"/>
  <c r="K1693" i="11"/>
  <c r="L1693" i="11" s="1"/>
  <c r="M1693" i="11"/>
  <c r="N1693" i="11"/>
  <c r="P1693" i="11" s="1"/>
  <c r="O1693" i="11"/>
  <c r="G1694" i="11"/>
  <c r="H1694" i="11"/>
  <c r="I1694" i="11"/>
  <c r="J1694" i="11"/>
  <c r="K1694" i="11"/>
  <c r="L1694" i="11" s="1"/>
  <c r="M1694" i="11"/>
  <c r="N1694" i="11"/>
  <c r="P1694" i="11" s="1"/>
  <c r="O1694" i="11"/>
  <c r="G1695" i="11"/>
  <c r="H1695" i="11"/>
  <c r="I1695" i="11"/>
  <c r="J1695" i="11"/>
  <c r="K1695" i="11"/>
  <c r="L1695" i="11" s="1"/>
  <c r="M1695" i="11"/>
  <c r="N1695" i="11"/>
  <c r="O1695" i="11"/>
  <c r="P1695" i="11"/>
  <c r="G1696" i="11"/>
  <c r="H1696" i="11"/>
  <c r="I1696" i="11"/>
  <c r="J1696" i="11"/>
  <c r="K1696" i="11"/>
  <c r="L1696" i="11"/>
  <c r="M1696" i="11"/>
  <c r="N1696" i="11"/>
  <c r="P1696" i="11" s="1"/>
  <c r="O1696" i="11"/>
  <c r="G1697" i="11"/>
  <c r="H1697" i="11"/>
  <c r="I1697" i="11"/>
  <c r="J1697" i="11"/>
  <c r="K1697" i="11"/>
  <c r="L1697" i="11" s="1"/>
  <c r="M1697" i="11"/>
  <c r="N1697" i="11"/>
  <c r="O1697" i="11"/>
  <c r="P1697" i="11"/>
  <c r="G1698" i="11"/>
  <c r="H1698" i="11"/>
  <c r="I1698" i="11"/>
  <c r="J1698" i="11"/>
  <c r="K1698" i="11"/>
  <c r="L1698" i="11" s="1"/>
  <c r="M1698" i="11"/>
  <c r="N1698" i="11"/>
  <c r="O1698" i="11" s="1"/>
  <c r="G1699" i="11"/>
  <c r="H1699" i="11"/>
  <c r="I1699" i="11"/>
  <c r="J1699" i="11"/>
  <c r="K1699" i="11"/>
  <c r="L1699" i="11" s="1"/>
  <c r="M1699" i="11"/>
  <c r="N1699" i="11"/>
  <c r="O1699" i="11"/>
  <c r="P1699" i="11"/>
  <c r="G1700" i="11"/>
  <c r="H1700" i="11"/>
  <c r="I1700" i="11"/>
  <c r="J1700" i="11"/>
  <c r="K1700" i="11"/>
  <c r="L1700" i="11" s="1"/>
  <c r="M1700" i="11"/>
  <c r="N1700" i="11"/>
  <c r="P1700" i="11" s="1"/>
  <c r="G1701" i="11"/>
  <c r="H1701" i="11"/>
  <c r="I1701" i="11"/>
  <c r="J1701" i="11"/>
  <c r="K1701" i="11"/>
  <c r="L1701" i="11" s="1"/>
  <c r="M1701" i="11"/>
  <c r="N1701" i="11"/>
  <c r="O1701" i="11"/>
  <c r="P1701" i="11"/>
  <c r="G1702" i="11"/>
  <c r="H1702" i="11"/>
  <c r="I1702" i="11"/>
  <c r="J1702" i="11"/>
  <c r="K1702" i="11"/>
  <c r="L1702" i="11" s="1"/>
  <c r="M1702" i="11"/>
  <c r="N1702" i="11"/>
  <c r="O1702" i="11"/>
  <c r="P1702" i="11"/>
  <c r="G1703" i="11"/>
  <c r="H1703" i="11"/>
  <c r="I1703" i="11"/>
  <c r="J1703" i="11"/>
  <c r="K1703" i="11"/>
  <c r="L1703" i="11" s="1"/>
  <c r="M1703" i="11"/>
  <c r="N1703" i="11"/>
  <c r="O1703" i="11" s="1"/>
  <c r="G1704" i="11"/>
  <c r="H1704" i="11"/>
  <c r="I1704" i="11"/>
  <c r="J1704" i="11"/>
  <c r="K1704" i="11"/>
  <c r="L1704" i="11" s="1"/>
  <c r="M1704" i="11"/>
  <c r="N1704" i="11"/>
  <c r="P1704" i="11" s="1"/>
  <c r="G1705" i="11"/>
  <c r="H1705" i="11"/>
  <c r="I1705" i="11"/>
  <c r="J1705" i="11"/>
  <c r="K1705" i="11"/>
  <c r="L1705" i="11" s="1"/>
  <c r="M1705" i="11"/>
  <c r="N1705" i="11"/>
  <c r="O1705" i="11"/>
  <c r="P1705" i="11"/>
  <c r="G1706" i="11"/>
  <c r="H1706" i="11"/>
  <c r="I1706" i="11"/>
  <c r="J1706" i="11"/>
  <c r="K1706" i="11"/>
  <c r="L1706" i="11" s="1"/>
  <c r="M1706" i="11"/>
  <c r="N1706" i="11"/>
  <c r="O1706" i="11" s="1"/>
  <c r="G1707" i="11"/>
  <c r="H1707" i="11"/>
  <c r="I1707" i="11"/>
  <c r="J1707" i="11"/>
  <c r="K1707" i="11"/>
  <c r="L1707" i="11"/>
  <c r="M1707" i="11"/>
  <c r="N1707" i="11"/>
  <c r="O1707" i="11"/>
  <c r="P1707" i="11"/>
  <c r="G1708" i="11"/>
  <c r="H1708" i="11"/>
  <c r="I1708" i="11"/>
  <c r="J1708" i="11"/>
  <c r="K1708" i="11"/>
  <c r="L1708" i="11" s="1"/>
  <c r="M1708" i="11"/>
  <c r="N1708" i="11"/>
  <c r="P1708" i="11" s="1"/>
  <c r="G1709" i="11"/>
  <c r="H1709" i="11"/>
  <c r="I1709" i="11"/>
  <c r="J1709" i="11"/>
  <c r="K1709" i="11"/>
  <c r="L1709" i="11"/>
  <c r="M1709" i="11"/>
  <c r="N1709" i="11"/>
  <c r="O1709" i="11"/>
  <c r="P1709" i="11"/>
  <c r="G1710" i="11"/>
  <c r="H1710" i="11"/>
  <c r="I1710" i="11"/>
  <c r="J1710" i="11"/>
  <c r="K1710" i="11"/>
  <c r="L1710" i="11" s="1"/>
  <c r="M1710" i="11"/>
  <c r="N1710" i="11"/>
  <c r="O1710" i="11" s="1"/>
  <c r="P1710" i="11"/>
  <c r="G1711" i="11"/>
  <c r="H1711" i="11"/>
  <c r="I1711" i="11"/>
  <c r="J1711" i="11"/>
  <c r="K1711" i="11"/>
  <c r="L1711" i="11" s="1"/>
  <c r="M1711" i="11"/>
  <c r="N1711" i="11"/>
  <c r="P1711" i="11" s="1"/>
  <c r="O1711" i="11"/>
  <c r="G1712" i="11"/>
  <c r="H1712" i="11"/>
  <c r="I1712" i="11"/>
  <c r="J1712" i="11"/>
  <c r="K1712" i="11"/>
  <c r="L1712" i="11"/>
  <c r="M1712" i="11"/>
  <c r="N1712" i="11"/>
  <c r="P1712" i="11" s="1"/>
  <c r="O1712" i="11"/>
  <c r="G1713" i="11"/>
  <c r="H1713" i="11"/>
  <c r="I1713" i="11"/>
  <c r="J1713" i="11"/>
  <c r="K1713" i="11"/>
  <c r="L1713" i="11" s="1"/>
  <c r="M1713" i="11"/>
  <c r="N1713" i="11"/>
  <c r="O1713" i="11"/>
  <c r="P1713" i="11"/>
  <c r="G1714" i="11"/>
  <c r="H1714" i="11"/>
  <c r="I1714" i="11"/>
  <c r="J1714" i="11"/>
  <c r="K1714" i="11"/>
  <c r="L1714" i="11" s="1"/>
  <c r="M1714" i="11"/>
  <c r="N1714" i="11"/>
  <c r="O1714" i="11" s="1"/>
  <c r="G1715" i="11"/>
  <c r="H1715" i="11"/>
  <c r="I1715" i="11"/>
  <c r="J1715" i="11"/>
  <c r="K1715" i="11"/>
  <c r="L1715" i="11" s="1"/>
  <c r="M1715" i="11"/>
  <c r="N1715" i="11"/>
  <c r="O1715" i="11"/>
  <c r="P1715" i="11"/>
  <c r="G1716" i="11"/>
  <c r="H1716" i="11"/>
  <c r="I1716" i="11"/>
  <c r="J1716" i="11"/>
  <c r="K1716" i="11"/>
  <c r="L1716" i="11" s="1"/>
  <c r="M1716" i="11"/>
  <c r="N1716" i="11"/>
  <c r="P1716" i="11" s="1"/>
  <c r="G1717" i="11"/>
  <c r="H1717" i="11"/>
  <c r="I1717" i="11"/>
  <c r="J1717" i="11"/>
  <c r="K1717" i="11"/>
  <c r="L1717" i="11" s="1"/>
  <c r="M1717" i="11"/>
  <c r="N1717" i="11"/>
  <c r="O1717" i="11"/>
  <c r="P1717" i="11"/>
  <c r="G1718" i="11"/>
  <c r="H1718" i="11"/>
  <c r="I1718" i="11"/>
  <c r="J1718" i="11"/>
  <c r="K1718" i="11"/>
  <c r="L1718" i="11" s="1"/>
  <c r="M1718" i="11"/>
  <c r="N1718" i="11"/>
  <c r="O1718" i="11"/>
  <c r="P1718" i="11"/>
  <c r="G1719" i="11"/>
  <c r="H1719" i="11"/>
  <c r="I1719" i="11"/>
  <c r="J1719" i="11"/>
  <c r="K1719" i="11"/>
  <c r="L1719" i="11" s="1"/>
  <c r="M1719" i="11"/>
  <c r="N1719" i="11"/>
  <c r="O1719" i="11" s="1"/>
  <c r="G1720" i="11"/>
  <c r="H1720" i="11"/>
  <c r="I1720" i="11"/>
  <c r="J1720" i="11"/>
  <c r="K1720" i="11"/>
  <c r="L1720" i="11" s="1"/>
  <c r="M1720" i="11"/>
  <c r="N1720" i="11"/>
  <c r="P1720" i="11" s="1"/>
  <c r="G1721" i="11"/>
  <c r="H1721" i="11"/>
  <c r="I1721" i="11"/>
  <c r="J1721" i="11"/>
  <c r="K1721" i="11"/>
  <c r="L1721" i="11" s="1"/>
  <c r="M1721" i="11"/>
  <c r="N1721" i="11"/>
  <c r="O1721" i="11"/>
  <c r="P1721" i="11"/>
  <c r="G1722" i="11"/>
  <c r="H1722" i="11"/>
  <c r="I1722" i="11"/>
  <c r="J1722" i="11"/>
  <c r="K1722" i="11"/>
  <c r="L1722" i="11" s="1"/>
  <c r="M1722" i="11"/>
  <c r="N1722" i="11"/>
  <c r="O1722" i="11" s="1"/>
  <c r="G1723" i="11"/>
  <c r="H1723" i="11"/>
  <c r="I1723" i="11"/>
  <c r="J1723" i="11"/>
  <c r="K1723" i="11"/>
  <c r="L1723" i="11"/>
  <c r="M1723" i="11"/>
  <c r="N1723" i="11"/>
  <c r="O1723" i="11"/>
  <c r="P1723" i="11"/>
  <c r="G1724" i="11"/>
  <c r="H1724" i="11"/>
  <c r="I1724" i="11"/>
  <c r="J1724" i="11"/>
  <c r="K1724" i="11"/>
  <c r="L1724" i="11" s="1"/>
  <c r="M1724" i="11"/>
  <c r="N1724" i="11"/>
  <c r="P1724" i="11" s="1"/>
  <c r="G1725" i="11"/>
  <c r="H1725" i="11"/>
  <c r="I1725" i="11"/>
  <c r="J1725" i="11"/>
  <c r="K1725" i="11"/>
  <c r="L1725" i="11"/>
  <c r="M1725" i="11"/>
  <c r="N1725" i="11"/>
  <c r="O1725" i="11"/>
  <c r="P1725" i="11"/>
  <c r="G1726" i="11"/>
  <c r="H1726" i="11"/>
  <c r="I1726" i="11"/>
  <c r="J1726" i="11"/>
  <c r="K1726" i="11"/>
  <c r="L1726" i="11" s="1"/>
  <c r="M1726" i="11"/>
  <c r="N1726" i="11"/>
  <c r="O1726" i="11" s="1"/>
  <c r="P1726" i="11"/>
  <c r="G1727" i="11"/>
  <c r="H1727" i="11"/>
  <c r="I1727" i="11"/>
  <c r="J1727" i="11"/>
  <c r="K1727" i="11"/>
  <c r="L1727" i="11" s="1"/>
  <c r="M1727" i="11"/>
  <c r="N1727" i="11"/>
  <c r="P1727" i="11" s="1"/>
  <c r="O1727" i="11"/>
  <c r="G1728" i="11"/>
  <c r="H1728" i="11"/>
  <c r="I1728" i="11"/>
  <c r="J1728" i="11"/>
  <c r="K1728" i="11"/>
  <c r="L1728" i="11"/>
  <c r="M1728" i="11"/>
  <c r="N1728" i="11"/>
  <c r="P1728" i="11" s="1"/>
  <c r="O1728" i="11"/>
  <c r="G1729" i="11"/>
  <c r="H1729" i="11"/>
  <c r="I1729" i="11"/>
  <c r="J1729" i="11"/>
  <c r="K1729" i="11"/>
  <c r="L1729" i="11" s="1"/>
  <c r="M1729" i="11"/>
  <c r="N1729" i="11"/>
  <c r="O1729" i="11"/>
  <c r="P1729" i="11"/>
  <c r="G1730" i="11"/>
  <c r="H1730" i="11"/>
  <c r="I1730" i="11"/>
  <c r="J1730" i="11"/>
  <c r="K1730" i="11"/>
  <c r="L1730" i="11" s="1"/>
  <c r="M1730" i="11"/>
  <c r="N1730" i="11"/>
  <c r="O1730" i="11" s="1"/>
  <c r="G1731" i="11"/>
  <c r="H1731" i="11"/>
  <c r="I1731" i="11"/>
  <c r="J1731" i="11"/>
  <c r="K1731" i="11"/>
  <c r="L1731" i="11" s="1"/>
  <c r="M1731" i="11"/>
  <c r="N1731" i="11"/>
  <c r="O1731" i="11"/>
  <c r="P1731" i="11"/>
  <c r="G1732" i="11"/>
  <c r="H1732" i="11"/>
  <c r="I1732" i="11"/>
  <c r="J1732" i="11"/>
  <c r="K1732" i="11"/>
  <c r="L1732" i="11" s="1"/>
  <c r="M1732" i="11"/>
  <c r="N1732" i="11"/>
  <c r="P1732" i="11" s="1"/>
  <c r="G1733" i="11"/>
  <c r="H1733" i="11"/>
  <c r="I1733" i="11"/>
  <c r="J1733" i="11"/>
  <c r="K1733" i="11"/>
  <c r="L1733" i="11" s="1"/>
  <c r="M1733" i="11"/>
  <c r="N1733" i="11"/>
  <c r="O1733" i="11"/>
  <c r="P1733" i="11"/>
  <c r="G1734" i="11"/>
  <c r="H1734" i="11"/>
  <c r="I1734" i="11"/>
  <c r="J1734" i="11"/>
  <c r="K1734" i="11"/>
  <c r="L1734" i="11" s="1"/>
  <c r="M1734" i="11"/>
  <c r="N1734" i="11"/>
  <c r="O1734" i="11"/>
  <c r="P1734" i="11"/>
  <c r="G1735" i="11"/>
  <c r="H1735" i="11"/>
  <c r="I1735" i="11"/>
  <c r="J1735" i="11"/>
  <c r="K1735" i="11"/>
  <c r="L1735" i="11" s="1"/>
  <c r="M1735" i="11"/>
  <c r="N1735" i="11"/>
  <c r="O1735" i="11" s="1"/>
  <c r="G1736" i="11"/>
  <c r="H1736" i="11"/>
  <c r="I1736" i="11"/>
  <c r="J1736" i="11"/>
  <c r="K1736" i="11"/>
  <c r="L1736" i="11" s="1"/>
  <c r="M1736" i="11"/>
  <c r="N1736" i="11"/>
  <c r="P1736" i="11" s="1"/>
  <c r="G1737" i="11"/>
  <c r="H1737" i="11"/>
  <c r="I1737" i="11"/>
  <c r="J1737" i="11"/>
  <c r="K1737" i="11"/>
  <c r="L1737" i="11" s="1"/>
  <c r="M1737" i="11"/>
  <c r="N1737" i="11"/>
  <c r="O1737" i="11"/>
  <c r="P1737" i="11"/>
  <c r="G1738" i="11"/>
  <c r="H1738" i="11"/>
  <c r="I1738" i="11"/>
  <c r="J1738" i="11"/>
  <c r="K1738" i="11"/>
  <c r="L1738" i="11" s="1"/>
  <c r="M1738" i="11"/>
  <c r="N1738" i="11"/>
  <c r="O1738" i="11" s="1"/>
  <c r="G1739" i="11"/>
  <c r="H1739" i="11"/>
  <c r="I1739" i="11"/>
  <c r="J1739" i="11"/>
  <c r="K1739" i="11"/>
  <c r="L1739" i="11"/>
  <c r="M1739" i="11"/>
  <c r="N1739" i="11"/>
  <c r="O1739" i="11"/>
  <c r="P1739" i="11"/>
  <c r="G1740" i="11"/>
  <c r="H1740" i="11"/>
  <c r="I1740" i="11"/>
  <c r="J1740" i="11"/>
  <c r="K1740" i="11"/>
  <c r="L1740" i="11" s="1"/>
  <c r="M1740" i="11"/>
  <c r="N1740" i="11"/>
  <c r="P1740" i="11" s="1"/>
  <c r="G1741" i="11"/>
  <c r="H1741" i="11"/>
  <c r="I1741" i="11"/>
  <c r="J1741" i="11"/>
  <c r="K1741" i="11"/>
  <c r="P1741" i="11" s="1"/>
  <c r="L1741" i="11"/>
  <c r="M1741" i="11"/>
  <c r="N1741" i="11"/>
  <c r="O1741" i="11"/>
  <c r="G1742" i="11"/>
  <c r="H1742" i="11"/>
  <c r="I1742" i="11"/>
  <c r="J1742" i="11"/>
  <c r="K1742" i="11"/>
  <c r="L1742" i="11" s="1"/>
  <c r="M1742" i="11"/>
  <c r="N1742" i="11"/>
  <c r="O1742" i="11" s="1"/>
  <c r="P1742" i="11"/>
  <c r="G1743" i="11"/>
  <c r="H1743" i="11"/>
  <c r="I1743" i="11"/>
  <c r="J1743" i="11"/>
  <c r="K1743" i="11"/>
  <c r="L1743" i="11" s="1"/>
  <c r="M1743" i="11"/>
  <c r="N1743" i="11"/>
  <c r="P1743" i="11" s="1"/>
  <c r="O1743" i="11"/>
  <c r="G1744" i="11"/>
  <c r="H1744" i="11"/>
  <c r="I1744" i="11"/>
  <c r="J1744" i="11"/>
  <c r="K1744" i="11"/>
  <c r="L1744" i="11"/>
  <c r="M1744" i="11"/>
  <c r="N1744" i="11"/>
  <c r="P1744" i="11" s="1"/>
  <c r="O1744" i="11"/>
  <c r="G1745" i="11"/>
  <c r="H1745" i="11"/>
  <c r="I1745" i="11"/>
  <c r="J1745" i="11"/>
  <c r="K1745" i="11"/>
  <c r="L1745" i="11" s="1"/>
  <c r="M1745" i="11"/>
  <c r="N1745" i="11"/>
  <c r="O1745" i="11"/>
  <c r="P1745" i="11"/>
  <c r="G1746" i="11"/>
  <c r="H1746" i="11"/>
  <c r="I1746" i="11"/>
  <c r="J1746" i="11"/>
  <c r="K1746" i="11"/>
  <c r="L1746" i="11" s="1"/>
  <c r="M1746" i="11"/>
  <c r="N1746" i="11"/>
  <c r="O1746" i="11" s="1"/>
  <c r="G1747" i="11"/>
  <c r="H1747" i="11"/>
  <c r="I1747" i="11"/>
  <c r="J1747" i="11"/>
  <c r="K1747" i="11"/>
  <c r="L1747" i="11"/>
  <c r="M1747" i="11"/>
  <c r="N1747" i="11"/>
  <c r="O1747" i="11"/>
  <c r="P1747" i="11"/>
  <c r="G1748" i="11"/>
  <c r="H1748" i="11"/>
  <c r="I1748" i="11"/>
  <c r="J1748" i="11"/>
  <c r="K1748" i="11"/>
  <c r="L1748" i="11" s="1"/>
  <c r="M1748" i="11"/>
  <c r="N1748" i="11"/>
  <c r="P1748" i="11" s="1"/>
  <c r="G1749" i="11"/>
  <c r="H1749" i="11"/>
  <c r="I1749" i="11"/>
  <c r="J1749" i="11"/>
  <c r="K1749" i="11"/>
  <c r="L1749" i="11" s="1"/>
  <c r="M1749" i="11"/>
  <c r="N1749" i="11"/>
  <c r="O1749" i="11"/>
  <c r="P1749" i="11"/>
  <c r="G1750" i="11"/>
  <c r="H1750" i="11"/>
  <c r="I1750" i="11"/>
  <c r="J1750" i="11"/>
  <c r="K1750" i="11"/>
  <c r="L1750" i="11" s="1"/>
  <c r="M1750" i="11"/>
  <c r="N1750" i="11"/>
  <c r="O1750" i="11"/>
  <c r="P1750" i="11"/>
  <c r="G1751" i="11"/>
  <c r="H1751" i="11"/>
  <c r="I1751" i="11"/>
  <c r="J1751" i="11"/>
  <c r="K1751" i="11"/>
  <c r="L1751" i="11" s="1"/>
  <c r="M1751" i="11"/>
  <c r="N1751" i="11"/>
  <c r="O1751" i="11" s="1"/>
  <c r="G1752" i="11"/>
  <c r="H1752" i="11"/>
  <c r="I1752" i="11"/>
  <c r="J1752" i="11"/>
  <c r="K1752" i="11"/>
  <c r="L1752" i="11"/>
  <c r="M1752" i="11"/>
  <c r="N1752" i="11"/>
  <c r="P1752" i="11" s="1"/>
  <c r="G1753" i="11"/>
  <c r="H1753" i="11"/>
  <c r="I1753" i="11"/>
  <c r="J1753" i="11"/>
  <c r="K1753" i="11"/>
  <c r="L1753" i="11" s="1"/>
  <c r="M1753" i="11"/>
  <c r="N1753" i="11"/>
  <c r="O1753" i="11"/>
  <c r="P1753" i="11"/>
  <c r="G1754" i="11"/>
  <c r="H1754" i="11"/>
  <c r="I1754" i="11"/>
  <c r="J1754" i="11"/>
  <c r="K1754" i="11"/>
  <c r="L1754" i="11" s="1"/>
  <c r="M1754" i="11"/>
  <c r="N1754" i="11"/>
  <c r="O1754" i="11" s="1"/>
  <c r="G1755" i="11"/>
  <c r="H1755" i="11"/>
  <c r="I1755" i="11"/>
  <c r="J1755" i="11"/>
  <c r="K1755" i="11"/>
  <c r="L1755" i="11"/>
  <c r="M1755" i="11"/>
  <c r="N1755" i="11"/>
  <c r="O1755" i="11"/>
  <c r="P1755" i="11"/>
  <c r="G1756" i="11"/>
  <c r="H1756" i="11"/>
  <c r="I1756" i="11"/>
  <c r="J1756" i="11"/>
  <c r="K1756" i="11"/>
  <c r="L1756" i="11" s="1"/>
  <c r="M1756" i="11"/>
  <c r="N1756" i="11"/>
  <c r="P1756" i="11" s="1"/>
  <c r="G1757" i="11"/>
  <c r="H1757" i="11"/>
  <c r="I1757" i="11"/>
  <c r="J1757" i="11"/>
  <c r="K1757" i="11"/>
  <c r="P1757" i="11" s="1"/>
  <c r="L1757" i="11"/>
  <c r="M1757" i="11"/>
  <c r="N1757" i="11"/>
  <c r="O1757" i="11"/>
  <c r="G1758" i="11"/>
  <c r="H1758" i="11"/>
  <c r="I1758" i="11"/>
  <c r="J1758" i="11"/>
  <c r="K1758" i="11"/>
  <c r="L1758" i="11" s="1"/>
  <c r="M1758" i="11"/>
  <c r="N1758" i="11"/>
  <c r="O1758" i="11" s="1"/>
  <c r="P1758" i="11"/>
  <c r="G1759" i="11"/>
  <c r="H1759" i="11"/>
  <c r="I1759" i="11"/>
  <c r="J1759" i="11"/>
  <c r="K1759" i="11"/>
  <c r="L1759" i="11" s="1"/>
  <c r="M1759" i="11"/>
  <c r="N1759" i="11"/>
  <c r="P1759" i="11" s="1"/>
  <c r="O1759" i="11"/>
  <c r="G1760" i="11"/>
  <c r="H1760" i="11"/>
  <c r="I1760" i="11"/>
  <c r="J1760" i="11"/>
  <c r="K1760" i="11"/>
  <c r="L1760" i="11"/>
  <c r="M1760" i="11"/>
  <c r="N1760" i="11"/>
  <c r="P1760" i="11" s="1"/>
  <c r="O1760" i="11"/>
  <c r="G1761" i="11"/>
  <c r="H1761" i="11"/>
  <c r="I1761" i="11"/>
  <c r="J1761" i="11"/>
  <c r="K1761" i="11"/>
  <c r="L1761" i="11" s="1"/>
  <c r="M1761" i="11"/>
  <c r="N1761" i="11"/>
  <c r="O1761" i="11"/>
  <c r="P1761" i="11"/>
  <c r="G1762" i="11"/>
  <c r="H1762" i="11"/>
  <c r="I1762" i="11"/>
  <c r="J1762" i="11"/>
  <c r="K1762" i="11"/>
  <c r="L1762" i="11" s="1"/>
  <c r="M1762" i="11"/>
  <c r="N1762" i="11"/>
  <c r="P1762" i="11" s="1"/>
  <c r="O1762" i="11"/>
  <c r="G1763" i="11"/>
  <c r="H1763" i="11"/>
  <c r="I1763" i="11"/>
  <c r="J1763" i="11"/>
  <c r="K1763" i="11"/>
  <c r="L1763" i="11"/>
  <c r="M1763" i="11"/>
  <c r="N1763" i="11"/>
  <c r="O1763" i="11"/>
  <c r="P1763" i="11"/>
  <c r="G1764" i="11"/>
  <c r="H1764" i="11"/>
  <c r="I1764" i="11"/>
  <c r="J1764" i="11"/>
  <c r="K1764" i="11"/>
  <c r="L1764" i="11" s="1"/>
  <c r="M1764" i="11"/>
  <c r="N1764" i="11"/>
  <c r="P1764" i="11" s="1"/>
  <c r="G1765" i="11"/>
  <c r="H1765" i="11"/>
  <c r="I1765" i="11"/>
  <c r="J1765" i="11"/>
  <c r="K1765" i="11"/>
  <c r="L1765" i="11" s="1"/>
  <c r="M1765" i="11"/>
  <c r="N1765" i="11"/>
  <c r="O1765" i="11"/>
  <c r="P1765" i="11"/>
  <c r="G1766" i="11"/>
  <c r="H1766" i="11"/>
  <c r="I1766" i="11"/>
  <c r="J1766" i="11"/>
  <c r="K1766" i="11"/>
  <c r="L1766" i="11" s="1"/>
  <c r="M1766" i="11"/>
  <c r="N1766" i="11"/>
  <c r="O1766" i="11"/>
  <c r="P1766" i="11"/>
  <c r="G1767" i="11"/>
  <c r="H1767" i="11"/>
  <c r="I1767" i="11"/>
  <c r="J1767" i="11"/>
  <c r="K1767" i="11"/>
  <c r="L1767" i="11" s="1"/>
  <c r="M1767" i="11"/>
  <c r="N1767" i="11"/>
  <c r="P1767" i="11" s="1"/>
  <c r="O1767" i="11"/>
  <c r="G1768" i="11"/>
  <c r="H1768" i="11"/>
  <c r="I1768" i="11"/>
  <c r="J1768" i="11"/>
  <c r="K1768" i="11"/>
  <c r="L1768" i="11"/>
  <c r="M1768" i="11"/>
  <c r="N1768" i="11"/>
  <c r="P1768" i="11" s="1"/>
  <c r="G1769" i="11"/>
  <c r="H1769" i="11"/>
  <c r="I1769" i="11"/>
  <c r="J1769" i="11"/>
  <c r="K1769" i="11"/>
  <c r="L1769" i="11"/>
  <c r="M1769" i="11"/>
  <c r="N1769" i="11"/>
  <c r="O1769" i="11"/>
  <c r="P1769" i="11"/>
  <c r="G1770" i="11"/>
  <c r="H1770" i="11"/>
  <c r="I1770" i="11"/>
  <c r="J1770" i="11"/>
  <c r="K1770" i="11"/>
  <c r="L1770" i="11" s="1"/>
  <c r="M1770" i="11"/>
  <c r="N1770" i="11"/>
  <c r="P1770" i="11" s="1"/>
  <c r="O1770" i="11"/>
  <c r="G1771" i="11"/>
  <c r="H1771" i="11"/>
  <c r="I1771" i="11"/>
  <c r="J1771" i="11"/>
  <c r="K1771" i="11"/>
  <c r="L1771" i="11"/>
  <c r="M1771" i="11"/>
  <c r="N1771" i="11"/>
  <c r="O1771" i="11"/>
  <c r="P1771" i="11"/>
  <c r="G1772" i="11"/>
  <c r="H1772" i="11"/>
  <c r="I1772" i="11"/>
  <c r="J1772" i="11"/>
  <c r="K1772" i="11"/>
  <c r="L1772" i="11" s="1"/>
  <c r="M1772" i="11"/>
  <c r="N1772" i="11"/>
  <c r="P1772" i="11" s="1"/>
  <c r="O1772" i="11"/>
  <c r="G1773" i="11"/>
  <c r="H1773" i="11"/>
  <c r="I1773" i="11"/>
  <c r="J1773" i="11"/>
  <c r="K1773" i="11"/>
  <c r="L1773" i="11" s="1"/>
  <c r="M1773" i="11"/>
  <c r="N1773" i="11"/>
  <c r="O1773" i="11"/>
  <c r="P1773" i="11"/>
  <c r="G1774" i="11"/>
  <c r="H1774" i="11"/>
  <c r="I1774" i="11"/>
  <c r="J1774" i="11"/>
  <c r="K1774" i="11"/>
  <c r="L1774" i="11" s="1"/>
  <c r="M1774" i="11"/>
  <c r="N1774" i="11"/>
  <c r="O1774" i="11"/>
  <c r="P1774" i="11"/>
  <c r="G1775" i="11"/>
  <c r="H1775" i="11"/>
  <c r="I1775" i="11"/>
  <c r="J1775" i="11"/>
  <c r="K1775" i="11"/>
  <c r="L1775" i="11" s="1"/>
  <c r="M1775" i="11"/>
  <c r="N1775" i="11"/>
  <c r="O1775" i="11"/>
  <c r="P1775" i="11"/>
  <c r="G1776" i="11"/>
  <c r="H1776" i="11"/>
  <c r="I1776" i="11"/>
  <c r="J1776" i="11"/>
  <c r="K1776" i="11"/>
  <c r="L1776" i="11"/>
  <c r="M1776" i="11"/>
  <c r="N1776" i="11"/>
  <c r="P1776" i="11" s="1"/>
  <c r="G1777" i="11"/>
  <c r="H1777" i="11"/>
  <c r="I1777" i="11"/>
  <c r="J1777" i="11"/>
  <c r="K1777" i="11"/>
  <c r="L1777" i="11"/>
  <c r="M1777" i="11"/>
  <c r="N1777" i="11"/>
  <c r="O1777" i="11"/>
  <c r="P1777" i="11"/>
  <c r="G1778" i="11"/>
  <c r="H1778" i="11"/>
  <c r="I1778" i="11"/>
  <c r="J1778" i="11"/>
  <c r="K1778" i="11"/>
  <c r="L1778" i="11" s="1"/>
  <c r="M1778" i="11"/>
  <c r="N1778" i="11"/>
  <c r="P1778" i="11" s="1"/>
  <c r="O1778" i="11"/>
  <c r="G1779" i="11"/>
  <c r="H1779" i="11"/>
  <c r="I1779" i="11"/>
  <c r="J1779" i="11"/>
  <c r="K1779" i="11"/>
  <c r="L1779" i="11"/>
  <c r="M1779" i="11"/>
  <c r="N1779" i="11"/>
  <c r="O1779" i="11"/>
  <c r="P1779" i="11"/>
  <c r="G1780" i="11"/>
  <c r="H1780" i="11"/>
  <c r="I1780" i="11"/>
  <c r="J1780" i="11"/>
  <c r="K1780" i="11"/>
  <c r="L1780" i="11" s="1"/>
  <c r="M1780" i="11"/>
  <c r="N1780" i="11"/>
  <c r="O1780" i="11"/>
  <c r="G1781" i="11"/>
  <c r="H1781" i="11"/>
  <c r="I1781" i="11"/>
  <c r="J1781" i="11"/>
  <c r="K1781" i="11"/>
  <c r="L1781" i="11" s="1"/>
  <c r="M1781" i="11"/>
  <c r="N1781" i="11"/>
  <c r="O1781" i="11"/>
  <c r="P1781" i="11"/>
  <c r="G1782" i="11"/>
  <c r="H1782" i="11"/>
  <c r="I1782" i="11"/>
  <c r="J1782" i="11"/>
  <c r="K1782" i="11"/>
  <c r="L1782" i="11" s="1"/>
  <c r="M1782" i="11"/>
  <c r="N1782" i="11"/>
  <c r="O1782" i="11" s="1"/>
  <c r="G1783" i="11"/>
  <c r="H1783" i="11"/>
  <c r="I1783" i="11"/>
  <c r="J1783" i="11"/>
  <c r="K1783" i="11"/>
  <c r="L1783" i="11" s="1"/>
  <c r="M1783" i="11"/>
  <c r="N1783" i="11"/>
  <c r="O1783" i="11"/>
  <c r="P1783" i="11"/>
  <c r="G1784" i="11"/>
  <c r="H1784" i="11"/>
  <c r="I1784" i="11"/>
  <c r="J1784" i="11"/>
  <c r="K1784" i="11"/>
  <c r="L1784" i="11"/>
  <c r="M1784" i="11"/>
  <c r="N1784" i="11"/>
  <c r="P1784" i="11" s="1"/>
  <c r="G1785" i="11"/>
  <c r="H1785" i="11"/>
  <c r="I1785" i="11"/>
  <c r="J1785" i="11"/>
  <c r="K1785" i="11"/>
  <c r="L1785" i="11"/>
  <c r="M1785" i="11"/>
  <c r="N1785" i="11"/>
  <c r="O1785" i="11"/>
  <c r="P1785" i="11"/>
  <c r="G1786" i="11"/>
  <c r="H1786" i="11"/>
  <c r="I1786" i="11"/>
  <c r="J1786" i="11"/>
  <c r="K1786" i="11"/>
  <c r="L1786" i="11" s="1"/>
  <c r="M1786" i="11"/>
  <c r="N1786" i="11"/>
  <c r="O1786" i="11"/>
  <c r="P1786" i="11"/>
  <c r="G1787" i="11"/>
  <c r="H1787" i="11"/>
  <c r="I1787" i="11"/>
  <c r="J1787" i="11"/>
  <c r="K1787" i="11"/>
  <c r="L1787" i="11"/>
  <c r="M1787" i="11"/>
  <c r="N1787" i="11"/>
  <c r="O1787" i="11" s="1"/>
  <c r="G1788" i="11"/>
  <c r="H1788" i="11"/>
  <c r="I1788" i="11"/>
  <c r="J1788" i="11"/>
  <c r="K1788" i="11"/>
  <c r="L1788" i="11"/>
  <c r="M1788" i="11"/>
  <c r="N1788" i="11"/>
  <c r="P1788" i="11" s="1"/>
  <c r="O1788" i="11"/>
  <c r="G1789" i="11"/>
  <c r="H1789" i="11"/>
  <c r="I1789" i="11"/>
  <c r="J1789" i="11"/>
  <c r="K1789" i="11"/>
  <c r="L1789" i="11" s="1"/>
  <c r="M1789" i="11"/>
  <c r="N1789" i="11"/>
  <c r="O1789" i="11"/>
  <c r="P1789" i="11"/>
  <c r="G1790" i="11"/>
  <c r="H1790" i="11"/>
  <c r="I1790" i="11"/>
  <c r="J1790" i="11"/>
  <c r="K1790" i="11"/>
  <c r="L1790" i="11" s="1"/>
  <c r="M1790" i="11"/>
  <c r="N1790" i="11"/>
  <c r="O1790" i="11" s="1"/>
  <c r="G1791" i="11"/>
  <c r="H1791" i="11"/>
  <c r="I1791" i="11"/>
  <c r="J1791" i="11"/>
  <c r="K1791" i="11"/>
  <c r="L1791" i="11"/>
  <c r="M1791" i="11"/>
  <c r="N1791" i="11"/>
  <c r="O1791" i="11"/>
  <c r="P1791" i="11"/>
  <c r="G1792" i="11"/>
  <c r="H1792" i="11"/>
  <c r="I1792" i="11"/>
  <c r="J1792" i="11"/>
  <c r="K1792" i="11"/>
  <c r="L1792" i="11"/>
  <c r="M1792" i="11"/>
  <c r="N1792" i="11"/>
  <c r="P1792" i="11" s="1"/>
  <c r="G1793" i="11"/>
  <c r="H1793" i="11"/>
  <c r="I1793" i="11"/>
  <c r="J1793" i="11"/>
  <c r="K1793" i="11"/>
  <c r="L1793" i="11"/>
  <c r="M1793" i="11"/>
  <c r="N1793" i="11"/>
  <c r="O1793" i="11"/>
  <c r="P1793" i="11"/>
  <c r="G1794" i="11"/>
  <c r="H1794" i="11"/>
  <c r="I1794" i="11"/>
  <c r="J1794" i="11"/>
  <c r="K1794" i="11"/>
  <c r="L1794" i="11" s="1"/>
  <c r="M1794" i="11"/>
  <c r="N1794" i="11"/>
  <c r="O1794" i="11"/>
  <c r="P1794" i="11"/>
  <c r="G1795" i="11"/>
  <c r="H1795" i="11"/>
  <c r="I1795" i="11"/>
  <c r="J1795" i="11"/>
  <c r="K1795" i="11"/>
  <c r="L1795" i="11"/>
  <c r="M1795" i="11"/>
  <c r="N1795" i="11"/>
  <c r="O1795" i="11" s="1"/>
  <c r="G1796" i="11"/>
  <c r="H1796" i="11"/>
  <c r="I1796" i="11"/>
  <c r="J1796" i="11"/>
  <c r="K1796" i="11"/>
  <c r="L1796" i="11"/>
  <c r="M1796" i="11"/>
  <c r="N1796" i="11"/>
  <c r="P1796" i="11" s="1"/>
  <c r="O1796" i="11"/>
  <c r="G1797" i="11"/>
  <c r="H1797" i="11"/>
  <c r="I1797" i="11"/>
  <c r="J1797" i="11"/>
  <c r="K1797" i="11"/>
  <c r="L1797" i="11" s="1"/>
  <c r="M1797" i="11"/>
  <c r="N1797" i="11"/>
  <c r="O1797" i="11"/>
  <c r="P1797" i="11"/>
  <c r="G1798" i="11"/>
  <c r="H1798" i="11"/>
  <c r="I1798" i="11"/>
  <c r="J1798" i="11"/>
  <c r="K1798" i="11"/>
  <c r="L1798" i="11" s="1"/>
  <c r="M1798" i="11"/>
  <c r="N1798" i="11"/>
  <c r="O1798" i="11" s="1"/>
  <c r="G1799" i="11"/>
  <c r="H1799" i="11"/>
  <c r="I1799" i="11"/>
  <c r="J1799" i="11"/>
  <c r="K1799" i="11"/>
  <c r="L1799" i="11"/>
  <c r="M1799" i="11"/>
  <c r="N1799" i="11"/>
  <c r="O1799" i="11"/>
  <c r="P1799" i="11"/>
  <c r="G1800" i="11"/>
  <c r="H1800" i="11"/>
  <c r="I1800" i="11"/>
  <c r="J1800" i="11"/>
  <c r="K1800" i="11"/>
  <c r="L1800" i="11"/>
  <c r="M1800" i="11"/>
  <c r="N1800" i="11"/>
  <c r="P1800" i="11" s="1"/>
  <c r="G1801" i="11"/>
  <c r="H1801" i="11"/>
  <c r="I1801" i="11"/>
  <c r="J1801" i="11"/>
  <c r="K1801" i="11"/>
  <c r="L1801" i="11"/>
  <c r="M1801" i="11"/>
  <c r="N1801" i="11"/>
  <c r="O1801" i="11"/>
  <c r="P1801" i="11"/>
  <c r="G1802" i="11"/>
  <c r="H1802" i="11"/>
  <c r="I1802" i="11"/>
  <c r="J1802" i="11"/>
  <c r="K1802" i="11"/>
  <c r="L1802" i="11" s="1"/>
  <c r="M1802" i="11"/>
  <c r="N1802" i="11"/>
  <c r="O1802" i="11"/>
  <c r="P1802" i="11"/>
  <c r="G1803" i="11"/>
  <c r="H1803" i="11"/>
  <c r="I1803" i="11"/>
  <c r="J1803" i="11"/>
  <c r="K1803" i="11"/>
  <c r="L1803" i="11"/>
  <c r="M1803" i="11"/>
  <c r="N1803" i="11"/>
  <c r="O1803" i="11" s="1"/>
  <c r="G1804" i="11"/>
  <c r="H1804" i="11"/>
  <c r="I1804" i="11"/>
  <c r="J1804" i="11"/>
  <c r="K1804" i="11"/>
  <c r="L1804" i="11"/>
  <c r="M1804" i="11"/>
  <c r="N1804" i="11"/>
  <c r="P1804" i="11" s="1"/>
  <c r="O1804" i="11"/>
  <c r="G1805" i="11"/>
  <c r="H1805" i="11"/>
  <c r="I1805" i="11"/>
  <c r="J1805" i="11"/>
  <c r="K1805" i="11"/>
  <c r="L1805" i="11" s="1"/>
  <c r="M1805" i="11"/>
  <c r="N1805" i="11"/>
  <c r="O1805" i="11"/>
  <c r="P1805" i="11"/>
  <c r="G1806" i="11"/>
  <c r="H1806" i="11"/>
  <c r="I1806" i="11"/>
  <c r="J1806" i="11"/>
  <c r="K1806" i="11"/>
  <c r="L1806" i="11" s="1"/>
  <c r="M1806" i="11"/>
  <c r="N1806" i="11"/>
  <c r="O1806" i="11" s="1"/>
  <c r="G1807" i="11"/>
  <c r="H1807" i="11"/>
  <c r="I1807" i="11"/>
  <c r="J1807" i="11"/>
  <c r="K1807" i="11"/>
  <c r="L1807" i="11"/>
  <c r="M1807" i="11"/>
  <c r="N1807" i="11"/>
  <c r="O1807" i="11"/>
  <c r="P1807" i="11"/>
  <c r="G1808" i="11"/>
  <c r="H1808" i="11"/>
  <c r="I1808" i="11"/>
  <c r="J1808" i="11"/>
  <c r="K1808" i="11"/>
  <c r="L1808" i="11"/>
  <c r="M1808" i="11"/>
  <c r="N1808" i="11"/>
  <c r="P1808" i="11" s="1"/>
  <c r="G1809" i="11"/>
  <c r="H1809" i="11"/>
  <c r="I1809" i="11"/>
  <c r="J1809" i="11"/>
  <c r="K1809" i="11"/>
  <c r="L1809" i="11"/>
  <c r="M1809" i="11"/>
  <c r="N1809" i="11"/>
  <c r="O1809" i="11"/>
  <c r="P1809" i="11"/>
  <c r="G1810" i="11"/>
  <c r="H1810" i="11"/>
  <c r="I1810" i="11"/>
  <c r="J1810" i="11"/>
  <c r="K1810" i="11"/>
  <c r="L1810" i="11" s="1"/>
  <c r="M1810" i="11"/>
  <c r="N1810" i="11"/>
  <c r="O1810" i="11"/>
  <c r="G1811" i="11"/>
  <c r="H1811" i="11"/>
  <c r="I1811" i="11"/>
  <c r="J1811" i="11"/>
  <c r="K1811" i="11"/>
  <c r="L1811" i="11"/>
  <c r="M1811" i="11"/>
  <c r="N1811" i="11"/>
  <c r="O1811" i="11" s="1"/>
  <c r="G1812" i="11"/>
  <c r="H1812" i="11"/>
  <c r="I1812" i="11"/>
  <c r="J1812" i="11"/>
  <c r="K1812" i="11"/>
  <c r="L1812" i="11"/>
  <c r="M1812" i="11"/>
  <c r="N1812" i="11"/>
  <c r="P1812" i="11" s="1"/>
  <c r="O1812" i="11"/>
  <c r="G1813" i="11"/>
  <c r="H1813" i="11"/>
  <c r="I1813" i="11"/>
  <c r="J1813" i="11"/>
  <c r="K1813" i="11"/>
  <c r="L1813" i="11" s="1"/>
  <c r="M1813" i="11"/>
  <c r="N1813" i="11"/>
  <c r="O1813" i="11"/>
  <c r="P1813" i="11"/>
  <c r="G1814" i="11"/>
  <c r="H1814" i="11"/>
  <c r="I1814" i="11"/>
  <c r="J1814" i="11"/>
  <c r="K1814" i="11"/>
  <c r="L1814" i="11" s="1"/>
  <c r="M1814" i="11"/>
  <c r="N1814" i="11"/>
  <c r="O1814" i="11" s="1"/>
  <c r="G1815" i="11"/>
  <c r="H1815" i="11"/>
  <c r="I1815" i="11"/>
  <c r="J1815" i="11"/>
  <c r="K1815" i="11"/>
  <c r="L1815" i="11"/>
  <c r="M1815" i="11"/>
  <c r="N1815" i="11"/>
  <c r="O1815" i="11" s="1"/>
  <c r="P1815" i="11"/>
  <c r="G1816" i="11"/>
  <c r="H1816" i="11"/>
  <c r="I1816" i="11"/>
  <c r="J1816" i="11"/>
  <c r="K1816" i="11"/>
  <c r="L1816" i="11"/>
  <c r="M1816" i="11"/>
  <c r="N1816" i="11"/>
  <c r="P1816" i="11" s="1"/>
  <c r="G1817" i="11"/>
  <c r="H1817" i="11"/>
  <c r="I1817" i="11"/>
  <c r="J1817" i="11"/>
  <c r="K1817" i="11"/>
  <c r="L1817" i="11" s="1"/>
  <c r="M1817" i="11"/>
  <c r="N1817" i="11"/>
  <c r="O1817" i="11"/>
  <c r="P1817" i="11"/>
  <c r="G1818" i="11"/>
  <c r="H1818" i="11"/>
  <c r="I1818" i="11"/>
  <c r="J1818" i="11"/>
  <c r="K1818" i="11"/>
  <c r="L1818" i="11" s="1"/>
  <c r="M1818" i="11"/>
  <c r="N1818" i="11"/>
  <c r="O1818" i="11"/>
  <c r="P1818" i="11"/>
  <c r="G1819" i="11"/>
  <c r="H1819" i="11"/>
  <c r="I1819" i="11"/>
  <c r="J1819" i="11"/>
  <c r="K1819" i="11"/>
  <c r="L1819" i="11"/>
  <c r="M1819" i="11"/>
  <c r="N1819" i="11"/>
  <c r="O1819" i="11" s="1"/>
  <c r="G1820" i="11"/>
  <c r="H1820" i="11"/>
  <c r="I1820" i="11"/>
  <c r="J1820" i="11"/>
  <c r="K1820" i="11"/>
  <c r="L1820" i="11"/>
  <c r="M1820" i="11"/>
  <c r="N1820" i="11"/>
  <c r="O1820" i="11" s="1"/>
  <c r="P1820" i="11"/>
  <c r="G1821" i="11"/>
  <c r="H1821" i="11"/>
  <c r="I1821" i="11"/>
  <c r="J1821" i="11"/>
  <c r="K1821" i="11"/>
  <c r="L1821" i="11"/>
  <c r="M1821" i="11"/>
  <c r="N1821" i="11"/>
  <c r="O1821" i="11" s="1"/>
  <c r="G1822" i="11"/>
  <c r="H1822" i="11"/>
  <c r="I1822" i="11"/>
  <c r="J1822" i="11"/>
  <c r="K1822" i="11"/>
  <c r="L1822" i="11"/>
  <c r="M1822" i="11"/>
  <c r="N1822" i="11"/>
  <c r="O1822" i="11"/>
  <c r="P1822" i="11"/>
  <c r="G1823" i="11"/>
  <c r="H1823" i="11"/>
  <c r="I1823" i="11"/>
  <c r="J1823" i="11"/>
  <c r="K1823" i="11"/>
  <c r="L1823" i="11"/>
  <c r="M1823" i="11"/>
  <c r="N1823" i="11"/>
  <c r="O1823" i="11" s="1"/>
  <c r="G1824" i="11"/>
  <c r="H1824" i="11"/>
  <c r="I1824" i="11"/>
  <c r="J1824" i="11"/>
  <c r="K1824" i="11"/>
  <c r="L1824" i="11"/>
  <c r="M1824" i="11"/>
  <c r="N1824" i="11"/>
  <c r="O1824" i="11" s="1"/>
  <c r="P1824" i="11"/>
  <c r="G1825" i="11"/>
  <c r="H1825" i="11"/>
  <c r="I1825" i="11"/>
  <c r="J1825" i="11"/>
  <c r="K1825" i="11"/>
  <c r="L1825" i="11"/>
  <c r="M1825" i="11"/>
  <c r="N1825" i="11"/>
  <c r="O1825" i="11" s="1"/>
  <c r="G1826" i="11"/>
  <c r="H1826" i="11"/>
  <c r="I1826" i="11"/>
  <c r="J1826" i="11"/>
  <c r="K1826" i="11"/>
  <c r="L1826" i="11"/>
  <c r="M1826" i="11"/>
  <c r="N1826" i="11"/>
  <c r="O1826" i="11"/>
  <c r="P1826" i="11"/>
  <c r="G1827" i="11"/>
  <c r="H1827" i="11"/>
  <c r="I1827" i="11"/>
  <c r="J1827" i="11"/>
  <c r="K1827" i="11"/>
  <c r="L1827" i="11"/>
  <c r="M1827" i="11"/>
  <c r="N1827" i="11"/>
  <c r="O1827" i="11" s="1"/>
  <c r="G1828" i="11"/>
  <c r="H1828" i="11"/>
  <c r="I1828" i="11"/>
  <c r="J1828" i="11"/>
  <c r="K1828" i="11"/>
  <c r="L1828" i="11"/>
  <c r="M1828" i="11"/>
  <c r="N1828" i="11"/>
  <c r="O1828" i="11" s="1"/>
  <c r="P1828" i="11"/>
  <c r="G1829" i="11"/>
  <c r="H1829" i="11"/>
  <c r="I1829" i="11"/>
  <c r="J1829" i="11"/>
  <c r="K1829" i="11"/>
  <c r="L1829" i="11"/>
  <c r="M1829" i="11"/>
  <c r="N1829" i="11"/>
  <c r="O1829" i="11" s="1"/>
  <c r="G1830" i="11"/>
  <c r="H1830" i="11"/>
  <c r="I1830" i="11"/>
  <c r="J1830" i="11"/>
  <c r="K1830" i="11"/>
  <c r="L1830" i="11"/>
  <c r="M1830" i="11"/>
  <c r="N1830" i="11"/>
  <c r="O1830" i="11"/>
  <c r="P1830" i="11"/>
  <c r="G1831" i="11"/>
  <c r="H1831" i="11"/>
  <c r="I1831" i="11"/>
  <c r="J1831" i="11"/>
  <c r="K1831" i="11"/>
  <c r="L1831" i="11"/>
  <c r="M1831" i="11"/>
  <c r="N1831" i="11"/>
  <c r="O1831" i="11" s="1"/>
  <c r="G1832" i="11"/>
  <c r="H1832" i="11"/>
  <c r="I1832" i="11"/>
  <c r="J1832" i="11"/>
  <c r="K1832" i="11"/>
  <c r="P1832" i="11" s="1"/>
  <c r="L1832" i="11"/>
  <c r="M1832" i="11"/>
  <c r="N1832" i="11"/>
  <c r="O1832" i="11" s="1"/>
  <c r="G1833" i="11"/>
  <c r="H1833" i="11"/>
  <c r="I1833" i="11"/>
  <c r="J1833" i="11"/>
  <c r="K1833" i="11"/>
  <c r="L1833" i="11"/>
  <c r="M1833" i="11"/>
  <c r="N1833" i="11"/>
  <c r="O1833" i="11" s="1"/>
  <c r="G1834" i="11"/>
  <c r="H1834" i="11"/>
  <c r="I1834" i="11"/>
  <c r="J1834" i="11"/>
  <c r="K1834" i="11"/>
  <c r="L1834" i="11"/>
  <c r="M1834" i="11"/>
  <c r="N1834" i="11"/>
  <c r="O1834" i="11"/>
  <c r="P1834" i="11"/>
  <c r="G1835" i="11"/>
  <c r="H1835" i="11"/>
  <c r="I1835" i="11"/>
  <c r="J1835" i="11"/>
  <c r="K1835" i="11"/>
  <c r="L1835" i="11"/>
  <c r="M1835" i="11"/>
  <c r="N1835" i="11"/>
  <c r="O1835" i="11" s="1"/>
  <c r="G1836" i="11"/>
  <c r="H1836" i="11"/>
  <c r="I1836" i="11"/>
  <c r="J1836" i="11"/>
  <c r="K1836" i="11"/>
  <c r="L1836" i="11"/>
  <c r="M1836" i="11"/>
  <c r="N1836" i="11"/>
  <c r="O1836" i="11" s="1"/>
  <c r="P1836" i="11"/>
  <c r="G1837" i="11"/>
  <c r="H1837" i="11"/>
  <c r="I1837" i="11"/>
  <c r="J1837" i="11"/>
  <c r="K1837" i="11"/>
  <c r="L1837" i="11"/>
  <c r="M1837" i="11"/>
  <c r="N1837" i="11"/>
  <c r="O1837" i="11" s="1"/>
  <c r="G1838" i="11"/>
  <c r="H1838" i="11"/>
  <c r="I1838" i="11"/>
  <c r="J1838" i="11"/>
  <c r="K1838" i="11"/>
  <c r="L1838" i="11"/>
  <c r="M1838" i="11"/>
  <c r="N1838" i="11"/>
  <c r="O1838" i="11"/>
  <c r="P1838" i="11"/>
  <c r="G1839" i="11"/>
  <c r="H1839" i="11"/>
  <c r="I1839" i="11"/>
  <c r="J1839" i="11"/>
  <c r="K1839" i="11"/>
  <c r="L1839" i="11"/>
  <c r="M1839" i="11"/>
  <c r="N1839" i="11"/>
  <c r="O1839" i="11" s="1"/>
  <c r="G1840" i="11"/>
  <c r="H1840" i="11"/>
  <c r="I1840" i="11"/>
  <c r="J1840" i="11"/>
  <c r="K1840" i="11"/>
  <c r="L1840" i="11"/>
  <c r="M1840" i="11"/>
  <c r="N1840" i="11"/>
  <c r="O1840" i="11" s="1"/>
  <c r="P1840" i="11"/>
  <c r="G1841" i="11"/>
  <c r="H1841" i="11"/>
  <c r="I1841" i="11"/>
  <c r="J1841" i="11"/>
  <c r="K1841" i="11"/>
  <c r="L1841" i="11"/>
  <c r="M1841" i="11"/>
  <c r="N1841" i="11"/>
  <c r="O1841" i="11" s="1"/>
  <c r="G1842" i="11"/>
  <c r="H1842" i="11"/>
  <c r="I1842" i="11"/>
  <c r="J1842" i="11"/>
  <c r="K1842" i="11"/>
  <c r="L1842" i="11"/>
  <c r="M1842" i="11"/>
  <c r="N1842" i="11"/>
  <c r="O1842" i="11"/>
  <c r="P1842" i="11"/>
  <c r="G1843" i="11"/>
  <c r="H1843" i="11"/>
  <c r="I1843" i="11"/>
  <c r="J1843" i="11"/>
  <c r="K1843" i="11"/>
  <c r="L1843" i="11"/>
  <c r="M1843" i="11"/>
  <c r="N1843" i="11"/>
  <c r="O1843" i="11" s="1"/>
  <c r="G1844" i="11"/>
  <c r="H1844" i="11"/>
  <c r="I1844" i="11"/>
  <c r="J1844" i="11"/>
  <c r="K1844" i="11"/>
  <c r="L1844" i="11"/>
  <c r="M1844" i="11"/>
  <c r="N1844" i="11"/>
  <c r="O1844" i="11" s="1"/>
  <c r="P1844" i="11"/>
  <c r="G1845" i="11"/>
  <c r="H1845" i="11"/>
  <c r="I1845" i="11"/>
  <c r="J1845" i="11"/>
  <c r="K1845" i="11"/>
  <c r="L1845" i="11"/>
  <c r="M1845" i="11"/>
  <c r="N1845" i="11"/>
  <c r="O1845" i="11" s="1"/>
  <c r="G1846" i="11"/>
  <c r="H1846" i="11"/>
  <c r="I1846" i="11"/>
  <c r="J1846" i="11"/>
  <c r="K1846" i="11"/>
  <c r="L1846" i="11"/>
  <c r="M1846" i="11"/>
  <c r="N1846" i="11"/>
  <c r="O1846" i="11"/>
  <c r="P1846" i="11"/>
  <c r="G1847" i="11"/>
  <c r="H1847" i="11"/>
  <c r="I1847" i="11"/>
  <c r="J1847" i="11"/>
  <c r="K1847" i="11"/>
  <c r="L1847" i="11"/>
  <c r="M1847" i="11"/>
  <c r="N1847" i="11"/>
  <c r="O1847" i="11" s="1"/>
  <c r="G1848" i="11"/>
  <c r="H1848" i="11"/>
  <c r="I1848" i="11"/>
  <c r="J1848" i="11"/>
  <c r="K1848" i="11"/>
  <c r="L1848" i="11"/>
  <c r="M1848" i="11"/>
  <c r="N1848" i="11"/>
  <c r="O1848" i="11" s="1"/>
  <c r="P1848" i="11"/>
  <c r="G1849" i="11"/>
  <c r="H1849" i="11"/>
  <c r="I1849" i="11"/>
  <c r="J1849" i="11"/>
  <c r="K1849" i="11"/>
  <c r="L1849" i="11"/>
  <c r="M1849" i="11"/>
  <c r="N1849" i="11"/>
  <c r="O1849" i="11" s="1"/>
  <c r="G1850" i="11"/>
  <c r="H1850" i="11"/>
  <c r="I1850" i="11"/>
  <c r="J1850" i="11"/>
  <c r="K1850" i="11"/>
  <c r="L1850" i="11"/>
  <c r="M1850" i="11"/>
  <c r="N1850" i="11"/>
  <c r="O1850" i="11"/>
  <c r="P1850" i="11"/>
  <c r="G1851" i="11"/>
  <c r="H1851" i="11"/>
  <c r="I1851" i="11"/>
  <c r="J1851" i="11"/>
  <c r="K1851" i="11"/>
  <c r="L1851" i="11"/>
  <c r="M1851" i="11"/>
  <c r="N1851" i="11"/>
  <c r="O1851" i="11" s="1"/>
  <c r="G1852" i="11"/>
  <c r="H1852" i="11"/>
  <c r="I1852" i="11"/>
  <c r="J1852" i="11"/>
  <c r="K1852" i="11"/>
  <c r="L1852" i="11"/>
  <c r="M1852" i="11"/>
  <c r="N1852" i="11"/>
  <c r="O1852" i="11" s="1"/>
  <c r="P1852" i="11"/>
  <c r="G1853" i="11"/>
  <c r="H1853" i="11"/>
  <c r="I1853" i="11"/>
  <c r="J1853" i="11"/>
  <c r="K1853" i="11"/>
  <c r="L1853" i="11"/>
  <c r="M1853" i="11"/>
  <c r="N1853" i="11"/>
  <c r="O1853" i="11" s="1"/>
  <c r="G1854" i="11"/>
  <c r="H1854" i="11"/>
  <c r="I1854" i="11"/>
  <c r="J1854" i="11"/>
  <c r="K1854" i="11"/>
  <c r="L1854" i="11"/>
  <c r="M1854" i="11"/>
  <c r="N1854" i="11"/>
  <c r="O1854" i="11"/>
  <c r="P1854" i="11"/>
  <c r="G1855" i="11"/>
  <c r="H1855" i="11"/>
  <c r="I1855" i="11"/>
  <c r="J1855" i="11"/>
  <c r="K1855" i="11"/>
  <c r="L1855" i="11"/>
  <c r="M1855" i="11"/>
  <c r="N1855" i="11"/>
  <c r="O1855" i="11" s="1"/>
  <c r="G1856" i="11"/>
  <c r="H1856" i="11"/>
  <c r="I1856" i="11"/>
  <c r="J1856" i="11"/>
  <c r="K1856" i="11"/>
  <c r="P1856" i="11" s="1"/>
  <c r="L1856" i="11"/>
  <c r="M1856" i="11"/>
  <c r="N1856" i="11"/>
  <c r="O1856" i="11" s="1"/>
  <c r="G1857" i="11"/>
  <c r="H1857" i="11"/>
  <c r="I1857" i="11"/>
  <c r="J1857" i="11"/>
  <c r="K1857" i="11"/>
  <c r="L1857" i="11"/>
  <c r="M1857" i="11"/>
  <c r="N1857" i="11"/>
  <c r="O1857" i="11" s="1"/>
  <c r="G1858" i="11"/>
  <c r="H1858" i="11"/>
  <c r="I1858" i="11"/>
  <c r="J1858" i="11"/>
  <c r="K1858" i="11"/>
  <c r="L1858" i="11"/>
  <c r="M1858" i="11"/>
  <c r="N1858" i="11"/>
  <c r="O1858" i="11"/>
  <c r="P1858" i="11"/>
  <c r="G1859" i="11"/>
  <c r="H1859" i="11"/>
  <c r="I1859" i="11"/>
  <c r="J1859" i="11"/>
  <c r="K1859" i="11"/>
  <c r="L1859" i="11"/>
  <c r="M1859" i="11"/>
  <c r="N1859" i="11"/>
  <c r="O1859" i="11" s="1"/>
  <c r="G1860" i="11"/>
  <c r="H1860" i="11"/>
  <c r="I1860" i="11"/>
  <c r="J1860" i="11"/>
  <c r="K1860" i="11"/>
  <c r="L1860" i="11"/>
  <c r="M1860" i="11"/>
  <c r="N1860" i="11"/>
  <c r="O1860" i="11" s="1"/>
  <c r="P1860" i="11"/>
  <c r="G1861" i="11"/>
  <c r="H1861" i="11"/>
  <c r="I1861" i="11"/>
  <c r="J1861" i="11"/>
  <c r="K1861" i="11"/>
  <c r="L1861" i="11"/>
  <c r="M1861" i="11"/>
  <c r="N1861" i="11"/>
  <c r="O1861" i="11" s="1"/>
  <c r="B1632" i="11"/>
  <c r="C1632" i="11"/>
  <c r="B1633" i="11"/>
  <c r="C1633" i="11"/>
  <c r="B1634" i="11"/>
  <c r="C1634" i="11"/>
  <c r="B1635" i="11"/>
  <c r="C1635" i="11"/>
  <c r="B1636" i="11"/>
  <c r="C1636" i="11"/>
  <c r="B1637" i="11"/>
  <c r="C1637" i="11"/>
  <c r="B1638" i="11"/>
  <c r="C1638" i="11"/>
  <c r="B1639" i="11"/>
  <c r="C1639" i="11"/>
  <c r="B1640" i="11"/>
  <c r="C1640" i="11"/>
  <c r="B1641" i="11"/>
  <c r="C1641" i="11"/>
  <c r="B1642" i="11"/>
  <c r="C1642" i="11"/>
  <c r="B1643" i="11"/>
  <c r="C1643" i="11"/>
  <c r="B1644" i="11"/>
  <c r="C1644" i="11"/>
  <c r="B1645" i="11"/>
  <c r="C1645" i="11"/>
  <c r="B1646" i="11"/>
  <c r="C1646" i="11"/>
  <c r="B1647" i="11"/>
  <c r="C1647" i="11"/>
  <c r="B1648" i="11"/>
  <c r="C1648" i="11"/>
  <c r="B1649" i="11"/>
  <c r="C1649" i="11"/>
  <c r="B1650" i="11"/>
  <c r="C1650" i="11"/>
  <c r="B1651" i="11"/>
  <c r="C1651" i="11"/>
  <c r="B1652" i="11"/>
  <c r="C1652" i="11"/>
  <c r="B1653" i="11"/>
  <c r="C1653" i="11"/>
  <c r="B1654" i="11"/>
  <c r="C1654" i="11"/>
  <c r="B1655" i="11"/>
  <c r="C1655" i="11"/>
  <c r="B1656" i="11"/>
  <c r="C1656" i="11"/>
  <c r="B1657" i="11"/>
  <c r="C1657" i="11"/>
  <c r="B1658" i="11"/>
  <c r="C1658" i="11"/>
  <c r="B1659" i="11"/>
  <c r="C1659" i="11"/>
  <c r="B1660" i="11"/>
  <c r="C1660" i="11"/>
  <c r="B1661" i="11"/>
  <c r="C1661" i="11"/>
  <c r="B1662" i="11"/>
  <c r="C1662" i="11"/>
  <c r="B1663" i="11"/>
  <c r="C1663" i="11"/>
  <c r="B1664" i="11"/>
  <c r="C1664" i="11"/>
  <c r="B1665" i="11"/>
  <c r="C1665" i="11"/>
  <c r="B1666" i="11"/>
  <c r="C1666" i="11"/>
  <c r="B1667" i="11"/>
  <c r="C1667" i="11"/>
  <c r="B1668" i="11"/>
  <c r="C1668" i="11"/>
  <c r="B1669" i="11"/>
  <c r="C1669" i="11"/>
  <c r="B1670" i="11"/>
  <c r="C1670" i="11"/>
  <c r="B1671" i="11"/>
  <c r="C1671" i="11"/>
  <c r="B1672" i="11"/>
  <c r="C1672" i="11"/>
  <c r="B1673" i="11"/>
  <c r="C1673" i="11"/>
  <c r="B1674" i="11"/>
  <c r="C1674" i="11"/>
  <c r="B1675" i="11"/>
  <c r="C1675" i="11"/>
  <c r="B1676" i="11"/>
  <c r="C1676" i="11"/>
  <c r="B1677" i="11"/>
  <c r="C1677" i="11"/>
  <c r="B1678" i="11"/>
  <c r="C1678" i="11"/>
  <c r="B1679" i="11"/>
  <c r="C1679" i="11"/>
  <c r="B1680" i="11"/>
  <c r="C1680" i="11"/>
  <c r="B1681" i="11"/>
  <c r="C1681" i="11"/>
  <c r="B1682" i="11"/>
  <c r="C1682" i="11"/>
  <c r="B1683" i="11"/>
  <c r="C1683" i="11"/>
  <c r="B1684" i="11"/>
  <c r="C1684" i="11"/>
  <c r="B1685" i="11"/>
  <c r="C1685" i="11"/>
  <c r="B1686" i="11"/>
  <c r="C1686" i="11"/>
  <c r="B1687" i="11"/>
  <c r="C1687" i="11"/>
  <c r="B1688" i="11"/>
  <c r="C1688" i="11"/>
  <c r="B1689" i="11"/>
  <c r="C1689" i="11"/>
  <c r="B1690" i="11"/>
  <c r="C1690" i="11"/>
  <c r="B1691" i="11"/>
  <c r="C1691" i="11"/>
  <c r="B1692" i="11"/>
  <c r="C1692" i="11"/>
  <c r="B1693" i="11"/>
  <c r="C1693" i="11"/>
  <c r="B1694" i="11"/>
  <c r="C1694" i="11"/>
  <c r="B1695" i="11"/>
  <c r="C1695" i="11"/>
  <c r="B1696" i="11"/>
  <c r="C1696" i="11"/>
  <c r="B1697" i="11"/>
  <c r="C1697" i="11"/>
  <c r="B1698" i="11"/>
  <c r="C1698" i="11"/>
  <c r="B1699" i="11"/>
  <c r="C1699" i="11"/>
  <c r="B1700" i="11"/>
  <c r="C1700" i="11"/>
  <c r="B1701" i="11"/>
  <c r="C1701" i="11"/>
  <c r="B1702" i="11"/>
  <c r="C1702" i="11"/>
  <c r="B1703" i="11"/>
  <c r="C1703" i="11"/>
  <c r="B1704" i="11"/>
  <c r="C1704" i="11"/>
  <c r="B1705" i="11"/>
  <c r="C1705" i="11"/>
  <c r="B1706" i="11"/>
  <c r="C1706" i="11"/>
  <c r="B1707" i="11"/>
  <c r="C1707" i="11"/>
  <c r="B1708" i="11"/>
  <c r="C1708" i="11"/>
  <c r="B1709" i="11"/>
  <c r="C1709" i="11"/>
  <c r="B1710" i="11"/>
  <c r="C1710" i="11"/>
  <c r="B1711" i="11"/>
  <c r="C1711" i="11"/>
  <c r="B1712" i="11"/>
  <c r="C1712" i="11"/>
  <c r="B1713" i="11"/>
  <c r="C1713" i="11"/>
  <c r="B1714" i="11"/>
  <c r="C1714" i="11"/>
  <c r="B1715" i="11"/>
  <c r="C1715" i="11"/>
  <c r="B1716" i="11"/>
  <c r="C1716" i="11"/>
  <c r="B1717" i="11"/>
  <c r="C1717" i="11"/>
  <c r="B1718" i="11"/>
  <c r="C1718" i="11"/>
  <c r="B1719" i="11"/>
  <c r="C1719" i="11"/>
  <c r="B1720" i="11"/>
  <c r="C1720" i="11"/>
  <c r="B1721" i="11"/>
  <c r="C1721" i="11"/>
  <c r="B1722" i="11"/>
  <c r="C1722" i="11"/>
  <c r="B1723" i="11"/>
  <c r="C1723" i="11"/>
  <c r="B1724" i="11"/>
  <c r="C1724" i="11"/>
  <c r="B1725" i="11"/>
  <c r="C1725" i="11"/>
  <c r="B1726" i="11"/>
  <c r="C1726" i="11"/>
  <c r="B1727" i="11"/>
  <c r="C1727" i="11"/>
  <c r="B1728" i="11"/>
  <c r="C1728" i="11"/>
  <c r="B1729" i="11"/>
  <c r="C1729" i="11"/>
  <c r="B1730" i="11"/>
  <c r="C1730" i="11"/>
  <c r="B1731" i="11"/>
  <c r="C1731" i="11"/>
  <c r="B1732" i="11"/>
  <c r="C1732" i="11"/>
  <c r="B1733" i="11"/>
  <c r="C1733" i="11"/>
  <c r="B1734" i="11"/>
  <c r="C1734" i="11"/>
  <c r="B1735" i="11"/>
  <c r="C1735" i="11"/>
  <c r="B1736" i="11"/>
  <c r="C1736" i="11"/>
  <c r="B1737" i="11"/>
  <c r="C1737" i="11"/>
  <c r="B1738" i="11"/>
  <c r="C1738" i="11"/>
  <c r="B1739" i="11"/>
  <c r="C1739" i="11"/>
  <c r="B1740" i="11"/>
  <c r="C1740" i="11"/>
  <c r="B1741" i="11"/>
  <c r="C1741" i="11"/>
  <c r="B1742" i="11"/>
  <c r="C1742" i="11"/>
  <c r="B1743" i="11"/>
  <c r="C1743" i="11"/>
  <c r="B1744" i="11"/>
  <c r="C1744" i="11"/>
  <c r="B1745" i="11"/>
  <c r="C1745" i="11"/>
  <c r="B1746" i="11"/>
  <c r="C1746" i="11"/>
  <c r="B1747" i="11"/>
  <c r="C1747" i="11"/>
  <c r="B1748" i="11"/>
  <c r="C1748" i="11"/>
  <c r="B1749" i="11"/>
  <c r="C1749" i="11"/>
  <c r="B1750" i="11"/>
  <c r="C1750" i="11"/>
  <c r="B1751" i="11"/>
  <c r="C1751" i="11"/>
  <c r="B1752" i="11"/>
  <c r="C1752" i="11"/>
  <c r="B1753" i="11"/>
  <c r="C1753" i="11"/>
  <c r="B1754" i="11"/>
  <c r="C1754" i="11"/>
  <c r="B1755" i="11"/>
  <c r="C1755" i="11"/>
  <c r="B1756" i="11"/>
  <c r="C1756" i="11"/>
  <c r="B1757" i="11"/>
  <c r="C1757" i="11"/>
  <c r="B1758" i="11"/>
  <c r="C1758" i="11"/>
  <c r="B1759" i="11"/>
  <c r="C1759" i="11"/>
  <c r="B1760" i="11"/>
  <c r="C1760" i="11"/>
  <c r="B1761" i="11"/>
  <c r="C1761" i="11"/>
  <c r="B1762" i="11"/>
  <c r="C1762" i="11"/>
  <c r="B1763" i="11"/>
  <c r="C1763" i="11"/>
  <c r="B1764" i="11"/>
  <c r="C1764" i="11"/>
  <c r="B1765" i="11"/>
  <c r="C1765" i="11"/>
  <c r="B1766" i="11"/>
  <c r="C1766" i="11"/>
  <c r="B1767" i="11"/>
  <c r="C1767" i="11"/>
  <c r="B1768" i="11"/>
  <c r="C1768" i="11"/>
  <c r="B1769" i="11"/>
  <c r="C1769" i="11"/>
  <c r="B1770" i="11"/>
  <c r="C1770" i="11"/>
  <c r="B1771" i="11"/>
  <c r="C1771" i="11"/>
  <c r="B1772" i="11"/>
  <c r="C1772" i="11"/>
  <c r="B1773" i="11"/>
  <c r="C1773" i="11"/>
  <c r="B1774" i="11"/>
  <c r="C1774" i="11"/>
  <c r="B1775" i="11"/>
  <c r="C1775" i="11"/>
  <c r="B1776" i="11"/>
  <c r="C1776" i="11"/>
  <c r="B1777" i="11"/>
  <c r="C1777" i="11"/>
  <c r="B1778" i="11"/>
  <c r="C1778" i="11"/>
  <c r="B1779" i="11"/>
  <c r="C1779" i="11"/>
  <c r="B1780" i="11"/>
  <c r="C1780" i="11"/>
  <c r="B1781" i="11"/>
  <c r="C1781" i="11"/>
  <c r="B1782" i="11"/>
  <c r="C1782" i="11"/>
  <c r="B1783" i="11"/>
  <c r="C1783" i="11"/>
  <c r="B1784" i="11"/>
  <c r="C1784" i="11"/>
  <c r="B1785" i="11"/>
  <c r="C1785" i="11"/>
  <c r="B1786" i="11"/>
  <c r="C1786" i="11"/>
  <c r="B1787" i="11"/>
  <c r="C1787" i="11"/>
  <c r="B1788" i="11"/>
  <c r="C1788" i="11"/>
  <c r="B1789" i="11"/>
  <c r="C1789" i="11"/>
  <c r="B1790" i="11"/>
  <c r="C1790" i="11"/>
  <c r="B1791" i="11"/>
  <c r="C1791" i="11"/>
  <c r="B1792" i="11"/>
  <c r="C1792" i="11"/>
  <c r="B1793" i="11"/>
  <c r="C1793" i="11"/>
  <c r="B1794" i="11"/>
  <c r="C1794" i="11"/>
  <c r="B1795" i="11"/>
  <c r="C1795" i="11"/>
  <c r="B1796" i="11"/>
  <c r="C1796" i="11"/>
  <c r="B1797" i="11"/>
  <c r="C1797" i="11"/>
  <c r="B1798" i="11"/>
  <c r="C1798" i="11"/>
  <c r="B1799" i="11"/>
  <c r="C1799" i="11"/>
  <c r="B1800" i="11"/>
  <c r="C1800" i="11"/>
  <c r="B1801" i="11"/>
  <c r="C1801" i="11"/>
  <c r="B1802" i="11"/>
  <c r="C1802" i="11"/>
  <c r="B1803" i="11"/>
  <c r="C1803" i="11"/>
  <c r="B1804" i="11"/>
  <c r="C1804" i="11"/>
  <c r="B1805" i="11"/>
  <c r="C1805" i="11"/>
  <c r="B1806" i="11"/>
  <c r="C1806" i="11"/>
  <c r="B1807" i="11"/>
  <c r="C1807" i="11"/>
  <c r="B1808" i="11"/>
  <c r="C1808" i="11"/>
  <c r="B1809" i="11"/>
  <c r="C1809" i="11"/>
  <c r="B1810" i="11"/>
  <c r="C1810" i="11"/>
  <c r="B1811" i="11"/>
  <c r="C1811" i="11"/>
  <c r="B1812" i="11"/>
  <c r="C1812" i="11"/>
  <c r="B1813" i="11"/>
  <c r="C1813" i="11"/>
  <c r="B1814" i="11"/>
  <c r="C1814" i="11"/>
  <c r="B1815" i="11"/>
  <c r="C1815" i="11"/>
  <c r="B1816" i="11"/>
  <c r="C1816" i="11"/>
  <c r="B1817" i="11"/>
  <c r="C1817" i="11"/>
  <c r="B1818" i="11"/>
  <c r="C1818" i="11"/>
  <c r="B1819" i="11"/>
  <c r="C1819" i="11"/>
  <c r="B1820" i="11"/>
  <c r="C1820" i="11"/>
  <c r="B1821" i="11"/>
  <c r="C1821" i="11"/>
  <c r="B1822" i="11"/>
  <c r="C1822" i="11"/>
  <c r="B1823" i="11"/>
  <c r="C1823" i="11"/>
  <c r="B1824" i="11"/>
  <c r="C1824" i="11"/>
  <c r="B1825" i="11"/>
  <c r="C1825" i="11"/>
  <c r="B1826" i="11"/>
  <c r="C1826" i="11"/>
  <c r="B1827" i="11"/>
  <c r="C1827" i="11"/>
  <c r="B1828" i="11"/>
  <c r="C1828" i="11"/>
  <c r="B1829" i="11"/>
  <c r="C1829" i="11"/>
  <c r="B1830" i="11"/>
  <c r="C1830" i="11"/>
  <c r="B1831" i="11"/>
  <c r="C1831" i="11"/>
  <c r="B1832" i="11"/>
  <c r="C1832" i="11"/>
  <c r="B1833" i="11"/>
  <c r="C1833" i="11"/>
  <c r="B1834" i="11"/>
  <c r="C1834" i="11"/>
  <c r="B1835" i="11"/>
  <c r="C1835" i="11"/>
  <c r="B1836" i="11"/>
  <c r="C1836" i="11"/>
  <c r="B1837" i="11"/>
  <c r="C1837" i="11"/>
  <c r="B1838" i="11"/>
  <c r="C1838" i="11"/>
  <c r="B1839" i="11"/>
  <c r="C1839" i="11"/>
  <c r="B1840" i="11"/>
  <c r="C1840" i="11"/>
  <c r="B1841" i="11"/>
  <c r="C1841" i="11"/>
  <c r="B1842" i="11"/>
  <c r="C1842" i="11"/>
  <c r="B1843" i="11"/>
  <c r="C1843" i="11"/>
  <c r="B1844" i="11"/>
  <c r="C1844" i="11"/>
  <c r="B1845" i="11"/>
  <c r="C1845" i="11"/>
  <c r="B1846" i="11"/>
  <c r="C1846" i="11"/>
  <c r="B1847" i="11"/>
  <c r="C1847" i="11"/>
  <c r="B1848" i="11"/>
  <c r="C1848" i="11"/>
  <c r="B1849" i="11"/>
  <c r="C1849" i="11"/>
  <c r="B1850" i="11"/>
  <c r="C1850" i="11"/>
  <c r="B1851" i="11"/>
  <c r="C1851" i="11"/>
  <c r="B1852" i="11"/>
  <c r="C1852" i="11"/>
  <c r="B1853" i="11"/>
  <c r="C1853" i="11"/>
  <c r="B1854" i="11"/>
  <c r="C1854" i="11"/>
  <c r="B1855" i="11"/>
  <c r="C1855" i="11"/>
  <c r="B1856" i="11"/>
  <c r="C1856" i="11"/>
  <c r="B1857" i="11"/>
  <c r="C1857" i="11"/>
  <c r="B1858" i="11"/>
  <c r="C1858" i="11"/>
  <c r="B1859" i="11"/>
  <c r="C1859" i="11"/>
  <c r="B1860" i="11"/>
  <c r="C1860" i="11"/>
  <c r="B1861" i="11"/>
  <c r="C1861" i="11"/>
  <c r="P1861" i="11" l="1"/>
  <c r="P1857" i="11"/>
  <c r="P1853" i="11"/>
  <c r="P1849" i="11"/>
  <c r="P1845" i="11"/>
  <c r="P1841" i="11"/>
  <c r="P1837" i="11"/>
  <c r="P1833" i="11"/>
  <c r="P1829" i="11"/>
  <c r="P1825" i="11"/>
  <c r="P1821" i="11"/>
  <c r="P1811" i="11"/>
  <c r="P1806" i="11"/>
  <c r="P1795" i="11"/>
  <c r="P1790" i="11"/>
  <c r="P1780" i="11"/>
  <c r="O1816" i="11"/>
  <c r="O1800" i="11"/>
  <c r="O1784" i="11"/>
  <c r="O1768" i="11"/>
  <c r="O1752" i="11"/>
  <c r="O1736" i="11"/>
  <c r="O1720" i="11"/>
  <c r="O1704" i="11"/>
  <c r="P1751" i="11"/>
  <c r="P1746" i="11"/>
  <c r="P1735" i="11"/>
  <c r="P1730" i="11"/>
  <c r="P1719" i="11"/>
  <c r="P1714" i="11"/>
  <c r="P1703" i="11"/>
  <c r="P1698" i="11"/>
  <c r="P1810" i="11"/>
  <c r="O1756" i="11"/>
  <c r="O1740" i="11"/>
  <c r="O1724" i="11"/>
  <c r="O1708" i="11"/>
  <c r="P1655" i="11"/>
  <c r="P1649" i="11"/>
  <c r="P1648" i="11"/>
  <c r="P1859" i="11"/>
  <c r="P1855" i="11"/>
  <c r="P1851" i="11"/>
  <c r="P1847" i="11"/>
  <c r="P1843" i="11"/>
  <c r="P1839" i="11"/>
  <c r="P1835" i="11"/>
  <c r="P1831" i="11"/>
  <c r="P1827" i="11"/>
  <c r="P1823" i="11"/>
  <c r="P1819" i="11"/>
  <c r="P1814" i="11"/>
  <c r="P1803" i="11"/>
  <c r="P1798" i="11"/>
  <c r="P1787" i="11"/>
  <c r="P1782" i="11"/>
  <c r="O1808" i="11"/>
  <c r="O1792" i="11"/>
  <c r="O1776" i="11"/>
  <c r="P1754" i="11"/>
  <c r="P1738" i="11"/>
  <c r="P1722" i="11"/>
  <c r="P1706" i="11"/>
  <c r="O1764" i="11"/>
  <c r="O1748" i="11"/>
  <c r="O1732" i="11"/>
  <c r="O1716" i="11"/>
  <c r="O1700" i="11"/>
  <c r="P1633" i="11"/>
  <c r="P1632" i="11"/>
  <c r="S225" i="1" l="1"/>
  <c r="T225" i="1"/>
  <c r="U225" i="1" s="1"/>
  <c r="V225" i="1"/>
  <c r="W225" i="1" s="1"/>
  <c r="S226" i="1"/>
  <c r="T226" i="1"/>
  <c r="U226" i="1"/>
  <c r="V226" i="1"/>
  <c r="W226" i="1" s="1"/>
  <c r="Z226" i="1"/>
  <c r="AA226" i="1"/>
  <c r="AB226" i="1"/>
  <c r="AC226" i="1"/>
  <c r="X226" i="1" s="1"/>
  <c r="Y226" i="1" s="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P1625" i="11" s="1"/>
  <c r="N1626" i="11"/>
  <c r="P1626" i="11" s="1"/>
  <c r="N1627" i="11"/>
  <c r="N1628" i="11"/>
  <c r="N1629" i="11"/>
  <c r="N1630" i="11"/>
  <c r="N1631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2" i="11"/>
  <c r="P1521" i="11"/>
  <c r="P1525" i="11"/>
  <c r="P1534" i="11"/>
  <c r="P1540" i="11"/>
  <c r="P1542" i="11"/>
  <c r="P1543" i="11"/>
  <c r="P1545" i="11"/>
  <c r="P1546" i="11"/>
  <c r="P1547" i="11"/>
  <c r="P1548" i="11"/>
  <c r="P1550" i="11"/>
  <c r="P1552" i="11"/>
  <c r="P1553" i="11"/>
  <c r="P1554" i="11"/>
  <c r="P1555" i="11"/>
  <c r="P1556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70" i="11"/>
  <c r="P1571" i="11"/>
  <c r="P1572" i="11"/>
  <c r="P1574" i="11"/>
  <c r="P1575" i="11"/>
  <c r="P1576" i="11"/>
  <c r="P1577" i="11"/>
  <c r="P1578" i="11"/>
  <c r="P1579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9" i="11"/>
  <c r="P1600" i="11"/>
  <c r="P1601" i="11"/>
  <c r="P1602" i="11"/>
  <c r="P1604" i="11"/>
  <c r="P1605" i="11"/>
  <c r="P1606" i="11"/>
  <c r="P1607" i="11"/>
  <c r="P1608" i="11"/>
  <c r="P1609" i="11"/>
  <c r="P1610" i="11"/>
  <c r="P1611" i="11"/>
  <c r="P1612" i="11"/>
  <c r="P1614" i="11"/>
  <c r="P1617" i="11"/>
  <c r="P1618" i="11"/>
  <c r="P1619" i="11"/>
  <c r="P1620" i="11"/>
  <c r="P1621" i="11"/>
  <c r="P1622" i="11"/>
  <c r="P1623" i="11"/>
  <c r="C1624" i="11"/>
  <c r="C1625" i="11"/>
  <c r="C1626" i="11"/>
  <c r="C1627" i="11"/>
  <c r="C1628" i="11"/>
  <c r="C1629" i="11"/>
  <c r="C1630" i="11"/>
  <c r="C163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2" i="11"/>
  <c r="B2" i="11"/>
  <c r="B1624" i="11"/>
  <c r="B1625" i="11"/>
  <c r="B1626" i="11"/>
  <c r="B1627" i="11"/>
  <c r="B1628" i="11"/>
  <c r="B1629" i="11"/>
  <c r="B1630" i="11"/>
  <c r="B1631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927" i="11"/>
  <c r="B928" i="11"/>
  <c r="B929" i="11"/>
  <c r="B930" i="11"/>
  <c r="B931" i="11"/>
  <c r="B932" i="11"/>
  <c r="B933" i="11"/>
  <c r="B934" i="11"/>
  <c r="B935" i="11"/>
  <c r="B936" i="11"/>
  <c r="B937" i="11"/>
  <c r="B938" i="11"/>
  <c r="B939" i="11"/>
  <c r="B940" i="11"/>
  <c r="B941" i="11"/>
  <c r="B942" i="11"/>
  <c r="B943" i="11"/>
  <c r="B944" i="11"/>
  <c r="B945" i="11"/>
  <c r="B946" i="11"/>
  <c r="B947" i="11"/>
  <c r="B948" i="11"/>
  <c r="B949" i="11"/>
  <c r="B950" i="11"/>
  <c r="B951" i="11"/>
  <c r="B952" i="11"/>
  <c r="B953" i="11"/>
  <c r="B954" i="11"/>
  <c r="B955" i="11"/>
  <c r="B956" i="11"/>
  <c r="B957" i="11"/>
  <c r="B958" i="11"/>
  <c r="B959" i="11"/>
  <c r="B960" i="11"/>
  <c r="B961" i="11"/>
  <c r="B962" i="11"/>
  <c r="B963" i="11"/>
  <c r="B964" i="11"/>
  <c r="B965" i="11"/>
  <c r="B966" i="11"/>
  <c r="B967" i="11"/>
  <c r="B968" i="11"/>
  <c r="B969" i="11"/>
  <c r="B970" i="11"/>
  <c r="B971" i="11"/>
  <c r="B972" i="11"/>
  <c r="B973" i="11"/>
  <c r="B974" i="11"/>
  <c r="B975" i="11"/>
  <c r="B976" i="11"/>
  <c r="B977" i="11"/>
  <c r="B978" i="11"/>
  <c r="B979" i="11"/>
  <c r="B980" i="11"/>
  <c r="B981" i="11"/>
  <c r="B982" i="11"/>
  <c r="B983" i="11"/>
  <c r="B984" i="11"/>
  <c r="B985" i="11"/>
  <c r="B986" i="11"/>
  <c r="B987" i="11"/>
  <c r="B988" i="11"/>
  <c r="B989" i="11"/>
  <c r="B990" i="11"/>
  <c r="B991" i="11"/>
  <c r="B992" i="11"/>
  <c r="B993" i="11"/>
  <c r="B994" i="11"/>
  <c r="B995" i="11"/>
  <c r="B996" i="11"/>
  <c r="B997" i="11"/>
  <c r="B998" i="11"/>
  <c r="B999" i="11"/>
  <c r="B1000" i="11"/>
  <c r="B1001" i="11"/>
  <c r="B1002" i="11"/>
  <c r="B1003" i="11"/>
  <c r="B1004" i="11"/>
  <c r="B1005" i="11"/>
  <c r="B1006" i="11"/>
  <c r="B1007" i="11"/>
  <c r="B1008" i="11"/>
  <c r="B1009" i="11"/>
  <c r="B1010" i="11"/>
  <c r="B1011" i="11"/>
  <c r="B1012" i="11"/>
  <c r="B1013" i="11"/>
  <c r="B1014" i="11"/>
  <c r="B1015" i="11"/>
  <c r="B1016" i="11"/>
  <c r="B1017" i="11"/>
  <c r="B1018" i="11"/>
  <c r="B1019" i="11"/>
  <c r="B1020" i="11"/>
  <c r="B1021" i="11"/>
  <c r="B1022" i="11"/>
  <c r="B1023" i="11"/>
  <c r="B1024" i="11"/>
  <c r="B1025" i="11"/>
  <c r="B1026" i="11"/>
  <c r="B1027" i="11"/>
  <c r="B1028" i="11"/>
  <c r="B1029" i="11"/>
  <c r="B1030" i="11"/>
  <c r="B1031" i="11"/>
  <c r="B1032" i="11"/>
  <c r="B1033" i="11"/>
  <c r="B1034" i="11"/>
  <c r="B1035" i="11"/>
  <c r="B1036" i="11"/>
  <c r="B1037" i="11"/>
  <c r="B1038" i="11"/>
  <c r="B1039" i="11"/>
  <c r="B1040" i="11"/>
  <c r="B1041" i="11"/>
  <c r="B1042" i="11"/>
  <c r="B1043" i="11"/>
  <c r="B1044" i="11"/>
  <c r="B1045" i="11"/>
  <c r="B1046" i="11"/>
  <c r="B1047" i="11"/>
  <c r="B1048" i="11"/>
  <c r="B1049" i="11"/>
  <c r="B1050" i="11"/>
  <c r="B1051" i="11"/>
  <c r="B1052" i="11"/>
  <c r="B1053" i="11"/>
  <c r="B1054" i="11"/>
  <c r="B1055" i="11"/>
  <c r="B1056" i="11"/>
  <c r="B1057" i="11"/>
  <c r="B1058" i="11"/>
  <c r="B1059" i="11"/>
  <c r="B1060" i="11"/>
  <c r="B1061" i="11"/>
  <c r="B1062" i="11"/>
  <c r="B1063" i="11"/>
  <c r="B1064" i="11"/>
  <c r="B1065" i="11"/>
  <c r="B1066" i="11"/>
  <c r="B1067" i="11"/>
  <c r="B1068" i="11"/>
  <c r="B1069" i="11"/>
  <c r="B1070" i="11"/>
  <c r="B1071" i="11"/>
  <c r="B1072" i="11"/>
  <c r="B1073" i="11"/>
  <c r="B1074" i="11"/>
  <c r="B1075" i="11"/>
  <c r="B1076" i="11"/>
  <c r="B1077" i="11"/>
  <c r="B1078" i="11"/>
  <c r="B1079" i="11"/>
  <c r="B1080" i="11"/>
  <c r="B1081" i="11"/>
  <c r="B1082" i="11"/>
  <c r="B1083" i="11"/>
  <c r="B1084" i="11"/>
  <c r="B1085" i="11"/>
  <c r="B1086" i="11"/>
  <c r="B1087" i="11"/>
  <c r="B1088" i="11"/>
  <c r="B1089" i="11"/>
  <c r="B1090" i="11"/>
  <c r="B1091" i="11"/>
  <c r="B1092" i="11"/>
  <c r="B1093" i="11"/>
  <c r="B1094" i="11"/>
  <c r="B1095" i="11"/>
  <c r="B1096" i="11"/>
  <c r="B1097" i="11"/>
  <c r="B1098" i="11"/>
  <c r="B1099" i="11"/>
  <c r="B1100" i="11"/>
  <c r="B1101" i="11"/>
  <c r="B1102" i="11"/>
  <c r="B1103" i="11"/>
  <c r="B1104" i="11"/>
  <c r="B1105" i="11"/>
  <c r="B1106" i="11"/>
  <c r="B1107" i="11"/>
  <c r="B1108" i="11"/>
  <c r="B1109" i="11"/>
  <c r="B1110" i="11"/>
  <c r="B1111" i="11"/>
  <c r="B1112" i="11"/>
  <c r="B1113" i="11"/>
  <c r="B1114" i="11"/>
  <c r="B1115" i="11"/>
  <c r="B1116" i="11"/>
  <c r="B1117" i="11"/>
  <c r="B1118" i="11"/>
  <c r="B1119" i="11"/>
  <c r="B1120" i="11"/>
  <c r="B1121" i="11"/>
  <c r="B1122" i="11"/>
  <c r="B1123" i="11"/>
  <c r="B1124" i="11"/>
  <c r="B1125" i="11"/>
  <c r="B1126" i="11"/>
  <c r="B1127" i="11"/>
  <c r="B1128" i="11"/>
  <c r="B1129" i="11"/>
  <c r="B1130" i="11"/>
  <c r="B1131" i="11"/>
  <c r="B1132" i="11"/>
  <c r="B1133" i="11"/>
  <c r="B1134" i="11"/>
  <c r="B1135" i="11"/>
  <c r="B1136" i="11"/>
  <c r="B1137" i="11"/>
  <c r="B1138" i="11"/>
  <c r="B1139" i="11"/>
  <c r="B1140" i="11"/>
  <c r="B1141" i="11"/>
  <c r="B1142" i="11"/>
  <c r="B1143" i="11"/>
  <c r="B1144" i="11"/>
  <c r="B1145" i="11"/>
  <c r="B1146" i="11"/>
  <c r="B1147" i="11"/>
  <c r="B1148" i="11"/>
  <c r="B1149" i="11"/>
  <c r="B1150" i="11"/>
  <c r="B1151" i="11"/>
  <c r="B1152" i="11"/>
  <c r="B1153" i="11"/>
  <c r="B1154" i="11"/>
  <c r="B1155" i="11"/>
  <c r="B1156" i="11"/>
  <c r="B1157" i="11"/>
  <c r="B1158" i="11"/>
  <c r="B1159" i="11"/>
  <c r="B1160" i="11"/>
  <c r="B1161" i="11"/>
  <c r="B1162" i="11"/>
  <c r="B1163" i="11"/>
  <c r="B1164" i="11"/>
  <c r="B1165" i="11"/>
  <c r="B1166" i="11"/>
  <c r="B1167" i="11"/>
  <c r="B1168" i="11"/>
  <c r="B1169" i="11"/>
  <c r="B1170" i="11"/>
  <c r="B1171" i="11"/>
  <c r="B1172" i="11"/>
  <c r="B1173" i="11"/>
  <c r="B1174" i="11"/>
  <c r="B1175" i="11"/>
  <c r="B1176" i="11"/>
  <c r="B1177" i="11"/>
  <c r="B1178" i="11"/>
  <c r="B1179" i="11"/>
  <c r="B1180" i="11"/>
  <c r="B1181" i="11"/>
  <c r="B1182" i="11"/>
  <c r="B1183" i="11"/>
  <c r="B1184" i="11"/>
  <c r="B1185" i="11"/>
  <c r="B1186" i="11"/>
  <c r="B1187" i="11"/>
  <c r="B1188" i="11"/>
  <c r="B1189" i="11"/>
  <c r="B1190" i="11"/>
  <c r="B1191" i="11"/>
  <c r="B1192" i="11"/>
  <c r="B1193" i="11"/>
  <c r="B1194" i="11"/>
  <c r="B1195" i="11"/>
  <c r="B1196" i="11"/>
  <c r="B1197" i="11"/>
  <c r="B1198" i="11"/>
  <c r="B1199" i="11"/>
  <c r="B1200" i="11"/>
  <c r="B1201" i="11"/>
  <c r="B1202" i="11"/>
  <c r="B1203" i="11"/>
  <c r="B1204" i="11"/>
  <c r="B1205" i="11"/>
  <c r="B1206" i="11"/>
  <c r="B1207" i="11"/>
  <c r="B1208" i="11"/>
  <c r="B1209" i="11"/>
  <c r="B1210" i="11"/>
  <c r="B1211" i="11"/>
  <c r="B1212" i="11"/>
  <c r="B1213" i="11"/>
  <c r="B1214" i="11"/>
  <c r="B1215" i="11"/>
  <c r="B1216" i="11"/>
  <c r="B1217" i="11"/>
  <c r="B1218" i="11"/>
  <c r="B1219" i="11"/>
  <c r="B1220" i="11"/>
  <c r="B1221" i="11"/>
  <c r="B1222" i="11"/>
  <c r="B1223" i="11"/>
  <c r="B1224" i="11"/>
  <c r="B1225" i="11"/>
  <c r="B1226" i="11"/>
  <c r="B1227" i="11"/>
  <c r="B1228" i="11"/>
  <c r="B1229" i="11"/>
  <c r="B1230" i="11"/>
  <c r="B1231" i="11"/>
  <c r="B1232" i="11"/>
  <c r="B1233" i="11"/>
  <c r="B1234" i="11"/>
  <c r="B1235" i="11"/>
  <c r="B1236" i="11"/>
  <c r="B1237" i="11"/>
  <c r="B1238" i="11"/>
  <c r="B1239" i="11"/>
  <c r="B1240" i="11"/>
  <c r="B1241" i="11"/>
  <c r="B1242" i="11"/>
  <c r="B1243" i="11"/>
  <c r="B1244" i="11"/>
  <c r="B1245" i="11"/>
  <c r="B1246" i="11"/>
  <c r="B1247" i="11"/>
  <c r="B1248" i="11"/>
  <c r="B1249" i="11"/>
  <c r="B1250" i="11"/>
  <c r="B1251" i="11"/>
  <c r="B1252" i="11"/>
  <c r="B1253" i="11"/>
  <c r="B1254" i="11"/>
  <c r="B1255" i="11"/>
  <c r="B1256" i="11"/>
  <c r="B1257" i="11"/>
  <c r="B1258" i="11"/>
  <c r="B1259" i="11"/>
  <c r="B1260" i="11"/>
  <c r="B1261" i="11"/>
  <c r="B1262" i="11"/>
  <c r="B1263" i="11"/>
  <c r="B1264" i="11"/>
  <c r="B1265" i="11"/>
  <c r="B1266" i="11"/>
  <c r="B1267" i="11"/>
  <c r="B1268" i="11"/>
  <c r="B1269" i="11"/>
  <c r="B1270" i="11"/>
  <c r="B1271" i="11"/>
  <c r="B1272" i="11"/>
  <c r="B1273" i="11"/>
  <c r="B1274" i="11"/>
  <c r="B1275" i="11"/>
  <c r="B1276" i="11"/>
  <c r="B1277" i="11"/>
  <c r="B1278" i="11"/>
  <c r="B1279" i="11"/>
  <c r="B1280" i="11"/>
  <c r="B1281" i="11"/>
  <c r="B1282" i="11"/>
  <c r="B1283" i="11"/>
  <c r="B1284" i="11"/>
  <c r="B1285" i="11"/>
  <c r="B1286" i="11"/>
  <c r="B1287" i="11"/>
  <c r="B1288" i="11"/>
  <c r="B1289" i="11"/>
  <c r="B1290" i="11"/>
  <c r="B1291" i="11"/>
  <c r="B1292" i="11"/>
  <c r="B1293" i="11"/>
  <c r="B1294" i="11"/>
  <c r="B1295" i="11"/>
  <c r="B1296" i="11"/>
  <c r="B1297" i="11"/>
  <c r="B1298" i="11"/>
  <c r="B1299" i="11"/>
  <c r="B1300" i="11"/>
  <c r="B1301" i="11"/>
  <c r="B1302" i="11"/>
  <c r="B1303" i="11"/>
  <c r="B1304" i="11"/>
  <c r="B1305" i="11"/>
  <c r="B1306" i="11"/>
  <c r="B1307" i="11"/>
  <c r="B1308" i="11"/>
  <c r="B1309" i="11"/>
  <c r="B1310" i="11"/>
  <c r="B1311" i="11"/>
  <c r="B1312" i="11"/>
  <c r="B1313" i="11"/>
  <c r="B1314" i="11"/>
  <c r="B1315" i="11"/>
  <c r="B1316" i="11"/>
  <c r="B1317" i="11"/>
  <c r="B1318" i="11"/>
  <c r="B1319" i="11"/>
  <c r="B1320" i="11"/>
  <c r="B1321" i="11"/>
  <c r="B1322" i="11"/>
  <c r="B1323" i="11"/>
  <c r="B1324" i="11"/>
  <c r="B1325" i="11"/>
  <c r="B1326" i="11"/>
  <c r="B1327" i="11"/>
  <c r="B1328" i="11"/>
  <c r="B1329" i="11"/>
  <c r="B1330" i="11"/>
  <c r="B1331" i="11"/>
  <c r="B1332" i="11"/>
  <c r="B1333" i="11"/>
  <c r="B1334" i="11"/>
  <c r="B1335" i="11"/>
  <c r="B1336" i="11"/>
  <c r="B1337" i="11"/>
  <c r="B1338" i="11"/>
  <c r="B1339" i="11"/>
  <c r="B1340" i="11"/>
  <c r="B1341" i="11"/>
  <c r="B1342" i="11"/>
  <c r="B1343" i="11"/>
  <c r="B1344" i="11"/>
  <c r="B1345" i="11"/>
  <c r="B1346" i="11"/>
  <c r="B1347" i="11"/>
  <c r="B1348" i="11"/>
  <c r="B1349" i="11"/>
  <c r="B1350" i="11"/>
  <c r="B1351" i="11"/>
  <c r="B1352" i="11"/>
  <c r="B1353" i="11"/>
  <c r="B1354" i="11"/>
  <c r="B1355" i="11"/>
  <c r="B1356" i="11"/>
  <c r="B1357" i="11"/>
  <c r="B1358" i="11"/>
  <c r="B1359" i="11"/>
  <c r="B1360" i="11"/>
  <c r="B1361" i="11"/>
  <c r="B1362" i="11"/>
  <c r="B1363" i="11"/>
  <c r="B1364" i="11"/>
  <c r="B1365" i="11"/>
  <c r="B1366" i="11"/>
  <c r="B1367" i="11"/>
  <c r="B1368" i="11"/>
  <c r="B1369" i="11"/>
  <c r="B1370" i="11"/>
  <c r="B1371" i="11"/>
  <c r="B1372" i="11"/>
  <c r="B1373" i="11"/>
  <c r="B1374" i="11"/>
  <c r="B1375" i="11"/>
  <c r="B1376" i="11"/>
  <c r="B1377" i="11"/>
  <c r="B1378" i="11"/>
  <c r="B1379" i="11"/>
  <c r="B1380" i="11"/>
  <c r="B1381" i="11"/>
  <c r="B1382" i="11"/>
  <c r="B1383" i="11"/>
  <c r="B1384" i="11"/>
  <c r="B1385" i="11"/>
  <c r="B1386" i="11"/>
  <c r="B1387" i="11"/>
  <c r="B1388" i="11"/>
  <c r="B1389" i="11"/>
  <c r="B1390" i="11"/>
  <c r="B1391" i="11"/>
  <c r="B1392" i="11"/>
  <c r="B1393" i="11"/>
  <c r="B1394" i="11"/>
  <c r="B1395" i="11"/>
  <c r="B1396" i="11"/>
  <c r="B1397" i="11"/>
  <c r="B1398" i="11"/>
  <c r="B1399" i="11"/>
  <c r="B1400" i="11"/>
  <c r="B1401" i="11"/>
  <c r="B1402" i="11"/>
  <c r="B1403" i="11"/>
  <c r="B1404" i="11"/>
  <c r="B1405" i="11"/>
  <c r="B1406" i="11"/>
  <c r="B1407" i="11"/>
  <c r="B1408" i="11"/>
  <c r="B1409" i="11"/>
  <c r="B1410" i="11"/>
  <c r="B1411" i="11"/>
  <c r="B1412" i="11"/>
  <c r="B1413" i="11"/>
  <c r="B1414" i="11"/>
  <c r="B1415" i="11"/>
  <c r="B1416" i="11"/>
  <c r="B1417" i="11"/>
  <c r="B1418" i="11"/>
  <c r="B1419" i="11"/>
  <c r="B1420" i="11"/>
  <c r="B1421" i="11"/>
  <c r="B1422" i="11"/>
  <c r="B1423" i="11"/>
  <c r="B1424" i="11"/>
  <c r="B1425" i="11"/>
  <c r="B1426" i="11"/>
  <c r="B1427" i="11"/>
  <c r="B1428" i="11"/>
  <c r="B1429" i="11"/>
  <c r="B1430" i="11"/>
  <c r="B1431" i="11"/>
  <c r="B1432" i="11"/>
  <c r="B1433" i="11"/>
  <c r="B1434" i="11"/>
  <c r="B1435" i="11"/>
  <c r="B1436" i="11"/>
  <c r="B1437" i="11"/>
  <c r="B1438" i="11"/>
  <c r="B1439" i="11"/>
  <c r="B1440" i="11"/>
  <c r="B1441" i="11"/>
  <c r="B1442" i="11"/>
  <c r="B1443" i="11"/>
  <c r="B1444" i="11"/>
  <c r="B1445" i="11"/>
  <c r="B1446" i="11"/>
  <c r="B1447" i="11"/>
  <c r="B1448" i="11"/>
  <c r="B1449" i="11"/>
  <c r="B1450" i="11"/>
  <c r="B1451" i="11"/>
  <c r="B1452" i="11"/>
  <c r="B1453" i="11"/>
  <c r="B1454" i="11"/>
  <c r="B1455" i="11"/>
  <c r="B1456" i="11"/>
  <c r="B1457" i="11"/>
  <c r="B1458" i="11"/>
  <c r="B1459" i="11"/>
  <c r="B1460" i="11"/>
  <c r="B1461" i="11"/>
  <c r="B1462" i="11"/>
  <c r="B1463" i="11"/>
  <c r="B1464" i="11"/>
  <c r="B1465" i="11"/>
  <c r="B1466" i="11"/>
  <c r="B1467" i="11"/>
  <c r="B1468" i="11"/>
  <c r="B1469" i="11"/>
  <c r="B1470" i="11"/>
  <c r="B1471" i="11"/>
  <c r="B1472" i="11"/>
  <c r="B1473" i="11"/>
  <c r="B1474" i="11"/>
  <c r="B1475" i="11"/>
  <c r="B1476" i="11"/>
  <c r="B1477" i="11"/>
  <c r="B1478" i="11"/>
  <c r="B1479" i="11"/>
  <c r="B1480" i="11"/>
  <c r="B1481" i="11"/>
  <c r="B1482" i="11"/>
  <c r="B1483" i="11"/>
  <c r="B1484" i="11"/>
  <c r="B1485" i="11"/>
  <c r="B1486" i="11"/>
  <c r="B1487" i="11"/>
  <c r="B1488" i="11"/>
  <c r="B1489" i="11"/>
  <c r="B1490" i="11"/>
  <c r="B1491" i="11"/>
  <c r="B1492" i="11"/>
  <c r="B1493" i="11"/>
  <c r="B1494" i="11"/>
  <c r="B1495" i="11"/>
  <c r="B1496" i="11"/>
  <c r="B1497" i="11"/>
  <c r="B1498" i="11"/>
  <c r="B1499" i="11"/>
  <c r="B1500" i="11"/>
  <c r="B1501" i="11"/>
  <c r="B1502" i="11"/>
  <c r="B1503" i="11"/>
  <c r="B1504" i="11"/>
  <c r="B1505" i="11"/>
  <c r="B1506" i="11"/>
  <c r="B1507" i="11"/>
  <c r="B1508" i="11"/>
  <c r="B1509" i="11"/>
  <c r="B1510" i="11"/>
  <c r="B1511" i="11"/>
  <c r="B1512" i="11"/>
  <c r="B1513" i="11"/>
  <c r="B1514" i="11"/>
  <c r="B1515" i="11"/>
  <c r="B1516" i="11"/>
  <c r="B1517" i="11"/>
  <c r="B1518" i="11"/>
  <c r="B1519" i="11"/>
  <c r="B1520" i="11"/>
  <c r="B1521" i="11"/>
  <c r="B1522" i="11"/>
  <c r="B1523" i="11"/>
  <c r="B1524" i="11"/>
  <c r="B1525" i="11"/>
  <c r="B1526" i="11"/>
  <c r="B1527" i="11"/>
  <c r="B1528" i="11"/>
  <c r="B1529" i="11"/>
  <c r="B1530" i="11"/>
  <c r="B1531" i="11"/>
  <c r="B1532" i="11"/>
  <c r="B1533" i="11"/>
  <c r="B1534" i="11"/>
  <c r="B1535" i="11"/>
  <c r="B1536" i="11"/>
  <c r="B1537" i="11"/>
  <c r="B1538" i="11"/>
  <c r="B1539" i="11"/>
  <c r="B1540" i="11"/>
  <c r="B1541" i="11"/>
  <c r="B1542" i="11"/>
  <c r="B1543" i="11"/>
  <c r="B1544" i="11"/>
  <c r="B1545" i="11"/>
  <c r="B1546" i="11"/>
  <c r="B1547" i="11"/>
  <c r="B1548" i="11"/>
  <c r="B1549" i="11"/>
  <c r="B1550" i="11"/>
  <c r="B1551" i="11"/>
  <c r="B1552" i="11"/>
  <c r="B1553" i="11"/>
  <c r="B1554" i="11"/>
  <c r="B1555" i="11"/>
  <c r="B1556" i="11"/>
  <c r="B1557" i="11"/>
  <c r="B1558" i="11"/>
  <c r="B1559" i="11"/>
  <c r="B1560" i="11"/>
  <c r="B1561" i="11"/>
  <c r="B1562" i="11"/>
  <c r="B1563" i="11"/>
  <c r="B1564" i="11"/>
  <c r="B1565" i="11"/>
  <c r="B1566" i="11"/>
  <c r="B1567" i="11"/>
  <c r="B1568" i="11"/>
  <c r="B1569" i="11"/>
  <c r="B1570" i="11"/>
  <c r="B1571" i="11"/>
  <c r="B1572" i="11"/>
  <c r="B1573" i="11"/>
  <c r="B1574" i="11"/>
  <c r="B1575" i="11"/>
  <c r="B1576" i="11"/>
  <c r="B1577" i="11"/>
  <c r="B1578" i="11"/>
  <c r="B1579" i="11"/>
  <c r="B1580" i="11"/>
  <c r="B1581" i="11"/>
  <c r="B1582" i="11"/>
  <c r="B1583" i="11"/>
  <c r="B1584" i="11"/>
  <c r="B1585" i="11"/>
  <c r="B1586" i="11"/>
  <c r="B1587" i="11"/>
  <c r="B1588" i="11"/>
  <c r="B1589" i="11"/>
  <c r="B1590" i="11"/>
  <c r="B1591" i="11"/>
  <c r="B1592" i="11"/>
  <c r="B1593" i="11"/>
  <c r="B1594" i="11"/>
  <c r="B1595" i="11"/>
  <c r="B1596" i="11"/>
  <c r="B1597" i="11"/>
  <c r="B1598" i="11"/>
  <c r="B1599" i="11"/>
  <c r="B1600" i="11"/>
  <c r="B1601" i="11"/>
  <c r="B1602" i="11"/>
  <c r="B1603" i="11"/>
  <c r="B1604" i="11"/>
  <c r="B1605" i="11"/>
  <c r="B1606" i="11"/>
  <c r="B1607" i="11"/>
  <c r="B1608" i="11"/>
  <c r="B1609" i="11"/>
  <c r="B1610" i="11"/>
  <c r="B1611" i="11"/>
  <c r="B1612" i="11"/>
  <c r="B1613" i="11"/>
  <c r="B1614" i="11"/>
  <c r="B1615" i="11"/>
  <c r="B1616" i="11"/>
  <c r="B1617" i="11"/>
  <c r="B1618" i="11"/>
  <c r="B1619" i="11"/>
  <c r="B1620" i="11"/>
  <c r="B1621" i="11"/>
  <c r="B1622" i="11"/>
  <c r="B1623" i="11"/>
  <c r="S220" i="1"/>
  <c r="T220" i="1"/>
  <c r="U220" i="1" s="1"/>
  <c r="V220" i="1"/>
  <c r="W220" i="1" s="1"/>
  <c r="S219" i="1"/>
  <c r="T219" i="1"/>
  <c r="U219" i="1" s="1"/>
  <c r="V219" i="1"/>
  <c r="W219" i="1" s="1"/>
  <c r="S222" i="1"/>
  <c r="T222" i="1"/>
  <c r="U222" i="1" s="1"/>
  <c r="V222" i="1"/>
  <c r="W222" i="1" s="1"/>
  <c r="S223" i="1"/>
  <c r="T223" i="1"/>
  <c r="U223" i="1" s="1"/>
  <c r="V223" i="1"/>
  <c r="W223" i="1" s="1"/>
  <c r="S221" i="1"/>
  <c r="T221" i="1"/>
  <c r="U221" i="1" s="1"/>
  <c r="V221" i="1"/>
  <c r="W221" i="1" s="1"/>
  <c r="S224" i="1"/>
  <c r="T224" i="1"/>
  <c r="U224" i="1" s="1"/>
  <c r="V224" i="1"/>
  <c r="W224" i="1" s="1"/>
  <c r="E1625" i="11"/>
  <c r="M1625" i="11" s="1"/>
  <c r="F1625" i="11"/>
  <c r="G1625" i="11" s="1"/>
  <c r="K1625" i="11"/>
  <c r="L1625" i="11" s="1"/>
  <c r="E1626" i="11"/>
  <c r="M1626" i="11" s="1"/>
  <c r="F1626" i="11"/>
  <c r="G1626" i="11" s="1"/>
  <c r="K1626" i="11"/>
  <c r="L1626" i="11" s="1"/>
  <c r="E1627" i="11"/>
  <c r="M1627" i="11" s="1"/>
  <c r="F1627" i="11"/>
  <c r="G1627" i="11" s="1"/>
  <c r="K1627" i="11"/>
  <c r="L1627" i="11" s="1"/>
  <c r="E1628" i="11"/>
  <c r="M1628" i="11" s="1"/>
  <c r="F1628" i="11"/>
  <c r="G1628" i="11" s="1"/>
  <c r="K1628" i="11"/>
  <c r="L1628" i="11" s="1"/>
  <c r="E1629" i="11"/>
  <c r="M1629" i="11" s="1"/>
  <c r="F1629" i="11"/>
  <c r="H1629" i="11" s="1"/>
  <c r="K1629" i="11"/>
  <c r="L1629" i="11" s="1"/>
  <c r="E1630" i="11"/>
  <c r="M1630" i="11" s="1"/>
  <c r="F1630" i="11"/>
  <c r="G1630" i="11" s="1"/>
  <c r="K1630" i="11"/>
  <c r="L1630" i="11" s="1"/>
  <c r="E1631" i="11"/>
  <c r="M1631" i="11" s="1"/>
  <c r="F1631" i="11"/>
  <c r="I1631" i="11" s="1"/>
  <c r="K1631" i="11"/>
  <c r="L1631" i="11" s="1"/>
  <c r="E1624" i="11"/>
  <c r="M1624" i="11" s="1"/>
  <c r="F1624" i="11"/>
  <c r="G1624" i="11" s="1"/>
  <c r="K1624" i="11"/>
  <c r="L1624" i="11" s="1"/>
  <c r="G3" i="11"/>
  <c r="H3" i="11"/>
  <c r="I3" i="11"/>
  <c r="J3" i="11"/>
  <c r="G4" i="11"/>
  <c r="H4" i="11"/>
  <c r="I4" i="11"/>
  <c r="J4" i="11"/>
  <c r="G5" i="11"/>
  <c r="H5" i="11"/>
  <c r="I5" i="11"/>
  <c r="J5" i="11"/>
  <c r="G6" i="11"/>
  <c r="H6" i="11"/>
  <c r="I6" i="11"/>
  <c r="J6" i="11"/>
  <c r="G7" i="11"/>
  <c r="H7" i="11"/>
  <c r="I7" i="11"/>
  <c r="J7" i="11"/>
  <c r="G8" i="11"/>
  <c r="H8" i="11"/>
  <c r="I8" i="11"/>
  <c r="J8" i="11"/>
  <c r="G9" i="11"/>
  <c r="H9" i="11"/>
  <c r="I9" i="11"/>
  <c r="J9" i="11"/>
  <c r="G10" i="11"/>
  <c r="H10" i="11"/>
  <c r="I10" i="11"/>
  <c r="J10" i="11"/>
  <c r="G11" i="11"/>
  <c r="H11" i="11"/>
  <c r="I11" i="11"/>
  <c r="J11" i="11"/>
  <c r="G12" i="11"/>
  <c r="H12" i="11"/>
  <c r="I12" i="11"/>
  <c r="J12" i="11"/>
  <c r="G13" i="11"/>
  <c r="H13" i="11"/>
  <c r="I13" i="11"/>
  <c r="J13" i="11"/>
  <c r="G14" i="11"/>
  <c r="H14" i="11"/>
  <c r="I14" i="11"/>
  <c r="J14" i="11"/>
  <c r="G15" i="11"/>
  <c r="H15" i="11"/>
  <c r="I15" i="11"/>
  <c r="J15" i="11"/>
  <c r="G16" i="11"/>
  <c r="H16" i="11"/>
  <c r="I16" i="11"/>
  <c r="J16" i="11"/>
  <c r="G17" i="11"/>
  <c r="H17" i="11"/>
  <c r="I17" i="11"/>
  <c r="J17" i="11"/>
  <c r="G18" i="11"/>
  <c r="H18" i="11"/>
  <c r="I18" i="11"/>
  <c r="J18" i="11"/>
  <c r="G19" i="11"/>
  <c r="H19" i="11"/>
  <c r="I19" i="11"/>
  <c r="J19" i="11"/>
  <c r="G20" i="11"/>
  <c r="H20" i="11"/>
  <c r="I20" i="11"/>
  <c r="J20" i="11"/>
  <c r="G21" i="11"/>
  <c r="H21" i="11"/>
  <c r="I21" i="11"/>
  <c r="J21" i="11"/>
  <c r="G22" i="11"/>
  <c r="H22" i="11"/>
  <c r="I22" i="11"/>
  <c r="J22" i="11"/>
  <c r="G23" i="11"/>
  <c r="H23" i="11"/>
  <c r="I23" i="11"/>
  <c r="J23" i="11"/>
  <c r="G24" i="11"/>
  <c r="H24" i="11"/>
  <c r="I24" i="11"/>
  <c r="J24" i="11"/>
  <c r="G25" i="11"/>
  <c r="H25" i="11"/>
  <c r="I25" i="11"/>
  <c r="J25" i="11"/>
  <c r="G26" i="11"/>
  <c r="H26" i="11"/>
  <c r="I26" i="11"/>
  <c r="J26" i="11"/>
  <c r="G27" i="11"/>
  <c r="H27" i="11"/>
  <c r="I27" i="11"/>
  <c r="J27" i="11"/>
  <c r="G28" i="11"/>
  <c r="H28" i="11"/>
  <c r="I28" i="11"/>
  <c r="J28" i="11"/>
  <c r="G29" i="11"/>
  <c r="H29" i="11"/>
  <c r="I29" i="11"/>
  <c r="J29" i="11"/>
  <c r="G30" i="11"/>
  <c r="H30" i="11"/>
  <c r="I30" i="11"/>
  <c r="J30" i="11"/>
  <c r="G31" i="11"/>
  <c r="H31" i="11"/>
  <c r="I31" i="11"/>
  <c r="J31" i="11"/>
  <c r="G32" i="11"/>
  <c r="H32" i="11"/>
  <c r="I32" i="11"/>
  <c r="J32" i="11"/>
  <c r="G33" i="11"/>
  <c r="H33" i="11"/>
  <c r="I33" i="11"/>
  <c r="J33" i="11"/>
  <c r="G34" i="11"/>
  <c r="H34" i="11"/>
  <c r="I34" i="11"/>
  <c r="J34" i="11"/>
  <c r="G35" i="11"/>
  <c r="H35" i="11"/>
  <c r="I35" i="11"/>
  <c r="J35" i="11"/>
  <c r="G36" i="11"/>
  <c r="H36" i="11"/>
  <c r="I36" i="11"/>
  <c r="J36" i="11"/>
  <c r="G37" i="11"/>
  <c r="H37" i="11"/>
  <c r="I37" i="11"/>
  <c r="J37" i="11"/>
  <c r="G38" i="11"/>
  <c r="H38" i="11"/>
  <c r="I38" i="11"/>
  <c r="J38" i="11"/>
  <c r="G39" i="11"/>
  <c r="H39" i="11"/>
  <c r="I39" i="11"/>
  <c r="J39" i="11"/>
  <c r="G40" i="11"/>
  <c r="H40" i="11"/>
  <c r="I40" i="11"/>
  <c r="J40" i="11"/>
  <c r="G41" i="11"/>
  <c r="H41" i="11"/>
  <c r="I41" i="11"/>
  <c r="J41" i="11"/>
  <c r="G42" i="11"/>
  <c r="H42" i="11"/>
  <c r="I42" i="11"/>
  <c r="J42" i="11"/>
  <c r="G43" i="11"/>
  <c r="H43" i="11"/>
  <c r="I43" i="11"/>
  <c r="J43" i="11"/>
  <c r="G44" i="11"/>
  <c r="H44" i="11"/>
  <c r="I44" i="11"/>
  <c r="J44" i="11"/>
  <c r="G45" i="11"/>
  <c r="H45" i="11"/>
  <c r="I45" i="11"/>
  <c r="J45" i="11"/>
  <c r="G46" i="11"/>
  <c r="H46" i="11"/>
  <c r="I46" i="11"/>
  <c r="J46" i="11"/>
  <c r="G47" i="11"/>
  <c r="H47" i="11"/>
  <c r="I47" i="11"/>
  <c r="J47" i="11"/>
  <c r="G48" i="11"/>
  <c r="H48" i="11"/>
  <c r="I48" i="11"/>
  <c r="J48" i="11"/>
  <c r="G49" i="11"/>
  <c r="H49" i="11"/>
  <c r="I49" i="11"/>
  <c r="J49" i="11"/>
  <c r="G50" i="11"/>
  <c r="H50" i="11"/>
  <c r="I50" i="11"/>
  <c r="J50" i="11"/>
  <c r="G51" i="11"/>
  <c r="H51" i="11"/>
  <c r="I51" i="11"/>
  <c r="J51" i="11"/>
  <c r="G52" i="11"/>
  <c r="H52" i="11"/>
  <c r="I52" i="11"/>
  <c r="J52" i="11"/>
  <c r="G53" i="11"/>
  <c r="H53" i="11"/>
  <c r="I53" i="11"/>
  <c r="J53" i="11"/>
  <c r="G54" i="11"/>
  <c r="H54" i="11"/>
  <c r="I54" i="11"/>
  <c r="J54" i="11"/>
  <c r="G55" i="11"/>
  <c r="H55" i="11"/>
  <c r="I55" i="11"/>
  <c r="J55" i="11"/>
  <c r="G56" i="11"/>
  <c r="H56" i="11"/>
  <c r="I56" i="11"/>
  <c r="J56" i="11"/>
  <c r="G57" i="11"/>
  <c r="H57" i="11"/>
  <c r="I57" i="11"/>
  <c r="J57" i="11"/>
  <c r="G58" i="11"/>
  <c r="H58" i="11"/>
  <c r="I58" i="11"/>
  <c r="J58" i="11"/>
  <c r="G59" i="11"/>
  <c r="H59" i="11"/>
  <c r="I59" i="11"/>
  <c r="J59" i="11"/>
  <c r="G60" i="11"/>
  <c r="H60" i="11"/>
  <c r="I60" i="11"/>
  <c r="J60" i="11"/>
  <c r="G61" i="11"/>
  <c r="H61" i="11"/>
  <c r="I61" i="11"/>
  <c r="J61" i="11"/>
  <c r="G62" i="11"/>
  <c r="H62" i="11"/>
  <c r="I62" i="11"/>
  <c r="J62" i="11"/>
  <c r="G63" i="11"/>
  <c r="H63" i="11"/>
  <c r="I63" i="11"/>
  <c r="J63" i="11"/>
  <c r="G64" i="11"/>
  <c r="H64" i="11"/>
  <c r="I64" i="11"/>
  <c r="J64" i="11"/>
  <c r="G65" i="11"/>
  <c r="H65" i="11"/>
  <c r="I65" i="11"/>
  <c r="J65" i="11"/>
  <c r="G66" i="11"/>
  <c r="H66" i="11"/>
  <c r="I66" i="11"/>
  <c r="J66" i="11"/>
  <c r="G67" i="11"/>
  <c r="H67" i="11"/>
  <c r="I67" i="11"/>
  <c r="J67" i="11"/>
  <c r="G68" i="11"/>
  <c r="H68" i="11"/>
  <c r="I68" i="11"/>
  <c r="J68" i="11"/>
  <c r="G69" i="11"/>
  <c r="H69" i="11"/>
  <c r="I69" i="11"/>
  <c r="J69" i="11"/>
  <c r="G70" i="11"/>
  <c r="H70" i="11"/>
  <c r="I70" i="11"/>
  <c r="J70" i="11"/>
  <c r="G71" i="11"/>
  <c r="H71" i="11"/>
  <c r="I71" i="11"/>
  <c r="J71" i="11"/>
  <c r="G72" i="11"/>
  <c r="H72" i="11"/>
  <c r="I72" i="11"/>
  <c r="J72" i="11"/>
  <c r="G73" i="11"/>
  <c r="H73" i="11"/>
  <c r="I73" i="11"/>
  <c r="J73" i="11"/>
  <c r="G74" i="11"/>
  <c r="H74" i="11"/>
  <c r="I74" i="11"/>
  <c r="J74" i="11"/>
  <c r="G75" i="11"/>
  <c r="H75" i="11"/>
  <c r="I75" i="11"/>
  <c r="J75" i="11"/>
  <c r="G76" i="11"/>
  <c r="H76" i="11"/>
  <c r="I76" i="11"/>
  <c r="J76" i="11"/>
  <c r="G77" i="11"/>
  <c r="H77" i="11"/>
  <c r="I77" i="11"/>
  <c r="J77" i="11"/>
  <c r="G78" i="11"/>
  <c r="H78" i="11"/>
  <c r="I78" i="11"/>
  <c r="J78" i="11"/>
  <c r="G79" i="11"/>
  <c r="H79" i="11"/>
  <c r="I79" i="11"/>
  <c r="J79" i="11"/>
  <c r="G80" i="11"/>
  <c r="H80" i="11"/>
  <c r="I80" i="11"/>
  <c r="J80" i="11"/>
  <c r="G81" i="11"/>
  <c r="H81" i="11"/>
  <c r="I81" i="11"/>
  <c r="J81" i="11"/>
  <c r="G82" i="11"/>
  <c r="H82" i="11"/>
  <c r="I82" i="11"/>
  <c r="J82" i="11"/>
  <c r="G83" i="11"/>
  <c r="H83" i="11"/>
  <c r="I83" i="11"/>
  <c r="J83" i="11"/>
  <c r="G84" i="11"/>
  <c r="H84" i="11"/>
  <c r="I84" i="11"/>
  <c r="J84" i="11"/>
  <c r="G85" i="11"/>
  <c r="H85" i="11"/>
  <c r="I85" i="11"/>
  <c r="J85" i="11"/>
  <c r="G86" i="11"/>
  <c r="H86" i="11"/>
  <c r="I86" i="11"/>
  <c r="J86" i="11"/>
  <c r="G87" i="11"/>
  <c r="H87" i="11"/>
  <c r="I87" i="11"/>
  <c r="J87" i="11"/>
  <c r="G88" i="11"/>
  <c r="H88" i="11"/>
  <c r="I88" i="11"/>
  <c r="J88" i="11"/>
  <c r="G89" i="11"/>
  <c r="H89" i="11"/>
  <c r="I89" i="11"/>
  <c r="J89" i="11"/>
  <c r="G90" i="11"/>
  <c r="H90" i="11"/>
  <c r="I90" i="11"/>
  <c r="J90" i="11"/>
  <c r="G91" i="11"/>
  <c r="H91" i="11"/>
  <c r="I91" i="11"/>
  <c r="J91" i="11"/>
  <c r="G92" i="11"/>
  <c r="H92" i="11"/>
  <c r="I92" i="11"/>
  <c r="J92" i="11"/>
  <c r="G93" i="11"/>
  <c r="H93" i="11"/>
  <c r="I93" i="11"/>
  <c r="J93" i="11"/>
  <c r="G94" i="11"/>
  <c r="H94" i="11"/>
  <c r="I94" i="11"/>
  <c r="J94" i="11"/>
  <c r="G95" i="11"/>
  <c r="H95" i="11"/>
  <c r="I95" i="11"/>
  <c r="J95" i="11"/>
  <c r="G96" i="11"/>
  <c r="H96" i="11"/>
  <c r="I96" i="11"/>
  <c r="J96" i="11"/>
  <c r="G97" i="11"/>
  <c r="H97" i="11"/>
  <c r="I97" i="11"/>
  <c r="J97" i="11"/>
  <c r="G98" i="11"/>
  <c r="H98" i="11"/>
  <c r="I98" i="11"/>
  <c r="J98" i="11"/>
  <c r="G99" i="11"/>
  <c r="H99" i="11"/>
  <c r="I99" i="11"/>
  <c r="J99" i="11"/>
  <c r="G100" i="11"/>
  <c r="H100" i="11"/>
  <c r="I100" i="11"/>
  <c r="J100" i="11"/>
  <c r="G101" i="11"/>
  <c r="H101" i="11"/>
  <c r="I101" i="11"/>
  <c r="J101" i="11"/>
  <c r="G102" i="11"/>
  <c r="H102" i="11"/>
  <c r="I102" i="11"/>
  <c r="J102" i="11"/>
  <c r="G103" i="11"/>
  <c r="H103" i="11"/>
  <c r="I103" i="11"/>
  <c r="J103" i="11"/>
  <c r="G104" i="11"/>
  <c r="H104" i="11"/>
  <c r="I104" i="11"/>
  <c r="J104" i="11"/>
  <c r="G105" i="11"/>
  <c r="H105" i="11"/>
  <c r="I105" i="11"/>
  <c r="J105" i="11"/>
  <c r="G106" i="11"/>
  <c r="H106" i="11"/>
  <c r="I106" i="11"/>
  <c r="J106" i="11"/>
  <c r="G107" i="11"/>
  <c r="H107" i="11"/>
  <c r="I107" i="11"/>
  <c r="J107" i="11"/>
  <c r="G108" i="11"/>
  <c r="H108" i="11"/>
  <c r="I108" i="11"/>
  <c r="J108" i="11"/>
  <c r="G109" i="11"/>
  <c r="H109" i="11"/>
  <c r="I109" i="11"/>
  <c r="J109" i="11"/>
  <c r="G110" i="11"/>
  <c r="H110" i="11"/>
  <c r="I110" i="11"/>
  <c r="J110" i="11"/>
  <c r="G111" i="11"/>
  <c r="H111" i="11"/>
  <c r="I111" i="11"/>
  <c r="J111" i="11"/>
  <c r="G112" i="11"/>
  <c r="H112" i="11"/>
  <c r="I112" i="11"/>
  <c r="J112" i="11"/>
  <c r="G113" i="11"/>
  <c r="H113" i="11"/>
  <c r="I113" i="11"/>
  <c r="J113" i="11"/>
  <c r="G114" i="11"/>
  <c r="H114" i="11"/>
  <c r="I114" i="11"/>
  <c r="J114" i="11"/>
  <c r="G115" i="11"/>
  <c r="H115" i="11"/>
  <c r="I115" i="11"/>
  <c r="J115" i="11"/>
  <c r="G116" i="11"/>
  <c r="H116" i="11"/>
  <c r="I116" i="11"/>
  <c r="J116" i="11"/>
  <c r="G117" i="11"/>
  <c r="H117" i="11"/>
  <c r="I117" i="11"/>
  <c r="J117" i="11"/>
  <c r="G118" i="11"/>
  <c r="H118" i="11"/>
  <c r="I118" i="11"/>
  <c r="J118" i="11"/>
  <c r="G119" i="11"/>
  <c r="H119" i="11"/>
  <c r="I119" i="11"/>
  <c r="J119" i="11"/>
  <c r="G120" i="11"/>
  <c r="H120" i="11"/>
  <c r="I120" i="11"/>
  <c r="J120" i="11"/>
  <c r="G121" i="11"/>
  <c r="H121" i="11"/>
  <c r="I121" i="11"/>
  <c r="J121" i="11"/>
  <c r="G122" i="11"/>
  <c r="H122" i="11"/>
  <c r="I122" i="11"/>
  <c r="J122" i="11"/>
  <c r="G123" i="11"/>
  <c r="H123" i="11"/>
  <c r="I123" i="11"/>
  <c r="J123" i="11"/>
  <c r="G124" i="11"/>
  <c r="H124" i="11"/>
  <c r="I124" i="11"/>
  <c r="J124" i="11"/>
  <c r="G125" i="11"/>
  <c r="H125" i="11"/>
  <c r="I125" i="11"/>
  <c r="J125" i="11"/>
  <c r="G126" i="11"/>
  <c r="H126" i="11"/>
  <c r="I126" i="11"/>
  <c r="J126" i="11"/>
  <c r="G127" i="11"/>
  <c r="H127" i="11"/>
  <c r="I127" i="11"/>
  <c r="J127" i="11"/>
  <c r="G128" i="11"/>
  <c r="H128" i="11"/>
  <c r="I128" i="11"/>
  <c r="J128" i="11"/>
  <c r="G129" i="11"/>
  <c r="H129" i="11"/>
  <c r="I129" i="11"/>
  <c r="J129" i="11"/>
  <c r="G130" i="11"/>
  <c r="H130" i="11"/>
  <c r="I130" i="11"/>
  <c r="J130" i="11"/>
  <c r="G131" i="11"/>
  <c r="H131" i="11"/>
  <c r="I131" i="11"/>
  <c r="J131" i="11"/>
  <c r="G132" i="11"/>
  <c r="H132" i="11"/>
  <c r="I132" i="11"/>
  <c r="J132" i="11"/>
  <c r="G133" i="11"/>
  <c r="H133" i="11"/>
  <c r="I133" i="11"/>
  <c r="J133" i="11"/>
  <c r="G134" i="11"/>
  <c r="H134" i="11"/>
  <c r="I134" i="11"/>
  <c r="J134" i="11"/>
  <c r="G135" i="11"/>
  <c r="H135" i="11"/>
  <c r="I135" i="11"/>
  <c r="J135" i="11"/>
  <c r="G136" i="11"/>
  <c r="H136" i="11"/>
  <c r="I136" i="11"/>
  <c r="J136" i="11"/>
  <c r="G137" i="11"/>
  <c r="H137" i="11"/>
  <c r="I137" i="11"/>
  <c r="J137" i="11"/>
  <c r="G138" i="11"/>
  <c r="H138" i="11"/>
  <c r="I138" i="11"/>
  <c r="J138" i="11"/>
  <c r="G139" i="11"/>
  <c r="H139" i="11"/>
  <c r="I139" i="11"/>
  <c r="J139" i="11"/>
  <c r="G140" i="11"/>
  <c r="H140" i="11"/>
  <c r="I140" i="11"/>
  <c r="J140" i="11"/>
  <c r="G141" i="11"/>
  <c r="H141" i="11"/>
  <c r="I141" i="11"/>
  <c r="J141" i="11"/>
  <c r="G142" i="11"/>
  <c r="H142" i="11"/>
  <c r="I142" i="11"/>
  <c r="J142" i="11"/>
  <c r="G143" i="11"/>
  <c r="H143" i="11"/>
  <c r="I143" i="11"/>
  <c r="J143" i="11"/>
  <c r="G144" i="11"/>
  <c r="H144" i="11"/>
  <c r="I144" i="11"/>
  <c r="J144" i="11"/>
  <c r="G145" i="11"/>
  <c r="H145" i="11"/>
  <c r="I145" i="11"/>
  <c r="J145" i="11"/>
  <c r="G146" i="11"/>
  <c r="H146" i="11"/>
  <c r="I146" i="11"/>
  <c r="J146" i="11"/>
  <c r="G147" i="11"/>
  <c r="H147" i="11"/>
  <c r="I147" i="11"/>
  <c r="J147" i="11"/>
  <c r="G148" i="11"/>
  <c r="H148" i="11"/>
  <c r="I148" i="11"/>
  <c r="J148" i="11"/>
  <c r="G149" i="11"/>
  <c r="H149" i="11"/>
  <c r="I149" i="11"/>
  <c r="J149" i="11"/>
  <c r="G150" i="11"/>
  <c r="H150" i="11"/>
  <c r="I150" i="11"/>
  <c r="J150" i="11"/>
  <c r="G151" i="11"/>
  <c r="H151" i="11"/>
  <c r="I151" i="11"/>
  <c r="J151" i="11"/>
  <c r="G152" i="11"/>
  <c r="H152" i="11"/>
  <c r="I152" i="11"/>
  <c r="J152" i="11"/>
  <c r="G153" i="11"/>
  <c r="H153" i="11"/>
  <c r="I153" i="11"/>
  <c r="J153" i="11"/>
  <c r="G154" i="11"/>
  <c r="H154" i="11"/>
  <c r="I154" i="11"/>
  <c r="J154" i="11"/>
  <c r="G155" i="11"/>
  <c r="H155" i="11"/>
  <c r="I155" i="11"/>
  <c r="J155" i="11"/>
  <c r="G156" i="11"/>
  <c r="H156" i="11"/>
  <c r="I156" i="11"/>
  <c r="J156" i="11"/>
  <c r="G157" i="11"/>
  <c r="H157" i="11"/>
  <c r="I157" i="11"/>
  <c r="J157" i="11"/>
  <c r="G158" i="11"/>
  <c r="H158" i="11"/>
  <c r="I158" i="11"/>
  <c r="J158" i="11"/>
  <c r="G159" i="11"/>
  <c r="H159" i="11"/>
  <c r="I159" i="11"/>
  <c r="J159" i="11"/>
  <c r="G160" i="11"/>
  <c r="H160" i="11"/>
  <c r="I160" i="11"/>
  <c r="J160" i="11"/>
  <c r="G161" i="11"/>
  <c r="H161" i="11"/>
  <c r="I161" i="11"/>
  <c r="J161" i="11"/>
  <c r="G162" i="11"/>
  <c r="H162" i="11"/>
  <c r="I162" i="11"/>
  <c r="J162" i="11"/>
  <c r="G163" i="11"/>
  <c r="H163" i="11"/>
  <c r="I163" i="11"/>
  <c r="J163" i="11"/>
  <c r="G164" i="11"/>
  <c r="H164" i="11"/>
  <c r="I164" i="11"/>
  <c r="J164" i="11"/>
  <c r="G165" i="11"/>
  <c r="H165" i="11"/>
  <c r="I165" i="11"/>
  <c r="J165" i="11"/>
  <c r="G166" i="11"/>
  <c r="H166" i="11"/>
  <c r="I166" i="11"/>
  <c r="J166" i="11"/>
  <c r="G167" i="11"/>
  <c r="H167" i="11"/>
  <c r="I167" i="11"/>
  <c r="J167" i="11"/>
  <c r="G168" i="11"/>
  <c r="H168" i="11"/>
  <c r="I168" i="11"/>
  <c r="J168" i="11"/>
  <c r="G169" i="11"/>
  <c r="H169" i="11"/>
  <c r="I169" i="11"/>
  <c r="J169" i="11"/>
  <c r="G170" i="11"/>
  <c r="H170" i="11"/>
  <c r="I170" i="11"/>
  <c r="J170" i="11"/>
  <c r="G171" i="11"/>
  <c r="H171" i="11"/>
  <c r="I171" i="11"/>
  <c r="J171" i="11"/>
  <c r="G172" i="11"/>
  <c r="H172" i="11"/>
  <c r="I172" i="11"/>
  <c r="J172" i="11"/>
  <c r="G173" i="11"/>
  <c r="H173" i="11"/>
  <c r="I173" i="11"/>
  <c r="J173" i="11"/>
  <c r="G174" i="11"/>
  <c r="H174" i="11"/>
  <c r="I174" i="11"/>
  <c r="J174" i="11"/>
  <c r="G175" i="11"/>
  <c r="H175" i="11"/>
  <c r="I175" i="11"/>
  <c r="J175" i="11"/>
  <c r="G176" i="11"/>
  <c r="H176" i="11"/>
  <c r="I176" i="11"/>
  <c r="J176" i="11"/>
  <c r="G177" i="11"/>
  <c r="H177" i="11"/>
  <c r="I177" i="11"/>
  <c r="J177" i="11"/>
  <c r="G178" i="11"/>
  <c r="H178" i="11"/>
  <c r="I178" i="11"/>
  <c r="J178" i="11"/>
  <c r="G179" i="11"/>
  <c r="H179" i="11"/>
  <c r="I179" i="11"/>
  <c r="J179" i="11"/>
  <c r="G180" i="11"/>
  <c r="H180" i="11"/>
  <c r="I180" i="11"/>
  <c r="J180" i="11"/>
  <c r="G181" i="11"/>
  <c r="H181" i="11"/>
  <c r="I181" i="11"/>
  <c r="J181" i="11"/>
  <c r="G182" i="11"/>
  <c r="H182" i="11"/>
  <c r="I182" i="11"/>
  <c r="J182" i="11"/>
  <c r="G183" i="11"/>
  <c r="H183" i="11"/>
  <c r="I183" i="11"/>
  <c r="J183" i="11"/>
  <c r="G184" i="11"/>
  <c r="H184" i="11"/>
  <c r="I184" i="11"/>
  <c r="J184" i="11"/>
  <c r="G185" i="11"/>
  <c r="H185" i="11"/>
  <c r="I185" i="11"/>
  <c r="J185" i="11"/>
  <c r="G186" i="11"/>
  <c r="H186" i="11"/>
  <c r="I186" i="11"/>
  <c r="J186" i="11"/>
  <c r="G187" i="11"/>
  <c r="H187" i="11"/>
  <c r="I187" i="11"/>
  <c r="J187" i="11"/>
  <c r="G188" i="11"/>
  <c r="H188" i="11"/>
  <c r="I188" i="11"/>
  <c r="J188" i="11"/>
  <c r="G189" i="11"/>
  <c r="H189" i="11"/>
  <c r="I189" i="11"/>
  <c r="J189" i="11"/>
  <c r="G190" i="11"/>
  <c r="H190" i="11"/>
  <c r="I190" i="11"/>
  <c r="J190" i="11"/>
  <c r="G191" i="11"/>
  <c r="H191" i="11"/>
  <c r="I191" i="11"/>
  <c r="J191" i="11"/>
  <c r="G192" i="11"/>
  <c r="H192" i="11"/>
  <c r="I192" i="11"/>
  <c r="J192" i="11"/>
  <c r="G193" i="11"/>
  <c r="H193" i="11"/>
  <c r="I193" i="11"/>
  <c r="J193" i="11"/>
  <c r="G194" i="11"/>
  <c r="H194" i="11"/>
  <c r="I194" i="11"/>
  <c r="J194" i="11"/>
  <c r="G195" i="11"/>
  <c r="H195" i="11"/>
  <c r="I195" i="11"/>
  <c r="J195" i="11"/>
  <c r="G196" i="11"/>
  <c r="H196" i="11"/>
  <c r="I196" i="11"/>
  <c r="J196" i="11"/>
  <c r="G197" i="11"/>
  <c r="H197" i="11"/>
  <c r="I197" i="11"/>
  <c r="J197" i="11"/>
  <c r="G198" i="11"/>
  <c r="H198" i="11"/>
  <c r="I198" i="11"/>
  <c r="J198" i="11"/>
  <c r="G199" i="11"/>
  <c r="H199" i="11"/>
  <c r="I199" i="11"/>
  <c r="J199" i="11"/>
  <c r="G200" i="11"/>
  <c r="H200" i="11"/>
  <c r="I200" i="11"/>
  <c r="J200" i="11"/>
  <c r="G201" i="11"/>
  <c r="H201" i="11"/>
  <c r="I201" i="11"/>
  <c r="J201" i="11"/>
  <c r="G202" i="11"/>
  <c r="H202" i="11"/>
  <c r="I202" i="11"/>
  <c r="J202" i="11"/>
  <c r="G203" i="11"/>
  <c r="H203" i="11"/>
  <c r="I203" i="11"/>
  <c r="J203" i="11"/>
  <c r="G204" i="11"/>
  <c r="H204" i="11"/>
  <c r="I204" i="11"/>
  <c r="J204" i="11"/>
  <c r="G205" i="11"/>
  <c r="H205" i="11"/>
  <c r="I205" i="11"/>
  <c r="J205" i="11"/>
  <c r="G206" i="11"/>
  <c r="H206" i="11"/>
  <c r="I206" i="11"/>
  <c r="J206" i="11"/>
  <c r="G207" i="11"/>
  <c r="H207" i="11"/>
  <c r="I207" i="11"/>
  <c r="J207" i="11"/>
  <c r="G208" i="11"/>
  <c r="H208" i="11"/>
  <c r="I208" i="11"/>
  <c r="J208" i="11"/>
  <c r="G209" i="11"/>
  <c r="H209" i="11"/>
  <c r="I209" i="11"/>
  <c r="J209" i="11"/>
  <c r="G210" i="11"/>
  <c r="H210" i="11"/>
  <c r="I210" i="11"/>
  <c r="J210" i="11"/>
  <c r="G211" i="11"/>
  <c r="H211" i="11"/>
  <c r="I211" i="11"/>
  <c r="J211" i="11"/>
  <c r="G212" i="11"/>
  <c r="H212" i="11"/>
  <c r="I212" i="11"/>
  <c r="J212" i="11"/>
  <c r="G213" i="11"/>
  <c r="H213" i="11"/>
  <c r="I213" i="11"/>
  <c r="J213" i="11"/>
  <c r="G214" i="11"/>
  <c r="H214" i="11"/>
  <c r="I214" i="11"/>
  <c r="J214" i="11"/>
  <c r="G215" i="11"/>
  <c r="H215" i="11"/>
  <c r="I215" i="11"/>
  <c r="J215" i="11"/>
  <c r="G216" i="11"/>
  <c r="H216" i="11"/>
  <c r="I216" i="11"/>
  <c r="J216" i="11"/>
  <c r="G217" i="11"/>
  <c r="H217" i="11"/>
  <c r="I217" i="11"/>
  <c r="J217" i="11"/>
  <c r="G218" i="11"/>
  <c r="H218" i="11"/>
  <c r="I218" i="11"/>
  <c r="J218" i="11"/>
  <c r="G219" i="11"/>
  <c r="H219" i="11"/>
  <c r="I219" i="11"/>
  <c r="J219" i="11"/>
  <c r="G220" i="11"/>
  <c r="H220" i="11"/>
  <c r="I220" i="11"/>
  <c r="J220" i="11"/>
  <c r="G221" i="11"/>
  <c r="H221" i="11"/>
  <c r="I221" i="11"/>
  <c r="J221" i="11"/>
  <c r="G222" i="11"/>
  <c r="H222" i="11"/>
  <c r="I222" i="11"/>
  <c r="J222" i="11"/>
  <c r="G223" i="11"/>
  <c r="H223" i="11"/>
  <c r="I223" i="11"/>
  <c r="J223" i="11"/>
  <c r="G224" i="11"/>
  <c r="H224" i="11"/>
  <c r="I224" i="11"/>
  <c r="J224" i="11"/>
  <c r="G225" i="11"/>
  <c r="H225" i="11"/>
  <c r="I225" i="11"/>
  <c r="J225" i="11"/>
  <c r="G226" i="11"/>
  <c r="H226" i="11"/>
  <c r="I226" i="11"/>
  <c r="J226" i="11"/>
  <c r="G227" i="11"/>
  <c r="H227" i="11"/>
  <c r="I227" i="11"/>
  <c r="J227" i="11"/>
  <c r="G228" i="11"/>
  <c r="H228" i="11"/>
  <c r="I228" i="11"/>
  <c r="J228" i="11"/>
  <c r="G229" i="11"/>
  <c r="H229" i="11"/>
  <c r="I229" i="11"/>
  <c r="J229" i="11"/>
  <c r="G230" i="11"/>
  <c r="H230" i="11"/>
  <c r="I230" i="11"/>
  <c r="J230" i="11"/>
  <c r="G231" i="11"/>
  <c r="H231" i="11"/>
  <c r="I231" i="11"/>
  <c r="J231" i="11"/>
  <c r="G232" i="11"/>
  <c r="H232" i="11"/>
  <c r="I232" i="11"/>
  <c r="J232" i="11"/>
  <c r="G233" i="11"/>
  <c r="H233" i="11"/>
  <c r="I233" i="11"/>
  <c r="J233" i="11"/>
  <c r="G234" i="11"/>
  <c r="H234" i="11"/>
  <c r="I234" i="11"/>
  <c r="J234" i="11"/>
  <c r="G235" i="11"/>
  <c r="H235" i="11"/>
  <c r="I235" i="11"/>
  <c r="J235" i="11"/>
  <c r="G236" i="11"/>
  <c r="H236" i="11"/>
  <c r="I236" i="11"/>
  <c r="J236" i="11"/>
  <c r="G237" i="11"/>
  <c r="H237" i="11"/>
  <c r="I237" i="11"/>
  <c r="J237" i="11"/>
  <c r="G238" i="11"/>
  <c r="H238" i="11"/>
  <c r="I238" i="11"/>
  <c r="J238" i="11"/>
  <c r="G239" i="11"/>
  <c r="H239" i="11"/>
  <c r="I239" i="11"/>
  <c r="J239" i="11"/>
  <c r="G240" i="11"/>
  <c r="H240" i="11"/>
  <c r="I240" i="11"/>
  <c r="J240" i="11"/>
  <c r="G241" i="11"/>
  <c r="H241" i="11"/>
  <c r="I241" i="11"/>
  <c r="J241" i="11"/>
  <c r="G242" i="11"/>
  <c r="H242" i="11"/>
  <c r="I242" i="11"/>
  <c r="J242" i="11"/>
  <c r="G243" i="11"/>
  <c r="H243" i="11"/>
  <c r="I243" i="11"/>
  <c r="J243" i="11"/>
  <c r="G244" i="11"/>
  <c r="H244" i="11"/>
  <c r="I244" i="11"/>
  <c r="J244" i="11"/>
  <c r="G245" i="11"/>
  <c r="H245" i="11"/>
  <c r="I245" i="11"/>
  <c r="J245" i="11"/>
  <c r="G246" i="11"/>
  <c r="H246" i="11"/>
  <c r="I246" i="11"/>
  <c r="J246" i="11"/>
  <c r="G247" i="11"/>
  <c r="H247" i="11"/>
  <c r="I247" i="11"/>
  <c r="J247" i="11"/>
  <c r="G248" i="11"/>
  <c r="H248" i="11"/>
  <c r="I248" i="11"/>
  <c r="J248" i="11"/>
  <c r="G249" i="11"/>
  <c r="H249" i="11"/>
  <c r="I249" i="11"/>
  <c r="J249" i="11"/>
  <c r="G250" i="11"/>
  <c r="H250" i="11"/>
  <c r="I250" i="11"/>
  <c r="J250" i="11"/>
  <c r="G251" i="11"/>
  <c r="H251" i="11"/>
  <c r="I251" i="11"/>
  <c r="J251" i="11"/>
  <c r="G252" i="11"/>
  <c r="H252" i="11"/>
  <c r="I252" i="11"/>
  <c r="J252" i="11"/>
  <c r="G253" i="11"/>
  <c r="H253" i="11"/>
  <c r="I253" i="11"/>
  <c r="J253" i="11"/>
  <c r="G254" i="11"/>
  <c r="H254" i="11"/>
  <c r="I254" i="11"/>
  <c r="J254" i="11"/>
  <c r="G255" i="11"/>
  <c r="H255" i="11"/>
  <c r="I255" i="11"/>
  <c r="J255" i="11"/>
  <c r="G256" i="11"/>
  <c r="H256" i="11"/>
  <c r="I256" i="11"/>
  <c r="J256" i="11"/>
  <c r="G257" i="11"/>
  <c r="H257" i="11"/>
  <c r="I257" i="11"/>
  <c r="J257" i="11"/>
  <c r="G258" i="11"/>
  <c r="H258" i="11"/>
  <c r="I258" i="11"/>
  <c r="J258" i="11"/>
  <c r="G259" i="11"/>
  <c r="H259" i="11"/>
  <c r="I259" i="11"/>
  <c r="J259" i="11"/>
  <c r="G260" i="11"/>
  <c r="H260" i="11"/>
  <c r="I260" i="11"/>
  <c r="J260" i="11"/>
  <c r="G261" i="11"/>
  <c r="H261" i="11"/>
  <c r="I261" i="11"/>
  <c r="J261" i="11"/>
  <c r="G262" i="11"/>
  <c r="H262" i="11"/>
  <c r="I262" i="11"/>
  <c r="J262" i="11"/>
  <c r="G263" i="11"/>
  <c r="H263" i="11"/>
  <c r="I263" i="11"/>
  <c r="J263" i="11"/>
  <c r="G264" i="11"/>
  <c r="H264" i="11"/>
  <c r="I264" i="11"/>
  <c r="J264" i="11"/>
  <c r="G265" i="11"/>
  <c r="H265" i="11"/>
  <c r="I265" i="11"/>
  <c r="J265" i="11"/>
  <c r="G266" i="11"/>
  <c r="H266" i="11"/>
  <c r="I266" i="11"/>
  <c r="J266" i="11"/>
  <c r="G267" i="11"/>
  <c r="H267" i="11"/>
  <c r="I267" i="11"/>
  <c r="J267" i="11"/>
  <c r="G268" i="11"/>
  <c r="H268" i="11"/>
  <c r="I268" i="11"/>
  <c r="J268" i="11"/>
  <c r="G269" i="11"/>
  <c r="H269" i="11"/>
  <c r="I269" i="11"/>
  <c r="J269" i="11"/>
  <c r="G270" i="11"/>
  <c r="H270" i="11"/>
  <c r="I270" i="11"/>
  <c r="J270" i="11"/>
  <c r="G271" i="11"/>
  <c r="H271" i="11"/>
  <c r="I271" i="11"/>
  <c r="J271" i="11"/>
  <c r="G272" i="11"/>
  <c r="H272" i="11"/>
  <c r="I272" i="11"/>
  <c r="J272" i="11"/>
  <c r="G273" i="11"/>
  <c r="H273" i="11"/>
  <c r="I273" i="11"/>
  <c r="J273" i="11"/>
  <c r="G274" i="11"/>
  <c r="H274" i="11"/>
  <c r="I274" i="11"/>
  <c r="J274" i="11"/>
  <c r="G275" i="11"/>
  <c r="H275" i="11"/>
  <c r="I275" i="11"/>
  <c r="J275" i="11"/>
  <c r="G276" i="11"/>
  <c r="H276" i="11"/>
  <c r="I276" i="11"/>
  <c r="J276" i="11"/>
  <c r="G277" i="11"/>
  <c r="H277" i="11"/>
  <c r="I277" i="11"/>
  <c r="J277" i="11"/>
  <c r="G278" i="11"/>
  <c r="H278" i="11"/>
  <c r="I278" i="11"/>
  <c r="J278" i="11"/>
  <c r="G279" i="11"/>
  <c r="H279" i="11"/>
  <c r="I279" i="11"/>
  <c r="J279" i="11"/>
  <c r="G280" i="11"/>
  <c r="H280" i="11"/>
  <c r="I280" i="11"/>
  <c r="J280" i="11"/>
  <c r="G281" i="11"/>
  <c r="H281" i="11"/>
  <c r="I281" i="11"/>
  <c r="J281" i="11"/>
  <c r="G282" i="11"/>
  <c r="H282" i="11"/>
  <c r="I282" i="11"/>
  <c r="J282" i="11"/>
  <c r="G283" i="11"/>
  <c r="H283" i="11"/>
  <c r="I283" i="11"/>
  <c r="J283" i="11"/>
  <c r="G284" i="11"/>
  <c r="H284" i="11"/>
  <c r="I284" i="11"/>
  <c r="J284" i="11"/>
  <c r="G285" i="11"/>
  <c r="H285" i="11"/>
  <c r="I285" i="11"/>
  <c r="J285" i="11"/>
  <c r="G286" i="11"/>
  <c r="H286" i="11"/>
  <c r="I286" i="11"/>
  <c r="J286" i="11"/>
  <c r="G287" i="11"/>
  <c r="H287" i="11"/>
  <c r="I287" i="11"/>
  <c r="J287" i="11"/>
  <c r="G288" i="11"/>
  <c r="H288" i="11"/>
  <c r="I288" i="11"/>
  <c r="J288" i="11"/>
  <c r="G289" i="11"/>
  <c r="H289" i="11"/>
  <c r="I289" i="11"/>
  <c r="J289" i="11"/>
  <c r="G290" i="11"/>
  <c r="H290" i="11"/>
  <c r="I290" i="11"/>
  <c r="J290" i="11"/>
  <c r="G291" i="11"/>
  <c r="H291" i="11"/>
  <c r="I291" i="11"/>
  <c r="J291" i="11"/>
  <c r="G292" i="11"/>
  <c r="H292" i="11"/>
  <c r="I292" i="11"/>
  <c r="J292" i="11"/>
  <c r="G293" i="11"/>
  <c r="H293" i="11"/>
  <c r="I293" i="11"/>
  <c r="J293" i="11"/>
  <c r="G294" i="11"/>
  <c r="H294" i="11"/>
  <c r="I294" i="11"/>
  <c r="J294" i="11"/>
  <c r="G295" i="11"/>
  <c r="H295" i="11"/>
  <c r="I295" i="11"/>
  <c r="J295" i="11"/>
  <c r="G296" i="11"/>
  <c r="H296" i="11"/>
  <c r="I296" i="11"/>
  <c r="J296" i="11"/>
  <c r="G297" i="11"/>
  <c r="H297" i="11"/>
  <c r="I297" i="11"/>
  <c r="J297" i="11"/>
  <c r="G298" i="11"/>
  <c r="H298" i="11"/>
  <c r="I298" i="11"/>
  <c r="J298" i="11"/>
  <c r="G299" i="11"/>
  <c r="H299" i="11"/>
  <c r="I299" i="11"/>
  <c r="J299" i="11"/>
  <c r="G300" i="11"/>
  <c r="H300" i="11"/>
  <c r="I300" i="11"/>
  <c r="J300" i="11"/>
  <c r="G301" i="11"/>
  <c r="H301" i="11"/>
  <c r="I301" i="11"/>
  <c r="J301" i="11"/>
  <c r="G302" i="11"/>
  <c r="H302" i="11"/>
  <c r="I302" i="11"/>
  <c r="J302" i="11"/>
  <c r="G303" i="11"/>
  <c r="H303" i="11"/>
  <c r="I303" i="11"/>
  <c r="J303" i="11"/>
  <c r="G304" i="11"/>
  <c r="H304" i="11"/>
  <c r="I304" i="11"/>
  <c r="J304" i="11"/>
  <c r="G305" i="11"/>
  <c r="H305" i="11"/>
  <c r="I305" i="11"/>
  <c r="J305" i="11"/>
  <c r="G306" i="11"/>
  <c r="H306" i="11"/>
  <c r="I306" i="11"/>
  <c r="J306" i="11"/>
  <c r="G307" i="11"/>
  <c r="H307" i="11"/>
  <c r="I307" i="11"/>
  <c r="J307" i="11"/>
  <c r="G308" i="11"/>
  <c r="H308" i="11"/>
  <c r="I308" i="11"/>
  <c r="J308" i="11"/>
  <c r="G309" i="11"/>
  <c r="H309" i="11"/>
  <c r="I309" i="11"/>
  <c r="J309" i="11"/>
  <c r="G310" i="11"/>
  <c r="H310" i="11"/>
  <c r="I310" i="11"/>
  <c r="J310" i="11"/>
  <c r="G311" i="11"/>
  <c r="H311" i="11"/>
  <c r="I311" i="11"/>
  <c r="J311" i="11"/>
  <c r="G312" i="11"/>
  <c r="H312" i="11"/>
  <c r="I312" i="11"/>
  <c r="J312" i="11"/>
  <c r="G313" i="11"/>
  <c r="H313" i="11"/>
  <c r="I313" i="11"/>
  <c r="J313" i="11"/>
  <c r="G314" i="11"/>
  <c r="H314" i="11"/>
  <c r="I314" i="11"/>
  <c r="J314" i="11"/>
  <c r="G315" i="11"/>
  <c r="H315" i="11"/>
  <c r="I315" i="11"/>
  <c r="J315" i="11"/>
  <c r="G316" i="11"/>
  <c r="H316" i="11"/>
  <c r="I316" i="11"/>
  <c r="J316" i="11"/>
  <c r="G317" i="11"/>
  <c r="H317" i="11"/>
  <c r="I317" i="11"/>
  <c r="J317" i="11"/>
  <c r="G318" i="11"/>
  <c r="H318" i="11"/>
  <c r="I318" i="11"/>
  <c r="J318" i="11"/>
  <c r="G319" i="11"/>
  <c r="H319" i="11"/>
  <c r="I319" i="11"/>
  <c r="J319" i="11"/>
  <c r="G320" i="11"/>
  <c r="H320" i="11"/>
  <c r="I320" i="11"/>
  <c r="J320" i="11"/>
  <c r="G321" i="11"/>
  <c r="H321" i="11"/>
  <c r="I321" i="11"/>
  <c r="J321" i="11"/>
  <c r="G322" i="11"/>
  <c r="H322" i="11"/>
  <c r="I322" i="11"/>
  <c r="J322" i="11"/>
  <c r="G323" i="11"/>
  <c r="H323" i="11"/>
  <c r="I323" i="11"/>
  <c r="J323" i="11"/>
  <c r="G324" i="11"/>
  <c r="H324" i="11"/>
  <c r="I324" i="11"/>
  <c r="J324" i="11"/>
  <c r="G325" i="11"/>
  <c r="H325" i="11"/>
  <c r="I325" i="11"/>
  <c r="J325" i="11"/>
  <c r="G326" i="11"/>
  <c r="H326" i="11"/>
  <c r="I326" i="11"/>
  <c r="J326" i="11"/>
  <c r="G327" i="11"/>
  <c r="H327" i="11"/>
  <c r="I327" i="11"/>
  <c r="J327" i="11"/>
  <c r="G328" i="11"/>
  <c r="H328" i="11"/>
  <c r="I328" i="11"/>
  <c r="J328" i="11"/>
  <c r="G329" i="11"/>
  <c r="H329" i="11"/>
  <c r="I329" i="11"/>
  <c r="J329" i="11"/>
  <c r="G330" i="11"/>
  <c r="H330" i="11"/>
  <c r="I330" i="11"/>
  <c r="J330" i="11"/>
  <c r="G331" i="11"/>
  <c r="H331" i="11"/>
  <c r="I331" i="11"/>
  <c r="J331" i="11"/>
  <c r="G332" i="11"/>
  <c r="H332" i="11"/>
  <c r="I332" i="11"/>
  <c r="J332" i="11"/>
  <c r="G333" i="11"/>
  <c r="H333" i="11"/>
  <c r="I333" i="11"/>
  <c r="J333" i="11"/>
  <c r="G334" i="11"/>
  <c r="H334" i="11"/>
  <c r="I334" i="11"/>
  <c r="J334" i="11"/>
  <c r="G335" i="11"/>
  <c r="H335" i="11"/>
  <c r="I335" i="11"/>
  <c r="J335" i="11"/>
  <c r="G336" i="11"/>
  <c r="H336" i="11"/>
  <c r="I336" i="11"/>
  <c r="J336" i="11"/>
  <c r="G337" i="11"/>
  <c r="H337" i="11"/>
  <c r="I337" i="11"/>
  <c r="J337" i="11"/>
  <c r="G338" i="11"/>
  <c r="H338" i="11"/>
  <c r="I338" i="11"/>
  <c r="J338" i="11"/>
  <c r="G339" i="11"/>
  <c r="H339" i="11"/>
  <c r="I339" i="11"/>
  <c r="J339" i="11"/>
  <c r="G340" i="11"/>
  <c r="H340" i="11"/>
  <c r="I340" i="11"/>
  <c r="J340" i="11"/>
  <c r="G341" i="11"/>
  <c r="H341" i="11"/>
  <c r="I341" i="11"/>
  <c r="J341" i="11"/>
  <c r="G342" i="11"/>
  <c r="H342" i="11"/>
  <c r="I342" i="11"/>
  <c r="J342" i="11"/>
  <c r="G343" i="11"/>
  <c r="H343" i="11"/>
  <c r="I343" i="11"/>
  <c r="J343" i="11"/>
  <c r="G344" i="11"/>
  <c r="H344" i="11"/>
  <c r="I344" i="11"/>
  <c r="J344" i="11"/>
  <c r="G345" i="11"/>
  <c r="H345" i="11"/>
  <c r="I345" i="11"/>
  <c r="J345" i="11"/>
  <c r="G346" i="11"/>
  <c r="H346" i="11"/>
  <c r="I346" i="11"/>
  <c r="J346" i="11"/>
  <c r="G347" i="11"/>
  <c r="H347" i="11"/>
  <c r="I347" i="11"/>
  <c r="J347" i="11"/>
  <c r="G348" i="11"/>
  <c r="H348" i="11"/>
  <c r="I348" i="11"/>
  <c r="J348" i="11"/>
  <c r="G349" i="11"/>
  <c r="H349" i="11"/>
  <c r="I349" i="11"/>
  <c r="J349" i="11"/>
  <c r="G350" i="11"/>
  <c r="H350" i="11"/>
  <c r="I350" i="11"/>
  <c r="J350" i="11"/>
  <c r="G351" i="11"/>
  <c r="H351" i="11"/>
  <c r="I351" i="11"/>
  <c r="J351" i="11"/>
  <c r="G352" i="11"/>
  <c r="H352" i="11"/>
  <c r="I352" i="11"/>
  <c r="J352" i="11"/>
  <c r="G353" i="11"/>
  <c r="H353" i="11"/>
  <c r="I353" i="11"/>
  <c r="J353" i="11"/>
  <c r="G354" i="11"/>
  <c r="H354" i="11"/>
  <c r="I354" i="11"/>
  <c r="J354" i="11"/>
  <c r="G355" i="11"/>
  <c r="H355" i="11"/>
  <c r="I355" i="11"/>
  <c r="J355" i="11"/>
  <c r="G356" i="11"/>
  <c r="H356" i="11"/>
  <c r="I356" i="11"/>
  <c r="J356" i="11"/>
  <c r="G357" i="11"/>
  <c r="H357" i="11"/>
  <c r="I357" i="11"/>
  <c r="J357" i="11"/>
  <c r="G358" i="11"/>
  <c r="H358" i="11"/>
  <c r="I358" i="11"/>
  <c r="J358" i="11"/>
  <c r="G359" i="11"/>
  <c r="H359" i="11"/>
  <c r="I359" i="11"/>
  <c r="J359" i="11"/>
  <c r="G360" i="11"/>
  <c r="H360" i="11"/>
  <c r="I360" i="11"/>
  <c r="J360" i="11"/>
  <c r="G361" i="11"/>
  <c r="H361" i="11"/>
  <c r="I361" i="11"/>
  <c r="J361" i="11"/>
  <c r="G362" i="11"/>
  <c r="H362" i="11"/>
  <c r="I362" i="11"/>
  <c r="J362" i="11"/>
  <c r="G363" i="11"/>
  <c r="H363" i="11"/>
  <c r="I363" i="11"/>
  <c r="J363" i="11"/>
  <c r="G364" i="11"/>
  <c r="H364" i="11"/>
  <c r="I364" i="11"/>
  <c r="J364" i="11"/>
  <c r="G365" i="11"/>
  <c r="H365" i="11"/>
  <c r="I365" i="11"/>
  <c r="J365" i="11"/>
  <c r="G366" i="11"/>
  <c r="H366" i="11"/>
  <c r="I366" i="11"/>
  <c r="J366" i="11"/>
  <c r="G367" i="11"/>
  <c r="H367" i="11"/>
  <c r="I367" i="11"/>
  <c r="J367" i="11"/>
  <c r="G368" i="11"/>
  <c r="H368" i="11"/>
  <c r="I368" i="11"/>
  <c r="J368" i="11"/>
  <c r="G369" i="11"/>
  <c r="H369" i="11"/>
  <c r="I369" i="11"/>
  <c r="J369" i="11"/>
  <c r="G370" i="11"/>
  <c r="H370" i="11"/>
  <c r="I370" i="11"/>
  <c r="J370" i="11"/>
  <c r="G371" i="11"/>
  <c r="H371" i="11"/>
  <c r="I371" i="11"/>
  <c r="J371" i="11"/>
  <c r="G372" i="11"/>
  <c r="H372" i="11"/>
  <c r="I372" i="11"/>
  <c r="J372" i="11"/>
  <c r="G373" i="11"/>
  <c r="H373" i="11"/>
  <c r="I373" i="11"/>
  <c r="J373" i="11"/>
  <c r="G374" i="11"/>
  <c r="H374" i="11"/>
  <c r="I374" i="11"/>
  <c r="J374" i="11"/>
  <c r="G375" i="11"/>
  <c r="H375" i="11"/>
  <c r="I375" i="11"/>
  <c r="J375" i="11"/>
  <c r="G376" i="11"/>
  <c r="H376" i="11"/>
  <c r="I376" i="11"/>
  <c r="J376" i="11"/>
  <c r="G377" i="11"/>
  <c r="H377" i="11"/>
  <c r="I377" i="11"/>
  <c r="J377" i="11"/>
  <c r="G378" i="11"/>
  <c r="H378" i="11"/>
  <c r="I378" i="11"/>
  <c r="J378" i="11"/>
  <c r="G379" i="11"/>
  <c r="H379" i="11"/>
  <c r="I379" i="11"/>
  <c r="J379" i="11"/>
  <c r="G380" i="11"/>
  <c r="H380" i="11"/>
  <c r="I380" i="11"/>
  <c r="J380" i="11"/>
  <c r="G381" i="11"/>
  <c r="H381" i="11"/>
  <c r="I381" i="11"/>
  <c r="J381" i="11"/>
  <c r="G382" i="11"/>
  <c r="H382" i="11"/>
  <c r="I382" i="11"/>
  <c r="J382" i="11"/>
  <c r="G383" i="11"/>
  <c r="H383" i="11"/>
  <c r="I383" i="11"/>
  <c r="J383" i="11"/>
  <c r="G384" i="11"/>
  <c r="H384" i="11"/>
  <c r="I384" i="11"/>
  <c r="J384" i="11"/>
  <c r="G385" i="11"/>
  <c r="H385" i="11"/>
  <c r="I385" i="11"/>
  <c r="J385" i="11"/>
  <c r="G386" i="11"/>
  <c r="H386" i="11"/>
  <c r="I386" i="11"/>
  <c r="J386" i="11"/>
  <c r="G387" i="11"/>
  <c r="H387" i="11"/>
  <c r="I387" i="11"/>
  <c r="J387" i="11"/>
  <c r="G388" i="11"/>
  <c r="H388" i="11"/>
  <c r="I388" i="11"/>
  <c r="J388" i="11"/>
  <c r="G389" i="11"/>
  <c r="H389" i="11"/>
  <c r="I389" i="11"/>
  <c r="J389" i="11"/>
  <c r="G390" i="11"/>
  <c r="H390" i="11"/>
  <c r="I390" i="11"/>
  <c r="J390" i="11"/>
  <c r="G391" i="11"/>
  <c r="H391" i="11"/>
  <c r="I391" i="11"/>
  <c r="J391" i="11"/>
  <c r="G392" i="11"/>
  <c r="H392" i="11"/>
  <c r="I392" i="11"/>
  <c r="J392" i="11"/>
  <c r="G393" i="11"/>
  <c r="H393" i="11"/>
  <c r="I393" i="11"/>
  <c r="J393" i="11"/>
  <c r="G394" i="11"/>
  <c r="H394" i="11"/>
  <c r="I394" i="11"/>
  <c r="J394" i="11"/>
  <c r="G395" i="11"/>
  <c r="H395" i="11"/>
  <c r="I395" i="11"/>
  <c r="J395" i="11"/>
  <c r="G396" i="11"/>
  <c r="H396" i="11"/>
  <c r="I396" i="11"/>
  <c r="J396" i="11"/>
  <c r="G397" i="11"/>
  <c r="H397" i="11"/>
  <c r="I397" i="11"/>
  <c r="J397" i="11"/>
  <c r="G398" i="11"/>
  <c r="H398" i="11"/>
  <c r="I398" i="11"/>
  <c r="J398" i="11"/>
  <c r="G399" i="11"/>
  <c r="H399" i="11"/>
  <c r="I399" i="11"/>
  <c r="J399" i="11"/>
  <c r="G400" i="11"/>
  <c r="H400" i="11"/>
  <c r="I400" i="11"/>
  <c r="J400" i="11"/>
  <c r="G401" i="11"/>
  <c r="H401" i="11"/>
  <c r="I401" i="11"/>
  <c r="J401" i="11"/>
  <c r="G402" i="11"/>
  <c r="H402" i="11"/>
  <c r="I402" i="11"/>
  <c r="J402" i="11"/>
  <c r="G403" i="11"/>
  <c r="H403" i="11"/>
  <c r="I403" i="11"/>
  <c r="J403" i="11"/>
  <c r="G404" i="11"/>
  <c r="H404" i="11"/>
  <c r="I404" i="11"/>
  <c r="J404" i="11"/>
  <c r="G405" i="11"/>
  <c r="H405" i="11"/>
  <c r="I405" i="11"/>
  <c r="J405" i="11"/>
  <c r="G406" i="11"/>
  <c r="H406" i="11"/>
  <c r="I406" i="11"/>
  <c r="J406" i="11"/>
  <c r="G407" i="11"/>
  <c r="H407" i="11"/>
  <c r="I407" i="11"/>
  <c r="J407" i="11"/>
  <c r="G408" i="11"/>
  <c r="H408" i="11"/>
  <c r="I408" i="11"/>
  <c r="J408" i="11"/>
  <c r="G409" i="11"/>
  <c r="H409" i="11"/>
  <c r="I409" i="11"/>
  <c r="J409" i="11"/>
  <c r="G410" i="11"/>
  <c r="H410" i="11"/>
  <c r="I410" i="11"/>
  <c r="J410" i="11"/>
  <c r="G411" i="11"/>
  <c r="H411" i="11"/>
  <c r="I411" i="11"/>
  <c r="J411" i="11"/>
  <c r="G412" i="11"/>
  <c r="H412" i="11"/>
  <c r="I412" i="11"/>
  <c r="J412" i="11"/>
  <c r="G413" i="11"/>
  <c r="H413" i="11"/>
  <c r="I413" i="11"/>
  <c r="J413" i="11"/>
  <c r="G414" i="11"/>
  <c r="H414" i="11"/>
  <c r="I414" i="11"/>
  <c r="J414" i="11"/>
  <c r="G415" i="11"/>
  <c r="H415" i="11"/>
  <c r="I415" i="11"/>
  <c r="J415" i="11"/>
  <c r="G416" i="11"/>
  <c r="H416" i="11"/>
  <c r="I416" i="11"/>
  <c r="J416" i="11"/>
  <c r="G417" i="11"/>
  <c r="H417" i="11"/>
  <c r="I417" i="11"/>
  <c r="J417" i="11"/>
  <c r="G418" i="11"/>
  <c r="H418" i="11"/>
  <c r="I418" i="11"/>
  <c r="J418" i="11"/>
  <c r="G419" i="11"/>
  <c r="H419" i="11"/>
  <c r="I419" i="11"/>
  <c r="J419" i="11"/>
  <c r="G420" i="11"/>
  <c r="H420" i="11"/>
  <c r="I420" i="11"/>
  <c r="J420" i="11"/>
  <c r="G421" i="11"/>
  <c r="H421" i="11"/>
  <c r="I421" i="11"/>
  <c r="J421" i="11"/>
  <c r="G422" i="11"/>
  <c r="H422" i="11"/>
  <c r="I422" i="11"/>
  <c r="J422" i="11"/>
  <c r="G423" i="11"/>
  <c r="H423" i="11"/>
  <c r="I423" i="11"/>
  <c r="J423" i="11"/>
  <c r="G424" i="11"/>
  <c r="H424" i="11"/>
  <c r="I424" i="11"/>
  <c r="J424" i="11"/>
  <c r="G425" i="11"/>
  <c r="H425" i="11"/>
  <c r="I425" i="11"/>
  <c r="J425" i="11"/>
  <c r="G426" i="11"/>
  <c r="H426" i="11"/>
  <c r="I426" i="11"/>
  <c r="J426" i="11"/>
  <c r="G427" i="11"/>
  <c r="H427" i="11"/>
  <c r="I427" i="11"/>
  <c r="J427" i="11"/>
  <c r="G428" i="11"/>
  <c r="H428" i="11"/>
  <c r="I428" i="11"/>
  <c r="J428" i="11"/>
  <c r="G429" i="11"/>
  <c r="H429" i="11"/>
  <c r="I429" i="11"/>
  <c r="J429" i="11"/>
  <c r="G430" i="11"/>
  <c r="H430" i="11"/>
  <c r="I430" i="11"/>
  <c r="J430" i="11"/>
  <c r="G431" i="11"/>
  <c r="H431" i="11"/>
  <c r="I431" i="11"/>
  <c r="J431" i="11"/>
  <c r="G432" i="11"/>
  <c r="H432" i="11"/>
  <c r="I432" i="11"/>
  <c r="J432" i="11"/>
  <c r="G433" i="11"/>
  <c r="H433" i="11"/>
  <c r="I433" i="11"/>
  <c r="J433" i="11"/>
  <c r="G434" i="11"/>
  <c r="H434" i="11"/>
  <c r="I434" i="11"/>
  <c r="J434" i="11"/>
  <c r="G435" i="11"/>
  <c r="H435" i="11"/>
  <c r="I435" i="11"/>
  <c r="J435" i="11"/>
  <c r="G436" i="11"/>
  <c r="H436" i="11"/>
  <c r="I436" i="11"/>
  <c r="J436" i="11"/>
  <c r="G437" i="11"/>
  <c r="H437" i="11"/>
  <c r="I437" i="11"/>
  <c r="J437" i="11"/>
  <c r="G438" i="11"/>
  <c r="H438" i="11"/>
  <c r="I438" i="11"/>
  <c r="J438" i="11"/>
  <c r="G439" i="11"/>
  <c r="H439" i="11"/>
  <c r="I439" i="11"/>
  <c r="J439" i="11"/>
  <c r="G440" i="11"/>
  <c r="H440" i="11"/>
  <c r="I440" i="11"/>
  <c r="J440" i="11"/>
  <c r="G441" i="11"/>
  <c r="H441" i="11"/>
  <c r="I441" i="11"/>
  <c r="J441" i="11"/>
  <c r="G442" i="11"/>
  <c r="H442" i="11"/>
  <c r="I442" i="11"/>
  <c r="J442" i="11"/>
  <c r="G443" i="11"/>
  <c r="H443" i="11"/>
  <c r="I443" i="11"/>
  <c r="J443" i="11"/>
  <c r="G444" i="11"/>
  <c r="H444" i="11"/>
  <c r="I444" i="11"/>
  <c r="J444" i="11"/>
  <c r="G445" i="11"/>
  <c r="H445" i="11"/>
  <c r="I445" i="11"/>
  <c r="J445" i="11"/>
  <c r="G446" i="11"/>
  <c r="H446" i="11"/>
  <c r="I446" i="11"/>
  <c r="J446" i="11"/>
  <c r="G447" i="11"/>
  <c r="H447" i="11"/>
  <c r="I447" i="11"/>
  <c r="J447" i="11"/>
  <c r="G448" i="11"/>
  <c r="H448" i="11"/>
  <c r="I448" i="11"/>
  <c r="J448" i="11"/>
  <c r="G449" i="11"/>
  <c r="H449" i="11"/>
  <c r="I449" i="11"/>
  <c r="J449" i="11"/>
  <c r="G450" i="11"/>
  <c r="H450" i="11"/>
  <c r="I450" i="11"/>
  <c r="J450" i="11"/>
  <c r="G451" i="11"/>
  <c r="H451" i="11"/>
  <c r="I451" i="11"/>
  <c r="J451" i="11"/>
  <c r="G452" i="11"/>
  <c r="H452" i="11"/>
  <c r="I452" i="11"/>
  <c r="J452" i="11"/>
  <c r="G453" i="11"/>
  <c r="H453" i="11"/>
  <c r="I453" i="11"/>
  <c r="J453" i="11"/>
  <c r="G454" i="11"/>
  <c r="H454" i="11"/>
  <c r="I454" i="11"/>
  <c r="J454" i="11"/>
  <c r="G455" i="11"/>
  <c r="H455" i="11"/>
  <c r="I455" i="11"/>
  <c r="J455" i="11"/>
  <c r="G456" i="11"/>
  <c r="H456" i="11"/>
  <c r="I456" i="11"/>
  <c r="J456" i="11"/>
  <c r="G457" i="11"/>
  <c r="H457" i="11"/>
  <c r="I457" i="11"/>
  <c r="J457" i="11"/>
  <c r="G458" i="11"/>
  <c r="H458" i="11"/>
  <c r="I458" i="11"/>
  <c r="J458" i="11"/>
  <c r="G459" i="11"/>
  <c r="H459" i="11"/>
  <c r="I459" i="11"/>
  <c r="J459" i="11"/>
  <c r="G460" i="11"/>
  <c r="H460" i="11"/>
  <c r="I460" i="11"/>
  <c r="J460" i="11"/>
  <c r="G461" i="11"/>
  <c r="H461" i="11"/>
  <c r="I461" i="11"/>
  <c r="J461" i="11"/>
  <c r="G462" i="11"/>
  <c r="H462" i="11"/>
  <c r="I462" i="11"/>
  <c r="J462" i="11"/>
  <c r="G463" i="11"/>
  <c r="H463" i="11"/>
  <c r="I463" i="11"/>
  <c r="J463" i="11"/>
  <c r="G464" i="11"/>
  <c r="H464" i="11"/>
  <c r="I464" i="11"/>
  <c r="J464" i="11"/>
  <c r="G465" i="11"/>
  <c r="H465" i="11"/>
  <c r="I465" i="11"/>
  <c r="J465" i="11"/>
  <c r="G466" i="11"/>
  <c r="H466" i="11"/>
  <c r="I466" i="11"/>
  <c r="J466" i="11"/>
  <c r="G467" i="11"/>
  <c r="H467" i="11"/>
  <c r="I467" i="11"/>
  <c r="J467" i="11"/>
  <c r="G468" i="11"/>
  <c r="H468" i="11"/>
  <c r="I468" i="11"/>
  <c r="J468" i="11"/>
  <c r="G469" i="11"/>
  <c r="H469" i="11"/>
  <c r="I469" i="11"/>
  <c r="J469" i="11"/>
  <c r="G470" i="11"/>
  <c r="H470" i="11"/>
  <c r="I470" i="11"/>
  <c r="J470" i="11"/>
  <c r="G471" i="11"/>
  <c r="H471" i="11"/>
  <c r="I471" i="11"/>
  <c r="J471" i="11"/>
  <c r="G472" i="11"/>
  <c r="H472" i="11"/>
  <c r="I472" i="11"/>
  <c r="J472" i="11"/>
  <c r="G473" i="11"/>
  <c r="H473" i="11"/>
  <c r="I473" i="11"/>
  <c r="J473" i="11"/>
  <c r="G474" i="11"/>
  <c r="H474" i="11"/>
  <c r="I474" i="11"/>
  <c r="J474" i="11"/>
  <c r="G475" i="11"/>
  <c r="H475" i="11"/>
  <c r="I475" i="11"/>
  <c r="J475" i="11"/>
  <c r="G476" i="11"/>
  <c r="H476" i="11"/>
  <c r="I476" i="11"/>
  <c r="J476" i="11"/>
  <c r="G477" i="11"/>
  <c r="H477" i="11"/>
  <c r="I477" i="11"/>
  <c r="J477" i="11"/>
  <c r="G478" i="11"/>
  <c r="H478" i="11"/>
  <c r="I478" i="11"/>
  <c r="J478" i="11"/>
  <c r="G479" i="11"/>
  <c r="H479" i="11"/>
  <c r="I479" i="11"/>
  <c r="J479" i="11"/>
  <c r="G480" i="11"/>
  <c r="H480" i="11"/>
  <c r="I480" i="11"/>
  <c r="J480" i="11"/>
  <c r="G481" i="11"/>
  <c r="H481" i="11"/>
  <c r="I481" i="11"/>
  <c r="J481" i="11"/>
  <c r="G482" i="11"/>
  <c r="H482" i="11"/>
  <c r="I482" i="11"/>
  <c r="J482" i="11"/>
  <c r="G483" i="11"/>
  <c r="H483" i="11"/>
  <c r="I483" i="11"/>
  <c r="J483" i="11"/>
  <c r="G484" i="11"/>
  <c r="H484" i="11"/>
  <c r="I484" i="11"/>
  <c r="J484" i="11"/>
  <c r="G485" i="11"/>
  <c r="H485" i="11"/>
  <c r="I485" i="11"/>
  <c r="J485" i="11"/>
  <c r="G486" i="11"/>
  <c r="H486" i="11"/>
  <c r="I486" i="11"/>
  <c r="J486" i="11"/>
  <c r="G487" i="11"/>
  <c r="H487" i="11"/>
  <c r="I487" i="11"/>
  <c r="J487" i="11"/>
  <c r="G488" i="11"/>
  <c r="H488" i="11"/>
  <c r="I488" i="11"/>
  <c r="J488" i="11"/>
  <c r="G489" i="11"/>
  <c r="H489" i="11"/>
  <c r="I489" i="11"/>
  <c r="J489" i="11"/>
  <c r="G490" i="11"/>
  <c r="H490" i="11"/>
  <c r="I490" i="11"/>
  <c r="J490" i="11"/>
  <c r="G491" i="11"/>
  <c r="H491" i="11"/>
  <c r="I491" i="11"/>
  <c r="J491" i="11"/>
  <c r="G492" i="11"/>
  <c r="H492" i="11"/>
  <c r="I492" i="11"/>
  <c r="J492" i="11"/>
  <c r="G493" i="11"/>
  <c r="H493" i="11"/>
  <c r="I493" i="11"/>
  <c r="J493" i="11"/>
  <c r="G494" i="11"/>
  <c r="H494" i="11"/>
  <c r="I494" i="11"/>
  <c r="J494" i="11"/>
  <c r="G495" i="11"/>
  <c r="H495" i="11"/>
  <c r="I495" i="11"/>
  <c r="J495" i="11"/>
  <c r="G496" i="11"/>
  <c r="H496" i="11"/>
  <c r="I496" i="11"/>
  <c r="J496" i="11"/>
  <c r="G497" i="11"/>
  <c r="H497" i="11"/>
  <c r="I497" i="11"/>
  <c r="J497" i="11"/>
  <c r="G498" i="11"/>
  <c r="H498" i="11"/>
  <c r="I498" i="11"/>
  <c r="J498" i="11"/>
  <c r="G499" i="11"/>
  <c r="H499" i="11"/>
  <c r="I499" i="11"/>
  <c r="J499" i="11"/>
  <c r="G500" i="11"/>
  <c r="H500" i="11"/>
  <c r="I500" i="11"/>
  <c r="J500" i="11"/>
  <c r="G501" i="11"/>
  <c r="H501" i="11"/>
  <c r="I501" i="11"/>
  <c r="J501" i="11"/>
  <c r="G502" i="11"/>
  <c r="H502" i="11"/>
  <c r="I502" i="11"/>
  <c r="J502" i="11"/>
  <c r="G503" i="11"/>
  <c r="H503" i="11"/>
  <c r="I503" i="11"/>
  <c r="J503" i="11"/>
  <c r="G504" i="11"/>
  <c r="H504" i="11"/>
  <c r="I504" i="11"/>
  <c r="J504" i="11"/>
  <c r="G505" i="11"/>
  <c r="H505" i="11"/>
  <c r="I505" i="11"/>
  <c r="J505" i="11"/>
  <c r="G506" i="11"/>
  <c r="H506" i="11"/>
  <c r="I506" i="11"/>
  <c r="J506" i="11"/>
  <c r="G507" i="11"/>
  <c r="H507" i="11"/>
  <c r="I507" i="11"/>
  <c r="J507" i="11"/>
  <c r="G508" i="11"/>
  <c r="H508" i="11"/>
  <c r="I508" i="11"/>
  <c r="J508" i="11"/>
  <c r="G509" i="11"/>
  <c r="H509" i="11"/>
  <c r="I509" i="11"/>
  <c r="J509" i="11"/>
  <c r="G510" i="11"/>
  <c r="H510" i="11"/>
  <c r="I510" i="11"/>
  <c r="J510" i="11"/>
  <c r="G511" i="11"/>
  <c r="H511" i="11"/>
  <c r="I511" i="11"/>
  <c r="J511" i="11"/>
  <c r="G512" i="11"/>
  <c r="H512" i="11"/>
  <c r="I512" i="11"/>
  <c r="J512" i="11"/>
  <c r="G513" i="11"/>
  <c r="H513" i="11"/>
  <c r="I513" i="11"/>
  <c r="J513" i="11"/>
  <c r="G514" i="11"/>
  <c r="H514" i="11"/>
  <c r="I514" i="11"/>
  <c r="J514" i="11"/>
  <c r="G515" i="11"/>
  <c r="H515" i="11"/>
  <c r="I515" i="11"/>
  <c r="J515" i="11"/>
  <c r="G516" i="11"/>
  <c r="H516" i="11"/>
  <c r="I516" i="11"/>
  <c r="J516" i="11"/>
  <c r="G517" i="11"/>
  <c r="H517" i="11"/>
  <c r="I517" i="11"/>
  <c r="J517" i="11"/>
  <c r="G518" i="11"/>
  <c r="H518" i="11"/>
  <c r="I518" i="11"/>
  <c r="J518" i="11"/>
  <c r="G519" i="11"/>
  <c r="H519" i="11"/>
  <c r="I519" i="11"/>
  <c r="J519" i="11"/>
  <c r="G520" i="11"/>
  <c r="H520" i="11"/>
  <c r="I520" i="11"/>
  <c r="J520" i="11"/>
  <c r="G521" i="11"/>
  <c r="H521" i="11"/>
  <c r="I521" i="11"/>
  <c r="J521" i="11"/>
  <c r="G522" i="11"/>
  <c r="H522" i="11"/>
  <c r="I522" i="11"/>
  <c r="J522" i="11"/>
  <c r="G523" i="11"/>
  <c r="H523" i="11"/>
  <c r="I523" i="11"/>
  <c r="J523" i="11"/>
  <c r="G524" i="11"/>
  <c r="H524" i="11"/>
  <c r="I524" i="11"/>
  <c r="J524" i="11"/>
  <c r="G525" i="11"/>
  <c r="H525" i="11"/>
  <c r="I525" i="11"/>
  <c r="J525" i="11"/>
  <c r="G526" i="11"/>
  <c r="H526" i="11"/>
  <c r="I526" i="11"/>
  <c r="J526" i="11"/>
  <c r="G527" i="11"/>
  <c r="H527" i="11"/>
  <c r="I527" i="11"/>
  <c r="J527" i="11"/>
  <c r="G528" i="11"/>
  <c r="H528" i="11"/>
  <c r="I528" i="11"/>
  <c r="J528" i="11"/>
  <c r="G529" i="11"/>
  <c r="H529" i="11"/>
  <c r="I529" i="11"/>
  <c r="J529" i="11"/>
  <c r="G530" i="11"/>
  <c r="H530" i="11"/>
  <c r="I530" i="11"/>
  <c r="J530" i="11"/>
  <c r="G531" i="11"/>
  <c r="H531" i="11"/>
  <c r="I531" i="11"/>
  <c r="J531" i="11"/>
  <c r="G532" i="11"/>
  <c r="H532" i="11"/>
  <c r="I532" i="11"/>
  <c r="J532" i="11"/>
  <c r="G533" i="11"/>
  <c r="H533" i="11"/>
  <c r="I533" i="11"/>
  <c r="J533" i="11"/>
  <c r="G534" i="11"/>
  <c r="H534" i="11"/>
  <c r="I534" i="11"/>
  <c r="J534" i="11"/>
  <c r="G535" i="11"/>
  <c r="H535" i="11"/>
  <c r="I535" i="11"/>
  <c r="J535" i="11"/>
  <c r="G536" i="11"/>
  <c r="H536" i="11"/>
  <c r="I536" i="11"/>
  <c r="J536" i="11"/>
  <c r="G537" i="11"/>
  <c r="H537" i="11"/>
  <c r="I537" i="11"/>
  <c r="J537" i="11"/>
  <c r="G538" i="11"/>
  <c r="H538" i="11"/>
  <c r="I538" i="11"/>
  <c r="J538" i="11"/>
  <c r="G539" i="11"/>
  <c r="H539" i="11"/>
  <c r="I539" i="11"/>
  <c r="J539" i="11"/>
  <c r="G540" i="11"/>
  <c r="H540" i="11"/>
  <c r="I540" i="11"/>
  <c r="J540" i="11"/>
  <c r="G541" i="11"/>
  <c r="H541" i="11"/>
  <c r="I541" i="11"/>
  <c r="J541" i="11"/>
  <c r="G542" i="11"/>
  <c r="H542" i="11"/>
  <c r="I542" i="11"/>
  <c r="J542" i="11"/>
  <c r="G543" i="11"/>
  <c r="H543" i="11"/>
  <c r="I543" i="11"/>
  <c r="J543" i="11"/>
  <c r="G544" i="11"/>
  <c r="H544" i="11"/>
  <c r="I544" i="11"/>
  <c r="J544" i="11"/>
  <c r="G545" i="11"/>
  <c r="H545" i="11"/>
  <c r="I545" i="11"/>
  <c r="J545" i="11"/>
  <c r="G546" i="11"/>
  <c r="H546" i="11"/>
  <c r="I546" i="11"/>
  <c r="J546" i="11"/>
  <c r="G547" i="11"/>
  <c r="H547" i="11"/>
  <c r="I547" i="11"/>
  <c r="J547" i="11"/>
  <c r="G548" i="11"/>
  <c r="H548" i="11"/>
  <c r="I548" i="11"/>
  <c r="J548" i="11"/>
  <c r="G549" i="11"/>
  <c r="H549" i="11"/>
  <c r="I549" i="11"/>
  <c r="J549" i="11"/>
  <c r="G550" i="11"/>
  <c r="H550" i="11"/>
  <c r="I550" i="11"/>
  <c r="J550" i="11"/>
  <c r="G551" i="11"/>
  <c r="H551" i="11"/>
  <c r="I551" i="11"/>
  <c r="J551" i="11"/>
  <c r="G552" i="11"/>
  <c r="H552" i="11"/>
  <c r="I552" i="11"/>
  <c r="J552" i="11"/>
  <c r="G553" i="11"/>
  <c r="H553" i="11"/>
  <c r="I553" i="11"/>
  <c r="J553" i="11"/>
  <c r="G554" i="11"/>
  <c r="H554" i="11"/>
  <c r="I554" i="11"/>
  <c r="J554" i="11"/>
  <c r="G555" i="11"/>
  <c r="H555" i="11"/>
  <c r="I555" i="11"/>
  <c r="J555" i="11"/>
  <c r="G556" i="11"/>
  <c r="H556" i="11"/>
  <c r="I556" i="11"/>
  <c r="J556" i="11"/>
  <c r="G557" i="11"/>
  <c r="H557" i="11"/>
  <c r="I557" i="11"/>
  <c r="J557" i="11"/>
  <c r="G558" i="11"/>
  <c r="H558" i="11"/>
  <c r="I558" i="11"/>
  <c r="J558" i="11"/>
  <c r="G559" i="11"/>
  <c r="H559" i="11"/>
  <c r="I559" i="11"/>
  <c r="J559" i="11"/>
  <c r="G560" i="11"/>
  <c r="H560" i="11"/>
  <c r="I560" i="11"/>
  <c r="J560" i="11"/>
  <c r="G561" i="11"/>
  <c r="H561" i="11"/>
  <c r="I561" i="11"/>
  <c r="J561" i="11"/>
  <c r="G562" i="11"/>
  <c r="H562" i="11"/>
  <c r="I562" i="11"/>
  <c r="J562" i="11"/>
  <c r="G563" i="11"/>
  <c r="H563" i="11"/>
  <c r="I563" i="11"/>
  <c r="J563" i="11"/>
  <c r="G564" i="11"/>
  <c r="H564" i="11"/>
  <c r="I564" i="11"/>
  <c r="J564" i="11"/>
  <c r="G565" i="11"/>
  <c r="H565" i="11"/>
  <c r="I565" i="11"/>
  <c r="J565" i="11"/>
  <c r="G566" i="11"/>
  <c r="H566" i="11"/>
  <c r="I566" i="11"/>
  <c r="J566" i="11"/>
  <c r="G567" i="11"/>
  <c r="H567" i="11"/>
  <c r="I567" i="11"/>
  <c r="J567" i="11"/>
  <c r="G568" i="11"/>
  <c r="H568" i="11"/>
  <c r="I568" i="11"/>
  <c r="J568" i="11"/>
  <c r="G569" i="11"/>
  <c r="H569" i="11"/>
  <c r="I569" i="11"/>
  <c r="J569" i="11"/>
  <c r="G570" i="11"/>
  <c r="H570" i="11"/>
  <c r="I570" i="11"/>
  <c r="J570" i="11"/>
  <c r="G571" i="11"/>
  <c r="H571" i="11"/>
  <c r="I571" i="11"/>
  <c r="J571" i="11"/>
  <c r="G572" i="11"/>
  <c r="H572" i="11"/>
  <c r="I572" i="11"/>
  <c r="J572" i="11"/>
  <c r="G573" i="11"/>
  <c r="H573" i="11"/>
  <c r="I573" i="11"/>
  <c r="J573" i="11"/>
  <c r="G574" i="11"/>
  <c r="H574" i="11"/>
  <c r="I574" i="11"/>
  <c r="J574" i="11"/>
  <c r="G575" i="11"/>
  <c r="H575" i="11"/>
  <c r="I575" i="11"/>
  <c r="J575" i="11"/>
  <c r="G576" i="11"/>
  <c r="H576" i="11"/>
  <c r="I576" i="11"/>
  <c r="J576" i="11"/>
  <c r="G577" i="11"/>
  <c r="H577" i="11"/>
  <c r="I577" i="11"/>
  <c r="J577" i="11"/>
  <c r="G578" i="11"/>
  <c r="H578" i="11"/>
  <c r="I578" i="11"/>
  <c r="J578" i="11"/>
  <c r="G579" i="11"/>
  <c r="H579" i="11"/>
  <c r="I579" i="11"/>
  <c r="J579" i="11"/>
  <c r="G580" i="11"/>
  <c r="H580" i="11"/>
  <c r="I580" i="11"/>
  <c r="J580" i="11"/>
  <c r="G581" i="11"/>
  <c r="H581" i="11"/>
  <c r="I581" i="11"/>
  <c r="J581" i="11"/>
  <c r="G582" i="11"/>
  <c r="H582" i="11"/>
  <c r="I582" i="11"/>
  <c r="J582" i="11"/>
  <c r="G583" i="11"/>
  <c r="H583" i="11"/>
  <c r="I583" i="11"/>
  <c r="J583" i="11"/>
  <c r="G584" i="11"/>
  <c r="H584" i="11"/>
  <c r="I584" i="11"/>
  <c r="J584" i="11"/>
  <c r="G585" i="11"/>
  <c r="H585" i="11"/>
  <c r="I585" i="11"/>
  <c r="J585" i="11"/>
  <c r="G586" i="11"/>
  <c r="H586" i="11"/>
  <c r="I586" i="11"/>
  <c r="J586" i="11"/>
  <c r="G587" i="11"/>
  <c r="H587" i="11"/>
  <c r="I587" i="11"/>
  <c r="J587" i="11"/>
  <c r="G588" i="11"/>
  <c r="H588" i="11"/>
  <c r="I588" i="11"/>
  <c r="J588" i="11"/>
  <c r="G589" i="11"/>
  <c r="H589" i="11"/>
  <c r="I589" i="11"/>
  <c r="J589" i="11"/>
  <c r="G590" i="11"/>
  <c r="H590" i="11"/>
  <c r="I590" i="11"/>
  <c r="J590" i="11"/>
  <c r="G591" i="11"/>
  <c r="H591" i="11"/>
  <c r="I591" i="11"/>
  <c r="J591" i="11"/>
  <c r="G592" i="11"/>
  <c r="H592" i="11"/>
  <c r="I592" i="11"/>
  <c r="J592" i="11"/>
  <c r="G593" i="11"/>
  <c r="H593" i="11"/>
  <c r="I593" i="11"/>
  <c r="J593" i="11"/>
  <c r="G594" i="11"/>
  <c r="H594" i="11"/>
  <c r="I594" i="11"/>
  <c r="J594" i="11"/>
  <c r="G595" i="11"/>
  <c r="H595" i="11"/>
  <c r="I595" i="11"/>
  <c r="J595" i="11"/>
  <c r="G596" i="11"/>
  <c r="H596" i="11"/>
  <c r="I596" i="11"/>
  <c r="J596" i="11"/>
  <c r="G597" i="11"/>
  <c r="H597" i="11"/>
  <c r="I597" i="11"/>
  <c r="J597" i="11"/>
  <c r="G598" i="11"/>
  <c r="H598" i="11"/>
  <c r="I598" i="11"/>
  <c r="J598" i="11"/>
  <c r="G599" i="11"/>
  <c r="H599" i="11"/>
  <c r="I599" i="11"/>
  <c r="J599" i="11"/>
  <c r="G600" i="11"/>
  <c r="H600" i="11"/>
  <c r="I600" i="11"/>
  <c r="J600" i="11"/>
  <c r="G601" i="11"/>
  <c r="H601" i="11"/>
  <c r="I601" i="11"/>
  <c r="J601" i="11"/>
  <c r="G602" i="11"/>
  <c r="H602" i="11"/>
  <c r="I602" i="11"/>
  <c r="J602" i="11"/>
  <c r="G603" i="11"/>
  <c r="H603" i="11"/>
  <c r="I603" i="11"/>
  <c r="J603" i="11"/>
  <c r="G604" i="11"/>
  <c r="H604" i="11"/>
  <c r="I604" i="11"/>
  <c r="J604" i="11"/>
  <c r="G605" i="11"/>
  <c r="H605" i="11"/>
  <c r="I605" i="11"/>
  <c r="J605" i="11"/>
  <c r="G606" i="11"/>
  <c r="H606" i="11"/>
  <c r="I606" i="11"/>
  <c r="J606" i="11"/>
  <c r="G607" i="11"/>
  <c r="H607" i="11"/>
  <c r="I607" i="11"/>
  <c r="J607" i="11"/>
  <c r="G608" i="11"/>
  <c r="H608" i="11"/>
  <c r="I608" i="11"/>
  <c r="J608" i="11"/>
  <c r="G609" i="11"/>
  <c r="H609" i="11"/>
  <c r="I609" i="11"/>
  <c r="J609" i="11"/>
  <c r="G610" i="11"/>
  <c r="H610" i="11"/>
  <c r="I610" i="11"/>
  <c r="J610" i="11"/>
  <c r="G611" i="11"/>
  <c r="H611" i="11"/>
  <c r="I611" i="11"/>
  <c r="J611" i="11"/>
  <c r="G612" i="11"/>
  <c r="H612" i="11"/>
  <c r="I612" i="11"/>
  <c r="J612" i="11"/>
  <c r="G613" i="11"/>
  <c r="H613" i="11"/>
  <c r="I613" i="11"/>
  <c r="J613" i="11"/>
  <c r="G614" i="11"/>
  <c r="H614" i="11"/>
  <c r="I614" i="11"/>
  <c r="J614" i="11"/>
  <c r="G615" i="11"/>
  <c r="H615" i="11"/>
  <c r="I615" i="11"/>
  <c r="J615" i="11"/>
  <c r="G616" i="11"/>
  <c r="H616" i="11"/>
  <c r="I616" i="11"/>
  <c r="J616" i="11"/>
  <c r="G617" i="11"/>
  <c r="H617" i="11"/>
  <c r="I617" i="11"/>
  <c r="J617" i="11"/>
  <c r="G618" i="11"/>
  <c r="H618" i="11"/>
  <c r="I618" i="11"/>
  <c r="J618" i="11"/>
  <c r="G619" i="11"/>
  <c r="H619" i="11"/>
  <c r="I619" i="11"/>
  <c r="J619" i="11"/>
  <c r="G620" i="11"/>
  <c r="H620" i="11"/>
  <c r="I620" i="11"/>
  <c r="J620" i="11"/>
  <c r="G621" i="11"/>
  <c r="H621" i="11"/>
  <c r="I621" i="11"/>
  <c r="J621" i="11"/>
  <c r="G622" i="11"/>
  <c r="H622" i="11"/>
  <c r="I622" i="11"/>
  <c r="J622" i="11"/>
  <c r="G623" i="11"/>
  <c r="H623" i="11"/>
  <c r="I623" i="11"/>
  <c r="J623" i="11"/>
  <c r="G624" i="11"/>
  <c r="H624" i="11"/>
  <c r="I624" i="11"/>
  <c r="J624" i="11"/>
  <c r="G625" i="11"/>
  <c r="H625" i="11"/>
  <c r="I625" i="11"/>
  <c r="J625" i="11"/>
  <c r="G626" i="11"/>
  <c r="H626" i="11"/>
  <c r="I626" i="11"/>
  <c r="J626" i="11"/>
  <c r="G627" i="11"/>
  <c r="H627" i="11"/>
  <c r="I627" i="11"/>
  <c r="J627" i="11"/>
  <c r="G628" i="11"/>
  <c r="H628" i="11"/>
  <c r="I628" i="11"/>
  <c r="J628" i="11"/>
  <c r="G629" i="11"/>
  <c r="H629" i="11"/>
  <c r="I629" i="11"/>
  <c r="J629" i="11"/>
  <c r="G630" i="11"/>
  <c r="H630" i="11"/>
  <c r="I630" i="11"/>
  <c r="J630" i="11"/>
  <c r="G631" i="11"/>
  <c r="H631" i="11"/>
  <c r="I631" i="11"/>
  <c r="J631" i="11"/>
  <c r="G632" i="11"/>
  <c r="H632" i="11"/>
  <c r="I632" i="11"/>
  <c r="J632" i="11"/>
  <c r="G633" i="11"/>
  <c r="H633" i="11"/>
  <c r="I633" i="11"/>
  <c r="J633" i="11"/>
  <c r="G634" i="11"/>
  <c r="H634" i="11"/>
  <c r="I634" i="11"/>
  <c r="J634" i="11"/>
  <c r="G635" i="11"/>
  <c r="H635" i="11"/>
  <c r="I635" i="11"/>
  <c r="J635" i="11"/>
  <c r="G636" i="11"/>
  <c r="H636" i="11"/>
  <c r="I636" i="11"/>
  <c r="J636" i="11"/>
  <c r="G637" i="11"/>
  <c r="H637" i="11"/>
  <c r="I637" i="11"/>
  <c r="J637" i="11"/>
  <c r="G638" i="11"/>
  <c r="H638" i="11"/>
  <c r="I638" i="11"/>
  <c r="J638" i="11"/>
  <c r="G639" i="11"/>
  <c r="H639" i="11"/>
  <c r="I639" i="11"/>
  <c r="J639" i="11"/>
  <c r="G640" i="11"/>
  <c r="H640" i="11"/>
  <c r="I640" i="11"/>
  <c r="J640" i="11"/>
  <c r="G641" i="11"/>
  <c r="H641" i="11"/>
  <c r="I641" i="11"/>
  <c r="J641" i="11"/>
  <c r="G642" i="11"/>
  <c r="H642" i="11"/>
  <c r="I642" i="11"/>
  <c r="J642" i="11"/>
  <c r="G643" i="11"/>
  <c r="H643" i="11"/>
  <c r="I643" i="11"/>
  <c r="J643" i="11"/>
  <c r="G644" i="11"/>
  <c r="H644" i="11"/>
  <c r="I644" i="11"/>
  <c r="J644" i="11"/>
  <c r="G645" i="11"/>
  <c r="H645" i="11"/>
  <c r="I645" i="11"/>
  <c r="J645" i="11"/>
  <c r="G646" i="11"/>
  <c r="H646" i="11"/>
  <c r="I646" i="11"/>
  <c r="J646" i="11"/>
  <c r="G647" i="11"/>
  <c r="H647" i="11"/>
  <c r="I647" i="11"/>
  <c r="J647" i="11"/>
  <c r="G648" i="11"/>
  <c r="H648" i="11"/>
  <c r="I648" i="11"/>
  <c r="J648" i="11"/>
  <c r="G649" i="11"/>
  <c r="H649" i="11"/>
  <c r="I649" i="11"/>
  <c r="J649" i="11"/>
  <c r="G650" i="11"/>
  <c r="H650" i="11"/>
  <c r="I650" i="11"/>
  <c r="J650" i="11"/>
  <c r="G651" i="11"/>
  <c r="H651" i="11"/>
  <c r="I651" i="11"/>
  <c r="J651" i="11"/>
  <c r="G652" i="11"/>
  <c r="H652" i="11"/>
  <c r="I652" i="11"/>
  <c r="J652" i="11"/>
  <c r="G653" i="11"/>
  <c r="H653" i="11"/>
  <c r="I653" i="11"/>
  <c r="J653" i="11"/>
  <c r="G654" i="11"/>
  <c r="H654" i="11"/>
  <c r="I654" i="11"/>
  <c r="J654" i="11"/>
  <c r="G655" i="11"/>
  <c r="H655" i="11"/>
  <c r="I655" i="11"/>
  <c r="J655" i="11"/>
  <c r="G656" i="11"/>
  <c r="H656" i="11"/>
  <c r="I656" i="11"/>
  <c r="J656" i="11"/>
  <c r="G657" i="11"/>
  <c r="H657" i="11"/>
  <c r="I657" i="11"/>
  <c r="J657" i="11"/>
  <c r="G658" i="11"/>
  <c r="H658" i="11"/>
  <c r="I658" i="11"/>
  <c r="J658" i="11"/>
  <c r="G659" i="11"/>
  <c r="H659" i="11"/>
  <c r="I659" i="11"/>
  <c r="J659" i="11"/>
  <c r="G660" i="11"/>
  <c r="H660" i="11"/>
  <c r="I660" i="11"/>
  <c r="J660" i="11"/>
  <c r="G661" i="11"/>
  <c r="H661" i="11"/>
  <c r="I661" i="11"/>
  <c r="J661" i="11"/>
  <c r="G662" i="11"/>
  <c r="H662" i="11"/>
  <c r="I662" i="11"/>
  <c r="J662" i="11"/>
  <c r="G663" i="11"/>
  <c r="H663" i="11"/>
  <c r="I663" i="11"/>
  <c r="J663" i="11"/>
  <c r="G664" i="11"/>
  <c r="H664" i="11"/>
  <c r="I664" i="11"/>
  <c r="J664" i="11"/>
  <c r="G665" i="11"/>
  <c r="H665" i="11"/>
  <c r="I665" i="11"/>
  <c r="J665" i="11"/>
  <c r="G666" i="11"/>
  <c r="H666" i="11"/>
  <c r="I666" i="11"/>
  <c r="J666" i="11"/>
  <c r="G667" i="11"/>
  <c r="H667" i="11"/>
  <c r="I667" i="11"/>
  <c r="J667" i="11"/>
  <c r="G668" i="11"/>
  <c r="H668" i="11"/>
  <c r="I668" i="11"/>
  <c r="J668" i="11"/>
  <c r="G669" i="11"/>
  <c r="H669" i="11"/>
  <c r="I669" i="11"/>
  <c r="J669" i="11"/>
  <c r="G670" i="11"/>
  <c r="H670" i="11"/>
  <c r="I670" i="11"/>
  <c r="J670" i="11"/>
  <c r="G671" i="11"/>
  <c r="H671" i="11"/>
  <c r="I671" i="11"/>
  <c r="J671" i="11"/>
  <c r="G672" i="11"/>
  <c r="H672" i="11"/>
  <c r="I672" i="11"/>
  <c r="J672" i="11"/>
  <c r="G673" i="11"/>
  <c r="H673" i="11"/>
  <c r="I673" i="11"/>
  <c r="J673" i="11"/>
  <c r="G674" i="11"/>
  <c r="H674" i="11"/>
  <c r="I674" i="11"/>
  <c r="J674" i="11"/>
  <c r="G675" i="11"/>
  <c r="H675" i="11"/>
  <c r="I675" i="11"/>
  <c r="J675" i="11"/>
  <c r="G676" i="11"/>
  <c r="H676" i="11"/>
  <c r="I676" i="11"/>
  <c r="J676" i="11"/>
  <c r="G677" i="11"/>
  <c r="H677" i="11"/>
  <c r="I677" i="11"/>
  <c r="J677" i="11"/>
  <c r="G678" i="11"/>
  <c r="H678" i="11"/>
  <c r="I678" i="11"/>
  <c r="J678" i="11"/>
  <c r="G679" i="11"/>
  <c r="H679" i="11"/>
  <c r="I679" i="11"/>
  <c r="J679" i="11"/>
  <c r="G680" i="11"/>
  <c r="H680" i="11"/>
  <c r="I680" i="11"/>
  <c r="J680" i="11"/>
  <c r="G681" i="11"/>
  <c r="H681" i="11"/>
  <c r="I681" i="11"/>
  <c r="J681" i="11"/>
  <c r="G682" i="11"/>
  <c r="H682" i="11"/>
  <c r="I682" i="11"/>
  <c r="J682" i="11"/>
  <c r="G683" i="11"/>
  <c r="H683" i="11"/>
  <c r="I683" i="11"/>
  <c r="J683" i="11"/>
  <c r="G684" i="11"/>
  <c r="H684" i="11"/>
  <c r="I684" i="11"/>
  <c r="J684" i="11"/>
  <c r="G685" i="11"/>
  <c r="H685" i="11"/>
  <c r="I685" i="11"/>
  <c r="J685" i="11"/>
  <c r="G686" i="11"/>
  <c r="H686" i="11"/>
  <c r="I686" i="11"/>
  <c r="J686" i="11"/>
  <c r="G687" i="11"/>
  <c r="H687" i="11"/>
  <c r="I687" i="11"/>
  <c r="J687" i="11"/>
  <c r="G688" i="11"/>
  <c r="H688" i="11"/>
  <c r="I688" i="11"/>
  <c r="J688" i="11"/>
  <c r="G689" i="11"/>
  <c r="H689" i="11"/>
  <c r="I689" i="11"/>
  <c r="J689" i="11"/>
  <c r="G690" i="11"/>
  <c r="H690" i="11"/>
  <c r="I690" i="11"/>
  <c r="J690" i="11"/>
  <c r="G691" i="11"/>
  <c r="H691" i="11"/>
  <c r="I691" i="11"/>
  <c r="J691" i="11"/>
  <c r="G692" i="11"/>
  <c r="H692" i="11"/>
  <c r="I692" i="11"/>
  <c r="J692" i="11"/>
  <c r="G693" i="11"/>
  <c r="H693" i="11"/>
  <c r="I693" i="11"/>
  <c r="J693" i="11"/>
  <c r="G694" i="11"/>
  <c r="H694" i="11"/>
  <c r="I694" i="11"/>
  <c r="J694" i="11"/>
  <c r="G695" i="11"/>
  <c r="H695" i="11"/>
  <c r="I695" i="11"/>
  <c r="J695" i="11"/>
  <c r="G696" i="11"/>
  <c r="H696" i="11"/>
  <c r="I696" i="11"/>
  <c r="J696" i="11"/>
  <c r="G697" i="11"/>
  <c r="H697" i="11"/>
  <c r="I697" i="11"/>
  <c r="J697" i="11"/>
  <c r="G698" i="11"/>
  <c r="H698" i="11"/>
  <c r="I698" i="11"/>
  <c r="J698" i="11"/>
  <c r="G699" i="11"/>
  <c r="H699" i="11"/>
  <c r="I699" i="11"/>
  <c r="J699" i="11"/>
  <c r="G700" i="11"/>
  <c r="H700" i="11"/>
  <c r="I700" i="11"/>
  <c r="J700" i="11"/>
  <c r="G701" i="11"/>
  <c r="H701" i="11"/>
  <c r="I701" i="11"/>
  <c r="J701" i="11"/>
  <c r="G702" i="11"/>
  <c r="H702" i="11"/>
  <c r="I702" i="11"/>
  <c r="J702" i="11"/>
  <c r="G703" i="11"/>
  <c r="H703" i="11"/>
  <c r="I703" i="11"/>
  <c r="J703" i="11"/>
  <c r="G704" i="11"/>
  <c r="H704" i="11"/>
  <c r="I704" i="11"/>
  <c r="J704" i="11"/>
  <c r="G705" i="11"/>
  <c r="H705" i="11"/>
  <c r="I705" i="11"/>
  <c r="J705" i="11"/>
  <c r="G706" i="11"/>
  <c r="H706" i="11"/>
  <c r="I706" i="11"/>
  <c r="J706" i="11"/>
  <c r="G707" i="11"/>
  <c r="H707" i="11"/>
  <c r="I707" i="11"/>
  <c r="J707" i="11"/>
  <c r="G708" i="11"/>
  <c r="H708" i="11"/>
  <c r="I708" i="11"/>
  <c r="J708" i="11"/>
  <c r="G709" i="11"/>
  <c r="H709" i="11"/>
  <c r="I709" i="11"/>
  <c r="J709" i="11"/>
  <c r="G710" i="11"/>
  <c r="H710" i="11"/>
  <c r="I710" i="11"/>
  <c r="J710" i="11"/>
  <c r="G711" i="11"/>
  <c r="H711" i="11"/>
  <c r="I711" i="11"/>
  <c r="J711" i="11"/>
  <c r="G712" i="11"/>
  <c r="H712" i="11"/>
  <c r="I712" i="11"/>
  <c r="J712" i="11"/>
  <c r="G713" i="11"/>
  <c r="H713" i="11"/>
  <c r="I713" i="11"/>
  <c r="J713" i="11"/>
  <c r="G714" i="11"/>
  <c r="H714" i="11"/>
  <c r="I714" i="11"/>
  <c r="J714" i="11"/>
  <c r="G715" i="11"/>
  <c r="H715" i="11"/>
  <c r="I715" i="11"/>
  <c r="J715" i="11"/>
  <c r="G716" i="11"/>
  <c r="H716" i="11"/>
  <c r="I716" i="11"/>
  <c r="J716" i="11"/>
  <c r="G717" i="11"/>
  <c r="H717" i="11"/>
  <c r="I717" i="11"/>
  <c r="J717" i="11"/>
  <c r="G718" i="11"/>
  <c r="H718" i="11"/>
  <c r="I718" i="11"/>
  <c r="J718" i="11"/>
  <c r="G719" i="11"/>
  <c r="H719" i="11"/>
  <c r="I719" i="11"/>
  <c r="J719" i="11"/>
  <c r="G720" i="11"/>
  <c r="H720" i="11"/>
  <c r="I720" i="11"/>
  <c r="J720" i="11"/>
  <c r="G721" i="11"/>
  <c r="H721" i="11"/>
  <c r="I721" i="11"/>
  <c r="J721" i="11"/>
  <c r="G722" i="11"/>
  <c r="H722" i="11"/>
  <c r="I722" i="11"/>
  <c r="J722" i="11"/>
  <c r="G723" i="11"/>
  <c r="H723" i="11"/>
  <c r="I723" i="11"/>
  <c r="J723" i="11"/>
  <c r="G724" i="11"/>
  <c r="H724" i="11"/>
  <c r="I724" i="11"/>
  <c r="J724" i="11"/>
  <c r="G725" i="11"/>
  <c r="H725" i="11"/>
  <c r="I725" i="11"/>
  <c r="J725" i="11"/>
  <c r="G726" i="11"/>
  <c r="H726" i="11"/>
  <c r="I726" i="11"/>
  <c r="J726" i="11"/>
  <c r="G727" i="11"/>
  <c r="H727" i="11"/>
  <c r="I727" i="11"/>
  <c r="J727" i="11"/>
  <c r="G728" i="11"/>
  <c r="H728" i="11"/>
  <c r="I728" i="11"/>
  <c r="J728" i="11"/>
  <c r="G729" i="11"/>
  <c r="H729" i="11"/>
  <c r="I729" i="11"/>
  <c r="J729" i="11"/>
  <c r="G730" i="11"/>
  <c r="H730" i="11"/>
  <c r="I730" i="11"/>
  <c r="J730" i="11"/>
  <c r="G731" i="11"/>
  <c r="H731" i="11"/>
  <c r="I731" i="11"/>
  <c r="J731" i="11"/>
  <c r="G732" i="11"/>
  <c r="H732" i="11"/>
  <c r="I732" i="11"/>
  <c r="J732" i="11"/>
  <c r="G733" i="11"/>
  <c r="H733" i="11"/>
  <c r="I733" i="11"/>
  <c r="J733" i="11"/>
  <c r="G734" i="11"/>
  <c r="H734" i="11"/>
  <c r="I734" i="11"/>
  <c r="J734" i="11"/>
  <c r="G735" i="11"/>
  <c r="H735" i="11"/>
  <c r="I735" i="11"/>
  <c r="J735" i="11"/>
  <c r="G736" i="11"/>
  <c r="H736" i="11"/>
  <c r="I736" i="11"/>
  <c r="J736" i="11"/>
  <c r="G737" i="11"/>
  <c r="H737" i="11"/>
  <c r="I737" i="11"/>
  <c r="J737" i="11"/>
  <c r="G738" i="11"/>
  <c r="H738" i="11"/>
  <c r="I738" i="11"/>
  <c r="J738" i="11"/>
  <c r="G739" i="11"/>
  <c r="H739" i="11"/>
  <c r="I739" i="11"/>
  <c r="J739" i="11"/>
  <c r="G740" i="11"/>
  <c r="H740" i="11"/>
  <c r="I740" i="11"/>
  <c r="J740" i="11"/>
  <c r="G741" i="11"/>
  <c r="H741" i="11"/>
  <c r="I741" i="11"/>
  <c r="J741" i="11"/>
  <c r="G742" i="11"/>
  <c r="H742" i="11"/>
  <c r="I742" i="11"/>
  <c r="J742" i="11"/>
  <c r="G743" i="11"/>
  <c r="H743" i="11"/>
  <c r="I743" i="11"/>
  <c r="J743" i="11"/>
  <c r="G744" i="11"/>
  <c r="H744" i="11"/>
  <c r="I744" i="11"/>
  <c r="J744" i="11"/>
  <c r="G745" i="11"/>
  <c r="H745" i="11"/>
  <c r="I745" i="11"/>
  <c r="J745" i="11"/>
  <c r="G746" i="11"/>
  <c r="H746" i="11"/>
  <c r="I746" i="11"/>
  <c r="J746" i="11"/>
  <c r="G747" i="11"/>
  <c r="H747" i="11"/>
  <c r="I747" i="11"/>
  <c r="J747" i="11"/>
  <c r="G748" i="11"/>
  <c r="H748" i="11"/>
  <c r="I748" i="11"/>
  <c r="J748" i="11"/>
  <c r="G749" i="11"/>
  <c r="H749" i="11"/>
  <c r="I749" i="11"/>
  <c r="J749" i="11"/>
  <c r="G750" i="11"/>
  <c r="H750" i="11"/>
  <c r="I750" i="11"/>
  <c r="J750" i="11"/>
  <c r="G751" i="11"/>
  <c r="H751" i="11"/>
  <c r="I751" i="11"/>
  <c r="J751" i="11"/>
  <c r="G752" i="11"/>
  <c r="H752" i="11"/>
  <c r="I752" i="11"/>
  <c r="J752" i="11"/>
  <c r="G753" i="11"/>
  <c r="H753" i="11"/>
  <c r="I753" i="11"/>
  <c r="J753" i="11"/>
  <c r="G754" i="11"/>
  <c r="H754" i="11"/>
  <c r="I754" i="11"/>
  <c r="J754" i="11"/>
  <c r="G755" i="11"/>
  <c r="H755" i="11"/>
  <c r="I755" i="11"/>
  <c r="J755" i="11"/>
  <c r="G756" i="11"/>
  <c r="H756" i="11"/>
  <c r="I756" i="11"/>
  <c r="J756" i="11"/>
  <c r="G757" i="11"/>
  <c r="H757" i="11"/>
  <c r="I757" i="11"/>
  <c r="J757" i="11"/>
  <c r="G758" i="11"/>
  <c r="H758" i="11"/>
  <c r="I758" i="11"/>
  <c r="J758" i="11"/>
  <c r="G759" i="11"/>
  <c r="H759" i="11"/>
  <c r="I759" i="11"/>
  <c r="J759" i="11"/>
  <c r="G760" i="11"/>
  <c r="H760" i="11"/>
  <c r="I760" i="11"/>
  <c r="J760" i="11"/>
  <c r="G761" i="11"/>
  <c r="H761" i="11"/>
  <c r="I761" i="11"/>
  <c r="J761" i="11"/>
  <c r="G762" i="11"/>
  <c r="H762" i="11"/>
  <c r="I762" i="11"/>
  <c r="J762" i="11"/>
  <c r="G763" i="11"/>
  <c r="H763" i="11"/>
  <c r="I763" i="11"/>
  <c r="J763" i="11"/>
  <c r="G764" i="11"/>
  <c r="H764" i="11"/>
  <c r="I764" i="11"/>
  <c r="J764" i="11"/>
  <c r="G765" i="11"/>
  <c r="H765" i="11"/>
  <c r="I765" i="11"/>
  <c r="J765" i="11"/>
  <c r="G766" i="11"/>
  <c r="H766" i="11"/>
  <c r="I766" i="11"/>
  <c r="J766" i="11"/>
  <c r="G767" i="11"/>
  <c r="H767" i="11"/>
  <c r="I767" i="11"/>
  <c r="J767" i="11"/>
  <c r="G768" i="11"/>
  <c r="H768" i="11"/>
  <c r="I768" i="11"/>
  <c r="J768" i="11"/>
  <c r="G769" i="11"/>
  <c r="H769" i="11"/>
  <c r="I769" i="11"/>
  <c r="J769" i="11"/>
  <c r="G770" i="11"/>
  <c r="H770" i="11"/>
  <c r="I770" i="11"/>
  <c r="J770" i="11"/>
  <c r="G771" i="11"/>
  <c r="H771" i="11"/>
  <c r="I771" i="11"/>
  <c r="J771" i="11"/>
  <c r="G772" i="11"/>
  <c r="H772" i="11"/>
  <c r="I772" i="11"/>
  <c r="J772" i="11"/>
  <c r="G773" i="11"/>
  <c r="H773" i="11"/>
  <c r="I773" i="11"/>
  <c r="J773" i="11"/>
  <c r="G774" i="11"/>
  <c r="H774" i="11"/>
  <c r="I774" i="11"/>
  <c r="J774" i="11"/>
  <c r="G775" i="11"/>
  <c r="H775" i="11"/>
  <c r="I775" i="11"/>
  <c r="J775" i="11"/>
  <c r="G776" i="11"/>
  <c r="H776" i="11"/>
  <c r="I776" i="11"/>
  <c r="J776" i="11"/>
  <c r="G777" i="11"/>
  <c r="H777" i="11"/>
  <c r="I777" i="11"/>
  <c r="J777" i="11"/>
  <c r="G778" i="11"/>
  <c r="H778" i="11"/>
  <c r="I778" i="11"/>
  <c r="J778" i="11"/>
  <c r="G779" i="11"/>
  <c r="H779" i="11"/>
  <c r="I779" i="11"/>
  <c r="J779" i="11"/>
  <c r="G780" i="11"/>
  <c r="H780" i="11"/>
  <c r="I780" i="11"/>
  <c r="J780" i="11"/>
  <c r="G781" i="11"/>
  <c r="H781" i="11"/>
  <c r="I781" i="11"/>
  <c r="J781" i="11"/>
  <c r="G782" i="11"/>
  <c r="H782" i="11"/>
  <c r="I782" i="11"/>
  <c r="J782" i="11"/>
  <c r="G783" i="11"/>
  <c r="H783" i="11"/>
  <c r="I783" i="11"/>
  <c r="J783" i="11"/>
  <c r="G784" i="11"/>
  <c r="H784" i="11"/>
  <c r="I784" i="11"/>
  <c r="J784" i="11"/>
  <c r="G785" i="11"/>
  <c r="H785" i="11"/>
  <c r="I785" i="11"/>
  <c r="J785" i="11"/>
  <c r="G786" i="11"/>
  <c r="H786" i="11"/>
  <c r="I786" i="11"/>
  <c r="J786" i="11"/>
  <c r="G787" i="11"/>
  <c r="H787" i="11"/>
  <c r="I787" i="11"/>
  <c r="J787" i="11"/>
  <c r="G788" i="11"/>
  <c r="H788" i="11"/>
  <c r="I788" i="11"/>
  <c r="J788" i="11"/>
  <c r="G789" i="11"/>
  <c r="H789" i="11"/>
  <c r="I789" i="11"/>
  <c r="J789" i="11"/>
  <c r="G790" i="11"/>
  <c r="H790" i="11"/>
  <c r="I790" i="11"/>
  <c r="J790" i="11"/>
  <c r="G791" i="11"/>
  <c r="H791" i="11"/>
  <c r="I791" i="11"/>
  <c r="J791" i="11"/>
  <c r="G792" i="11"/>
  <c r="H792" i="11"/>
  <c r="I792" i="11"/>
  <c r="J792" i="11"/>
  <c r="G793" i="11"/>
  <c r="H793" i="11"/>
  <c r="I793" i="11"/>
  <c r="J793" i="11"/>
  <c r="G794" i="11"/>
  <c r="H794" i="11"/>
  <c r="I794" i="11"/>
  <c r="J794" i="11"/>
  <c r="G795" i="11"/>
  <c r="H795" i="11"/>
  <c r="I795" i="11"/>
  <c r="J795" i="11"/>
  <c r="G796" i="11"/>
  <c r="H796" i="11"/>
  <c r="I796" i="11"/>
  <c r="J796" i="11"/>
  <c r="G797" i="11"/>
  <c r="H797" i="11"/>
  <c r="I797" i="11"/>
  <c r="J797" i="11"/>
  <c r="G798" i="11"/>
  <c r="H798" i="11"/>
  <c r="I798" i="11"/>
  <c r="J798" i="11"/>
  <c r="G799" i="11"/>
  <c r="H799" i="11"/>
  <c r="I799" i="11"/>
  <c r="J799" i="11"/>
  <c r="G800" i="11"/>
  <c r="H800" i="11"/>
  <c r="I800" i="11"/>
  <c r="J800" i="11"/>
  <c r="G801" i="11"/>
  <c r="H801" i="11"/>
  <c r="I801" i="11"/>
  <c r="J801" i="11"/>
  <c r="G802" i="11"/>
  <c r="H802" i="11"/>
  <c r="I802" i="11"/>
  <c r="J802" i="11"/>
  <c r="G803" i="11"/>
  <c r="H803" i="11"/>
  <c r="I803" i="11"/>
  <c r="J803" i="11"/>
  <c r="G804" i="11"/>
  <c r="H804" i="11"/>
  <c r="I804" i="11"/>
  <c r="J804" i="11"/>
  <c r="G805" i="11"/>
  <c r="H805" i="11"/>
  <c r="I805" i="11"/>
  <c r="J805" i="11"/>
  <c r="G806" i="11"/>
  <c r="H806" i="11"/>
  <c r="I806" i="11"/>
  <c r="J806" i="11"/>
  <c r="G807" i="11"/>
  <c r="H807" i="11"/>
  <c r="I807" i="11"/>
  <c r="J807" i="11"/>
  <c r="G808" i="11"/>
  <c r="H808" i="11"/>
  <c r="I808" i="11"/>
  <c r="J808" i="11"/>
  <c r="G809" i="11"/>
  <c r="H809" i="11"/>
  <c r="I809" i="11"/>
  <c r="J809" i="11"/>
  <c r="G810" i="11"/>
  <c r="H810" i="11"/>
  <c r="I810" i="11"/>
  <c r="J810" i="11"/>
  <c r="G811" i="11"/>
  <c r="H811" i="11"/>
  <c r="I811" i="11"/>
  <c r="J811" i="11"/>
  <c r="G812" i="11"/>
  <c r="H812" i="11"/>
  <c r="I812" i="11"/>
  <c r="J812" i="11"/>
  <c r="G813" i="11"/>
  <c r="H813" i="11"/>
  <c r="I813" i="11"/>
  <c r="J813" i="11"/>
  <c r="G814" i="11"/>
  <c r="H814" i="11"/>
  <c r="I814" i="11"/>
  <c r="J814" i="11"/>
  <c r="G815" i="11"/>
  <c r="H815" i="11"/>
  <c r="I815" i="11"/>
  <c r="J815" i="11"/>
  <c r="G816" i="11"/>
  <c r="H816" i="11"/>
  <c r="I816" i="11"/>
  <c r="J816" i="11"/>
  <c r="G817" i="11"/>
  <c r="H817" i="11"/>
  <c r="I817" i="11"/>
  <c r="J817" i="11"/>
  <c r="G818" i="11"/>
  <c r="H818" i="11"/>
  <c r="I818" i="11"/>
  <c r="J818" i="11"/>
  <c r="G819" i="11"/>
  <c r="H819" i="11"/>
  <c r="I819" i="11"/>
  <c r="J819" i="11"/>
  <c r="G820" i="11"/>
  <c r="H820" i="11"/>
  <c r="I820" i="11"/>
  <c r="J820" i="11"/>
  <c r="G821" i="11"/>
  <c r="H821" i="11"/>
  <c r="I821" i="11"/>
  <c r="J821" i="11"/>
  <c r="G822" i="11"/>
  <c r="H822" i="11"/>
  <c r="I822" i="11"/>
  <c r="J822" i="11"/>
  <c r="G823" i="11"/>
  <c r="H823" i="11"/>
  <c r="I823" i="11"/>
  <c r="J823" i="11"/>
  <c r="G824" i="11"/>
  <c r="H824" i="11"/>
  <c r="I824" i="11"/>
  <c r="J824" i="11"/>
  <c r="G825" i="11"/>
  <c r="H825" i="11"/>
  <c r="I825" i="11"/>
  <c r="J825" i="11"/>
  <c r="G826" i="11"/>
  <c r="H826" i="11"/>
  <c r="I826" i="11"/>
  <c r="J826" i="11"/>
  <c r="G827" i="11"/>
  <c r="H827" i="11"/>
  <c r="I827" i="11"/>
  <c r="J827" i="11"/>
  <c r="G828" i="11"/>
  <c r="H828" i="11"/>
  <c r="I828" i="11"/>
  <c r="J828" i="11"/>
  <c r="G829" i="11"/>
  <c r="H829" i="11"/>
  <c r="I829" i="11"/>
  <c r="J829" i="11"/>
  <c r="G830" i="11"/>
  <c r="H830" i="11"/>
  <c r="I830" i="11"/>
  <c r="J830" i="11"/>
  <c r="G831" i="11"/>
  <c r="H831" i="11"/>
  <c r="I831" i="11"/>
  <c r="J831" i="11"/>
  <c r="G832" i="11"/>
  <c r="H832" i="11"/>
  <c r="I832" i="11"/>
  <c r="J832" i="11"/>
  <c r="G833" i="11"/>
  <c r="H833" i="11"/>
  <c r="I833" i="11"/>
  <c r="J833" i="11"/>
  <c r="G834" i="11"/>
  <c r="H834" i="11"/>
  <c r="I834" i="11"/>
  <c r="J834" i="11"/>
  <c r="G835" i="11"/>
  <c r="H835" i="11"/>
  <c r="I835" i="11"/>
  <c r="J835" i="11"/>
  <c r="G836" i="11"/>
  <c r="H836" i="11"/>
  <c r="I836" i="11"/>
  <c r="J836" i="11"/>
  <c r="G837" i="11"/>
  <c r="H837" i="11"/>
  <c r="I837" i="11"/>
  <c r="J837" i="11"/>
  <c r="G838" i="11"/>
  <c r="H838" i="11"/>
  <c r="I838" i="11"/>
  <c r="J838" i="11"/>
  <c r="G839" i="11"/>
  <c r="H839" i="11"/>
  <c r="I839" i="11"/>
  <c r="J839" i="11"/>
  <c r="G840" i="11"/>
  <c r="H840" i="11"/>
  <c r="I840" i="11"/>
  <c r="J840" i="11"/>
  <c r="G841" i="11"/>
  <c r="H841" i="11"/>
  <c r="I841" i="11"/>
  <c r="J841" i="11"/>
  <c r="G842" i="11"/>
  <c r="H842" i="11"/>
  <c r="I842" i="11"/>
  <c r="J842" i="11"/>
  <c r="G843" i="11"/>
  <c r="H843" i="11"/>
  <c r="I843" i="11"/>
  <c r="J843" i="11"/>
  <c r="G844" i="11"/>
  <c r="H844" i="11"/>
  <c r="I844" i="11"/>
  <c r="J844" i="11"/>
  <c r="G845" i="11"/>
  <c r="H845" i="11"/>
  <c r="I845" i="11"/>
  <c r="J845" i="11"/>
  <c r="G846" i="11"/>
  <c r="H846" i="11"/>
  <c r="I846" i="11"/>
  <c r="J846" i="11"/>
  <c r="G847" i="11"/>
  <c r="H847" i="11"/>
  <c r="I847" i="11"/>
  <c r="J847" i="11"/>
  <c r="G848" i="11"/>
  <c r="H848" i="11"/>
  <c r="I848" i="11"/>
  <c r="J848" i="11"/>
  <c r="G849" i="11"/>
  <c r="H849" i="11"/>
  <c r="I849" i="11"/>
  <c r="J849" i="11"/>
  <c r="G850" i="11"/>
  <c r="H850" i="11"/>
  <c r="I850" i="11"/>
  <c r="J850" i="11"/>
  <c r="G851" i="11"/>
  <c r="H851" i="11"/>
  <c r="I851" i="11"/>
  <c r="J851" i="11"/>
  <c r="G852" i="11"/>
  <c r="H852" i="11"/>
  <c r="I852" i="11"/>
  <c r="J852" i="11"/>
  <c r="G853" i="11"/>
  <c r="H853" i="11"/>
  <c r="I853" i="11"/>
  <c r="J853" i="11"/>
  <c r="G854" i="11"/>
  <c r="H854" i="11"/>
  <c r="I854" i="11"/>
  <c r="J854" i="11"/>
  <c r="G855" i="11"/>
  <c r="H855" i="11"/>
  <c r="I855" i="11"/>
  <c r="J855" i="11"/>
  <c r="G856" i="11"/>
  <c r="H856" i="11"/>
  <c r="I856" i="11"/>
  <c r="J856" i="11"/>
  <c r="G857" i="11"/>
  <c r="H857" i="11"/>
  <c r="I857" i="11"/>
  <c r="J857" i="11"/>
  <c r="G858" i="11"/>
  <c r="H858" i="11"/>
  <c r="I858" i="11"/>
  <c r="J858" i="11"/>
  <c r="G859" i="11"/>
  <c r="H859" i="11"/>
  <c r="I859" i="11"/>
  <c r="J859" i="11"/>
  <c r="G860" i="11"/>
  <c r="H860" i="11"/>
  <c r="I860" i="11"/>
  <c r="J860" i="11"/>
  <c r="G861" i="11"/>
  <c r="H861" i="11"/>
  <c r="I861" i="11"/>
  <c r="J861" i="11"/>
  <c r="G862" i="11"/>
  <c r="H862" i="11"/>
  <c r="I862" i="11"/>
  <c r="J862" i="11"/>
  <c r="G863" i="11"/>
  <c r="H863" i="11"/>
  <c r="I863" i="11"/>
  <c r="J863" i="11"/>
  <c r="G864" i="11"/>
  <c r="H864" i="11"/>
  <c r="I864" i="11"/>
  <c r="J864" i="11"/>
  <c r="G865" i="11"/>
  <c r="H865" i="11"/>
  <c r="I865" i="11"/>
  <c r="J865" i="11"/>
  <c r="G866" i="11"/>
  <c r="H866" i="11"/>
  <c r="I866" i="11"/>
  <c r="J866" i="11"/>
  <c r="G867" i="11"/>
  <c r="H867" i="11"/>
  <c r="I867" i="11"/>
  <c r="J867" i="11"/>
  <c r="G868" i="11"/>
  <c r="H868" i="11"/>
  <c r="I868" i="11"/>
  <c r="J868" i="11"/>
  <c r="G869" i="11"/>
  <c r="H869" i="11"/>
  <c r="I869" i="11"/>
  <c r="J869" i="11"/>
  <c r="G870" i="11"/>
  <c r="H870" i="11"/>
  <c r="I870" i="11"/>
  <c r="J870" i="11"/>
  <c r="G871" i="11"/>
  <c r="H871" i="11"/>
  <c r="I871" i="11"/>
  <c r="J871" i="11"/>
  <c r="G872" i="11"/>
  <c r="H872" i="11"/>
  <c r="I872" i="11"/>
  <c r="J872" i="11"/>
  <c r="G873" i="11"/>
  <c r="H873" i="11"/>
  <c r="I873" i="11"/>
  <c r="J873" i="11"/>
  <c r="G874" i="11"/>
  <c r="H874" i="11"/>
  <c r="I874" i="11"/>
  <c r="J874" i="11"/>
  <c r="G875" i="11"/>
  <c r="H875" i="11"/>
  <c r="I875" i="11"/>
  <c r="J875" i="11"/>
  <c r="G876" i="11"/>
  <c r="H876" i="11"/>
  <c r="I876" i="11"/>
  <c r="J876" i="11"/>
  <c r="G877" i="11"/>
  <c r="H877" i="11"/>
  <c r="I877" i="11"/>
  <c r="J877" i="11"/>
  <c r="G878" i="11"/>
  <c r="H878" i="11"/>
  <c r="I878" i="11"/>
  <c r="J878" i="11"/>
  <c r="G879" i="11"/>
  <c r="H879" i="11"/>
  <c r="I879" i="11"/>
  <c r="J879" i="11"/>
  <c r="G880" i="11"/>
  <c r="H880" i="11"/>
  <c r="I880" i="11"/>
  <c r="J880" i="11"/>
  <c r="G881" i="11"/>
  <c r="H881" i="11"/>
  <c r="I881" i="11"/>
  <c r="J881" i="11"/>
  <c r="G882" i="11"/>
  <c r="H882" i="11"/>
  <c r="I882" i="11"/>
  <c r="J882" i="11"/>
  <c r="G883" i="11"/>
  <c r="H883" i="11"/>
  <c r="I883" i="11"/>
  <c r="J883" i="11"/>
  <c r="G884" i="11"/>
  <c r="H884" i="11"/>
  <c r="I884" i="11"/>
  <c r="J884" i="11"/>
  <c r="G885" i="11"/>
  <c r="H885" i="11"/>
  <c r="I885" i="11"/>
  <c r="J885" i="11"/>
  <c r="G886" i="11"/>
  <c r="H886" i="11"/>
  <c r="I886" i="11"/>
  <c r="J886" i="11"/>
  <c r="G887" i="11"/>
  <c r="H887" i="11"/>
  <c r="I887" i="11"/>
  <c r="J887" i="11"/>
  <c r="G888" i="11"/>
  <c r="H888" i="11"/>
  <c r="I888" i="11"/>
  <c r="J888" i="11"/>
  <c r="G889" i="11"/>
  <c r="H889" i="11"/>
  <c r="I889" i="11"/>
  <c r="J889" i="11"/>
  <c r="G890" i="11"/>
  <c r="H890" i="11"/>
  <c r="I890" i="11"/>
  <c r="J890" i="11"/>
  <c r="G891" i="11"/>
  <c r="H891" i="11"/>
  <c r="I891" i="11"/>
  <c r="J891" i="11"/>
  <c r="G892" i="11"/>
  <c r="H892" i="11"/>
  <c r="I892" i="11"/>
  <c r="J892" i="11"/>
  <c r="G893" i="11"/>
  <c r="H893" i="11"/>
  <c r="I893" i="11"/>
  <c r="J893" i="11"/>
  <c r="G894" i="11"/>
  <c r="H894" i="11"/>
  <c r="I894" i="11"/>
  <c r="J894" i="11"/>
  <c r="G895" i="11"/>
  <c r="H895" i="11"/>
  <c r="I895" i="11"/>
  <c r="J895" i="11"/>
  <c r="G896" i="11"/>
  <c r="H896" i="11"/>
  <c r="I896" i="11"/>
  <c r="J896" i="11"/>
  <c r="G897" i="11"/>
  <c r="H897" i="11"/>
  <c r="I897" i="11"/>
  <c r="J897" i="11"/>
  <c r="G898" i="11"/>
  <c r="H898" i="11"/>
  <c r="I898" i="11"/>
  <c r="J898" i="11"/>
  <c r="G899" i="11"/>
  <c r="H899" i="11"/>
  <c r="I899" i="11"/>
  <c r="J899" i="11"/>
  <c r="G900" i="11"/>
  <c r="H900" i="11"/>
  <c r="I900" i="11"/>
  <c r="J900" i="11"/>
  <c r="G901" i="11"/>
  <c r="H901" i="11"/>
  <c r="I901" i="11"/>
  <c r="J901" i="11"/>
  <c r="G902" i="11"/>
  <c r="H902" i="11"/>
  <c r="I902" i="11"/>
  <c r="J902" i="11"/>
  <c r="G903" i="11"/>
  <c r="H903" i="11"/>
  <c r="I903" i="11"/>
  <c r="J903" i="11"/>
  <c r="G904" i="11"/>
  <c r="H904" i="11"/>
  <c r="I904" i="11"/>
  <c r="J904" i="11"/>
  <c r="G905" i="11"/>
  <c r="H905" i="11"/>
  <c r="I905" i="11"/>
  <c r="J905" i="11"/>
  <c r="G906" i="11"/>
  <c r="H906" i="11"/>
  <c r="I906" i="11"/>
  <c r="J906" i="11"/>
  <c r="G907" i="11"/>
  <c r="H907" i="11"/>
  <c r="I907" i="11"/>
  <c r="J907" i="11"/>
  <c r="G908" i="11"/>
  <c r="H908" i="11"/>
  <c r="I908" i="11"/>
  <c r="J908" i="11"/>
  <c r="G909" i="11"/>
  <c r="H909" i="11"/>
  <c r="I909" i="11"/>
  <c r="J909" i="11"/>
  <c r="G910" i="11"/>
  <c r="H910" i="11"/>
  <c r="I910" i="11"/>
  <c r="J910" i="11"/>
  <c r="G911" i="11"/>
  <c r="H911" i="11"/>
  <c r="I911" i="11"/>
  <c r="J911" i="11"/>
  <c r="G912" i="11"/>
  <c r="H912" i="11"/>
  <c r="I912" i="11"/>
  <c r="J912" i="11"/>
  <c r="G913" i="11"/>
  <c r="H913" i="11"/>
  <c r="I913" i="11"/>
  <c r="J913" i="11"/>
  <c r="G914" i="11"/>
  <c r="H914" i="11"/>
  <c r="I914" i="11"/>
  <c r="J914" i="11"/>
  <c r="G915" i="11"/>
  <c r="H915" i="11"/>
  <c r="I915" i="11"/>
  <c r="J915" i="11"/>
  <c r="G916" i="11"/>
  <c r="H916" i="11"/>
  <c r="I916" i="11"/>
  <c r="J916" i="11"/>
  <c r="G917" i="11"/>
  <c r="H917" i="11"/>
  <c r="I917" i="11"/>
  <c r="J917" i="11"/>
  <c r="G918" i="11"/>
  <c r="H918" i="11"/>
  <c r="I918" i="11"/>
  <c r="J918" i="11"/>
  <c r="G919" i="11"/>
  <c r="H919" i="11"/>
  <c r="I919" i="11"/>
  <c r="J919" i="11"/>
  <c r="G920" i="11"/>
  <c r="H920" i="11"/>
  <c r="I920" i="11"/>
  <c r="J920" i="11"/>
  <c r="G921" i="11"/>
  <c r="H921" i="11"/>
  <c r="I921" i="11"/>
  <c r="J921" i="11"/>
  <c r="G922" i="11"/>
  <c r="H922" i="11"/>
  <c r="I922" i="11"/>
  <c r="J922" i="11"/>
  <c r="G923" i="11"/>
  <c r="H923" i="11"/>
  <c r="I923" i="11"/>
  <c r="J923" i="11"/>
  <c r="G924" i="11"/>
  <c r="H924" i="11"/>
  <c r="I924" i="11"/>
  <c r="J924" i="11"/>
  <c r="G925" i="11"/>
  <c r="H925" i="11"/>
  <c r="I925" i="11"/>
  <c r="J925" i="11"/>
  <c r="G926" i="11"/>
  <c r="H926" i="11"/>
  <c r="I926" i="11"/>
  <c r="J926" i="11"/>
  <c r="G927" i="11"/>
  <c r="H927" i="11"/>
  <c r="I927" i="11"/>
  <c r="J927" i="11"/>
  <c r="G928" i="11"/>
  <c r="H928" i="11"/>
  <c r="I928" i="11"/>
  <c r="J928" i="11"/>
  <c r="G929" i="11"/>
  <c r="H929" i="11"/>
  <c r="I929" i="11"/>
  <c r="J929" i="11"/>
  <c r="G930" i="11"/>
  <c r="H930" i="11"/>
  <c r="I930" i="11"/>
  <c r="J930" i="11"/>
  <c r="G931" i="11"/>
  <c r="H931" i="11"/>
  <c r="I931" i="11"/>
  <c r="J931" i="11"/>
  <c r="G932" i="11"/>
  <c r="H932" i="11"/>
  <c r="I932" i="11"/>
  <c r="J932" i="11"/>
  <c r="G933" i="11"/>
  <c r="H933" i="11"/>
  <c r="I933" i="11"/>
  <c r="J933" i="11"/>
  <c r="G934" i="11"/>
  <c r="H934" i="11"/>
  <c r="I934" i="11"/>
  <c r="J934" i="11"/>
  <c r="G935" i="11"/>
  <c r="H935" i="11"/>
  <c r="I935" i="11"/>
  <c r="J935" i="11"/>
  <c r="G936" i="11"/>
  <c r="H936" i="11"/>
  <c r="I936" i="11"/>
  <c r="J936" i="11"/>
  <c r="G937" i="11"/>
  <c r="H937" i="11"/>
  <c r="I937" i="11"/>
  <c r="J937" i="11"/>
  <c r="G938" i="11"/>
  <c r="H938" i="11"/>
  <c r="I938" i="11"/>
  <c r="J938" i="11"/>
  <c r="G939" i="11"/>
  <c r="H939" i="11"/>
  <c r="I939" i="11"/>
  <c r="J939" i="11"/>
  <c r="G940" i="11"/>
  <c r="H940" i="11"/>
  <c r="I940" i="11"/>
  <c r="J940" i="11"/>
  <c r="G941" i="11"/>
  <c r="H941" i="11"/>
  <c r="I941" i="11"/>
  <c r="J941" i="11"/>
  <c r="G942" i="11"/>
  <c r="H942" i="11"/>
  <c r="I942" i="11"/>
  <c r="J942" i="11"/>
  <c r="G943" i="11"/>
  <c r="H943" i="11"/>
  <c r="I943" i="11"/>
  <c r="J943" i="11"/>
  <c r="G944" i="11"/>
  <c r="H944" i="11"/>
  <c r="I944" i="11"/>
  <c r="J944" i="11"/>
  <c r="G945" i="11"/>
  <c r="H945" i="11"/>
  <c r="I945" i="11"/>
  <c r="J945" i="11"/>
  <c r="G946" i="11"/>
  <c r="H946" i="11"/>
  <c r="I946" i="11"/>
  <c r="J946" i="11"/>
  <c r="G947" i="11"/>
  <c r="H947" i="11"/>
  <c r="I947" i="11"/>
  <c r="J947" i="11"/>
  <c r="G948" i="11"/>
  <c r="H948" i="11"/>
  <c r="I948" i="11"/>
  <c r="J948" i="11"/>
  <c r="G949" i="11"/>
  <c r="H949" i="11"/>
  <c r="I949" i="11"/>
  <c r="J949" i="11"/>
  <c r="G950" i="11"/>
  <c r="H950" i="11"/>
  <c r="I950" i="11"/>
  <c r="J950" i="11"/>
  <c r="G951" i="11"/>
  <c r="H951" i="11"/>
  <c r="I951" i="11"/>
  <c r="J951" i="11"/>
  <c r="G952" i="11"/>
  <c r="H952" i="11"/>
  <c r="I952" i="11"/>
  <c r="J952" i="11"/>
  <c r="G953" i="11"/>
  <c r="H953" i="11"/>
  <c r="I953" i="11"/>
  <c r="J953" i="11"/>
  <c r="G954" i="11"/>
  <c r="H954" i="11"/>
  <c r="I954" i="11"/>
  <c r="J954" i="11"/>
  <c r="G955" i="11"/>
  <c r="H955" i="11"/>
  <c r="I955" i="11"/>
  <c r="J955" i="11"/>
  <c r="G956" i="11"/>
  <c r="H956" i="11"/>
  <c r="I956" i="11"/>
  <c r="J956" i="11"/>
  <c r="G957" i="11"/>
  <c r="H957" i="11"/>
  <c r="I957" i="11"/>
  <c r="J957" i="11"/>
  <c r="G958" i="11"/>
  <c r="H958" i="11"/>
  <c r="I958" i="11"/>
  <c r="J958" i="11"/>
  <c r="G959" i="11"/>
  <c r="H959" i="11"/>
  <c r="I959" i="11"/>
  <c r="J959" i="11"/>
  <c r="G960" i="11"/>
  <c r="H960" i="11"/>
  <c r="I960" i="11"/>
  <c r="J960" i="11"/>
  <c r="G961" i="11"/>
  <c r="H961" i="11"/>
  <c r="I961" i="11"/>
  <c r="J961" i="11"/>
  <c r="G962" i="11"/>
  <c r="H962" i="11"/>
  <c r="I962" i="11"/>
  <c r="J962" i="11"/>
  <c r="G963" i="11"/>
  <c r="H963" i="11"/>
  <c r="I963" i="11"/>
  <c r="J963" i="11"/>
  <c r="G964" i="11"/>
  <c r="H964" i="11"/>
  <c r="I964" i="11"/>
  <c r="J964" i="11"/>
  <c r="G965" i="11"/>
  <c r="H965" i="11"/>
  <c r="I965" i="11"/>
  <c r="J965" i="11"/>
  <c r="G966" i="11"/>
  <c r="H966" i="11"/>
  <c r="I966" i="11"/>
  <c r="J966" i="11"/>
  <c r="G967" i="11"/>
  <c r="H967" i="11"/>
  <c r="I967" i="11"/>
  <c r="J967" i="11"/>
  <c r="G968" i="11"/>
  <c r="H968" i="11"/>
  <c r="I968" i="11"/>
  <c r="J968" i="11"/>
  <c r="G969" i="11"/>
  <c r="H969" i="11"/>
  <c r="I969" i="11"/>
  <c r="J969" i="11"/>
  <c r="G970" i="11"/>
  <c r="H970" i="11"/>
  <c r="I970" i="11"/>
  <c r="J970" i="11"/>
  <c r="G971" i="11"/>
  <c r="H971" i="11"/>
  <c r="I971" i="11"/>
  <c r="J971" i="11"/>
  <c r="G972" i="11"/>
  <c r="H972" i="11"/>
  <c r="I972" i="11"/>
  <c r="J972" i="11"/>
  <c r="G973" i="11"/>
  <c r="H973" i="11"/>
  <c r="I973" i="11"/>
  <c r="J973" i="11"/>
  <c r="G974" i="11"/>
  <c r="H974" i="11"/>
  <c r="I974" i="11"/>
  <c r="J974" i="11"/>
  <c r="G975" i="11"/>
  <c r="H975" i="11"/>
  <c r="I975" i="11"/>
  <c r="J975" i="11"/>
  <c r="G976" i="11"/>
  <c r="H976" i="11"/>
  <c r="I976" i="11"/>
  <c r="J976" i="11"/>
  <c r="G977" i="11"/>
  <c r="H977" i="11"/>
  <c r="I977" i="11"/>
  <c r="J977" i="11"/>
  <c r="G978" i="11"/>
  <c r="H978" i="11"/>
  <c r="I978" i="11"/>
  <c r="J978" i="11"/>
  <c r="G979" i="11"/>
  <c r="H979" i="11"/>
  <c r="I979" i="11"/>
  <c r="J979" i="11"/>
  <c r="G980" i="11"/>
  <c r="H980" i="11"/>
  <c r="I980" i="11"/>
  <c r="J980" i="11"/>
  <c r="G981" i="11"/>
  <c r="H981" i="11"/>
  <c r="I981" i="11"/>
  <c r="J981" i="11"/>
  <c r="G982" i="11"/>
  <c r="H982" i="11"/>
  <c r="I982" i="11"/>
  <c r="J982" i="11"/>
  <c r="G983" i="11"/>
  <c r="H983" i="11"/>
  <c r="I983" i="11"/>
  <c r="J983" i="11"/>
  <c r="G984" i="11"/>
  <c r="H984" i="11"/>
  <c r="I984" i="11"/>
  <c r="J984" i="11"/>
  <c r="G985" i="11"/>
  <c r="H985" i="11"/>
  <c r="I985" i="11"/>
  <c r="J985" i="11"/>
  <c r="G986" i="11"/>
  <c r="H986" i="11"/>
  <c r="I986" i="11"/>
  <c r="J986" i="11"/>
  <c r="G987" i="11"/>
  <c r="H987" i="11"/>
  <c r="I987" i="11"/>
  <c r="J987" i="11"/>
  <c r="G988" i="11"/>
  <c r="H988" i="11"/>
  <c r="I988" i="11"/>
  <c r="J988" i="11"/>
  <c r="G989" i="11"/>
  <c r="H989" i="11"/>
  <c r="I989" i="11"/>
  <c r="J989" i="11"/>
  <c r="G990" i="11"/>
  <c r="H990" i="11"/>
  <c r="I990" i="11"/>
  <c r="J990" i="11"/>
  <c r="G991" i="11"/>
  <c r="H991" i="11"/>
  <c r="I991" i="11"/>
  <c r="J991" i="11"/>
  <c r="G992" i="11"/>
  <c r="H992" i="11"/>
  <c r="I992" i="11"/>
  <c r="J992" i="11"/>
  <c r="G993" i="11"/>
  <c r="H993" i="11"/>
  <c r="I993" i="11"/>
  <c r="J993" i="11"/>
  <c r="G994" i="11"/>
  <c r="H994" i="11"/>
  <c r="I994" i="11"/>
  <c r="J994" i="11"/>
  <c r="G995" i="11"/>
  <c r="H995" i="11"/>
  <c r="I995" i="11"/>
  <c r="J995" i="11"/>
  <c r="G996" i="11"/>
  <c r="H996" i="11"/>
  <c r="I996" i="11"/>
  <c r="J996" i="11"/>
  <c r="G997" i="11"/>
  <c r="H997" i="11"/>
  <c r="I997" i="11"/>
  <c r="J997" i="11"/>
  <c r="G998" i="11"/>
  <c r="H998" i="11"/>
  <c r="I998" i="11"/>
  <c r="J998" i="11"/>
  <c r="G999" i="11"/>
  <c r="H999" i="11"/>
  <c r="I999" i="11"/>
  <c r="J999" i="11"/>
  <c r="G1000" i="11"/>
  <c r="H1000" i="11"/>
  <c r="I1000" i="11"/>
  <c r="J1000" i="11"/>
  <c r="G1001" i="11"/>
  <c r="H1001" i="11"/>
  <c r="I1001" i="11"/>
  <c r="J1001" i="11"/>
  <c r="G1002" i="11"/>
  <c r="H1002" i="11"/>
  <c r="I1002" i="11"/>
  <c r="J1002" i="11"/>
  <c r="G1003" i="11"/>
  <c r="H1003" i="11"/>
  <c r="I1003" i="11"/>
  <c r="J1003" i="11"/>
  <c r="G1004" i="11"/>
  <c r="H1004" i="11"/>
  <c r="I1004" i="11"/>
  <c r="J1004" i="11"/>
  <c r="G1005" i="11"/>
  <c r="H1005" i="11"/>
  <c r="I1005" i="11"/>
  <c r="J1005" i="11"/>
  <c r="G1006" i="11"/>
  <c r="H1006" i="11"/>
  <c r="I1006" i="11"/>
  <c r="J1006" i="11"/>
  <c r="G1007" i="11"/>
  <c r="H1007" i="11"/>
  <c r="I1007" i="11"/>
  <c r="J1007" i="11"/>
  <c r="G1008" i="11"/>
  <c r="H1008" i="11"/>
  <c r="I1008" i="11"/>
  <c r="J1008" i="11"/>
  <c r="G1009" i="11"/>
  <c r="H1009" i="11"/>
  <c r="I1009" i="11"/>
  <c r="J1009" i="11"/>
  <c r="G1010" i="11"/>
  <c r="H1010" i="11"/>
  <c r="I1010" i="11"/>
  <c r="J1010" i="11"/>
  <c r="G1011" i="11"/>
  <c r="H1011" i="11"/>
  <c r="I1011" i="11"/>
  <c r="J1011" i="11"/>
  <c r="G1012" i="11"/>
  <c r="H1012" i="11"/>
  <c r="I1012" i="11"/>
  <c r="J1012" i="11"/>
  <c r="G1013" i="11"/>
  <c r="H1013" i="11"/>
  <c r="I1013" i="11"/>
  <c r="J1013" i="11"/>
  <c r="G1014" i="11"/>
  <c r="H1014" i="11"/>
  <c r="I1014" i="11"/>
  <c r="J1014" i="11"/>
  <c r="G1015" i="11"/>
  <c r="H1015" i="11"/>
  <c r="I1015" i="11"/>
  <c r="J1015" i="11"/>
  <c r="G1016" i="11"/>
  <c r="H1016" i="11"/>
  <c r="I1016" i="11"/>
  <c r="J1016" i="11"/>
  <c r="G1017" i="11"/>
  <c r="H1017" i="11"/>
  <c r="I1017" i="11"/>
  <c r="J1017" i="11"/>
  <c r="G1018" i="11"/>
  <c r="H1018" i="11"/>
  <c r="I1018" i="11"/>
  <c r="J1018" i="11"/>
  <c r="G1019" i="11"/>
  <c r="H1019" i="11"/>
  <c r="I1019" i="11"/>
  <c r="J1019" i="11"/>
  <c r="G1020" i="11"/>
  <c r="H1020" i="11"/>
  <c r="I1020" i="11"/>
  <c r="J1020" i="11"/>
  <c r="G1021" i="11"/>
  <c r="H1021" i="11"/>
  <c r="I1021" i="11"/>
  <c r="J1021" i="11"/>
  <c r="G1022" i="11"/>
  <c r="H1022" i="11"/>
  <c r="I1022" i="11"/>
  <c r="J1022" i="11"/>
  <c r="G1023" i="11"/>
  <c r="H1023" i="11"/>
  <c r="I1023" i="11"/>
  <c r="J1023" i="11"/>
  <c r="G1024" i="11"/>
  <c r="H1024" i="11"/>
  <c r="I1024" i="11"/>
  <c r="J1024" i="11"/>
  <c r="G1025" i="11"/>
  <c r="H1025" i="11"/>
  <c r="I1025" i="11"/>
  <c r="J1025" i="11"/>
  <c r="G1026" i="11"/>
  <c r="H1026" i="11"/>
  <c r="I1026" i="11"/>
  <c r="J1026" i="11"/>
  <c r="G1027" i="11"/>
  <c r="H1027" i="11"/>
  <c r="I1027" i="11"/>
  <c r="J1027" i="11"/>
  <c r="G1028" i="11"/>
  <c r="H1028" i="11"/>
  <c r="I1028" i="11"/>
  <c r="J1028" i="11"/>
  <c r="G1029" i="11"/>
  <c r="H1029" i="11"/>
  <c r="I1029" i="11"/>
  <c r="J1029" i="11"/>
  <c r="G1030" i="11"/>
  <c r="H1030" i="11"/>
  <c r="I1030" i="11"/>
  <c r="J1030" i="11"/>
  <c r="G1031" i="11"/>
  <c r="H1031" i="11"/>
  <c r="I1031" i="11"/>
  <c r="J1031" i="11"/>
  <c r="G1032" i="11"/>
  <c r="H1032" i="11"/>
  <c r="I1032" i="11"/>
  <c r="J1032" i="11"/>
  <c r="G1033" i="11"/>
  <c r="H1033" i="11"/>
  <c r="I1033" i="11"/>
  <c r="J1033" i="11"/>
  <c r="G1034" i="11"/>
  <c r="H1034" i="11"/>
  <c r="I1034" i="11"/>
  <c r="J1034" i="11"/>
  <c r="G1035" i="11"/>
  <c r="H1035" i="11"/>
  <c r="I1035" i="11"/>
  <c r="J1035" i="11"/>
  <c r="G1036" i="11"/>
  <c r="H1036" i="11"/>
  <c r="I1036" i="11"/>
  <c r="J1036" i="11"/>
  <c r="G1037" i="11"/>
  <c r="H1037" i="11"/>
  <c r="I1037" i="11"/>
  <c r="J1037" i="11"/>
  <c r="G1038" i="11"/>
  <c r="H1038" i="11"/>
  <c r="I1038" i="11"/>
  <c r="J1038" i="11"/>
  <c r="G1039" i="11"/>
  <c r="H1039" i="11"/>
  <c r="I1039" i="11"/>
  <c r="J1039" i="11"/>
  <c r="G1040" i="11"/>
  <c r="H1040" i="11"/>
  <c r="I1040" i="11"/>
  <c r="J1040" i="11"/>
  <c r="G1041" i="11"/>
  <c r="H1041" i="11"/>
  <c r="I1041" i="11"/>
  <c r="J1041" i="11"/>
  <c r="G1042" i="11"/>
  <c r="H1042" i="11"/>
  <c r="I1042" i="11"/>
  <c r="J1042" i="11"/>
  <c r="G1043" i="11"/>
  <c r="H1043" i="11"/>
  <c r="I1043" i="11"/>
  <c r="J1043" i="11"/>
  <c r="G1044" i="11"/>
  <c r="H1044" i="11"/>
  <c r="I1044" i="11"/>
  <c r="J1044" i="11"/>
  <c r="G1045" i="11"/>
  <c r="H1045" i="11"/>
  <c r="I1045" i="11"/>
  <c r="J1045" i="11"/>
  <c r="G1046" i="11"/>
  <c r="H1046" i="11"/>
  <c r="I1046" i="11"/>
  <c r="J1046" i="11"/>
  <c r="G1047" i="11"/>
  <c r="H1047" i="11"/>
  <c r="I1047" i="11"/>
  <c r="J1047" i="11"/>
  <c r="G1048" i="11"/>
  <c r="H1048" i="11"/>
  <c r="I1048" i="11"/>
  <c r="J1048" i="11"/>
  <c r="G1049" i="11"/>
  <c r="H1049" i="11"/>
  <c r="I1049" i="11"/>
  <c r="J1049" i="11"/>
  <c r="G1050" i="11"/>
  <c r="H1050" i="11"/>
  <c r="I1050" i="11"/>
  <c r="J1050" i="11"/>
  <c r="G1051" i="11"/>
  <c r="H1051" i="11"/>
  <c r="I1051" i="11"/>
  <c r="J1051" i="11"/>
  <c r="G1052" i="11"/>
  <c r="H1052" i="11"/>
  <c r="I1052" i="11"/>
  <c r="J1052" i="11"/>
  <c r="G1053" i="11"/>
  <c r="H1053" i="11"/>
  <c r="I1053" i="11"/>
  <c r="J1053" i="11"/>
  <c r="G1054" i="11"/>
  <c r="H1054" i="11"/>
  <c r="I1054" i="11"/>
  <c r="J1054" i="11"/>
  <c r="G1055" i="11"/>
  <c r="H1055" i="11"/>
  <c r="I1055" i="11"/>
  <c r="J1055" i="11"/>
  <c r="G1056" i="11"/>
  <c r="H1056" i="11"/>
  <c r="I1056" i="11"/>
  <c r="J1056" i="11"/>
  <c r="G1057" i="11"/>
  <c r="H1057" i="11"/>
  <c r="I1057" i="11"/>
  <c r="J1057" i="11"/>
  <c r="G1058" i="11"/>
  <c r="H1058" i="11"/>
  <c r="I1058" i="11"/>
  <c r="J1058" i="11"/>
  <c r="G1059" i="11"/>
  <c r="H1059" i="11"/>
  <c r="I1059" i="11"/>
  <c r="J1059" i="11"/>
  <c r="G1060" i="11"/>
  <c r="H1060" i="11"/>
  <c r="I1060" i="11"/>
  <c r="J1060" i="11"/>
  <c r="G1061" i="11"/>
  <c r="H1061" i="11"/>
  <c r="I1061" i="11"/>
  <c r="J1061" i="11"/>
  <c r="G1062" i="11"/>
  <c r="H1062" i="11"/>
  <c r="I1062" i="11"/>
  <c r="J1062" i="11"/>
  <c r="G1063" i="11"/>
  <c r="H1063" i="11"/>
  <c r="I1063" i="11"/>
  <c r="J1063" i="11"/>
  <c r="G1064" i="11"/>
  <c r="H1064" i="11"/>
  <c r="I1064" i="11"/>
  <c r="J1064" i="11"/>
  <c r="G1065" i="11"/>
  <c r="H1065" i="11"/>
  <c r="I1065" i="11"/>
  <c r="J1065" i="11"/>
  <c r="G1066" i="11"/>
  <c r="H1066" i="11"/>
  <c r="I1066" i="11"/>
  <c r="J1066" i="11"/>
  <c r="G1067" i="11"/>
  <c r="H1067" i="11"/>
  <c r="I1067" i="11"/>
  <c r="J1067" i="11"/>
  <c r="G1068" i="11"/>
  <c r="H1068" i="11"/>
  <c r="I1068" i="11"/>
  <c r="J1068" i="11"/>
  <c r="G1069" i="11"/>
  <c r="H1069" i="11"/>
  <c r="I1069" i="11"/>
  <c r="J1069" i="11"/>
  <c r="G1070" i="11"/>
  <c r="H1070" i="11"/>
  <c r="I1070" i="11"/>
  <c r="J1070" i="11"/>
  <c r="G1071" i="11"/>
  <c r="H1071" i="11"/>
  <c r="I1071" i="11"/>
  <c r="J1071" i="11"/>
  <c r="G1072" i="11"/>
  <c r="H1072" i="11"/>
  <c r="I1072" i="11"/>
  <c r="J1072" i="11"/>
  <c r="G1073" i="11"/>
  <c r="H1073" i="11"/>
  <c r="I1073" i="11"/>
  <c r="J1073" i="11"/>
  <c r="G1074" i="11"/>
  <c r="H1074" i="11"/>
  <c r="I1074" i="11"/>
  <c r="J1074" i="11"/>
  <c r="G1075" i="11"/>
  <c r="H1075" i="11"/>
  <c r="I1075" i="11"/>
  <c r="J1075" i="11"/>
  <c r="G1076" i="11"/>
  <c r="H1076" i="11"/>
  <c r="I1076" i="11"/>
  <c r="J1076" i="11"/>
  <c r="G1077" i="11"/>
  <c r="H1077" i="11"/>
  <c r="I1077" i="11"/>
  <c r="J1077" i="11"/>
  <c r="G1078" i="11"/>
  <c r="H1078" i="11"/>
  <c r="I1078" i="11"/>
  <c r="J1078" i="11"/>
  <c r="G1079" i="11"/>
  <c r="H1079" i="11"/>
  <c r="I1079" i="11"/>
  <c r="J1079" i="11"/>
  <c r="G1080" i="11"/>
  <c r="H1080" i="11"/>
  <c r="I1080" i="11"/>
  <c r="J1080" i="11"/>
  <c r="G1081" i="11"/>
  <c r="H1081" i="11"/>
  <c r="I1081" i="11"/>
  <c r="J1081" i="11"/>
  <c r="G1082" i="11"/>
  <c r="H1082" i="11"/>
  <c r="I1082" i="11"/>
  <c r="J1082" i="11"/>
  <c r="G1083" i="11"/>
  <c r="H1083" i="11"/>
  <c r="I1083" i="11"/>
  <c r="J1083" i="11"/>
  <c r="G1084" i="11"/>
  <c r="H1084" i="11"/>
  <c r="I1084" i="11"/>
  <c r="J1084" i="11"/>
  <c r="G1085" i="11"/>
  <c r="H1085" i="11"/>
  <c r="I1085" i="11"/>
  <c r="J1085" i="11"/>
  <c r="G1086" i="11"/>
  <c r="H1086" i="11"/>
  <c r="I1086" i="11"/>
  <c r="J1086" i="11"/>
  <c r="G1087" i="11"/>
  <c r="H1087" i="11"/>
  <c r="I1087" i="11"/>
  <c r="J1087" i="11"/>
  <c r="G1088" i="11"/>
  <c r="H1088" i="11"/>
  <c r="I1088" i="11"/>
  <c r="J1088" i="11"/>
  <c r="G1089" i="11"/>
  <c r="H1089" i="11"/>
  <c r="I1089" i="11"/>
  <c r="J1089" i="11"/>
  <c r="G1090" i="11"/>
  <c r="H1090" i="11"/>
  <c r="I1090" i="11"/>
  <c r="J1090" i="11"/>
  <c r="G1091" i="11"/>
  <c r="H1091" i="11"/>
  <c r="I1091" i="11"/>
  <c r="J1091" i="11"/>
  <c r="G1092" i="11"/>
  <c r="H1092" i="11"/>
  <c r="I1092" i="11"/>
  <c r="J1092" i="11"/>
  <c r="G1093" i="11"/>
  <c r="H1093" i="11"/>
  <c r="I1093" i="11"/>
  <c r="J1093" i="11"/>
  <c r="G1094" i="11"/>
  <c r="H1094" i="11"/>
  <c r="I1094" i="11"/>
  <c r="J1094" i="11"/>
  <c r="G1095" i="11"/>
  <c r="H1095" i="11"/>
  <c r="I1095" i="11"/>
  <c r="J1095" i="11"/>
  <c r="G1096" i="11"/>
  <c r="H1096" i="11"/>
  <c r="I1096" i="11"/>
  <c r="J1096" i="11"/>
  <c r="G1097" i="11"/>
  <c r="H1097" i="11"/>
  <c r="I1097" i="11"/>
  <c r="J1097" i="11"/>
  <c r="G1098" i="11"/>
  <c r="H1098" i="11"/>
  <c r="I1098" i="11"/>
  <c r="J1098" i="11"/>
  <c r="G1099" i="11"/>
  <c r="H1099" i="11"/>
  <c r="I1099" i="11"/>
  <c r="J1099" i="11"/>
  <c r="G1100" i="11"/>
  <c r="H1100" i="11"/>
  <c r="I1100" i="11"/>
  <c r="J1100" i="11"/>
  <c r="G1101" i="11"/>
  <c r="H1101" i="11"/>
  <c r="I1101" i="11"/>
  <c r="J1101" i="11"/>
  <c r="G1102" i="11"/>
  <c r="H1102" i="11"/>
  <c r="I1102" i="11"/>
  <c r="J1102" i="11"/>
  <c r="G1103" i="11"/>
  <c r="H1103" i="11"/>
  <c r="I1103" i="11"/>
  <c r="J1103" i="11"/>
  <c r="G1104" i="11"/>
  <c r="H1104" i="11"/>
  <c r="I1104" i="11"/>
  <c r="J1104" i="11"/>
  <c r="G1105" i="11"/>
  <c r="H1105" i="11"/>
  <c r="I1105" i="11"/>
  <c r="J1105" i="11"/>
  <c r="G1106" i="11"/>
  <c r="H1106" i="11"/>
  <c r="I1106" i="11"/>
  <c r="J1106" i="11"/>
  <c r="G1107" i="11"/>
  <c r="H1107" i="11"/>
  <c r="I1107" i="11"/>
  <c r="J1107" i="11"/>
  <c r="G1108" i="11"/>
  <c r="H1108" i="11"/>
  <c r="I1108" i="11"/>
  <c r="J1108" i="11"/>
  <c r="G1109" i="11"/>
  <c r="H1109" i="11"/>
  <c r="I1109" i="11"/>
  <c r="J1109" i="11"/>
  <c r="G1110" i="11"/>
  <c r="H1110" i="11"/>
  <c r="I1110" i="11"/>
  <c r="J1110" i="11"/>
  <c r="G1111" i="11"/>
  <c r="H1111" i="11"/>
  <c r="I1111" i="11"/>
  <c r="J1111" i="11"/>
  <c r="G1112" i="11"/>
  <c r="H1112" i="11"/>
  <c r="I1112" i="11"/>
  <c r="J1112" i="11"/>
  <c r="G1113" i="11"/>
  <c r="H1113" i="11"/>
  <c r="I1113" i="11"/>
  <c r="J1113" i="11"/>
  <c r="G1114" i="11"/>
  <c r="H1114" i="11"/>
  <c r="I1114" i="11"/>
  <c r="J1114" i="11"/>
  <c r="G1115" i="11"/>
  <c r="H1115" i="11"/>
  <c r="I1115" i="11"/>
  <c r="J1115" i="11"/>
  <c r="G1116" i="11"/>
  <c r="H1116" i="11"/>
  <c r="I1116" i="11"/>
  <c r="J1116" i="11"/>
  <c r="G1117" i="11"/>
  <c r="H1117" i="11"/>
  <c r="I1117" i="11"/>
  <c r="J1117" i="11"/>
  <c r="G1118" i="11"/>
  <c r="H1118" i="11"/>
  <c r="I1118" i="11"/>
  <c r="J1118" i="11"/>
  <c r="G1119" i="11"/>
  <c r="H1119" i="11"/>
  <c r="I1119" i="11"/>
  <c r="J1119" i="11"/>
  <c r="G1120" i="11"/>
  <c r="H1120" i="11"/>
  <c r="I1120" i="11"/>
  <c r="J1120" i="11"/>
  <c r="G1121" i="11"/>
  <c r="H1121" i="11"/>
  <c r="I1121" i="11"/>
  <c r="J1121" i="11"/>
  <c r="G1122" i="11"/>
  <c r="H1122" i="11"/>
  <c r="I1122" i="11"/>
  <c r="J1122" i="11"/>
  <c r="G1123" i="11"/>
  <c r="H1123" i="11"/>
  <c r="I1123" i="11"/>
  <c r="J1123" i="11"/>
  <c r="G1124" i="11"/>
  <c r="H1124" i="11"/>
  <c r="I1124" i="11"/>
  <c r="J1124" i="11"/>
  <c r="G1125" i="11"/>
  <c r="H1125" i="11"/>
  <c r="I1125" i="11"/>
  <c r="J1125" i="11"/>
  <c r="G1126" i="11"/>
  <c r="H1126" i="11"/>
  <c r="I1126" i="11"/>
  <c r="J1126" i="11"/>
  <c r="G1127" i="11"/>
  <c r="H1127" i="11"/>
  <c r="I1127" i="11"/>
  <c r="J1127" i="11"/>
  <c r="G1128" i="11"/>
  <c r="H1128" i="11"/>
  <c r="I1128" i="11"/>
  <c r="J1128" i="11"/>
  <c r="G1129" i="11"/>
  <c r="H1129" i="11"/>
  <c r="I1129" i="11"/>
  <c r="J1129" i="11"/>
  <c r="G1130" i="11"/>
  <c r="H1130" i="11"/>
  <c r="I1130" i="11"/>
  <c r="J1130" i="11"/>
  <c r="G1131" i="11"/>
  <c r="H1131" i="11"/>
  <c r="I1131" i="11"/>
  <c r="J1131" i="11"/>
  <c r="G1132" i="11"/>
  <c r="H1132" i="11"/>
  <c r="I1132" i="11"/>
  <c r="J1132" i="11"/>
  <c r="G1133" i="11"/>
  <c r="H1133" i="11"/>
  <c r="I1133" i="11"/>
  <c r="J1133" i="11"/>
  <c r="G1134" i="11"/>
  <c r="H1134" i="11"/>
  <c r="I1134" i="11"/>
  <c r="J1134" i="11"/>
  <c r="G1135" i="11"/>
  <c r="H1135" i="11"/>
  <c r="I1135" i="11"/>
  <c r="J1135" i="11"/>
  <c r="G1136" i="11"/>
  <c r="H1136" i="11"/>
  <c r="I1136" i="11"/>
  <c r="J1136" i="11"/>
  <c r="G1137" i="11"/>
  <c r="H1137" i="11"/>
  <c r="I1137" i="11"/>
  <c r="J1137" i="11"/>
  <c r="G1138" i="11"/>
  <c r="H1138" i="11"/>
  <c r="I1138" i="11"/>
  <c r="J1138" i="11"/>
  <c r="G1139" i="11"/>
  <c r="H1139" i="11"/>
  <c r="I1139" i="11"/>
  <c r="J1139" i="11"/>
  <c r="G1140" i="11"/>
  <c r="H1140" i="11"/>
  <c r="I1140" i="11"/>
  <c r="J1140" i="11"/>
  <c r="G1141" i="11"/>
  <c r="H1141" i="11"/>
  <c r="I1141" i="11"/>
  <c r="J1141" i="11"/>
  <c r="G1142" i="11"/>
  <c r="H1142" i="11"/>
  <c r="I1142" i="11"/>
  <c r="J1142" i="11"/>
  <c r="G1143" i="11"/>
  <c r="H1143" i="11"/>
  <c r="I1143" i="11"/>
  <c r="J1143" i="11"/>
  <c r="G1144" i="11"/>
  <c r="H1144" i="11"/>
  <c r="I1144" i="11"/>
  <c r="J1144" i="11"/>
  <c r="G1145" i="11"/>
  <c r="H1145" i="11"/>
  <c r="I1145" i="11"/>
  <c r="J1145" i="11"/>
  <c r="G1146" i="11"/>
  <c r="H1146" i="11"/>
  <c r="I1146" i="11"/>
  <c r="J1146" i="11"/>
  <c r="G1147" i="11"/>
  <c r="H1147" i="11"/>
  <c r="I1147" i="11"/>
  <c r="J1147" i="11"/>
  <c r="G1148" i="11"/>
  <c r="H1148" i="11"/>
  <c r="I1148" i="11"/>
  <c r="J1148" i="11"/>
  <c r="G1149" i="11"/>
  <c r="H1149" i="11"/>
  <c r="I1149" i="11"/>
  <c r="J1149" i="11"/>
  <c r="G1150" i="11"/>
  <c r="H1150" i="11"/>
  <c r="I1150" i="11"/>
  <c r="J1150" i="11"/>
  <c r="G1151" i="11"/>
  <c r="H1151" i="11"/>
  <c r="I1151" i="11"/>
  <c r="J1151" i="11"/>
  <c r="G1152" i="11"/>
  <c r="H1152" i="11"/>
  <c r="I1152" i="11"/>
  <c r="J1152" i="11"/>
  <c r="G1153" i="11"/>
  <c r="H1153" i="11"/>
  <c r="I1153" i="11"/>
  <c r="J1153" i="11"/>
  <c r="G1154" i="11"/>
  <c r="H1154" i="11"/>
  <c r="I1154" i="11"/>
  <c r="J1154" i="11"/>
  <c r="G1155" i="11"/>
  <c r="H1155" i="11"/>
  <c r="I1155" i="11"/>
  <c r="J1155" i="11"/>
  <c r="G1156" i="11"/>
  <c r="H1156" i="11"/>
  <c r="I1156" i="11"/>
  <c r="J1156" i="11"/>
  <c r="G1157" i="11"/>
  <c r="H1157" i="11"/>
  <c r="I1157" i="11"/>
  <c r="J1157" i="11"/>
  <c r="G1158" i="11"/>
  <c r="H1158" i="11"/>
  <c r="I1158" i="11"/>
  <c r="J1158" i="11"/>
  <c r="G1159" i="11"/>
  <c r="H1159" i="11"/>
  <c r="I1159" i="11"/>
  <c r="J1159" i="11"/>
  <c r="G1160" i="11"/>
  <c r="H1160" i="11"/>
  <c r="I1160" i="11"/>
  <c r="J1160" i="11"/>
  <c r="G1161" i="11"/>
  <c r="H1161" i="11"/>
  <c r="I1161" i="11"/>
  <c r="J1161" i="11"/>
  <c r="G1162" i="11"/>
  <c r="H1162" i="11"/>
  <c r="I1162" i="11"/>
  <c r="J1162" i="11"/>
  <c r="G1163" i="11"/>
  <c r="H1163" i="11"/>
  <c r="I1163" i="11"/>
  <c r="J1163" i="11"/>
  <c r="G1164" i="11"/>
  <c r="H1164" i="11"/>
  <c r="I1164" i="11"/>
  <c r="J1164" i="11"/>
  <c r="G1165" i="11"/>
  <c r="H1165" i="11"/>
  <c r="I1165" i="11"/>
  <c r="J1165" i="11"/>
  <c r="G1166" i="11"/>
  <c r="H1166" i="11"/>
  <c r="I1166" i="11"/>
  <c r="J1166" i="11"/>
  <c r="G1167" i="11"/>
  <c r="H1167" i="11"/>
  <c r="I1167" i="11"/>
  <c r="J1167" i="11"/>
  <c r="G1168" i="11"/>
  <c r="H1168" i="11"/>
  <c r="I1168" i="11"/>
  <c r="J1168" i="11"/>
  <c r="G1169" i="11"/>
  <c r="H1169" i="11"/>
  <c r="I1169" i="11"/>
  <c r="J1169" i="11"/>
  <c r="G1170" i="11"/>
  <c r="H1170" i="11"/>
  <c r="I1170" i="11"/>
  <c r="J1170" i="11"/>
  <c r="G1171" i="11"/>
  <c r="H1171" i="11"/>
  <c r="I1171" i="11"/>
  <c r="J1171" i="11"/>
  <c r="G1172" i="11"/>
  <c r="H1172" i="11"/>
  <c r="I1172" i="11"/>
  <c r="J1172" i="11"/>
  <c r="G1173" i="11"/>
  <c r="H1173" i="11"/>
  <c r="I1173" i="11"/>
  <c r="J1173" i="11"/>
  <c r="G1174" i="11"/>
  <c r="H1174" i="11"/>
  <c r="I1174" i="11"/>
  <c r="J1174" i="11"/>
  <c r="G1175" i="11"/>
  <c r="H1175" i="11"/>
  <c r="I1175" i="11"/>
  <c r="J1175" i="11"/>
  <c r="G1176" i="11"/>
  <c r="H1176" i="11"/>
  <c r="I1176" i="11"/>
  <c r="J1176" i="11"/>
  <c r="G1177" i="11"/>
  <c r="H1177" i="11"/>
  <c r="I1177" i="11"/>
  <c r="J1177" i="11"/>
  <c r="G1178" i="11"/>
  <c r="H1178" i="11"/>
  <c r="I1178" i="11"/>
  <c r="J1178" i="11"/>
  <c r="G1179" i="11"/>
  <c r="H1179" i="11"/>
  <c r="I1179" i="11"/>
  <c r="J1179" i="11"/>
  <c r="G1180" i="11"/>
  <c r="H1180" i="11"/>
  <c r="I1180" i="11"/>
  <c r="J1180" i="11"/>
  <c r="G1181" i="11"/>
  <c r="H1181" i="11"/>
  <c r="I1181" i="11"/>
  <c r="J1181" i="11"/>
  <c r="G1182" i="11"/>
  <c r="H1182" i="11"/>
  <c r="I1182" i="11"/>
  <c r="J1182" i="11"/>
  <c r="G1183" i="11"/>
  <c r="H1183" i="11"/>
  <c r="I1183" i="11"/>
  <c r="J1183" i="11"/>
  <c r="G1184" i="11"/>
  <c r="H1184" i="11"/>
  <c r="I1184" i="11"/>
  <c r="J1184" i="11"/>
  <c r="G1185" i="11"/>
  <c r="H1185" i="11"/>
  <c r="I1185" i="11"/>
  <c r="J1185" i="11"/>
  <c r="G1186" i="11"/>
  <c r="H1186" i="11"/>
  <c r="I1186" i="11"/>
  <c r="J1186" i="11"/>
  <c r="G1187" i="11"/>
  <c r="H1187" i="11"/>
  <c r="I1187" i="11"/>
  <c r="J1187" i="11"/>
  <c r="G1188" i="11"/>
  <c r="H1188" i="11"/>
  <c r="I1188" i="11"/>
  <c r="J1188" i="11"/>
  <c r="G1189" i="11"/>
  <c r="H1189" i="11"/>
  <c r="I1189" i="11"/>
  <c r="J1189" i="11"/>
  <c r="G1190" i="11"/>
  <c r="H1190" i="11"/>
  <c r="I1190" i="11"/>
  <c r="J1190" i="11"/>
  <c r="G1191" i="11"/>
  <c r="H1191" i="11"/>
  <c r="I1191" i="11"/>
  <c r="J1191" i="11"/>
  <c r="G1192" i="11"/>
  <c r="H1192" i="11"/>
  <c r="I1192" i="11"/>
  <c r="J1192" i="11"/>
  <c r="G1193" i="11"/>
  <c r="H1193" i="11"/>
  <c r="I1193" i="11"/>
  <c r="J1193" i="11"/>
  <c r="G1194" i="11"/>
  <c r="H1194" i="11"/>
  <c r="I1194" i="11"/>
  <c r="J1194" i="11"/>
  <c r="G1195" i="11"/>
  <c r="H1195" i="11"/>
  <c r="I1195" i="11"/>
  <c r="J1195" i="11"/>
  <c r="G1196" i="11"/>
  <c r="H1196" i="11"/>
  <c r="I1196" i="11"/>
  <c r="J1196" i="11"/>
  <c r="G1197" i="11"/>
  <c r="H1197" i="11"/>
  <c r="I1197" i="11"/>
  <c r="J1197" i="11"/>
  <c r="G1198" i="11"/>
  <c r="H1198" i="11"/>
  <c r="I1198" i="11"/>
  <c r="J1198" i="11"/>
  <c r="G1199" i="11"/>
  <c r="H1199" i="11"/>
  <c r="I1199" i="11"/>
  <c r="J1199" i="11"/>
  <c r="G1200" i="11"/>
  <c r="H1200" i="11"/>
  <c r="I1200" i="11"/>
  <c r="J1200" i="11"/>
  <c r="G1201" i="11"/>
  <c r="H1201" i="11"/>
  <c r="I1201" i="11"/>
  <c r="J1201" i="11"/>
  <c r="G1202" i="11"/>
  <c r="H1202" i="11"/>
  <c r="I1202" i="11"/>
  <c r="J1202" i="11"/>
  <c r="G1203" i="11"/>
  <c r="H1203" i="11"/>
  <c r="I1203" i="11"/>
  <c r="J1203" i="11"/>
  <c r="G1204" i="11"/>
  <c r="H1204" i="11"/>
  <c r="I1204" i="11"/>
  <c r="J1204" i="11"/>
  <c r="G1205" i="11"/>
  <c r="H1205" i="11"/>
  <c r="I1205" i="11"/>
  <c r="J1205" i="11"/>
  <c r="G1206" i="11"/>
  <c r="H1206" i="11"/>
  <c r="I1206" i="11"/>
  <c r="J1206" i="11"/>
  <c r="G1207" i="11"/>
  <c r="H1207" i="11"/>
  <c r="I1207" i="11"/>
  <c r="J1207" i="11"/>
  <c r="G1208" i="11"/>
  <c r="H1208" i="11"/>
  <c r="I1208" i="11"/>
  <c r="J1208" i="11"/>
  <c r="G1209" i="11"/>
  <c r="H1209" i="11"/>
  <c r="I1209" i="11"/>
  <c r="J1209" i="11"/>
  <c r="G1210" i="11"/>
  <c r="H1210" i="11"/>
  <c r="I1210" i="11"/>
  <c r="J1210" i="11"/>
  <c r="G1211" i="11"/>
  <c r="H1211" i="11"/>
  <c r="I1211" i="11"/>
  <c r="J1211" i="11"/>
  <c r="G1212" i="11"/>
  <c r="H1212" i="11"/>
  <c r="I1212" i="11"/>
  <c r="J1212" i="11"/>
  <c r="G1213" i="11"/>
  <c r="H1213" i="11"/>
  <c r="I1213" i="11"/>
  <c r="J1213" i="11"/>
  <c r="G1214" i="11"/>
  <c r="H1214" i="11"/>
  <c r="I1214" i="11"/>
  <c r="J1214" i="11"/>
  <c r="G1215" i="11"/>
  <c r="H1215" i="11"/>
  <c r="I1215" i="11"/>
  <c r="J1215" i="11"/>
  <c r="G1216" i="11"/>
  <c r="H1216" i="11"/>
  <c r="I1216" i="11"/>
  <c r="J1216" i="11"/>
  <c r="G1217" i="11"/>
  <c r="H1217" i="11"/>
  <c r="I1217" i="11"/>
  <c r="J1217" i="11"/>
  <c r="G1218" i="11"/>
  <c r="H1218" i="11"/>
  <c r="I1218" i="11"/>
  <c r="J1218" i="11"/>
  <c r="G1219" i="11"/>
  <c r="H1219" i="11"/>
  <c r="I1219" i="11"/>
  <c r="J1219" i="11"/>
  <c r="G1220" i="11"/>
  <c r="H1220" i="11"/>
  <c r="I1220" i="11"/>
  <c r="J1220" i="11"/>
  <c r="G1221" i="11"/>
  <c r="H1221" i="11"/>
  <c r="I1221" i="11"/>
  <c r="J1221" i="11"/>
  <c r="G1222" i="11"/>
  <c r="H1222" i="11"/>
  <c r="I1222" i="11"/>
  <c r="J1222" i="11"/>
  <c r="G1223" i="11"/>
  <c r="H1223" i="11"/>
  <c r="I1223" i="11"/>
  <c r="J1223" i="11"/>
  <c r="G1224" i="11"/>
  <c r="H1224" i="11"/>
  <c r="I1224" i="11"/>
  <c r="J1224" i="11"/>
  <c r="G1225" i="11"/>
  <c r="H1225" i="11"/>
  <c r="I1225" i="11"/>
  <c r="J1225" i="11"/>
  <c r="G1226" i="11"/>
  <c r="H1226" i="11"/>
  <c r="I1226" i="11"/>
  <c r="J1226" i="11"/>
  <c r="G1227" i="11"/>
  <c r="H1227" i="11"/>
  <c r="I1227" i="11"/>
  <c r="J1227" i="11"/>
  <c r="G1228" i="11"/>
  <c r="H1228" i="11"/>
  <c r="I1228" i="11"/>
  <c r="J1228" i="11"/>
  <c r="G1229" i="11"/>
  <c r="H1229" i="11"/>
  <c r="I1229" i="11"/>
  <c r="J1229" i="11"/>
  <c r="G1230" i="11"/>
  <c r="H1230" i="11"/>
  <c r="I1230" i="11"/>
  <c r="J1230" i="11"/>
  <c r="G1231" i="11"/>
  <c r="H1231" i="11"/>
  <c r="I1231" i="11"/>
  <c r="J1231" i="11"/>
  <c r="G1232" i="11"/>
  <c r="H1232" i="11"/>
  <c r="I1232" i="11"/>
  <c r="J1232" i="11"/>
  <c r="G1233" i="11"/>
  <c r="H1233" i="11"/>
  <c r="I1233" i="11"/>
  <c r="J1233" i="11"/>
  <c r="G1234" i="11"/>
  <c r="H1234" i="11"/>
  <c r="I1234" i="11"/>
  <c r="J1234" i="11"/>
  <c r="G1235" i="11"/>
  <c r="H1235" i="11"/>
  <c r="I1235" i="11"/>
  <c r="J1235" i="11"/>
  <c r="G1236" i="11"/>
  <c r="H1236" i="11"/>
  <c r="I1236" i="11"/>
  <c r="J1236" i="11"/>
  <c r="G1237" i="11"/>
  <c r="H1237" i="11"/>
  <c r="I1237" i="11"/>
  <c r="J1237" i="11"/>
  <c r="G1238" i="11"/>
  <c r="H1238" i="11"/>
  <c r="I1238" i="11"/>
  <c r="J1238" i="11"/>
  <c r="G1239" i="11"/>
  <c r="H1239" i="11"/>
  <c r="I1239" i="11"/>
  <c r="J1239" i="11"/>
  <c r="G1240" i="11"/>
  <c r="H1240" i="11"/>
  <c r="I1240" i="11"/>
  <c r="J1240" i="11"/>
  <c r="G1241" i="11"/>
  <c r="H1241" i="11"/>
  <c r="I1241" i="11"/>
  <c r="J1241" i="11"/>
  <c r="G1242" i="11"/>
  <c r="H1242" i="11"/>
  <c r="I1242" i="11"/>
  <c r="J1242" i="11"/>
  <c r="G1243" i="11"/>
  <c r="H1243" i="11"/>
  <c r="I1243" i="11"/>
  <c r="J1243" i="11"/>
  <c r="G1244" i="11"/>
  <c r="H1244" i="11"/>
  <c r="I1244" i="11"/>
  <c r="J1244" i="11"/>
  <c r="G1245" i="11"/>
  <c r="H1245" i="11"/>
  <c r="I1245" i="11"/>
  <c r="J1245" i="11"/>
  <c r="G1246" i="11"/>
  <c r="H1246" i="11"/>
  <c r="I1246" i="11"/>
  <c r="J1246" i="11"/>
  <c r="G1247" i="11"/>
  <c r="H1247" i="11"/>
  <c r="I1247" i="11"/>
  <c r="J1247" i="11"/>
  <c r="G1248" i="11"/>
  <c r="H1248" i="11"/>
  <c r="I1248" i="11"/>
  <c r="J1248" i="11"/>
  <c r="G1249" i="11"/>
  <c r="H1249" i="11"/>
  <c r="I1249" i="11"/>
  <c r="J1249" i="11"/>
  <c r="G1250" i="11"/>
  <c r="H1250" i="11"/>
  <c r="I1250" i="11"/>
  <c r="J1250" i="11"/>
  <c r="G1251" i="11"/>
  <c r="H1251" i="11"/>
  <c r="I1251" i="11"/>
  <c r="J1251" i="11"/>
  <c r="G1252" i="11"/>
  <c r="H1252" i="11"/>
  <c r="I1252" i="11"/>
  <c r="J1252" i="11"/>
  <c r="G1253" i="11"/>
  <c r="H1253" i="11"/>
  <c r="I1253" i="11"/>
  <c r="J1253" i="11"/>
  <c r="G1254" i="11"/>
  <c r="H1254" i="11"/>
  <c r="I1254" i="11"/>
  <c r="J1254" i="11"/>
  <c r="G1255" i="11"/>
  <c r="H1255" i="11"/>
  <c r="I1255" i="11"/>
  <c r="J1255" i="11"/>
  <c r="G1256" i="11"/>
  <c r="H1256" i="11"/>
  <c r="I1256" i="11"/>
  <c r="J1256" i="11"/>
  <c r="G1257" i="11"/>
  <c r="H1257" i="11"/>
  <c r="I1257" i="11"/>
  <c r="J1257" i="11"/>
  <c r="G1258" i="11"/>
  <c r="H1258" i="11"/>
  <c r="I1258" i="11"/>
  <c r="J1258" i="11"/>
  <c r="G1259" i="11"/>
  <c r="H1259" i="11"/>
  <c r="I1259" i="11"/>
  <c r="J1259" i="11"/>
  <c r="G1260" i="11"/>
  <c r="H1260" i="11"/>
  <c r="I1260" i="11"/>
  <c r="J1260" i="11"/>
  <c r="G1261" i="11"/>
  <c r="H1261" i="11"/>
  <c r="I1261" i="11"/>
  <c r="J1261" i="11"/>
  <c r="G1262" i="11"/>
  <c r="H1262" i="11"/>
  <c r="I1262" i="11"/>
  <c r="J1262" i="11"/>
  <c r="G1263" i="11"/>
  <c r="H1263" i="11"/>
  <c r="I1263" i="11"/>
  <c r="J1263" i="11"/>
  <c r="G1264" i="11"/>
  <c r="H1264" i="11"/>
  <c r="I1264" i="11"/>
  <c r="J1264" i="11"/>
  <c r="G1265" i="11"/>
  <c r="H1265" i="11"/>
  <c r="I1265" i="11"/>
  <c r="J1265" i="11"/>
  <c r="G1266" i="11"/>
  <c r="H1266" i="11"/>
  <c r="I1266" i="11"/>
  <c r="J1266" i="11"/>
  <c r="G1267" i="11"/>
  <c r="H1267" i="11"/>
  <c r="I1267" i="11"/>
  <c r="J1267" i="11"/>
  <c r="G1268" i="11"/>
  <c r="H1268" i="11"/>
  <c r="I1268" i="11"/>
  <c r="J1268" i="11"/>
  <c r="G1269" i="11"/>
  <c r="H1269" i="11"/>
  <c r="I1269" i="11"/>
  <c r="J1269" i="11"/>
  <c r="G1270" i="11"/>
  <c r="H1270" i="11"/>
  <c r="I1270" i="11"/>
  <c r="J1270" i="11"/>
  <c r="G1271" i="11"/>
  <c r="H1271" i="11"/>
  <c r="I1271" i="11"/>
  <c r="J1271" i="11"/>
  <c r="G1272" i="11"/>
  <c r="H1272" i="11"/>
  <c r="I1272" i="11"/>
  <c r="J1272" i="11"/>
  <c r="G1273" i="11"/>
  <c r="H1273" i="11"/>
  <c r="I1273" i="11"/>
  <c r="J1273" i="11"/>
  <c r="G1274" i="11"/>
  <c r="H1274" i="11"/>
  <c r="I1274" i="11"/>
  <c r="J1274" i="11"/>
  <c r="G1275" i="11"/>
  <c r="H1275" i="11"/>
  <c r="I1275" i="11"/>
  <c r="J1275" i="11"/>
  <c r="G1276" i="11"/>
  <c r="H1276" i="11"/>
  <c r="I1276" i="11"/>
  <c r="J1276" i="11"/>
  <c r="G1277" i="11"/>
  <c r="H1277" i="11"/>
  <c r="I1277" i="11"/>
  <c r="J1277" i="11"/>
  <c r="G1278" i="11"/>
  <c r="H1278" i="11"/>
  <c r="I1278" i="11"/>
  <c r="J1278" i="11"/>
  <c r="G1279" i="11"/>
  <c r="H1279" i="11"/>
  <c r="I1279" i="11"/>
  <c r="J1279" i="11"/>
  <c r="G1280" i="11"/>
  <c r="H1280" i="11"/>
  <c r="I1280" i="11"/>
  <c r="J1280" i="11"/>
  <c r="G1281" i="11"/>
  <c r="H1281" i="11"/>
  <c r="I1281" i="11"/>
  <c r="J1281" i="11"/>
  <c r="G1282" i="11"/>
  <c r="H1282" i="11"/>
  <c r="I1282" i="11"/>
  <c r="J1282" i="11"/>
  <c r="G1283" i="11"/>
  <c r="H1283" i="11"/>
  <c r="I1283" i="11"/>
  <c r="J1283" i="11"/>
  <c r="G1284" i="11"/>
  <c r="H1284" i="11"/>
  <c r="I1284" i="11"/>
  <c r="J1284" i="11"/>
  <c r="G1285" i="11"/>
  <c r="H1285" i="11"/>
  <c r="I1285" i="11"/>
  <c r="J1285" i="11"/>
  <c r="G1286" i="11"/>
  <c r="H1286" i="11"/>
  <c r="I1286" i="11"/>
  <c r="J1286" i="11"/>
  <c r="G1287" i="11"/>
  <c r="H1287" i="11"/>
  <c r="I1287" i="11"/>
  <c r="J1287" i="11"/>
  <c r="G1288" i="11"/>
  <c r="H1288" i="11"/>
  <c r="I1288" i="11"/>
  <c r="J1288" i="11"/>
  <c r="G1289" i="11"/>
  <c r="H1289" i="11"/>
  <c r="I1289" i="11"/>
  <c r="J1289" i="11"/>
  <c r="G1290" i="11"/>
  <c r="H1290" i="11"/>
  <c r="I1290" i="11"/>
  <c r="J1290" i="11"/>
  <c r="G1291" i="11"/>
  <c r="H1291" i="11"/>
  <c r="I1291" i="11"/>
  <c r="J1291" i="11"/>
  <c r="G1292" i="11"/>
  <c r="H1292" i="11"/>
  <c r="I1292" i="11"/>
  <c r="J1292" i="11"/>
  <c r="G1293" i="11"/>
  <c r="H1293" i="11"/>
  <c r="I1293" i="11"/>
  <c r="J1293" i="11"/>
  <c r="G1294" i="11"/>
  <c r="H1294" i="11"/>
  <c r="I1294" i="11"/>
  <c r="J1294" i="11"/>
  <c r="G1295" i="11"/>
  <c r="H1295" i="11"/>
  <c r="I1295" i="11"/>
  <c r="J1295" i="11"/>
  <c r="G1296" i="11"/>
  <c r="H1296" i="11"/>
  <c r="I1296" i="11"/>
  <c r="J1296" i="11"/>
  <c r="G1297" i="11"/>
  <c r="H1297" i="11"/>
  <c r="I1297" i="11"/>
  <c r="J1297" i="11"/>
  <c r="G1298" i="11"/>
  <c r="H1298" i="11"/>
  <c r="I1298" i="11"/>
  <c r="J1298" i="11"/>
  <c r="G1299" i="11"/>
  <c r="H1299" i="11"/>
  <c r="I1299" i="11"/>
  <c r="J1299" i="11"/>
  <c r="G1300" i="11"/>
  <c r="H1300" i="11"/>
  <c r="I1300" i="11"/>
  <c r="J1300" i="11"/>
  <c r="G1301" i="11"/>
  <c r="H1301" i="11"/>
  <c r="I1301" i="11"/>
  <c r="J1301" i="11"/>
  <c r="G1302" i="11"/>
  <c r="H1302" i="11"/>
  <c r="I1302" i="11"/>
  <c r="J1302" i="11"/>
  <c r="G1303" i="11"/>
  <c r="H1303" i="11"/>
  <c r="I1303" i="11"/>
  <c r="J1303" i="11"/>
  <c r="G1304" i="11"/>
  <c r="H1304" i="11"/>
  <c r="I1304" i="11"/>
  <c r="J1304" i="11"/>
  <c r="G1305" i="11"/>
  <c r="H1305" i="11"/>
  <c r="I1305" i="11"/>
  <c r="J1305" i="11"/>
  <c r="G1306" i="11"/>
  <c r="H1306" i="11"/>
  <c r="I1306" i="11"/>
  <c r="J1306" i="11"/>
  <c r="G1307" i="11"/>
  <c r="H1307" i="11"/>
  <c r="I1307" i="11"/>
  <c r="J1307" i="11"/>
  <c r="G1308" i="11"/>
  <c r="H1308" i="11"/>
  <c r="I1308" i="11"/>
  <c r="J1308" i="11"/>
  <c r="G1309" i="11"/>
  <c r="H1309" i="11"/>
  <c r="I1309" i="11"/>
  <c r="J1309" i="11"/>
  <c r="G1310" i="11"/>
  <c r="H1310" i="11"/>
  <c r="I1310" i="11"/>
  <c r="J1310" i="11"/>
  <c r="G1311" i="11"/>
  <c r="H1311" i="11"/>
  <c r="I1311" i="11"/>
  <c r="J1311" i="11"/>
  <c r="G1312" i="11"/>
  <c r="H1312" i="11"/>
  <c r="I1312" i="11"/>
  <c r="J1312" i="11"/>
  <c r="G1313" i="11"/>
  <c r="H1313" i="11"/>
  <c r="I1313" i="11"/>
  <c r="J1313" i="11"/>
  <c r="G1314" i="11"/>
  <c r="H1314" i="11"/>
  <c r="I1314" i="11"/>
  <c r="J1314" i="11"/>
  <c r="G1315" i="11"/>
  <c r="H1315" i="11"/>
  <c r="I1315" i="11"/>
  <c r="J1315" i="11"/>
  <c r="G1316" i="11"/>
  <c r="H1316" i="11"/>
  <c r="I1316" i="11"/>
  <c r="J1316" i="11"/>
  <c r="G1317" i="11"/>
  <c r="H1317" i="11"/>
  <c r="I1317" i="11"/>
  <c r="J1317" i="11"/>
  <c r="G1318" i="11"/>
  <c r="H1318" i="11"/>
  <c r="I1318" i="11"/>
  <c r="J1318" i="11"/>
  <c r="G1319" i="11"/>
  <c r="H1319" i="11"/>
  <c r="I1319" i="11"/>
  <c r="J1319" i="11"/>
  <c r="G1320" i="11"/>
  <c r="H1320" i="11"/>
  <c r="I1320" i="11"/>
  <c r="J1320" i="11"/>
  <c r="G1321" i="11"/>
  <c r="H1321" i="11"/>
  <c r="I1321" i="11"/>
  <c r="J1321" i="11"/>
  <c r="G1322" i="11"/>
  <c r="H1322" i="11"/>
  <c r="I1322" i="11"/>
  <c r="J1322" i="11"/>
  <c r="G1323" i="11"/>
  <c r="H1323" i="11"/>
  <c r="I1323" i="11"/>
  <c r="J1323" i="11"/>
  <c r="G1324" i="11"/>
  <c r="H1324" i="11"/>
  <c r="I1324" i="11"/>
  <c r="J1324" i="11"/>
  <c r="G1325" i="11"/>
  <c r="H1325" i="11"/>
  <c r="I1325" i="11"/>
  <c r="J1325" i="11"/>
  <c r="G1326" i="11"/>
  <c r="H1326" i="11"/>
  <c r="I1326" i="11"/>
  <c r="J1326" i="11"/>
  <c r="G1327" i="11"/>
  <c r="H1327" i="11"/>
  <c r="I1327" i="11"/>
  <c r="J1327" i="11"/>
  <c r="G1328" i="11"/>
  <c r="H1328" i="11"/>
  <c r="I1328" i="11"/>
  <c r="J1328" i="11"/>
  <c r="G1329" i="11"/>
  <c r="H1329" i="11"/>
  <c r="I1329" i="11"/>
  <c r="J1329" i="11"/>
  <c r="G1330" i="11"/>
  <c r="H1330" i="11"/>
  <c r="I1330" i="11"/>
  <c r="J1330" i="11"/>
  <c r="G1331" i="11"/>
  <c r="H1331" i="11"/>
  <c r="I1331" i="11"/>
  <c r="J1331" i="11"/>
  <c r="G1332" i="11"/>
  <c r="H1332" i="11"/>
  <c r="I1332" i="11"/>
  <c r="J1332" i="11"/>
  <c r="G1333" i="11"/>
  <c r="H1333" i="11"/>
  <c r="I1333" i="11"/>
  <c r="J1333" i="11"/>
  <c r="G1334" i="11"/>
  <c r="H1334" i="11"/>
  <c r="I1334" i="11"/>
  <c r="J1334" i="11"/>
  <c r="G1335" i="11"/>
  <c r="H1335" i="11"/>
  <c r="I1335" i="11"/>
  <c r="J1335" i="11"/>
  <c r="G1336" i="11"/>
  <c r="H1336" i="11"/>
  <c r="I1336" i="11"/>
  <c r="J1336" i="11"/>
  <c r="G1337" i="11"/>
  <c r="H1337" i="11"/>
  <c r="I1337" i="11"/>
  <c r="J1337" i="11"/>
  <c r="G1338" i="11"/>
  <c r="H1338" i="11"/>
  <c r="I1338" i="11"/>
  <c r="J1338" i="11"/>
  <c r="G1339" i="11"/>
  <c r="H1339" i="11"/>
  <c r="I1339" i="11"/>
  <c r="J1339" i="11"/>
  <c r="G1340" i="11"/>
  <c r="H1340" i="11"/>
  <c r="I1340" i="11"/>
  <c r="J1340" i="11"/>
  <c r="G1341" i="11"/>
  <c r="H1341" i="11"/>
  <c r="I1341" i="11"/>
  <c r="J1341" i="11"/>
  <c r="G1342" i="11"/>
  <c r="H1342" i="11"/>
  <c r="I1342" i="11"/>
  <c r="J1342" i="11"/>
  <c r="G1343" i="11"/>
  <c r="H1343" i="11"/>
  <c r="I1343" i="11"/>
  <c r="J1343" i="11"/>
  <c r="G1344" i="11"/>
  <c r="H1344" i="11"/>
  <c r="I1344" i="11"/>
  <c r="J1344" i="11"/>
  <c r="G1345" i="11"/>
  <c r="H1345" i="11"/>
  <c r="I1345" i="11"/>
  <c r="J1345" i="11"/>
  <c r="G1346" i="11"/>
  <c r="H1346" i="11"/>
  <c r="I1346" i="11"/>
  <c r="J1346" i="11"/>
  <c r="G1347" i="11"/>
  <c r="H1347" i="11"/>
  <c r="I1347" i="11"/>
  <c r="J1347" i="11"/>
  <c r="G1348" i="11"/>
  <c r="H1348" i="11"/>
  <c r="I1348" i="11"/>
  <c r="J1348" i="11"/>
  <c r="G1349" i="11"/>
  <c r="H1349" i="11"/>
  <c r="I1349" i="11"/>
  <c r="J1349" i="11"/>
  <c r="G1350" i="11"/>
  <c r="H1350" i="11"/>
  <c r="I1350" i="11"/>
  <c r="J1350" i="11"/>
  <c r="G1351" i="11"/>
  <c r="H1351" i="11"/>
  <c r="I1351" i="11"/>
  <c r="J1351" i="11"/>
  <c r="G1352" i="11"/>
  <c r="H1352" i="11"/>
  <c r="I1352" i="11"/>
  <c r="J1352" i="11"/>
  <c r="G1353" i="11"/>
  <c r="H1353" i="11"/>
  <c r="I1353" i="11"/>
  <c r="J1353" i="11"/>
  <c r="G1354" i="11"/>
  <c r="H1354" i="11"/>
  <c r="I1354" i="11"/>
  <c r="J1354" i="11"/>
  <c r="G1355" i="11"/>
  <c r="H1355" i="11"/>
  <c r="I1355" i="11"/>
  <c r="J1355" i="11"/>
  <c r="G1356" i="11"/>
  <c r="H1356" i="11"/>
  <c r="I1356" i="11"/>
  <c r="J1356" i="11"/>
  <c r="G1357" i="11"/>
  <c r="H1357" i="11"/>
  <c r="I1357" i="11"/>
  <c r="J1357" i="11"/>
  <c r="G1358" i="11"/>
  <c r="H1358" i="11"/>
  <c r="I1358" i="11"/>
  <c r="J1358" i="11"/>
  <c r="G1359" i="11"/>
  <c r="H1359" i="11"/>
  <c r="I1359" i="11"/>
  <c r="J1359" i="11"/>
  <c r="G1360" i="11"/>
  <c r="H1360" i="11"/>
  <c r="I1360" i="11"/>
  <c r="J1360" i="11"/>
  <c r="G1361" i="11"/>
  <c r="H1361" i="11"/>
  <c r="I1361" i="11"/>
  <c r="J1361" i="11"/>
  <c r="G1362" i="11"/>
  <c r="H1362" i="11"/>
  <c r="I1362" i="11"/>
  <c r="J1362" i="11"/>
  <c r="G1363" i="11"/>
  <c r="H1363" i="11"/>
  <c r="I1363" i="11"/>
  <c r="J1363" i="11"/>
  <c r="G1364" i="11"/>
  <c r="H1364" i="11"/>
  <c r="I1364" i="11"/>
  <c r="J1364" i="11"/>
  <c r="G1365" i="11"/>
  <c r="H1365" i="11"/>
  <c r="I1365" i="11"/>
  <c r="J1365" i="11"/>
  <c r="G1366" i="11"/>
  <c r="H1366" i="11"/>
  <c r="I1366" i="11"/>
  <c r="J1366" i="11"/>
  <c r="G1367" i="11"/>
  <c r="H1367" i="11"/>
  <c r="I1367" i="11"/>
  <c r="J1367" i="11"/>
  <c r="G1368" i="11"/>
  <c r="H1368" i="11"/>
  <c r="I1368" i="11"/>
  <c r="J1368" i="11"/>
  <c r="G1369" i="11"/>
  <c r="H1369" i="11"/>
  <c r="I1369" i="11"/>
  <c r="J1369" i="11"/>
  <c r="G1370" i="11"/>
  <c r="H1370" i="11"/>
  <c r="I1370" i="11"/>
  <c r="J1370" i="11"/>
  <c r="G1371" i="11"/>
  <c r="H1371" i="11"/>
  <c r="I1371" i="11"/>
  <c r="J1371" i="11"/>
  <c r="G1372" i="11"/>
  <c r="H1372" i="11"/>
  <c r="I1372" i="11"/>
  <c r="J1372" i="11"/>
  <c r="G1373" i="11"/>
  <c r="H1373" i="11"/>
  <c r="I1373" i="11"/>
  <c r="J1373" i="11"/>
  <c r="G1374" i="11"/>
  <c r="H1374" i="11"/>
  <c r="I1374" i="11"/>
  <c r="J1374" i="11"/>
  <c r="G1375" i="11"/>
  <c r="H1375" i="11"/>
  <c r="I1375" i="11"/>
  <c r="J1375" i="11"/>
  <c r="G1376" i="11"/>
  <c r="H1376" i="11"/>
  <c r="I1376" i="11"/>
  <c r="J1376" i="11"/>
  <c r="G1377" i="11"/>
  <c r="H1377" i="11"/>
  <c r="I1377" i="11"/>
  <c r="J1377" i="11"/>
  <c r="G1378" i="11"/>
  <c r="H1378" i="11"/>
  <c r="I1378" i="11"/>
  <c r="J1378" i="11"/>
  <c r="G1379" i="11"/>
  <c r="H1379" i="11"/>
  <c r="I1379" i="11"/>
  <c r="J1379" i="11"/>
  <c r="G1380" i="11"/>
  <c r="H1380" i="11"/>
  <c r="I1380" i="11"/>
  <c r="J1380" i="11"/>
  <c r="G1381" i="11"/>
  <c r="H1381" i="11"/>
  <c r="I1381" i="11"/>
  <c r="J1381" i="11"/>
  <c r="G1382" i="11"/>
  <c r="H1382" i="11"/>
  <c r="I1382" i="11"/>
  <c r="J1382" i="11"/>
  <c r="G1383" i="11"/>
  <c r="H1383" i="11"/>
  <c r="I1383" i="11"/>
  <c r="J1383" i="11"/>
  <c r="G1384" i="11"/>
  <c r="H1384" i="11"/>
  <c r="I1384" i="11"/>
  <c r="J1384" i="11"/>
  <c r="G1385" i="11"/>
  <c r="H1385" i="11"/>
  <c r="I1385" i="11"/>
  <c r="J1385" i="11"/>
  <c r="G1386" i="11"/>
  <c r="H1386" i="11"/>
  <c r="I1386" i="11"/>
  <c r="J1386" i="11"/>
  <c r="G1387" i="11"/>
  <c r="H1387" i="11"/>
  <c r="I1387" i="11"/>
  <c r="J1387" i="11"/>
  <c r="G1388" i="11"/>
  <c r="H1388" i="11"/>
  <c r="I1388" i="11"/>
  <c r="J1388" i="11"/>
  <c r="G1389" i="11"/>
  <c r="H1389" i="11"/>
  <c r="I1389" i="11"/>
  <c r="J1389" i="11"/>
  <c r="G1390" i="11"/>
  <c r="H1390" i="11"/>
  <c r="I1390" i="11"/>
  <c r="J1390" i="11"/>
  <c r="G1391" i="11"/>
  <c r="H1391" i="11"/>
  <c r="I1391" i="11"/>
  <c r="J1391" i="11"/>
  <c r="G1392" i="11"/>
  <c r="H1392" i="11"/>
  <c r="I1392" i="11"/>
  <c r="J1392" i="11"/>
  <c r="G1393" i="11"/>
  <c r="H1393" i="11"/>
  <c r="I1393" i="11"/>
  <c r="J1393" i="11"/>
  <c r="G1394" i="11"/>
  <c r="H1394" i="11"/>
  <c r="I1394" i="11"/>
  <c r="J1394" i="11"/>
  <c r="G1395" i="11"/>
  <c r="H1395" i="11"/>
  <c r="I1395" i="11"/>
  <c r="J1395" i="11"/>
  <c r="G1396" i="11"/>
  <c r="H1396" i="11"/>
  <c r="I1396" i="11"/>
  <c r="J1396" i="11"/>
  <c r="G1397" i="11"/>
  <c r="H1397" i="11"/>
  <c r="I1397" i="11"/>
  <c r="J1397" i="11"/>
  <c r="G1398" i="11"/>
  <c r="H1398" i="11"/>
  <c r="I1398" i="11"/>
  <c r="J1398" i="11"/>
  <c r="G1399" i="11"/>
  <c r="H1399" i="11"/>
  <c r="I1399" i="11"/>
  <c r="J1399" i="11"/>
  <c r="G1400" i="11"/>
  <c r="H1400" i="11"/>
  <c r="I1400" i="11"/>
  <c r="J1400" i="11"/>
  <c r="G1401" i="11"/>
  <c r="H1401" i="11"/>
  <c r="I1401" i="11"/>
  <c r="J1401" i="11"/>
  <c r="G1402" i="11"/>
  <c r="H1402" i="11"/>
  <c r="I1402" i="11"/>
  <c r="J1402" i="11"/>
  <c r="G1403" i="11"/>
  <c r="H1403" i="11"/>
  <c r="I1403" i="11"/>
  <c r="J1403" i="11"/>
  <c r="G1404" i="11"/>
  <c r="H1404" i="11"/>
  <c r="I1404" i="11"/>
  <c r="J1404" i="11"/>
  <c r="G1405" i="11"/>
  <c r="H1405" i="11"/>
  <c r="I1405" i="11"/>
  <c r="J1405" i="11"/>
  <c r="G1406" i="11"/>
  <c r="H1406" i="11"/>
  <c r="I1406" i="11"/>
  <c r="J1406" i="11"/>
  <c r="G1407" i="11"/>
  <c r="H1407" i="11"/>
  <c r="I1407" i="11"/>
  <c r="J1407" i="11"/>
  <c r="G1408" i="11"/>
  <c r="H1408" i="11"/>
  <c r="I1408" i="11"/>
  <c r="J1408" i="11"/>
  <c r="G1409" i="11"/>
  <c r="H1409" i="11"/>
  <c r="I1409" i="11"/>
  <c r="J1409" i="11"/>
  <c r="G1410" i="11"/>
  <c r="H1410" i="11"/>
  <c r="I1410" i="11"/>
  <c r="J1410" i="11"/>
  <c r="G1411" i="11"/>
  <c r="H1411" i="11"/>
  <c r="I1411" i="11"/>
  <c r="J1411" i="11"/>
  <c r="G1412" i="11"/>
  <c r="H1412" i="11"/>
  <c r="I1412" i="11"/>
  <c r="J1412" i="11"/>
  <c r="G1413" i="11"/>
  <c r="H1413" i="11"/>
  <c r="I1413" i="11"/>
  <c r="J1413" i="11"/>
  <c r="G1414" i="11"/>
  <c r="H1414" i="11"/>
  <c r="I1414" i="11"/>
  <c r="J1414" i="11"/>
  <c r="G1415" i="11"/>
  <c r="H1415" i="11"/>
  <c r="I1415" i="11"/>
  <c r="J1415" i="11"/>
  <c r="G1416" i="11"/>
  <c r="H1416" i="11"/>
  <c r="I1416" i="11"/>
  <c r="J1416" i="11"/>
  <c r="G1417" i="11"/>
  <c r="H1417" i="11"/>
  <c r="I1417" i="11"/>
  <c r="J1417" i="11"/>
  <c r="G1418" i="11"/>
  <c r="H1418" i="11"/>
  <c r="I1418" i="11"/>
  <c r="J1418" i="11"/>
  <c r="G1419" i="11"/>
  <c r="H1419" i="11"/>
  <c r="I1419" i="11"/>
  <c r="J1419" i="11"/>
  <c r="G1420" i="11"/>
  <c r="H1420" i="11"/>
  <c r="I1420" i="11"/>
  <c r="J1420" i="11"/>
  <c r="G1421" i="11"/>
  <c r="H1421" i="11"/>
  <c r="I1421" i="11"/>
  <c r="J1421" i="11"/>
  <c r="G1422" i="11"/>
  <c r="H1422" i="11"/>
  <c r="I1422" i="11"/>
  <c r="J1422" i="11"/>
  <c r="G1423" i="11"/>
  <c r="H1423" i="11"/>
  <c r="I1423" i="11"/>
  <c r="J1423" i="11"/>
  <c r="G1424" i="11"/>
  <c r="H1424" i="11"/>
  <c r="I1424" i="11"/>
  <c r="J1424" i="11"/>
  <c r="G1425" i="11"/>
  <c r="H1425" i="11"/>
  <c r="I1425" i="11"/>
  <c r="J1425" i="11"/>
  <c r="G1426" i="11"/>
  <c r="H1426" i="11"/>
  <c r="I1426" i="11"/>
  <c r="J1426" i="11"/>
  <c r="G1427" i="11"/>
  <c r="H1427" i="11"/>
  <c r="I1427" i="11"/>
  <c r="J1427" i="11"/>
  <c r="G1428" i="11"/>
  <c r="H1428" i="11"/>
  <c r="I1428" i="11"/>
  <c r="J1428" i="11"/>
  <c r="G1429" i="11"/>
  <c r="H1429" i="11"/>
  <c r="I1429" i="11"/>
  <c r="J1429" i="11"/>
  <c r="G1430" i="11"/>
  <c r="H1430" i="11"/>
  <c r="I1430" i="11"/>
  <c r="J1430" i="11"/>
  <c r="G1431" i="11"/>
  <c r="H1431" i="11"/>
  <c r="I1431" i="11"/>
  <c r="J1431" i="11"/>
  <c r="G1432" i="11"/>
  <c r="H1432" i="11"/>
  <c r="I1432" i="11"/>
  <c r="J1432" i="11"/>
  <c r="G1433" i="11"/>
  <c r="H1433" i="11"/>
  <c r="I1433" i="11"/>
  <c r="J1433" i="11"/>
  <c r="G1434" i="11"/>
  <c r="H1434" i="11"/>
  <c r="I1434" i="11"/>
  <c r="J1434" i="11"/>
  <c r="G1435" i="11"/>
  <c r="H1435" i="11"/>
  <c r="I1435" i="11"/>
  <c r="J1435" i="11"/>
  <c r="G1436" i="11"/>
  <c r="H1436" i="11"/>
  <c r="I1436" i="11"/>
  <c r="J1436" i="11"/>
  <c r="G1437" i="11"/>
  <c r="H1437" i="11"/>
  <c r="I1437" i="11"/>
  <c r="J1437" i="11"/>
  <c r="G1438" i="11"/>
  <c r="H1438" i="11"/>
  <c r="I1438" i="11"/>
  <c r="J1438" i="11"/>
  <c r="G1439" i="11"/>
  <c r="H1439" i="11"/>
  <c r="I1439" i="11"/>
  <c r="J1439" i="11"/>
  <c r="G1440" i="11"/>
  <c r="H1440" i="11"/>
  <c r="I1440" i="11"/>
  <c r="J1440" i="11"/>
  <c r="G1441" i="11"/>
  <c r="H1441" i="11"/>
  <c r="I1441" i="11"/>
  <c r="J1441" i="11"/>
  <c r="G1442" i="11"/>
  <c r="H1442" i="11"/>
  <c r="I1442" i="11"/>
  <c r="J1442" i="11"/>
  <c r="G1443" i="11"/>
  <c r="H1443" i="11"/>
  <c r="I1443" i="11"/>
  <c r="J1443" i="11"/>
  <c r="G1444" i="11"/>
  <c r="H1444" i="11"/>
  <c r="I1444" i="11"/>
  <c r="J1444" i="11"/>
  <c r="G1445" i="11"/>
  <c r="H1445" i="11"/>
  <c r="I1445" i="11"/>
  <c r="J1445" i="11"/>
  <c r="G1446" i="11"/>
  <c r="H1446" i="11"/>
  <c r="I1446" i="11"/>
  <c r="J1446" i="11"/>
  <c r="G1447" i="11"/>
  <c r="H1447" i="11"/>
  <c r="I1447" i="11"/>
  <c r="J1447" i="11"/>
  <c r="G1448" i="11"/>
  <c r="H1448" i="11"/>
  <c r="I1448" i="11"/>
  <c r="J1448" i="11"/>
  <c r="G1449" i="11"/>
  <c r="H1449" i="11"/>
  <c r="I1449" i="11"/>
  <c r="J1449" i="11"/>
  <c r="G1450" i="11"/>
  <c r="H1450" i="11"/>
  <c r="I1450" i="11"/>
  <c r="J1450" i="11"/>
  <c r="G1451" i="11"/>
  <c r="H1451" i="11"/>
  <c r="I1451" i="11"/>
  <c r="J1451" i="11"/>
  <c r="G1452" i="11"/>
  <c r="H1452" i="11"/>
  <c r="I1452" i="11"/>
  <c r="J1452" i="11"/>
  <c r="G1453" i="11"/>
  <c r="H1453" i="11"/>
  <c r="I1453" i="11"/>
  <c r="J1453" i="11"/>
  <c r="G1454" i="11"/>
  <c r="H1454" i="11"/>
  <c r="I1454" i="11"/>
  <c r="J1454" i="11"/>
  <c r="G1455" i="11"/>
  <c r="H1455" i="11"/>
  <c r="I1455" i="11"/>
  <c r="J1455" i="11"/>
  <c r="G1456" i="11"/>
  <c r="H1456" i="11"/>
  <c r="I1456" i="11"/>
  <c r="J1456" i="11"/>
  <c r="G1457" i="11"/>
  <c r="H1457" i="11"/>
  <c r="I1457" i="11"/>
  <c r="J1457" i="11"/>
  <c r="G1458" i="11"/>
  <c r="H1458" i="11"/>
  <c r="I1458" i="11"/>
  <c r="J1458" i="11"/>
  <c r="G1459" i="11"/>
  <c r="H1459" i="11"/>
  <c r="I1459" i="11"/>
  <c r="J1459" i="11"/>
  <c r="G1460" i="11"/>
  <c r="H1460" i="11"/>
  <c r="I1460" i="11"/>
  <c r="J1460" i="11"/>
  <c r="G1461" i="11"/>
  <c r="H1461" i="11"/>
  <c r="I1461" i="11"/>
  <c r="J1461" i="11"/>
  <c r="G1462" i="11"/>
  <c r="H1462" i="11"/>
  <c r="I1462" i="11"/>
  <c r="J1462" i="11"/>
  <c r="G1463" i="11"/>
  <c r="H1463" i="11"/>
  <c r="I1463" i="11"/>
  <c r="J1463" i="11"/>
  <c r="G1464" i="11"/>
  <c r="H1464" i="11"/>
  <c r="I1464" i="11"/>
  <c r="J1464" i="11"/>
  <c r="G1465" i="11"/>
  <c r="H1465" i="11"/>
  <c r="I1465" i="11"/>
  <c r="J1465" i="11"/>
  <c r="G1466" i="11"/>
  <c r="H1466" i="11"/>
  <c r="I1466" i="11"/>
  <c r="J1466" i="11"/>
  <c r="G1467" i="11"/>
  <c r="H1467" i="11"/>
  <c r="I1467" i="11"/>
  <c r="J1467" i="11"/>
  <c r="G1468" i="11"/>
  <c r="H1468" i="11"/>
  <c r="I1468" i="11"/>
  <c r="J1468" i="11"/>
  <c r="G1469" i="11"/>
  <c r="H1469" i="11"/>
  <c r="I1469" i="11"/>
  <c r="J1469" i="11"/>
  <c r="G1470" i="11"/>
  <c r="H1470" i="11"/>
  <c r="I1470" i="11"/>
  <c r="J1470" i="11"/>
  <c r="G1471" i="11"/>
  <c r="H1471" i="11"/>
  <c r="I1471" i="11"/>
  <c r="J1471" i="11"/>
  <c r="G1472" i="11"/>
  <c r="H1472" i="11"/>
  <c r="I1472" i="11"/>
  <c r="J1472" i="11"/>
  <c r="G1473" i="11"/>
  <c r="H1473" i="11"/>
  <c r="I1473" i="11"/>
  <c r="J1473" i="11"/>
  <c r="G1474" i="11"/>
  <c r="H1474" i="11"/>
  <c r="I1474" i="11"/>
  <c r="J1474" i="11"/>
  <c r="G1475" i="11"/>
  <c r="H1475" i="11"/>
  <c r="I1475" i="11"/>
  <c r="J1475" i="11"/>
  <c r="G1476" i="11"/>
  <c r="H1476" i="11"/>
  <c r="I1476" i="11"/>
  <c r="J1476" i="11"/>
  <c r="G1477" i="11"/>
  <c r="H1477" i="11"/>
  <c r="I1477" i="11"/>
  <c r="J1477" i="11"/>
  <c r="G1478" i="11"/>
  <c r="H1478" i="11"/>
  <c r="I1478" i="11"/>
  <c r="J1478" i="11"/>
  <c r="G1479" i="11"/>
  <c r="H1479" i="11"/>
  <c r="I1479" i="11"/>
  <c r="J1479" i="11"/>
  <c r="G1480" i="11"/>
  <c r="H1480" i="11"/>
  <c r="I1480" i="11"/>
  <c r="J1480" i="11"/>
  <c r="G1481" i="11"/>
  <c r="H1481" i="11"/>
  <c r="I1481" i="11"/>
  <c r="J1481" i="11"/>
  <c r="G1482" i="11"/>
  <c r="H1482" i="11"/>
  <c r="I1482" i="11"/>
  <c r="J1482" i="11"/>
  <c r="G1483" i="11"/>
  <c r="H1483" i="11"/>
  <c r="I1483" i="11"/>
  <c r="J1483" i="11"/>
  <c r="G1484" i="11"/>
  <c r="H1484" i="11"/>
  <c r="I1484" i="11"/>
  <c r="J1484" i="11"/>
  <c r="G1485" i="11"/>
  <c r="H1485" i="11"/>
  <c r="I1485" i="11"/>
  <c r="J1485" i="11"/>
  <c r="G1486" i="11"/>
  <c r="H1486" i="11"/>
  <c r="I1486" i="11"/>
  <c r="J1486" i="11"/>
  <c r="G1487" i="11"/>
  <c r="H1487" i="11"/>
  <c r="I1487" i="11"/>
  <c r="J1487" i="11"/>
  <c r="G1488" i="11"/>
  <c r="H1488" i="11"/>
  <c r="I1488" i="11"/>
  <c r="J1488" i="11"/>
  <c r="G1489" i="11"/>
  <c r="H1489" i="11"/>
  <c r="I1489" i="11"/>
  <c r="J1489" i="11"/>
  <c r="G1490" i="11"/>
  <c r="H1490" i="11"/>
  <c r="I1490" i="11"/>
  <c r="J1490" i="11"/>
  <c r="G1491" i="11"/>
  <c r="H1491" i="11"/>
  <c r="I1491" i="11"/>
  <c r="J1491" i="11"/>
  <c r="G1492" i="11"/>
  <c r="H1492" i="11"/>
  <c r="I1492" i="11"/>
  <c r="J1492" i="11"/>
  <c r="G1493" i="11"/>
  <c r="H1493" i="11"/>
  <c r="I1493" i="11"/>
  <c r="J1493" i="11"/>
  <c r="G1494" i="11"/>
  <c r="H1494" i="11"/>
  <c r="I1494" i="11"/>
  <c r="J1494" i="11"/>
  <c r="G1495" i="11"/>
  <c r="H1495" i="11"/>
  <c r="I1495" i="11"/>
  <c r="J1495" i="11"/>
  <c r="G1496" i="11"/>
  <c r="H1496" i="11"/>
  <c r="I1496" i="11"/>
  <c r="J1496" i="11"/>
  <c r="G1497" i="11"/>
  <c r="H1497" i="11"/>
  <c r="I1497" i="11"/>
  <c r="J1497" i="11"/>
  <c r="G1498" i="11"/>
  <c r="H1498" i="11"/>
  <c r="I1498" i="11"/>
  <c r="J1498" i="11"/>
  <c r="G1499" i="11"/>
  <c r="H1499" i="11"/>
  <c r="I1499" i="11"/>
  <c r="J1499" i="11"/>
  <c r="G1500" i="11"/>
  <c r="H1500" i="11"/>
  <c r="I1500" i="11"/>
  <c r="J1500" i="11"/>
  <c r="G1501" i="11"/>
  <c r="H1501" i="11"/>
  <c r="I1501" i="11"/>
  <c r="J1501" i="11"/>
  <c r="G1502" i="11"/>
  <c r="H1502" i="11"/>
  <c r="I1502" i="11"/>
  <c r="J1502" i="11"/>
  <c r="G1503" i="11"/>
  <c r="H1503" i="11"/>
  <c r="I1503" i="11"/>
  <c r="J1503" i="11"/>
  <c r="G1504" i="11"/>
  <c r="H1504" i="11"/>
  <c r="I1504" i="11"/>
  <c r="J1504" i="11"/>
  <c r="M1504" i="11"/>
  <c r="K1504" i="11"/>
  <c r="L1504" i="11" s="1"/>
  <c r="M1503" i="11"/>
  <c r="K1503" i="11"/>
  <c r="L1503" i="11" s="1"/>
  <c r="M1502" i="11"/>
  <c r="K1502" i="11"/>
  <c r="L1502" i="11" s="1"/>
  <c r="M1501" i="11"/>
  <c r="K1501" i="11"/>
  <c r="L1501" i="11" s="1"/>
  <c r="M1500" i="11"/>
  <c r="K1500" i="11"/>
  <c r="L1500" i="11" s="1"/>
  <c r="M1499" i="11"/>
  <c r="K1499" i="11"/>
  <c r="L1499" i="11" s="1"/>
  <c r="M1498" i="11"/>
  <c r="K1498" i="11"/>
  <c r="L1498" i="11" s="1"/>
  <c r="M1497" i="11"/>
  <c r="K1497" i="11"/>
  <c r="L1497" i="11" s="1"/>
  <c r="M1496" i="11"/>
  <c r="K1496" i="11"/>
  <c r="L1496" i="11" s="1"/>
  <c r="M1495" i="11"/>
  <c r="K1495" i="11"/>
  <c r="L1495" i="11" s="1"/>
  <c r="M1494" i="11"/>
  <c r="K1494" i="11"/>
  <c r="L1494" i="11" s="1"/>
  <c r="M1493" i="11"/>
  <c r="K1493" i="11"/>
  <c r="L1493" i="11" s="1"/>
  <c r="M1492" i="11"/>
  <c r="K1492" i="11"/>
  <c r="L1492" i="11" s="1"/>
  <c r="M1491" i="11"/>
  <c r="K1491" i="11"/>
  <c r="L1491" i="11" s="1"/>
  <c r="M1490" i="11"/>
  <c r="K1490" i="11"/>
  <c r="L1490" i="11" s="1"/>
  <c r="M1489" i="11"/>
  <c r="K1489" i="11"/>
  <c r="L1489" i="11" s="1"/>
  <c r="M1488" i="11"/>
  <c r="K1488" i="11"/>
  <c r="L1488" i="11" s="1"/>
  <c r="M1487" i="11"/>
  <c r="K1487" i="11"/>
  <c r="L1487" i="11" s="1"/>
  <c r="M1486" i="11"/>
  <c r="K1486" i="11"/>
  <c r="L1486" i="11" s="1"/>
  <c r="M1485" i="11"/>
  <c r="K1485" i="11"/>
  <c r="L1485" i="11" s="1"/>
  <c r="M1484" i="11"/>
  <c r="K1484" i="11"/>
  <c r="L1484" i="11" s="1"/>
  <c r="M1483" i="11"/>
  <c r="K1483" i="11"/>
  <c r="L1483" i="11" s="1"/>
  <c r="M1482" i="11"/>
  <c r="K1482" i="11"/>
  <c r="L1482" i="11" s="1"/>
  <c r="M1481" i="11"/>
  <c r="K1481" i="11"/>
  <c r="L1481" i="11" s="1"/>
  <c r="M1480" i="11"/>
  <c r="K1480" i="11"/>
  <c r="L1480" i="11" s="1"/>
  <c r="M1479" i="11"/>
  <c r="K1479" i="11"/>
  <c r="L1479" i="11" s="1"/>
  <c r="M1478" i="11"/>
  <c r="K1478" i="11"/>
  <c r="L1478" i="11" s="1"/>
  <c r="M1477" i="11"/>
  <c r="K1477" i="11"/>
  <c r="L1477" i="11" s="1"/>
  <c r="M1476" i="11"/>
  <c r="K1476" i="11"/>
  <c r="L1476" i="11" s="1"/>
  <c r="M1475" i="11"/>
  <c r="K1475" i="11"/>
  <c r="L1475" i="11" s="1"/>
  <c r="M1474" i="11"/>
  <c r="K1474" i="11"/>
  <c r="L1474" i="11" s="1"/>
  <c r="M1473" i="11"/>
  <c r="L1473" i="11"/>
  <c r="K1473" i="11"/>
  <c r="M1472" i="11"/>
  <c r="K1472" i="11"/>
  <c r="L1472" i="11" s="1"/>
  <c r="M1471" i="11"/>
  <c r="K1471" i="11"/>
  <c r="L1471" i="11" s="1"/>
  <c r="M1470" i="11"/>
  <c r="K1470" i="11"/>
  <c r="L1470" i="11" s="1"/>
  <c r="M1469" i="11"/>
  <c r="K1469" i="11"/>
  <c r="L1469" i="11" s="1"/>
  <c r="M1468" i="11"/>
  <c r="K1468" i="11"/>
  <c r="L1468" i="11" s="1"/>
  <c r="M1467" i="11"/>
  <c r="K1467" i="11"/>
  <c r="L1467" i="11" s="1"/>
  <c r="M1466" i="11"/>
  <c r="K1466" i="11"/>
  <c r="L1466" i="11" s="1"/>
  <c r="M1465" i="11"/>
  <c r="K1465" i="11"/>
  <c r="L1465" i="11" s="1"/>
  <c r="M1464" i="11"/>
  <c r="K1464" i="11"/>
  <c r="L1464" i="11" s="1"/>
  <c r="M1463" i="11"/>
  <c r="K1463" i="11"/>
  <c r="L1463" i="11" s="1"/>
  <c r="M1462" i="11"/>
  <c r="K1462" i="11"/>
  <c r="L1462" i="11" s="1"/>
  <c r="M1461" i="11"/>
  <c r="K1461" i="11"/>
  <c r="L1461" i="11" s="1"/>
  <c r="M1460" i="11"/>
  <c r="K1460" i="11"/>
  <c r="L1460" i="11" s="1"/>
  <c r="M1459" i="11"/>
  <c r="K1459" i="11"/>
  <c r="L1459" i="11" s="1"/>
  <c r="M1458" i="11"/>
  <c r="K1458" i="11"/>
  <c r="L1458" i="11" s="1"/>
  <c r="M1457" i="11"/>
  <c r="K1457" i="11"/>
  <c r="L1457" i="11" s="1"/>
  <c r="M1456" i="11"/>
  <c r="K1456" i="11"/>
  <c r="L1456" i="11" s="1"/>
  <c r="M1455" i="11"/>
  <c r="K1455" i="11"/>
  <c r="L1455" i="11" s="1"/>
  <c r="M1454" i="11"/>
  <c r="K1454" i="11"/>
  <c r="L1454" i="11" s="1"/>
  <c r="M1453" i="11"/>
  <c r="K1453" i="11"/>
  <c r="L1453" i="11" s="1"/>
  <c r="M1452" i="11"/>
  <c r="K1452" i="11"/>
  <c r="L1452" i="11" s="1"/>
  <c r="M1451" i="11"/>
  <c r="K1451" i="11"/>
  <c r="L1451" i="11" s="1"/>
  <c r="M1450" i="11"/>
  <c r="K1450" i="11"/>
  <c r="L1450" i="11" s="1"/>
  <c r="M1449" i="11"/>
  <c r="K1449" i="11"/>
  <c r="L1449" i="11" s="1"/>
  <c r="M1448" i="11"/>
  <c r="K1448" i="11"/>
  <c r="L1448" i="11" s="1"/>
  <c r="M1447" i="11"/>
  <c r="K1447" i="11"/>
  <c r="L1447" i="11" s="1"/>
  <c r="M1446" i="11"/>
  <c r="K1446" i="11"/>
  <c r="L1446" i="11" s="1"/>
  <c r="M1445" i="11"/>
  <c r="K1445" i="11"/>
  <c r="L1445" i="11" s="1"/>
  <c r="M1444" i="11"/>
  <c r="K1444" i="11"/>
  <c r="L1444" i="11" s="1"/>
  <c r="M1443" i="11"/>
  <c r="K1443" i="11"/>
  <c r="L1443" i="11" s="1"/>
  <c r="M1442" i="11"/>
  <c r="K1442" i="11"/>
  <c r="L1442" i="11" s="1"/>
  <c r="M1441" i="11"/>
  <c r="K1441" i="11"/>
  <c r="L1441" i="11" s="1"/>
  <c r="M1440" i="11"/>
  <c r="K1440" i="11"/>
  <c r="L1440" i="11" s="1"/>
  <c r="M1439" i="11"/>
  <c r="K1439" i="11"/>
  <c r="L1439" i="11" s="1"/>
  <c r="M1438" i="11"/>
  <c r="K1438" i="11"/>
  <c r="L1438" i="11" s="1"/>
  <c r="M1437" i="11"/>
  <c r="K1437" i="11"/>
  <c r="L1437" i="11" s="1"/>
  <c r="M1436" i="11"/>
  <c r="K1436" i="11"/>
  <c r="L1436" i="11" s="1"/>
  <c r="M1435" i="11"/>
  <c r="K1435" i="11"/>
  <c r="L1435" i="11" s="1"/>
  <c r="M1434" i="11"/>
  <c r="K1434" i="11"/>
  <c r="L1434" i="11" s="1"/>
  <c r="M1433" i="11"/>
  <c r="K1433" i="11"/>
  <c r="L1433" i="11" s="1"/>
  <c r="M1432" i="11"/>
  <c r="K1432" i="11"/>
  <c r="L1432" i="11" s="1"/>
  <c r="M1431" i="11"/>
  <c r="K1431" i="11"/>
  <c r="L1431" i="11" s="1"/>
  <c r="M1430" i="11"/>
  <c r="K1430" i="11"/>
  <c r="L1430" i="11" s="1"/>
  <c r="M1429" i="11"/>
  <c r="K1429" i="11"/>
  <c r="L1429" i="11" s="1"/>
  <c r="M1428" i="11"/>
  <c r="K1428" i="11"/>
  <c r="L1428" i="11" s="1"/>
  <c r="M1427" i="11"/>
  <c r="K1427" i="11"/>
  <c r="L1427" i="11" s="1"/>
  <c r="M1426" i="11"/>
  <c r="K1426" i="11"/>
  <c r="L1426" i="11" s="1"/>
  <c r="M1425" i="11"/>
  <c r="K1425" i="11"/>
  <c r="L1425" i="11" s="1"/>
  <c r="M1424" i="11"/>
  <c r="K1424" i="11"/>
  <c r="L1424" i="11" s="1"/>
  <c r="M1423" i="11"/>
  <c r="K1423" i="11"/>
  <c r="L1423" i="11" s="1"/>
  <c r="M1422" i="11"/>
  <c r="K1422" i="11"/>
  <c r="L1422" i="11" s="1"/>
  <c r="M1421" i="11"/>
  <c r="K1421" i="11"/>
  <c r="L1421" i="11" s="1"/>
  <c r="M1420" i="11"/>
  <c r="K1420" i="11"/>
  <c r="L1420" i="11" s="1"/>
  <c r="M1419" i="11"/>
  <c r="K1419" i="11"/>
  <c r="L1419" i="11" s="1"/>
  <c r="M1418" i="11"/>
  <c r="L1418" i="11"/>
  <c r="K1418" i="11"/>
  <c r="M1417" i="11"/>
  <c r="K1417" i="11"/>
  <c r="L1417" i="11" s="1"/>
  <c r="M1416" i="11"/>
  <c r="K1416" i="11"/>
  <c r="L1416" i="11" s="1"/>
  <c r="M1415" i="11"/>
  <c r="K1415" i="11"/>
  <c r="L1415" i="11" s="1"/>
  <c r="M1414" i="11"/>
  <c r="K1414" i="11"/>
  <c r="L1414" i="11" s="1"/>
  <c r="M1413" i="11"/>
  <c r="K1413" i="11"/>
  <c r="L1413" i="11" s="1"/>
  <c r="M1412" i="11"/>
  <c r="K1412" i="11"/>
  <c r="L1412" i="11" s="1"/>
  <c r="M1411" i="11"/>
  <c r="K1411" i="11"/>
  <c r="L1411" i="11" s="1"/>
  <c r="M1410" i="11"/>
  <c r="K1410" i="11"/>
  <c r="L1410" i="11" s="1"/>
  <c r="M1409" i="11"/>
  <c r="K1409" i="11"/>
  <c r="L1409" i="11" s="1"/>
  <c r="M1408" i="11"/>
  <c r="K1408" i="11"/>
  <c r="L1408" i="11" s="1"/>
  <c r="M1407" i="11"/>
  <c r="K1407" i="11"/>
  <c r="L1407" i="11" s="1"/>
  <c r="M1406" i="11"/>
  <c r="K1406" i="11"/>
  <c r="L1406" i="11" s="1"/>
  <c r="M1405" i="11"/>
  <c r="K1405" i="11"/>
  <c r="L1405" i="11" s="1"/>
  <c r="M1404" i="11"/>
  <c r="K1404" i="11"/>
  <c r="L1404" i="11" s="1"/>
  <c r="M1403" i="11"/>
  <c r="K1403" i="11"/>
  <c r="L1403" i="11" s="1"/>
  <c r="M1402" i="11"/>
  <c r="K1402" i="11"/>
  <c r="L1402" i="11" s="1"/>
  <c r="M1401" i="11"/>
  <c r="K1401" i="11"/>
  <c r="L1401" i="11" s="1"/>
  <c r="M1400" i="11"/>
  <c r="K1400" i="11"/>
  <c r="L1400" i="11" s="1"/>
  <c r="M1399" i="11"/>
  <c r="K1399" i="11"/>
  <c r="L1399" i="11" s="1"/>
  <c r="M1398" i="11"/>
  <c r="K1398" i="11"/>
  <c r="L1398" i="11" s="1"/>
  <c r="M1397" i="11"/>
  <c r="K1397" i="11"/>
  <c r="L1397" i="11" s="1"/>
  <c r="M1396" i="11"/>
  <c r="K1396" i="11"/>
  <c r="L1396" i="11" s="1"/>
  <c r="M1395" i="11"/>
  <c r="K1395" i="11"/>
  <c r="L1395" i="11" s="1"/>
  <c r="M1394" i="11"/>
  <c r="K1394" i="11"/>
  <c r="L1394" i="11" s="1"/>
  <c r="M1393" i="11"/>
  <c r="K1393" i="11"/>
  <c r="L1393" i="11" s="1"/>
  <c r="M1392" i="11"/>
  <c r="K1392" i="11"/>
  <c r="L1392" i="11" s="1"/>
  <c r="M1391" i="11"/>
  <c r="K1391" i="11"/>
  <c r="L1391" i="11" s="1"/>
  <c r="M1390" i="11"/>
  <c r="K1390" i="11"/>
  <c r="L1390" i="11" s="1"/>
  <c r="M1389" i="11"/>
  <c r="K1389" i="11"/>
  <c r="L1389" i="11" s="1"/>
  <c r="M1388" i="11"/>
  <c r="K1388" i="11"/>
  <c r="L1388" i="11" s="1"/>
  <c r="M1387" i="11"/>
  <c r="K1387" i="11"/>
  <c r="L1387" i="11" s="1"/>
  <c r="M1386" i="11"/>
  <c r="K1386" i="11"/>
  <c r="L1386" i="11" s="1"/>
  <c r="M1385" i="11"/>
  <c r="K1385" i="11"/>
  <c r="L1385" i="11" s="1"/>
  <c r="M1384" i="11"/>
  <c r="K1384" i="11"/>
  <c r="L1384" i="11" s="1"/>
  <c r="M1383" i="11"/>
  <c r="K1383" i="11"/>
  <c r="L1383" i="11" s="1"/>
  <c r="M1382" i="11"/>
  <c r="K1382" i="11"/>
  <c r="L1382" i="11" s="1"/>
  <c r="M1381" i="11"/>
  <c r="K1381" i="11"/>
  <c r="L1381" i="11" s="1"/>
  <c r="M1380" i="11"/>
  <c r="K1380" i="11"/>
  <c r="L1380" i="11" s="1"/>
  <c r="M1379" i="11"/>
  <c r="K1379" i="11"/>
  <c r="L1379" i="11" s="1"/>
  <c r="M1378" i="11"/>
  <c r="K1378" i="11"/>
  <c r="L1378" i="11" s="1"/>
  <c r="M1377" i="11"/>
  <c r="K1377" i="11"/>
  <c r="L1377" i="11" s="1"/>
  <c r="M1376" i="11"/>
  <c r="K1376" i="11"/>
  <c r="L1376" i="11" s="1"/>
  <c r="M1375" i="11"/>
  <c r="K1375" i="11"/>
  <c r="L1375" i="11" s="1"/>
  <c r="M1374" i="11"/>
  <c r="K1374" i="11"/>
  <c r="L1374" i="11" s="1"/>
  <c r="M1373" i="11"/>
  <c r="K1373" i="11"/>
  <c r="L1373" i="11" s="1"/>
  <c r="M1372" i="11"/>
  <c r="K1372" i="11"/>
  <c r="L1372" i="11" s="1"/>
  <c r="M1371" i="11"/>
  <c r="K1371" i="11"/>
  <c r="L1371" i="11" s="1"/>
  <c r="M1370" i="11"/>
  <c r="K1370" i="11"/>
  <c r="L1370" i="11" s="1"/>
  <c r="M1369" i="11"/>
  <c r="K1369" i="11"/>
  <c r="L1369" i="11" s="1"/>
  <c r="M1368" i="11"/>
  <c r="K1368" i="11"/>
  <c r="L1368" i="11" s="1"/>
  <c r="M1367" i="11"/>
  <c r="K1367" i="11"/>
  <c r="L1367" i="11" s="1"/>
  <c r="M1366" i="11"/>
  <c r="K1366" i="11"/>
  <c r="L1366" i="11" s="1"/>
  <c r="M1365" i="11"/>
  <c r="K1365" i="11"/>
  <c r="L1365" i="11" s="1"/>
  <c r="M1364" i="11"/>
  <c r="K1364" i="11"/>
  <c r="L1364" i="11" s="1"/>
  <c r="M1363" i="11"/>
  <c r="K1363" i="11"/>
  <c r="L1363" i="11" s="1"/>
  <c r="M1362" i="11"/>
  <c r="K1362" i="11"/>
  <c r="L1362" i="11" s="1"/>
  <c r="M1361" i="11"/>
  <c r="K1361" i="11"/>
  <c r="L1361" i="11" s="1"/>
  <c r="M1360" i="11"/>
  <c r="K1360" i="11"/>
  <c r="L1360" i="11" s="1"/>
  <c r="M1359" i="11"/>
  <c r="K1359" i="11"/>
  <c r="L1359" i="11" s="1"/>
  <c r="M1358" i="11"/>
  <c r="K1358" i="11"/>
  <c r="L1358" i="11" s="1"/>
  <c r="M1357" i="11"/>
  <c r="K1357" i="11"/>
  <c r="L1357" i="11" s="1"/>
  <c r="M1356" i="11"/>
  <c r="K1356" i="11"/>
  <c r="L1356" i="11" s="1"/>
  <c r="M1355" i="11"/>
  <c r="K1355" i="11"/>
  <c r="L1355" i="11" s="1"/>
  <c r="M1354" i="11"/>
  <c r="K1354" i="11"/>
  <c r="L1354" i="11" s="1"/>
  <c r="M1353" i="11"/>
  <c r="K1353" i="11"/>
  <c r="L1353" i="11" s="1"/>
  <c r="M1352" i="11"/>
  <c r="K1352" i="11"/>
  <c r="L1352" i="11" s="1"/>
  <c r="M1351" i="11"/>
  <c r="K1351" i="11"/>
  <c r="L1351" i="11" s="1"/>
  <c r="M1350" i="11"/>
  <c r="K1350" i="11"/>
  <c r="L1350" i="11" s="1"/>
  <c r="M1349" i="11"/>
  <c r="K1349" i="11"/>
  <c r="L1349" i="11" s="1"/>
  <c r="M1348" i="11"/>
  <c r="K1348" i="11"/>
  <c r="L1348" i="11" s="1"/>
  <c r="M1347" i="11"/>
  <c r="K1347" i="11"/>
  <c r="L1347" i="11" s="1"/>
  <c r="M1346" i="11"/>
  <c r="K1346" i="11"/>
  <c r="L1346" i="11" s="1"/>
  <c r="M1345" i="11"/>
  <c r="K1345" i="11"/>
  <c r="L1345" i="11" s="1"/>
  <c r="M1344" i="11"/>
  <c r="K1344" i="11"/>
  <c r="L1344" i="11" s="1"/>
  <c r="M1343" i="11"/>
  <c r="K1343" i="11"/>
  <c r="L1343" i="11" s="1"/>
  <c r="M1342" i="11"/>
  <c r="K1342" i="11"/>
  <c r="L1342" i="11" s="1"/>
  <c r="M1341" i="11"/>
  <c r="K1341" i="11"/>
  <c r="L1341" i="11" s="1"/>
  <c r="M1340" i="11"/>
  <c r="K1340" i="11"/>
  <c r="L1340" i="11" s="1"/>
  <c r="M1339" i="11"/>
  <c r="K1339" i="11"/>
  <c r="L1339" i="11" s="1"/>
  <c r="M1338" i="11"/>
  <c r="K1338" i="11"/>
  <c r="L1338" i="11" s="1"/>
  <c r="M1337" i="11"/>
  <c r="K1337" i="11"/>
  <c r="L1337" i="11" s="1"/>
  <c r="M1336" i="11"/>
  <c r="K1336" i="11"/>
  <c r="L1336" i="11" s="1"/>
  <c r="M1335" i="11"/>
  <c r="K1335" i="11"/>
  <c r="L1335" i="11" s="1"/>
  <c r="M1334" i="11"/>
  <c r="K1334" i="11"/>
  <c r="L1334" i="11" s="1"/>
  <c r="M1333" i="11"/>
  <c r="K1333" i="11"/>
  <c r="L1333" i="11" s="1"/>
  <c r="M1332" i="11"/>
  <c r="K1332" i="11"/>
  <c r="L1332" i="11" s="1"/>
  <c r="M1331" i="11"/>
  <c r="K1331" i="11"/>
  <c r="L1331" i="11" s="1"/>
  <c r="M1330" i="11"/>
  <c r="K1330" i="11"/>
  <c r="L1330" i="11" s="1"/>
  <c r="M1329" i="11"/>
  <c r="K1329" i="11"/>
  <c r="L1329" i="11" s="1"/>
  <c r="M1328" i="11"/>
  <c r="K1328" i="11"/>
  <c r="L1328" i="11" s="1"/>
  <c r="M1327" i="11"/>
  <c r="K1327" i="11"/>
  <c r="L1327" i="11" s="1"/>
  <c r="M1326" i="11"/>
  <c r="K1326" i="11"/>
  <c r="L1326" i="11" s="1"/>
  <c r="M1325" i="11"/>
  <c r="K1325" i="11"/>
  <c r="L1325" i="11" s="1"/>
  <c r="M1324" i="11"/>
  <c r="K1324" i="11"/>
  <c r="L1324" i="11" s="1"/>
  <c r="M1323" i="11"/>
  <c r="K1323" i="11"/>
  <c r="L1323" i="11" s="1"/>
  <c r="M1322" i="11"/>
  <c r="K1322" i="11"/>
  <c r="L1322" i="11" s="1"/>
  <c r="M1321" i="11"/>
  <c r="K1321" i="11"/>
  <c r="L1321" i="11" s="1"/>
  <c r="M1320" i="11"/>
  <c r="K1320" i="11"/>
  <c r="L1320" i="11" s="1"/>
  <c r="M1319" i="11"/>
  <c r="K1319" i="11"/>
  <c r="L1319" i="11" s="1"/>
  <c r="M1318" i="11"/>
  <c r="K1318" i="11"/>
  <c r="L1318" i="11" s="1"/>
  <c r="M1317" i="11"/>
  <c r="K1317" i="11"/>
  <c r="L1317" i="11" s="1"/>
  <c r="M1316" i="11"/>
  <c r="K1316" i="11"/>
  <c r="L1316" i="11" s="1"/>
  <c r="M1315" i="11"/>
  <c r="K1315" i="11"/>
  <c r="L1315" i="11" s="1"/>
  <c r="M1314" i="11"/>
  <c r="K1314" i="11"/>
  <c r="L1314" i="11" s="1"/>
  <c r="M1313" i="11"/>
  <c r="K1313" i="11"/>
  <c r="L1313" i="11" s="1"/>
  <c r="M1312" i="11"/>
  <c r="K1312" i="11"/>
  <c r="L1312" i="11" s="1"/>
  <c r="M1311" i="11"/>
  <c r="K1311" i="11"/>
  <c r="L1311" i="11" s="1"/>
  <c r="M1310" i="11"/>
  <c r="K1310" i="11"/>
  <c r="L1310" i="11" s="1"/>
  <c r="M1309" i="11"/>
  <c r="K1309" i="11"/>
  <c r="L1309" i="11" s="1"/>
  <c r="M1308" i="11"/>
  <c r="K1308" i="11"/>
  <c r="L1308" i="11" s="1"/>
  <c r="M1307" i="11"/>
  <c r="K1307" i="11"/>
  <c r="L1307" i="11" s="1"/>
  <c r="M1306" i="11"/>
  <c r="K1306" i="11"/>
  <c r="L1306" i="11" s="1"/>
  <c r="M1305" i="11"/>
  <c r="K1305" i="11"/>
  <c r="L1305" i="11" s="1"/>
  <c r="M1304" i="11"/>
  <c r="K1304" i="11"/>
  <c r="L1304" i="11" s="1"/>
  <c r="M1303" i="11"/>
  <c r="K1303" i="11"/>
  <c r="L1303" i="11" s="1"/>
  <c r="M1302" i="11"/>
  <c r="K1302" i="11"/>
  <c r="L1302" i="11" s="1"/>
  <c r="M1301" i="11"/>
  <c r="K1301" i="11"/>
  <c r="L1301" i="11" s="1"/>
  <c r="M1300" i="11"/>
  <c r="K1300" i="11"/>
  <c r="L1300" i="11" s="1"/>
  <c r="M1299" i="11"/>
  <c r="K1299" i="11"/>
  <c r="L1299" i="11" s="1"/>
  <c r="M1298" i="11"/>
  <c r="K1298" i="11"/>
  <c r="L1298" i="11" s="1"/>
  <c r="M1297" i="11"/>
  <c r="K1297" i="11"/>
  <c r="L1297" i="11" s="1"/>
  <c r="M1296" i="11"/>
  <c r="K1296" i="11"/>
  <c r="L1296" i="11" s="1"/>
  <c r="M1295" i="11"/>
  <c r="K1295" i="11"/>
  <c r="L1295" i="11" s="1"/>
  <c r="M1294" i="11"/>
  <c r="K1294" i="11"/>
  <c r="L1294" i="11" s="1"/>
  <c r="M1293" i="11"/>
  <c r="K1293" i="11"/>
  <c r="L1293" i="11" s="1"/>
  <c r="M1292" i="11"/>
  <c r="K1292" i="11"/>
  <c r="L1292" i="11" s="1"/>
  <c r="M1291" i="11"/>
  <c r="K1291" i="11"/>
  <c r="L1291" i="11" s="1"/>
  <c r="M1290" i="11"/>
  <c r="K1290" i="11"/>
  <c r="L1290" i="11" s="1"/>
  <c r="M1289" i="11"/>
  <c r="K1289" i="11"/>
  <c r="L1289" i="11" s="1"/>
  <c r="M1288" i="11"/>
  <c r="K1288" i="11"/>
  <c r="L1288" i="11" s="1"/>
  <c r="M1287" i="11"/>
  <c r="K1287" i="11"/>
  <c r="L1287" i="11" s="1"/>
  <c r="M1286" i="11"/>
  <c r="K1286" i="11"/>
  <c r="L1286" i="11" s="1"/>
  <c r="M1285" i="11"/>
  <c r="K1285" i="11"/>
  <c r="L1285" i="11" s="1"/>
  <c r="M1284" i="11"/>
  <c r="K1284" i="11"/>
  <c r="L1284" i="11" s="1"/>
  <c r="M1283" i="11"/>
  <c r="K1283" i="11"/>
  <c r="L1283" i="11" s="1"/>
  <c r="M1282" i="11"/>
  <c r="K1282" i="11"/>
  <c r="L1282" i="11" s="1"/>
  <c r="M1281" i="11"/>
  <c r="K1281" i="11"/>
  <c r="L1281" i="11" s="1"/>
  <c r="M1280" i="11"/>
  <c r="K1280" i="11"/>
  <c r="L1280" i="11" s="1"/>
  <c r="M1279" i="11"/>
  <c r="K1279" i="11"/>
  <c r="L1279" i="11" s="1"/>
  <c r="M1278" i="11"/>
  <c r="K1278" i="11"/>
  <c r="L1278" i="11" s="1"/>
  <c r="M1277" i="11"/>
  <c r="K1277" i="11"/>
  <c r="L1277" i="11" s="1"/>
  <c r="M1276" i="11"/>
  <c r="K1276" i="11"/>
  <c r="L1276" i="11" s="1"/>
  <c r="M1275" i="11"/>
  <c r="K1275" i="11"/>
  <c r="L1275" i="11" s="1"/>
  <c r="M1274" i="11"/>
  <c r="K1274" i="11"/>
  <c r="L1274" i="11" s="1"/>
  <c r="M1273" i="11"/>
  <c r="K1273" i="11"/>
  <c r="L1273" i="11" s="1"/>
  <c r="M1272" i="11"/>
  <c r="K1272" i="11"/>
  <c r="L1272" i="11" s="1"/>
  <c r="M1271" i="11"/>
  <c r="K1271" i="11"/>
  <c r="L1271" i="11" s="1"/>
  <c r="M1270" i="11"/>
  <c r="K1270" i="11"/>
  <c r="L1270" i="11" s="1"/>
  <c r="M1269" i="11"/>
  <c r="K1269" i="11"/>
  <c r="L1269" i="11" s="1"/>
  <c r="M1268" i="11"/>
  <c r="K1268" i="11"/>
  <c r="L1268" i="11" s="1"/>
  <c r="M1267" i="11"/>
  <c r="K1267" i="11"/>
  <c r="L1267" i="11" s="1"/>
  <c r="M1266" i="11"/>
  <c r="K1266" i="11"/>
  <c r="L1266" i="11" s="1"/>
  <c r="M1265" i="11"/>
  <c r="K1265" i="11"/>
  <c r="L1265" i="11" s="1"/>
  <c r="M1264" i="11"/>
  <c r="K1264" i="11"/>
  <c r="L1264" i="11" s="1"/>
  <c r="M1263" i="11"/>
  <c r="K1263" i="11"/>
  <c r="L1263" i="11" s="1"/>
  <c r="M1262" i="11"/>
  <c r="K1262" i="11"/>
  <c r="L1262" i="11" s="1"/>
  <c r="M1261" i="11"/>
  <c r="K1261" i="11"/>
  <c r="L1261" i="11" s="1"/>
  <c r="M1260" i="11"/>
  <c r="K1260" i="11"/>
  <c r="L1260" i="11" s="1"/>
  <c r="M1259" i="11"/>
  <c r="K1259" i="11"/>
  <c r="L1259" i="11" s="1"/>
  <c r="M1258" i="11"/>
  <c r="K1258" i="11"/>
  <c r="L1258" i="11" s="1"/>
  <c r="M1257" i="11"/>
  <c r="K1257" i="11"/>
  <c r="L1257" i="11" s="1"/>
  <c r="M1256" i="11"/>
  <c r="K1256" i="11"/>
  <c r="L1256" i="11" s="1"/>
  <c r="M1255" i="11"/>
  <c r="K1255" i="11"/>
  <c r="L1255" i="11" s="1"/>
  <c r="M1254" i="11"/>
  <c r="K1254" i="11"/>
  <c r="L1254" i="11" s="1"/>
  <c r="M1253" i="11"/>
  <c r="K1253" i="11"/>
  <c r="L1253" i="11" s="1"/>
  <c r="M1252" i="11"/>
  <c r="K1252" i="11"/>
  <c r="L1252" i="11" s="1"/>
  <c r="M1251" i="11"/>
  <c r="K1251" i="11"/>
  <c r="L1251" i="11" s="1"/>
  <c r="M1250" i="11"/>
  <c r="K1250" i="11"/>
  <c r="L1250" i="11" s="1"/>
  <c r="M1249" i="11"/>
  <c r="K1249" i="11"/>
  <c r="L1249" i="11" s="1"/>
  <c r="M1248" i="11"/>
  <c r="K1248" i="11"/>
  <c r="L1248" i="11" s="1"/>
  <c r="M1247" i="11"/>
  <c r="K1247" i="11"/>
  <c r="L1247" i="11" s="1"/>
  <c r="M1246" i="11"/>
  <c r="K1246" i="11"/>
  <c r="L1246" i="11" s="1"/>
  <c r="M1245" i="11"/>
  <c r="K1245" i="11"/>
  <c r="L1245" i="11" s="1"/>
  <c r="M1244" i="11"/>
  <c r="K1244" i="11"/>
  <c r="L1244" i="11" s="1"/>
  <c r="M1243" i="11"/>
  <c r="K1243" i="11"/>
  <c r="L1243" i="11" s="1"/>
  <c r="M1242" i="11"/>
  <c r="K1242" i="11"/>
  <c r="L1242" i="11" s="1"/>
  <c r="M1241" i="11"/>
  <c r="K1241" i="11"/>
  <c r="L1241" i="11" s="1"/>
  <c r="M1240" i="11"/>
  <c r="K1240" i="11"/>
  <c r="L1240" i="11" s="1"/>
  <c r="M1239" i="11"/>
  <c r="K1239" i="11"/>
  <c r="L1239" i="11" s="1"/>
  <c r="M1238" i="11"/>
  <c r="K1238" i="11"/>
  <c r="L1238" i="11" s="1"/>
  <c r="M1237" i="11"/>
  <c r="K1237" i="11"/>
  <c r="L1237" i="11" s="1"/>
  <c r="M1236" i="11"/>
  <c r="K1236" i="11"/>
  <c r="L1236" i="11" s="1"/>
  <c r="M1235" i="11"/>
  <c r="K1235" i="11"/>
  <c r="L1235" i="11" s="1"/>
  <c r="M1234" i="11"/>
  <c r="K1234" i="11"/>
  <c r="L1234" i="11" s="1"/>
  <c r="M1233" i="11"/>
  <c r="K1233" i="11"/>
  <c r="L1233" i="11" s="1"/>
  <c r="M1232" i="11"/>
  <c r="K1232" i="11"/>
  <c r="L1232" i="11" s="1"/>
  <c r="M1231" i="11"/>
  <c r="K1231" i="11"/>
  <c r="L1231" i="11" s="1"/>
  <c r="M1230" i="11"/>
  <c r="K1230" i="11"/>
  <c r="L1230" i="11" s="1"/>
  <c r="M1229" i="11"/>
  <c r="K1229" i="11"/>
  <c r="L1229" i="11" s="1"/>
  <c r="M1228" i="11"/>
  <c r="K1228" i="11"/>
  <c r="L1228" i="11" s="1"/>
  <c r="M1227" i="11"/>
  <c r="K1227" i="11"/>
  <c r="L1227" i="11" s="1"/>
  <c r="M1226" i="11"/>
  <c r="K1226" i="11"/>
  <c r="L1226" i="11" s="1"/>
  <c r="M1225" i="11"/>
  <c r="K1225" i="11"/>
  <c r="L1225" i="11" s="1"/>
  <c r="M1224" i="11"/>
  <c r="K1224" i="11"/>
  <c r="L1224" i="11" s="1"/>
  <c r="M1223" i="11"/>
  <c r="K1223" i="11"/>
  <c r="L1223" i="11" s="1"/>
  <c r="M1222" i="11"/>
  <c r="K1222" i="11"/>
  <c r="L1222" i="11" s="1"/>
  <c r="M1221" i="11"/>
  <c r="K1221" i="11"/>
  <c r="L1221" i="11" s="1"/>
  <c r="M1220" i="11"/>
  <c r="K1220" i="11"/>
  <c r="L1220" i="11" s="1"/>
  <c r="M1219" i="11"/>
  <c r="K1219" i="11"/>
  <c r="L1219" i="11" s="1"/>
  <c r="M1218" i="11"/>
  <c r="K1218" i="11"/>
  <c r="L1218" i="11" s="1"/>
  <c r="M1217" i="11"/>
  <c r="K1217" i="11"/>
  <c r="L1217" i="11" s="1"/>
  <c r="M1216" i="11"/>
  <c r="K1216" i="11"/>
  <c r="L1216" i="11" s="1"/>
  <c r="M1215" i="11"/>
  <c r="K1215" i="11"/>
  <c r="L1215" i="11" s="1"/>
  <c r="M1214" i="11"/>
  <c r="K1214" i="11"/>
  <c r="L1214" i="11" s="1"/>
  <c r="M1213" i="11"/>
  <c r="K1213" i="11"/>
  <c r="L1213" i="11" s="1"/>
  <c r="M1212" i="11"/>
  <c r="K1212" i="11"/>
  <c r="L1212" i="11" s="1"/>
  <c r="M1211" i="11"/>
  <c r="K1211" i="11"/>
  <c r="L1211" i="11" s="1"/>
  <c r="M1210" i="11"/>
  <c r="K1210" i="11"/>
  <c r="L1210" i="11" s="1"/>
  <c r="M1209" i="11"/>
  <c r="K1209" i="11"/>
  <c r="L1209" i="11" s="1"/>
  <c r="M1208" i="11"/>
  <c r="K1208" i="11"/>
  <c r="L1208" i="11" s="1"/>
  <c r="M1207" i="11"/>
  <c r="K1207" i="11"/>
  <c r="L1207" i="11" s="1"/>
  <c r="M1206" i="11"/>
  <c r="K1206" i="11"/>
  <c r="L1206" i="11" s="1"/>
  <c r="M1205" i="11"/>
  <c r="K1205" i="11"/>
  <c r="L1205" i="11" s="1"/>
  <c r="M1204" i="11"/>
  <c r="K1204" i="11"/>
  <c r="L1204" i="11" s="1"/>
  <c r="M1203" i="11"/>
  <c r="K1203" i="11"/>
  <c r="L1203" i="11" s="1"/>
  <c r="M1202" i="11"/>
  <c r="K1202" i="11"/>
  <c r="L1202" i="11" s="1"/>
  <c r="M1201" i="11"/>
  <c r="K1201" i="11"/>
  <c r="L1201" i="11" s="1"/>
  <c r="M1200" i="11"/>
  <c r="K1200" i="11"/>
  <c r="L1200" i="11" s="1"/>
  <c r="M1199" i="11"/>
  <c r="K1199" i="11"/>
  <c r="L1199" i="11" s="1"/>
  <c r="M1198" i="11"/>
  <c r="K1198" i="11"/>
  <c r="L1198" i="11" s="1"/>
  <c r="M1197" i="11"/>
  <c r="K1197" i="11"/>
  <c r="L1197" i="11" s="1"/>
  <c r="M1196" i="11"/>
  <c r="K1196" i="11"/>
  <c r="L1196" i="11" s="1"/>
  <c r="M1195" i="11"/>
  <c r="K1195" i="11"/>
  <c r="L1195" i="11" s="1"/>
  <c r="M1194" i="11"/>
  <c r="K1194" i="11"/>
  <c r="L1194" i="11" s="1"/>
  <c r="M1193" i="11"/>
  <c r="K1193" i="11"/>
  <c r="L1193" i="11" s="1"/>
  <c r="M1192" i="11"/>
  <c r="K1192" i="11"/>
  <c r="L1192" i="11" s="1"/>
  <c r="M1191" i="11"/>
  <c r="K1191" i="11"/>
  <c r="L1191" i="11" s="1"/>
  <c r="M1190" i="11"/>
  <c r="K1190" i="11"/>
  <c r="L1190" i="11" s="1"/>
  <c r="M1189" i="11"/>
  <c r="K1189" i="11"/>
  <c r="L1189" i="11" s="1"/>
  <c r="M1188" i="11"/>
  <c r="K1188" i="11"/>
  <c r="L1188" i="11" s="1"/>
  <c r="M1187" i="11"/>
  <c r="K1187" i="11"/>
  <c r="L1187" i="11" s="1"/>
  <c r="M1186" i="11"/>
  <c r="K1186" i="11"/>
  <c r="L1186" i="11" s="1"/>
  <c r="M1185" i="11"/>
  <c r="K1185" i="11"/>
  <c r="L1185" i="11" s="1"/>
  <c r="M1184" i="11"/>
  <c r="K1184" i="11"/>
  <c r="L1184" i="11" s="1"/>
  <c r="M1183" i="11"/>
  <c r="K1183" i="11"/>
  <c r="L1183" i="11" s="1"/>
  <c r="M1182" i="11"/>
  <c r="K1182" i="11"/>
  <c r="L1182" i="11" s="1"/>
  <c r="M1181" i="11"/>
  <c r="K1181" i="11"/>
  <c r="L1181" i="11" s="1"/>
  <c r="M1180" i="11"/>
  <c r="K1180" i="11"/>
  <c r="L1180" i="11" s="1"/>
  <c r="M1179" i="11"/>
  <c r="K1179" i="11"/>
  <c r="L1179" i="11" s="1"/>
  <c r="M1178" i="11"/>
  <c r="K1178" i="11"/>
  <c r="L1178" i="11" s="1"/>
  <c r="M1177" i="11"/>
  <c r="K1177" i="11"/>
  <c r="L1177" i="11" s="1"/>
  <c r="M1176" i="11"/>
  <c r="K1176" i="11"/>
  <c r="L1176" i="11" s="1"/>
  <c r="M1175" i="11"/>
  <c r="K1175" i="11"/>
  <c r="L1175" i="11" s="1"/>
  <c r="M1174" i="11"/>
  <c r="K1174" i="11"/>
  <c r="L1174" i="11" s="1"/>
  <c r="M1173" i="11"/>
  <c r="K1173" i="11"/>
  <c r="L1173" i="11" s="1"/>
  <c r="M1172" i="11"/>
  <c r="K1172" i="11"/>
  <c r="L1172" i="11" s="1"/>
  <c r="M1171" i="11"/>
  <c r="K1171" i="11"/>
  <c r="L1171" i="11" s="1"/>
  <c r="M1170" i="11"/>
  <c r="K1170" i="11"/>
  <c r="L1170" i="11" s="1"/>
  <c r="M1169" i="11"/>
  <c r="K1169" i="11"/>
  <c r="L1169" i="11" s="1"/>
  <c r="M1168" i="11"/>
  <c r="K1168" i="11"/>
  <c r="L1168" i="11" s="1"/>
  <c r="M1167" i="11"/>
  <c r="K1167" i="11"/>
  <c r="L1167" i="11" s="1"/>
  <c r="M1166" i="11"/>
  <c r="K1166" i="11"/>
  <c r="L1166" i="11" s="1"/>
  <c r="M1165" i="11"/>
  <c r="K1165" i="11"/>
  <c r="L1165" i="11" s="1"/>
  <c r="M1164" i="11"/>
  <c r="K1164" i="11"/>
  <c r="L1164" i="11" s="1"/>
  <c r="M1163" i="11"/>
  <c r="K1163" i="11"/>
  <c r="L1163" i="11" s="1"/>
  <c r="M1162" i="11"/>
  <c r="K1162" i="11"/>
  <c r="L1162" i="11" s="1"/>
  <c r="M1161" i="11"/>
  <c r="K1161" i="11"/>
  <c r="L1161" i="11" s="1"/>
  <c r="M1160" i="11"/>
  <c r="K1160" i="11"/>
  <c r="L1160" i="11" s="1"/>
  <c r="M1159" i="11"/>
  <c r="K1159" i="11"/>
  <c r="L1159" i="11" s="1"/>
  <c r="M1158" i="11"/>
  <c r="K1158" i="11"/>
  <c r="L1158" i="11" s="1"/>
  <c r="M1157" i="11"/>
  <c r="K1157" i="11"/>
  <c r="L1157" i="11" s="1"/>
  <c r="M1156" i="11"/>
  <c r="K1156" i="11"/>
  <c r="L1156" i="11" s="1"/>
  <c r="M1155" i="11"/>
  <c r="K1155" i="11"/>
  <c r="L1155" i="11" s="1"/>
  <c r="M1154" i="11"/>
  <c r="K1154" i="11"/>
  <c r="L1154" i="11" s="1"/>
  <c r="M1153" i="11"/>
  <c r="K1153" i="11"/>
  <c r="L1153" i="11" s="1"/>
  <c r="M1152" i="11"/>
  <c r="K1152" i="11"/>
  <c r="L1152" i="11" s="1"/>
  <c r="M1151" i="11"/>
  <c r="K1151" i="11"/>
  <c r="L1151" i="11" s="1"/>
  <c r="M1150" i="11"/>
  <c r="K1150" i="11"/>
  <c r="L1150" i="11" s="1"/>
  <c r="M1149" i="11"/>
  <c r="K1149" i="11"/>
  <c r="L1149" i="11" s="1"/>
  <c r="M1148" i="11"/>
  <c r="K1148" i="11"/>
  <c r="L1148" i="11" s="1"/>
  <c r="M1147" i="11"/>
  <c r="K1147" i="11"/>
  <c r="L1147" i="11" s="1"/>
  <c r="M1146" i="11"/>
  <c r="K1146" i="11"/>
  <c r="L1146" i="11" s="1"/>
  <c r="M1145" i="11"/>
  <c r="K1145" i="11"/>
  <c r="L1145" i="11" s="1"/>
  <c r="M1144" i="11"/>
  <c r="K1144" i="11"/>
  <c r="L1144" i="11" s="1"/>
  <c r="M1143" i="11"/>
  <c r="K1143" i="11"/>
  <c r="L1143" i="11" s="1"/>
  <c r="M1142" i="11"/>
  <c r="K1142" i="11"/>
  <c r="L1142" i="11" s="1"/>
  <c r="M1141" i="11"/>
  <c r="K1141" i="11"/>
  <c r="L1141" i="11" s="1"/>
  <c r="M1140" i="11"/>
  <c r="K1140" i="11"/>
  <c r="L1140" i="11" s="1"/>
  <c r="M1139" i="11"/>
  <c r="K1139" i="11"/>
  <c r="L1139" i="11" s="1"/>
  <c r="M1138" i="11"/>
  <c r="K1138" i="11"/>
  <c r="L1138" i="11" s="1"/>
  <c r="M1137" i="11"/>
  <c r="K1137" i="11"/>
  <c r="L1137" i="11" s="1"/>
  <c r="M1136" i="11"/>
  <c r="K1136" i="11"/>
  <c r="L1136" i="11" s="1"/>
  <c r="M1135" i="11"/>
  <c r="K1135" i="11"/>
  <c r="L1135" i="11" s="1"/>
  <c r="M1134" i="11"/>
  <c r="K1134" i="11"/>
  <c r="L1134" i="11" s="1"/>
  <c r="M1133" i="11"/>
  <c r="K1133" i="11"/>
  <c r="L1133" i="11" s="1"/>
  <c r="M1132" i="11"/>
  <c r="K1132" i="11"/>
  <c r="L1132" i="11" s="1"/>
  <c r="M1131" i="11"/>
  <c r="K1131" i="11"/>
  <c r="L1131" i="11" s="1"/>
  <c r="M1130" i="11"/>
  <c r="K1130" i="11"/>
  <c r="L1130" i="11" s="1"/>
  <c r="M1129" i="11"/>
  <c r="K1129" i="11"/>
  <c r="L1129" i="11" s="1"/>
  <c r="M1128" i="11"/>
  <c r="K1128" i="11"/>
  <c r="L1128" i="11" s="1"/>
  <c r="M1127" i="11"/>
  <c r="K1127" i="11"/>
  <c r="L1127" i="11" s="1"/>
  <c r="M1126" i="11"/>
  <c r="K1126" i="11"/>
  <c r="L1126" i="11" s="1"/>
  <c r="M1125" i="11"/>
  <c r="K1125" i="11"/>
  <c r="L1125" i="11" s="1"/>
  <c r="M1124" i="11"/>
  <c r="K1124" i="11"/>
  <c r="L1124" i="11" s="1"/>
  <c r="M1123" i="11"/>
  <c r="K1123" i="11"/>
  <c r="L1123" i="11" s="1"/>
  <c r="M1122" i="11"/>
  <c r="K1122" i="11"/>
  <c r="L1122" i="11" s="1"/>
  <c r="M1121" i="11"/>
  <c r="K1121" i="11"/>
  <c r="L1121" i="11" s="1"/>
  <c r="M1120" i="11"/>
  <c r="K1120" i="11"/>
  <c r="L1120" i="11" s="1"/>
  <c r="M1119" i="11"/>
  <c r="K1119" i="11"/>
  <c r="L1119" i="11" s="1"/>
  <c r="M1118" i="11"/>
  <c r="K1118" i="11"/>
  <c r="L1118" i="11" s="1"/>
  <c r="M1117" i="11"/>
  <c r="K1117" i="11"/>
  <c r="L1117" i="11" s="1"/>
  <c r="M1116" i="11"/>
  <c r="K1116" i="11"/>
  <c r="L1116" i="11" s="1"/>
  <c r="M1115" i="11"/>
  <c r="K1115" i="11"/>
  <c r="L1115" i="11" s="1"/>
  <c r="M1114" i="11"/>
  <c r="K1114" i="11"/>
  <c r="L1114" i="11" s="1"/>
  <c r="M1113" i="11"/>
  <c r="K1113" i="11"/>
  <c r="L1113" i="11" s="1"/>
  <c r="M1112" i="11"/>
  <c r="K1112" i="11"/>
  <c r="L1112" i="11" s="1"/>
  <c r="M1111" i="11"/>
  <c r="K1111" i="11"/>
  <c r="L1111" i="11" s="1"/>
  <c r="M1110" i="11"/>
  <c r="K1110" i="11"/>
  <c r="L1110" i="11" s="1"/>
  <c r="M1109" i="11"/>
  <c r="K1109" i="11"/>
  <c r="L1109" i="11" s="1"/>
  <c r="M1108" i="11"/>
  <c r="K1108" i="11"/>
  <c r="L1108" i="11" s="1"/>
  <c r="M1107" i="11"/>
  <c r="K1107" i="11"/>
  <c r="L1107" i="11" s="1"/>
  <c r="M1106" i="11"/>
  <c r="K1106" i="11"/>
  <c r="L1106" i="11" s="1"/>
  <c r="M1105" i="11"/>
  <c r="K1105" i="11"/>
  <c r="L1105" i="11" s="1"/>
  <c r="M1104" i="11"/>
  <c r="K1104" i="11"/>
  <c r="L1104" i="11" s="1"/>
  <c r="M1103" i="11"/>
  <c r="K1103" i="11"/>
  <c r="L1103" i="11" s="1"/>
  <c r="M1102" i="11"/>
  <c r="K1102" i="11"/>
  <c r="L1102" i="11" s="1"/>
  <c r="M1101" i="11"/>
  <c r="K1101" i="11"/>
  <c r="L1101" i="11" s="1"/>
  <c r="M1100" i="11"/>
  <c r="K1100" i="11"/>
  <c r="L1100" i="11" s="1"/>
  <c r="M1099" i="11"/>
  <c r="K1099" i="11"/>
  <c r="L1099" i="11" s="1"/>
  <c r="M1098" i="11"/>
  <c r="K1098" i="11"/>
  <c r="L1098" i="11" s="1"/>
  <c r="M1097" i="11"/>
  <c r="K1097" i="11"/>
  <c r="L1097" i="11" s="1"/>
  <c r="M1096" i="11"/>
  <c r="K1096" i="11"/>
  <c r="L1096" i="11" s="1"/>
  <c r="M1095" i="11"/>
  <c r="K1095" i="11"/>
  <c r="L1095" i="11" s="1"/>
  <c r="M1094" i="11"/>
  <c r="K1094" i="11"/>
  <c r="L1094" i="11" s="1"/>
  <c r="M1093" i="11"/>
  <c r="K1093" i="11"/>
  <c r="L1093" i="11" s="1"/>
  <c r="M1092" i="11"/>
  <c r="K1092" i="11"/>
  <c r="L1092" i="11" s="1"/>
  <c r="M1091" i="11"/>
  <c r="K1091" i="11"/>
  <c r="L1091" i="11" s="1"/>
  <c r="M1090" i="11"/>
  <c r="K1090" i="11"/>
  <c r="L1090" i="11" s="1"/>
  <c r="M1089" i="11"/>
  <c r="K1089" i="11"/>
  <c r="L1089" i="11" s="1"/>
  <c r="M1088" i="11"/>
  <c r="K1088" i="11"/>
  <c r="L1088" i="11" s="1"/>
  <c r="M1087" i="11"/>
  <c r="K1087" i="11"/>
  <c r="L1087" i="11" s="1"/>
  <c r="M1086" i="11"/>
  <c r="K1086" i="11"/>
  <c r="L1086" i="11" s="1"/>
  <c r="M1085" i="11"/>
  <c r="K1085" i="11"/>
  <c r="L1085" i="11" s="1"/>
  <c r="M1084" i="11"/>
  <c r="K1084" i="11"/>
  <c r="L1084" i="11" s="1"/>
  <c r="M1083" i="11"/>
  <c r="K1083" i="11"/>
  <c r="L1083" i="11" s="1"/>
  <c r="M1082" i="11"/>
  <c r="K1082" i="11"/>
  <c r="L1082" i="11" s="1"/>
  <c r="M1081" i="11"/>
  <c r="K1081" i="11"/>
  <c r="L1081" i="11" s="1"/>
  <c r="M1080" i="11"/>
  <c r="K1080" i="11"/>
  <c r="L1080" i="11" s="1"/>
  <c r="M1079" i="11"/>
  <c r="K1079" i="11"/>
  <c r="L1079" i="11" s="1"/>
  <c r="M1078" i="11"/>
  <c r="K1078" i="11"/>
  <c r="L1078" i="11" s="1"/>
  <c r="M1077" i="11"/>
  <c r="K1077" i="11"/>
  <c r="L1077" i="11" s="1"/>
  <c r="M1076" i="11"/>
  <c r="K1076" i="11"/>
  <c r="L1076" i="11" s="1"/>
  <c r="M1075" i="11"/>
  <c r="K1075" i="11"/>
  <c r="L1075" i="11" s="1"/>
  <c r="M1074" i="11"/>
  <c r="K1074" i="11"/>
  <c r="L1074" i="11" s="1"/>
  <c r="M1073" i="11"/>
  <c r="K1073" i="11"/>
  <c r="L1073" i="11" s="1"/>
  <c r="M1072" i="11"/>
  <c r="K1072" i="11"/>
  <c r="L1072" i="11" s="1"/>
  <c r="M1071" i="11"/>
  <c r="K1071" i="11"/>
  <c r="L1071" i="11" s="1"/>
  <c r="M1070" i="11"/>
  <c r="K1070" i="11"/>
  <c r="L1070" i="11" s="1"/>
  <c r="M1069" i="11"/>
  <c r="K1069" i="11"/>
  <c r="L1069" i="11" s="1"/>
  <c r="M1068" i="11"/>
  <c r="K1068" i="11"/>
  <c r="L1068" i="11" s="1"/>
  <c r="M1067" i="11"/>
  <c r="K1067" i="11"/>
  <c r="L1067" i="11" s="1"/>
  <c r="M1066" i="11"/>
  <c r="K1066" i="11"/>
  <c r="L1066" i="11" s="1"/>
  <c r="M1065" i="11"/>
  <c r="K1065" i="11"/>
  <c r="L1065" i="11" s="1"/>
  <c r="M1064" i="11"/>
  <c r="K1064" i="11"/>
  <c r="L1064" i="11" s="1"/>
  <c r="M1063" i="11"/>
  <c r="K1063" i="11"/>
  <c r="L1063" i="11" s="1"/>
  <c r="M1062" i="11"/>
  <c r="K1062" i="11"/>
  <c r="L1062" i="11" s="1"/>
  <c r="M1061" i="11"/>
  <c r="K1061" i="11"/>
  <c r="L1061" i="11" s="1"/>
  <c r="M1060" i="11"/>
  <c r="K1060" i="11"/>
  <c r="L1060" i="11" s="1"/>
  <c r="M1059" i="11"/>
  <c r="K1059" i="11"/>
  <c r="L1059" i="11" s="1"/>
  <c r="M1058" i="11"/>
  <c r="K1058" i="11"/>
  <c r="L1058" i="11" s="1"/>
  <c r="M1057" i="11"/>
  <c r="K1057" i="11"/>
  <c r="L1057" i="11" s="1"/>
  <c r="M1056" i="11"/>
  <c r="K1056" i="11"/>
  <c r="L1056" i="11" s="1"/>
  <c r="M1055" i="11"/>
  <c r="K1055" i="11"/>
  <c r="L1055" i="11" s="1"/>
  <c r="M1054" i="11"/>
  <c r="K1054" i="11"/>
  <c r="L1054" i="11" s="1"/>
  <c r="M1053" i="11"/>
  <c r="K1053" i="11"/>
  <c r="L1053" i="11" s="1"/>
  <c r="M1052" i="11"/>
  <c r="K1052" i="11"/>
  <c r="L1052" i="11" s="1"/>
  <c r="M1051" i="11"/>
  <c r="K1051" i="11"/>
  <c r="L1051" i="11" s="1"/>
  <c r="M1050" i="11"/>
  <c r="K1050" i="11"/>
  <c r="L1050" i="11" s="1"/>
  <c r="M1049" i="11"/>
  <c r="K1049" i="11"/>
  <c r="L1049" i="11" s="1"/>
  <c r="M1048" i="11"/>
  <c r="K1048" i="11"/>
  <c r="L1048" i="11" s="1"/>
  <c r="M1047" i="11"/>
  <c r="K1047" i="11"/>
  <c r="L1047" i="11" s="1"/>
  <c r="M1046" i="11"/>
  <c r="K1046" i="11"/>
  <c r="L1046" i="11" s="1"/>
  <c r="M1045" i="11"/>
  <c r="K1045" i="11"/>
  <c r="L1045" i="11" s="1"/>
  <c r="M1044" i="11"/>
  <c r="K1044" i="11"/>
  <c r="L1044" i="11" s="1"/>
  <c r="M1043" i="11"/>
  <c r="K1043" i="11"/>
  <c r="L1043" i="11" s="1"/>
  <c r="M1042" i="11"/>
  <c r="K1042" i="11"/>
  <c r="L1042" i="11" s="1"/>
  <c r="M1041" i="11"/>
  <c r="K1041" i="11"/>
  <c r="L1041" i="11" s="1"/>
  <c r="M1040" i="11"/>
  <c r="K1040" i="11"/>
  <c r="L1040" i="11" s="1"/>
  <c r="M1039" i="11"/>
  <c r="K1039" i="11"/>
  <c r="L1039" i="11" s="1"/>
  <c r="M1038" i="11"/>
  <c r="K1038" i="11"/>
  <c r="L1038" i="11" s="1"/>
  <c r="M1037" i="11"/>
  <c r="K1037" i="11"/>
  <c r="L1037" i="11" s="1"/>
  <c r="M1036" i="11"/>
  <c r="K1036" i="11"/>
  <c r="L1036" i="11" s="1"/>
  <c r="M1035" i="11"/>
  <c r="K1035" i="11"/>
  <c r="L1035" i="11" s="1"/>
  <c r="M1034" i="11"/>
  <c r="K1034" i="11"/>
  <c r="L1034" i="11" s="1"/>
  <c r="M1033" i="11"/>
  <c r="K1033" i="11"/>
  <c r="L1033" i="11" s="1"/>
  <c r="M1032" i="11"/>
  <c r="K1032" i="11"/>
  <c r="L1032" i="11" s="1"/>
  <c r="M1031" i="11"/>
  <c r="K1031" i="11"/>
  <c r="L1031" i="11" s="1"/>
  <c r="M1030" i="11"/>
  <c r="K1030" i="11"/>
  <c r="L1030" i="11" s="1"/>
  <c r="M1029" i="11"/>
  <c r="K1029" i="11"/>
  <c r="L1029" i="11" s="1"/>
  <c r="M1028" i="11"/>
  <c r="K1028" i="11"/>
  <c r="L1028" i="11" s="1"/>
  <c r="M1027" i="11"/>
  <c r="K1027" i="11"/>
  <c r="L1027" i="11" s="1"/>
  <c r="M1026" i="11"/>
  <c r="K1026" i="11"/>
  <c r="L1026" i="11" s="1"/>
  <c r="M1025" i="11"/>
  <c r="K1025" i="11"/>
  <c r="L1025" i="11" s="1"/>
  <c r="M1024" i="11"/>
  <c r="K1024" i="11"/>
  <c r="L1024" i="11" s="1"/>
  <c r="M1023" i="11"/>
  <c r="K1023" i="11"/>
  <c r="L1023" i="11" s="1"/>
  <c r="M1022" i="11"/>
  <c r="K1022" i="11"/>
  <c r="L1022" i="11" s="1"/>
  <c r="M1021" i="11"/>
  <c r="K1021" i="11"/>
  <c r="L1021" i="11" s="1"/>
  <c r="M1020" i="11"/>
  <c r="K1020" i="11"/>
  <c r="L1020" i="11" s="1"/>
  <c r="M1019" i="11"/>
  <c r="K1019" i="11"/>
  <c r="L1019" i="11" s="1"/>
  <c r="M1018" i="11"/>
  <c r="K1018" i="11"/>
  <c r="L1018" i="11" s="1"/>
  <c r="M1017" i="11"/>
  <c r="K1017" i="11"/>
  <c r="L1017" i="11" s="1"/>
  <c r="M1016" i="11"/>
  <c r="K1016" i="11"/>
  <c r="L1016" i="11" s="1"/>
  <c r="M1015" i="11"/>
  <c r="K1015" i="11"/>
  <c r="L1015" i="11" s="1"/>
  <c r="M1014" i="11"/>
  <c r="K1014" i="11"/>
  <c r="L1014" i="11" s="1"/>
  <c r="M1013" i="11"/>
  <c r="K1013" i="11"/>
  <c r="L1013" i="11" s="1"/>
  <c r="M1012" i="11"/>
  <c r="K1012" i="11"/>
  <c r="L1012" i="11" s="1"/>
  <c r="M1011" i="11"/>
  <c r="K1011" i="11"/>
  <c r="L1011" i="11" s="1"/>
  <c r="M1010" i="11"/>
  <c r="K1010" i="11"/>
  <c r="L1010" i="11" s="1"/>
  <c r="M1009" i="11"/>
  <c r="K1009" i="11"/>
  <c r="L1009" i="11" s="1"/>
  <c r="M1008" i="11"/>
  <c r="K1008" i="11"/>
  <c r="L1008" i="11" s="1"/>
  <c r="M1007" i="11"/>
  <c r="K1007" i="11"/>
  <c r="L1007" i="11" s="1"/>
  <c r="M1006" i="11"/>
  <c r="K1006" i="11"/>
  <c r="L1006" i="11" s="1"/>
  <c r="M1005" i="11"/>
  <c r="K1005" i="11"/>
  <c r="L1005" i="11" s="1"/>
  <c r="M1004" i="11"/>
  <c r="K1004" i="11"/>
  <c r="L1004" i="11" s="1"/>
  <c r="M1003" i="11"/>
  <c r="K1003" i="11"/>
  <c r="L1003" i="11" s="1"/>
  <c r="M1002" i="11"/>
  <c r="K1002" i="11"/>
  <c r="L1002" i="11" s="1"/>
  <c r="M1001" i="11"/>
  <c r="K1001" i="11"/>
  <c r="L1001" i="11" s="1"/>
  <c r="M1000" i="11"/>
  <c r="K1000" i="11"/>
  <c r="L1000" i="11" s="1"/>
  <c r="M999" i="11"/>
  <c r="K999" i="11"/>
  <c r="L999" i="11" s="1"/>
  <c r="M998" i="11"/>
  <c r="K998" i="11"/>
  <c r="L998" i="11" s="1"/>
  <c r="M997" i="11"/>
  <c r="K997" i="11"/>
  <c r="L997" i="11" s="1"/>
  <c r="M996" i="11"/>
  <c r="K996" i="11"/>
  <c r="L996" i="11" s="1"/>
  <c r="M995" i="11"/>
  <c r="K995" i="11"/>
  <c r="L995" i="11" s="1"/>
  <c r="M994" i="11"/>
  <c r="K994" i="11"/>
  <c r="L994" i="11" s="1"/>
  <c r="M993" i="11"/>
  <c r="K993" i="11"/>
  <c r="L993" i="11" s="1"/>
  <c r="M992" i="11"/>
  <c r="K992" i="11"/>
  <c r="L992" i="11" s="1"/>
  <c r="M991" i="11"/>
  <c r="K991" i="11"/>
  <c r="L991" i="11" s="1"/>
  <c r="M990" i="11"/>
  <c r="K990" i="11"/>
  <c r="L990" i="11" s="1"/>
  <c r="M989" i="11"/>
  <c r="K989" i="11"/>
  <c r="L989" i="11" s="1"/>
  <c r="M988" i="11"/>
  <c r="K988" i="11"/>
  <c r="L988" i="11" s="1"/>
  <c r="M987" i="11"/>
  <c r="K987" i="11"/>
  <c r="L987" i="11" s="1"/>
  <c r="M986" i="11"/>
  <c r="K986" i="11"/>
  <c r="L986" i="11" s="1"/>
  <c r="M985" i="11"/>
  <c r="K985" i="11"/>
  <c r="L985" i="11" s="1"/>
  <c r="M984" i="11"/>
  <c r="K984" i="11"/>
  <c r="L984" i="11" s="1"/>
  <c r="M983" i="11"/>
  <c r="K983" i="11"/>
  <c r="L983" i="11" s="1"/>
  <c r="M982" i="11"/>
  <c r="K982" i="11"/>
  <c r="L982" i="11" s="1"/>
  <c r="M981" i="11"/>
  <c r="K981" i="11"/>
  <c r="L981" i="11" s="1"/>
  <c r="M980" i="11"/>
  <c r="K980" i="11"/>
  <c r="L980" i="11" s="1"/>
  <c r="M979" i="11"/>
  <c r="K979" i="11"/>
  <c r="L979" i="11" s="1"/>
  <c r="M978" i="11"/>
  <c r="K978" i="11"/>
  <c r="L978" i="11" s="1"/>
  <c r="M977" i="11"/>
  <c r="K977" i="11"/>
  <c r="L977" i="11" s="1"/>
  <c r="M976" i="11"/>
  <c r="K976" i="11"/>
  <c r="L976" i="11" s="1"/>
  <c r="M975" i="11"/>
  <c r="K975" i="11"/>
  <c r="L975" i="11" s="1"/>
  <c r="M974" i="11"/>
  <c r="K974" i="11"/>
  <c r="L974" i="11" s="1"/>
  <c r="M973" i="11"/>
  <c r="K973" i="11"/>
  <c r="L973" i="11" s="1"/>
  <c r="M972" i="11"/>
  <c r="K972" i="11"/>
  <c r="L972" i="11" s="1"/>
  <c r="M971" i="11"/>
  <c r="K971" i="11"/>
  <c r="L971" i="11" s="1"/>
  <c r="M970" i="11"/>
  <c r="K970" i="11"/>
  <c r="L970" i="11" s="1"/>
  <c r="M969" i="11"/>
  <c r="K969" i="11"/>
  <c r="L969" i="11" s="1"/>
  <c r="M968" i="11"/>
  <c r="K968" i="11"/>
  <c r="L968" i="11" s="1"/>
  <c r="M967" i="11"/>
  <c r="K967" i="11"/>
  <c r="L967" i="11" s="1"/>
  <c r="M966" i="11"/>
  <c r="K966" i="11"/>
  <c r="L966" i="11" s="1"/>
  <c r="M965" i="11"/>
  <c r="K965" i="11"/>
  <c r="L965" i="11" s="1"/>
  <c r="M964" i="11"/>
  <c r="K964" i="11"/>
  <c r="L964" i="11" s="1"/>
  <c r="M963" i="11"/>
  <c r="K963" i="11"/>
  <c r="L963" i="11" s="1"/>
  <c r="M962" i="11"/>
  <c r="K962" i="11"/>
  <c r="L962" i="11" s="1"/>
  <c r="M961" i="11"/>
  <c r="K961" i="11"/>
  <c r="L961" i="11" s="1"/>
  <c r="M960" i="11"/>
  <c r="K960" i="11"/>
  <c r="L960" i="11" s="1"/>
  <c r="M959" i="11"/>
  <c r="K959" i="11"/>
  <c r="L959" i="11" s="1"/>
  <c r="M958" i="11"/>
  <c r="K958" i="11"/>
  <c r="L958" i="11" s="1"/>
  <c r="M957" i="11"/>
  <c r="K957" i="11"/>
  <c r="L957" i="11" s="1"/>
  <c r="M956" i="11"/>
  <c r="K956" i="11"/>
  <c r="L956" i="11" s="1"/>
  <c r="M955" i="11"/>
  <c r="K955" i="11"/>
  <c r="L955" i="11" s="1"/>
  <c r="M954" i="11"/>
  <c r="K954" i="11"/>
  <c r="L954" i="11" s="1"/>
  <c r="M953" i="11"/>
  <c r="K953" i="11"/>
  <c r="L953" i="11" s="1"/>
  <c r="M952" i="11"/>
  <c r="K952" i="11"/>
  <c r="L952" i="11" s="1"/>
  <c r="M951" i="11"/>
  <c r="K951" i="11"/>
  <c r="L951" i="11" s="1"/>
  <c r="M950" i="11"/>
  <c r="K950" i="11"/>
  <c r="L950" i="11" s="1"/>
  <c r="M949" i="11"/>
  <c r="K949" i="11"/>
  <c r="L949" i="11" s="1"/>
  <c r="M948" i="11"/>
  <c r="K948" i="11"/>
  <c r="L948" i="11" s="1"/>
  <c r="M947" i="11"/>
  <c r="K947" i="11"/>
  <c r="L947" i="11" s="1"/>
  <c r="M946" i="11"/>
  <c r="K946" i="11"/>
  <c r="L946" i="11" s="1"/>
  <c r="M945" i="11"/>
  <c r="K945" i="11"/>
  <c r="L945" i="11" s="1"/>
  <c r="M944" i="11"/>
  <c r="K944" i="11"/>
  <c r="L944" i="11" s="1"/>
  <c r="M943" i="11"/>
  <c r="K943" i="11"/>
  <c r="L943" i="11" s="1"/>
  <c r="M942" i="11"/>
  <c r="K942" i="11"/>
  <c r="L942" i="11" s="1"/>
  <c r="M941" i="11"/>
  <c r="K941" i="11"/>
  <c r="L941" i="11" s="1"/>
  <c r="M940" i="11"/>
  <c r="K940" i="11"/>
  <c r="L940" i="11" s="1"/>
  <c r="M939" i="11"/>
  <c r="K939" i="11"/>
  <c r="L939" i="11" s="1"/>
  <c r="M938" i="11"/>
  <c r="K938" i="11"/>
  <c r="L938" i="11" s="1"/>
  <c r="M937" i="11"/>
  <c r="K937" i="11"/>
  <c r="L937" i="11" s="1"/>
  <c r="M936" i="11"/>
  <c r="K936" i="11"/>
  <c r="L936" i="11" s="1"/>
  <c r="M935" i="11"/>
  <c r="K935" i="11"/>
  <c r="L935" i="11" s="1"/>
  <c r="M934" i="11"/>
  <c r="K934" i="11"/>
  <c r="L934" i="11" s="1"/>
  <c r="M933" i="11"/>
  <c r="K933" i="11"/>
  <c r="L933" i="11" s="1"/>
  <c r="M932" i="11"/>
  <c r="K932" i="11"/>
  <c r="L932" i="11" s="1"/>
  <c r="M931" i="11"/>
  <c r="K931" i="11"/>
  <c r="L931" i="11" s="1"/>
  <c r="M930" i="11"/>
  <c r="K930" i="11"/>
  <c r="L930" i="11" s="1"/>
  <c r="M929" i="11"/>
  <c r="K929" i="11"/>
  <c r="L929" i="11" s="1"/>
  <c r="M928" i="11"/>
  <c r="K928" i="11"/>
  <c r="L928" i="11" s="1"/>
  <c r="M927" i="11"/>
  <c r="K927" i="11"/>
  <c r="L927" i="11" s="1"/>
  <c r="M926" i="11"/>
  <c r="K926" i="11"/>
  <c r="L926" i="11" s="1"/>
  <c r="M925" i="11"/>
  <c r="K925" i="11"/>
  <c r="L925" i="11" s="1"/>
  <c r="M924" i="11"/>
  <c r="K924" i="11"/>
  <c r="L924" i="11" s="1"/>
  <c r="M923" i="11"/>
  <c r="K923" i="11"/>
  <c r="L923" i="11" s="1"/>
  <c r="M922" i="11"/>
  <c r="K922" i="11"/>
  <c r="L922" i="11" s="1"/>
  <c r="M921" i="11"/>
  <c r="K921" i="11"/>
  <c r="L921" i="11" s="1"/>
  <c r="M920" i="11"/>
  <c r="K920" i="11"/>
  <c r="L920" i="11" s="1"/>
  <c r="M919" i="11"/>
  <c r="K919" i="11"/>
  <c r="L919" i="11" s="1"/>
  <c r="M918" i="11"/>
  <c r="K918" i="11"/>
  <c r="L918" i="11" s="1"/>
  <c r="M917" i="11"/>
  <c r="K917" i="11"/>
  <c r="L917" i="11" s="1"/>
  <c r="M916" i="11"/>
  <c r="K916" i="11"/>
  <c r="L916" i="11" s="1"/>
  <c r="M915" i="11"/>
  <c r="K915" i="11"/>
  <c r="L915" i="11" s="1"/>
  <c r="M914" i="11"/>
  <c r="K914" i="11"/>
  <c r="L914" i="11" s="1"/>
  <c r="M913" i="11"/>
  <c r="K913" i="11"/>
  <c r="L913" i="11" s="1"/>
  <c r="M912" i="11"/>
  <c r="K912" i="11"/>
  <c r="L912" i="11" s="1"/>
  <c r="M911" i="11"/>
  <c r="K911" i="11"/>
  <c r="L911" i="11" s="1"/>
  <c r="M910" i="11"/>
  <c r="K910" i="11"/>
  <c r="L910" i="11" s="1"/>
  <c r="M909" i="11"/>
  <c r="K909" i="11"/>
  <c r="L909" i="11" s="1"/>
  <c r="M908" i="11"/>
  <c r="K908" i="11"/>
  <c r="L908" i="11" s="1"/>
  <c r="M907" i="11"/>
  <c r="K907" i="11"/>
  <c r="L907" i="11" s="1"/>
  <c r="M906" i="11"/>
  <c r="K906" i="11"/>
  <c r="L906" i="11" s="1"/>
  <c r="M905" i="11"/>
  <c r="K905" i="11"/>
  <c r="L905" i="11" s="1"/>
  <c r="M904" i="11"/>
  <c r="K904" i="11"/>
  <c r="L904" i="11" s="1"/>
  <c r="M903" i="11"/>
  <c r="K903" i="11"/>
  <c r="L903" i="11" s="1"/>
  <c r="M902" i="11"/>
  <c r="K902" i="11"/>
  <c r="L902" i="11" s="1"/>
  <c r="M901" i="11"/>
  <c r="K901" i="11"/>
  <c r="L901" i="11" s="1"/>
  <c r="M900" i="11"/>
  <c r="K900" i="11"/>
  <c r="L900" i="11" s="1"/>
  <c r="M899" i="11"/>
  <c r="K899" i="11"/>
  <c r="L899" i="11" s="1"/>
  <c r="M898" i="11"/>
  <c r="K898" i="11"/>
  <c r="L898" i="11" s="1"/>
  <c r="M897" i="11"/>
  <c r="K897" i="11"/>
  <c r="L897" i="11" s="1"/>
  <c r="M896" i="11"/>
  <c r="K896" i="11"/>
  <c r="L896" i="11" s="1"/>
  <c r="M895" i="11"/>
  <c r="K895" i="11"/>
  <c r="L895" i="11" s="1"/>
  <c r="M894" i="11"/>
  <c r="K894" i="11"/>
  <c r="L894" i="11" s="1"/>
  <c r="M893" i="11"/>
  <c r="K893" i="11"/>
  <c r="L893" i="11" s="1"/>
  <c r="M892" i="11"/>
  <c r="K892" i="11"/>
  <c r="L892" i="11" s="1"/>
  <c r="M891" i="11"/>
  <c r="K891" i="11"/>
  <c r="L891" i="11" s="1"/>
  <c r="M890" i="11"/>
  <c r="K890" i="11"/>
  <c r="L890" i="11" s="1"/>
  <c r="M889" i="11"/>
  <c r="K889" i="11"/>
  <c r="L889" i="11" s="1"/>
  <c r="M888" i="11"/>
  <c r="K888" i="11"/>
  <c r="L888" i="11" s="1"/>
  <c r="M887" i="11"/>
  <c r="K887" i="11"/>
  <c r="L887" i="11" s="1"/>
  <c r="M886" i="11"/>
  <c r="K886" i="11"/>
  <c r="L886" i="11" s="1"/>
  <c r="M885" i="11"/>
  <c r="K885" i="11"/>
  <c r="L885" i="11" s="1"/>
  <c r="M884" i="11"/>
  <c r="K884" i="11"/>
  <c r="L884" i="11" s="1"/>
  <c r="M883" i="11"/>
  <c r="K883" i="11"/>
  <c r="L883" i="11" s="1"/>
  <c r="M882" i="11"/>
  <c r="K882" i="11"/>
  <c r="L882" i="11" s="1"/>
  <c r="M881" i="11"/>
  <c r="K881" i="11"/>
  <c r="L881" i="11" s="1"/>
  <c r="M880" i="11"/>
  <c r="K880" i="11"/>
  <c r="L880" i="11" s="1"/>
  <c r="M879" i="11"/>
  <c r="K879" i="11"/>
  <c r="L879" i="11" s="1"/>
  <c r="M878" i="11"/>
  <c r="K878" i="11"/>
  <c r="L878" i="11" s="1"/>
  <c r="M877" i="11"/>
  <c r="K877" i="11"/>
  <c r="L877" i="11" s="1"/>
  <c r="M876" i="11"/>
  <c r="K876" i="11"/>
  <c r="L876" i="11" s="1"/>
  <c r="M875" i="11"/>
  <c r="K875" i="11"/>
  <c r="L875" i="11" s="1"/>
  <c r="M874" i="11"/>
  <c r="K874" i="11"/>
  <c r="L874" i="11" s="1"/>
  <c r="M873" i="11"/>
  <c r="K873" i="11"/>
  <c r="L873" i="11" s="1"/>
  <c r="M872" i="11"/>
  <c r="K872" i="11"/>
  <c r="L872" i="11" s="1"/>
  <c r="M871" i="11"/>
  <c r="K871" i="11"/>
  <c r="L871" i="11" s="1"/>
  <c r="M870" i="11"/>
  <c r="K870" i="11"/>
  <c r="L870" i="11" s="1"/>
  <c r="M869" i="11"/>
  <c r="K869" i="11"/>
  <c r="L869" i="11" s="1"/>
  <c r="M868" i="11"/>
  <c r="K868" i="11"/>
  <c r="L868" i="11" s="1"/>
  <c r="M867" i="11"/>
  <c r="K867" i="11"/>
  <c r="L867" i="11" s="1"/>
  <c r="M866" i="11"/>
  <c r="K866" i="11"/>
  <c r="L866" i="11" s="1"/>
  <c r="M865" i="11"/>
  <c r="K865" i="11"/>
  <c r="L865" i="11" s="1"/>
  <c r="M864" i="11"/>
  <c r="K864" i="11"/>
  <c r="L864" i="11" s="1"/>
  <c r="M863" i="11"/>
  <c r="K863" i="11"/>
  <c r="L863" i="11" s="1"/>
  <c r="M862" i="11"/>
  <c r="K862" i="11"/>
  <c r="L862" i="11" s="1"/>
  <c r="M861" i="11"/>
  <c r="K861" i="11"/>
  <c r="L861" i="11" s="1"/>
  <c r="M860" i="11"/>
  <c r="K860" i="11"/>
  <c r="L860" i="11" s="1"/>
  <c r="M859" i="11"/>
  <c r="K859" i="11"/>
  <c r="L859" i="11" s="1"/>
  <c r="M858" i="11"/>
  <c r="K858" i="11"/>
  <c r="L858" i="11" s="1"/>
  <c r="M857" i="11"/>
  <c r="K857" i="11"/>
  <c r="L857" i="11" s="1"/>
  <c r="M856" i="11"/>
  <c r="K856" i="11"/>
  <c r="L856" i="11" s="1"/>
  <c r="M855" i="11"/>
  <c r="K855" i="11"/>
  <c r="L855" i="11" s="1"/>
  <c r="M854" i="11"/>
  <c r="K854" i="11"/>
  <c r="L854" i="11" s="1"/>
  <c r="M853" i="11"/>
  <c r="K853" i="11"/>
  <c r="L853" i="11" s="1"/>
  <c r="M852" i="11"/>
  <c r="K852" i="11"/>
  <c r="L852" i="11" s="1"/>
  <c r="M851" i="11"/>
  <c r="K851" i="11"/>
  <c r="L851" i="11" s="1"/>
  <c r="M850" i="11"/>
  <c r="K850" i="11"/>
  <c r="L850" i="11" s="1"/>
  <c r="M849" i="11"/>
  <c r="K849" i="11"/>
  <c r="L849" i="11" s="1"/>
  <c r="M848" i="11"/>
  <c r="K848" i="11"/>
  <c r="L848" i="11" s="1"/>
  <c r="M847" i="11"/>
  <c r="K847" i="11"/>
  <c r="L847" i="11" s="1"/>
  <c r="M846" i="11"/>
  <c r="K846" i="11"/>
  <c r="L846" i="11" s="1"/>
  <c r="M845" i="11"/>
  <c r="K845" i="11"/>
  <c r="L845" i="11" s="1"/>
  <c r="M844" i="11"/>
  <c r="K844" i="11"/>
  <c r="L844" i="11" s="1"/>
  <c r="M843" i="11"/>
  <c r="K843" i="11"/>
  <c r="L843" i="11" s="1"/>
  <c r="M842" i="11"/>
  <c r="K842" i="11"/>
  <c r="L842" i="11" s="1"/>
  <c r="M841" i="11"/>
  <c r="K841" i="11"/>
  <c r="L841" i="11" s="1"/>
  <c r="M840" i="11"/>
  <c r="K840" i="11"/>
  <c r="L840" i="11" s="1"/>
  <c r="M839" i="11"/>
  <c r="K839" i="11"/>
  <c r="L839" i="11" s="1"/>
  <c r="M838" i="11"/>
  <c r="K838" i="11"/>
  <c r="L838" i="11" s="1"/>
  <c r="M837" i="11"/>
  <c r="K837" i="11"/>
  <c r="L837" i="11" s="1"/>
  <c r="M836" i="11"/>
  <c r="K836" i="11"/>
  <c r="L836" i="11" s="1"/>
  <c r="M835" i="11"/>
  <c r="K835" i="11"/>
  <c r="L835" i="11" s="1"/>
  <c r="M834" i="11"/>
  <c r="K834" i="11"/>
  <c r="L834" i="11" s="1"/>
  <c r="M833" i="11"/>
  <c r="K833" i="11"/>
  <c r="L833" i="11" s="1"/>
  <c r="M832" i="11"/>
  <c r="K832" i="11"/>
  <c r="L832" i="11" s="1"/>
  <c r="M831" i="11"/>
  <c r="K831" i="11"/>
  <c r="L831" i="11" s="1"/>
  <c r="M830" i="11"/>
  <c r="K830" i="11"/>
  <c r="L830" i="11" s="1"/>
  <c r="M829" i="11"/>
  <c r="K829" i="11"/>
  <c r="L829" i="11" s="1"/>
  <c r="M828" i="11"/>
  <c r="K828" i="11"/>
  <c r="L828" i="11" s="1"/>
  <c r="M827" i="11"/>
  <c r="K827" i="11"/>
  <c r="L827" i="11" s="1"/>
  <c r="M826" i="11"/>
  <c r="K826" i="11"/>
  <c r="L826" i="11" s="1"/>
  <c r="M825" i="11"/>
  <c r="K825" i="11"/>
  <c r="L825" i="11" s="1"/>
  <c r="M824" i="11"/>
  <c r="K824" i="11"/>
  <c r="L824" i="11" s="1"/>
  <c r="M823" i="11"/>
  <c r="K823" i="11"/>
  <c r="L823" i="11" s="1"/>
  <c r="M822" i="11"/>
  <c r="K822" i="11"/>
  <c r="L822" i="11" s="1"/>
  <c r="M821" i="11"/>
  <c r="K821" i="11"/>
  <c r="L821" i="11" s="1"/>
  <c r="M820" i="11"/>
  <c r="K820" i="11"/>
  <c r="L820" i="11" s="1"/>
  <c r="M819" i="11"/>
  <c r="K819" i="11"/>
  <c r="L819" i="11" s="1"/>
  <c r="M818" i="11"/>
  <c r="K818" i="11"/>
  <c r="L818" i="11" s="1"/>
  <c r="M817" i="11"/>
  <c r="K817" i="11"/>
  <c r="L817" i="11" s="1"/>
  <c r="M816" i="11"/>
  <c r="K816" i="11"/>
  <c r="L816" i="11" s="1"/>
  <c r="M815" i="11"/>
  <c r="K815" i="11"/>
  <c r="L815" i="11" s="1"/>
  <c r="M814" i="11"/>
  <c r="K814" i="11"/>
  <c r="L814" i="11" s="1"/>
  <c r="M813" i="11"/>
  <c r="K813" i="11"/>
  <c r="L813" i="11" s="1"/>
  <c r="M812" i="11"/>
  <c r="K812" i="11"/>
  <c r="L812" i="11" s="1"/>
  <c r="M811" i="11"/>
  <c r="K811" i="11"/>
  <c r="L811" i="11" s="1"/>
  <c r="M810" i="11"/>
  <c r="K810" i="11"/>
  <c r="L810" i="11" s="1"/>
  <c r="M809" i="11"/>
  <c r="K809" i="11"/>
  <c r="L809" i="11" s="1"/>
  <c r="M808" i="11"/>
  <c r="K808" i="11"/>
  <c r="L808" i="11" s="1"/>
  <c r="M807" i="11"/>
  <c r="K807" i="11"/>
  <c r="L807" i="11" s="1"/>
  <c r="M806" i="11"/>
  <c r="K806" i="11"/>
  <c r="L806" i="11" s="1"/>
  <c r="M805" i="11"/>
  <c r="K805" i="11"/>
  <c r="L805" i="11" s="1"/>
  <c r="M804" i="11"/>
  <c r="K804" i="11"/>
  <c r="L804" i="11" s="1"/>
  <c r="M803" i="11"/>
  <c r="K803" i="11"/>
  <c r="L803" i="11" s="1"/>
  <c r="M802" i="11"/>
  <c r="K802" i="11"/>
  <c r="L802" i="11" s="1"/>
  <c r="M801" i="11"/>
  <c r="K801" i="11"/>
  <c r="L801" i="11" s="1"/>
  <c r="M800" i="11"/>
  <c r="K800" i="11"/>
  <c r="L800" i="11" s="1"/>
  <c r="M799" i="11"/>
  <c r="K799" i="11"/>
  <c r="L799" i="11" s="1"/>
  <c r="M798" i="11"/>
  <c r="K798" i="11"/>
  <c r="L798" i="11" s="1"/>
  <c r="M797" i="11"/>
  <c r="K797" i="11"/>
  <c r="L797" i="11" s="1"/>
  <c r="M796" i="11"/>
  <c r="K796" i="11"/>
  <c r="L796" i="11" s="1"/>
  <c r="M795" i="11"/>
  <c r="K795" i="11"/>
  <c r="L795" i="11" s="1"/>
  <c r="M794" i="11"/>
  <c r="K794" i="11"/>
  <c r="L794" i="11" s="1"/>
  <c r="M793" i="11"/>
  <c r="K793" i="11"/>
  <c r="L793" i="11" s="1"/>
  <c r="M792" i="11"/>
  <c r="K792" i="11"/>
  <c r="L792" i="11" s="1"/>
  <c r="M791" i="11"/>
  <c r="K791" i="11"/>
  <c r="L791" i="11" s="1"/>
  <c r="M790" i="11"/>
  <c r="K790" i="11"/>
  <c r="L790" i="11" s="1"/>
  <c r="M789" i="11"/>
  <c r="K789" i="11"/>
  <c r="L789" i="11" s="1"/>
  <c r="M788" i="11"/>
  <c r="K788" i="11"/>
  <c r="L788" i="11" s="1"/>
  <c r="M787" i="11"/>
  <c r="K787" i="11"/>
  <c r="L787" i="11" s="1"/>
  <c r="M786" i="11"/>
  <c r="K786" i="11"/>
  <c r="L786" i="11" s="1"/>
  <c r="M785" i="11"/>
  <c r="K785" i="11"/>
  <c r="L785" i="11" s="1"/>
  <c r="M784" i="11"/>
  <c r="K784" i="11"/>
  <c r="L784" i="11" s="1"/>
  <c r="M783" i="11"/>
  <c r="K783" i="11"/>
  <c r="L783" i="11" s="1"/>
  <c r="M782" i="11"/>
  <c r="K782" i="11"/>
  <c r="L782" i="11" s="1"/>
  <c r="M781" i="11"/>
  <c r="K781" i="11"/>
  <c r="L781" i="11" s="1"/>
  <c r="M780" i="11"/>
  <c r="K780" i="11"/>
  <c r="L780" i="11" s="1"/>
  <c r="M779" i="11"/>
  <c r="K779" i="11"/>
  <c r="L779" i="11" s="1"/>
  <c r="M778" i="11"/>
  <c r="K778" i="11"/>
  <c r="L778" i="11" s="1"/>
  <c r="M777" i="11"/>
  <c r="K777" i="11"/>
  <c r="L777" i="11" s="1"/>
  <c r="M776" i="11"/>
  <c r="K776" i="11"/>
  <c r="L776" i="11" s="1"/>
  <c r="M775" i="11"/>
  <c r="K775" i="11"/>
  <c r="L775" i="11" s="1"/>
  <c r="M774" i="11"/>
  <c r="K774" i="11"/>
  <c r="L774" i="11" s="1"/>
  <c r="M773" i="11"/>
  <c r="K773" i="11"/>
  <c r="L773" i="11" s="1"/>
  <c r="M772" i="11"/>
  <c r="K772" i="11"/>
  <c r="L772" i="11" s="1"/>
  <c r="M771" i="11"/>
  <c r="K771" i="11"/>
  <c r="L771" i="11" s="1"/>
  <c r="M770" i="11"/>
  <c r="K770" i="11"/>
  <c r="L770" i="11" s="1"/>
  <c r="M769" i="11"/>
  <c r="K769" i="11"/>
  <c r="L769" i="11" s="1"/>
  <c r="M768" i="11"/>
  <c r="K768" i="11"/>
  <c r="L768" i="11" s="1"/>
  <c r="M767" i="11"/>
  <c r="K767" i="11"/>
  <c r="L767" i="11" s="1"/>
  <c r="M766" i="11"/>
  <c r="K766" i="11"/>
  <c r="L766" i="11" s="1"/>
  <c r="M765" i="11"/>
  <c r="K765" i="11"/>
  <c r="L765" i="11" s="1"/>
  <c r="M764" i="11"/>
  <c r="K764" i="11"/>
  <c r="L764" i="11" s="1"/>
  <c r="M763" i="11"/>
  <c r="K763" i="11"/>
  <c r="L763" i="11" s="1"/>
  <c r="M762" i="11"/>
  <c r="K762" i="11"/>
  <c r="L762" i="11" s="1"/>
  <c r="M761" i="11"/>
  <c r="K761" i="11"/>
  <c r="L761" i="11" s="1"/>
  <c r="M760" i="11"/>
  <c r="K760" i="11"/>
  <c r="L760" i="11" s="1"/>
  <c r="M759" i="11"/>
  <c r="K759" i="11"/>
  <c r="L759" i="11" s="1"/>
  <c r="M758" i="11"/>
  <c r="K758" i="11"/>
  <c r="L758" i="11" s="1"/>
  <c r="M757" i="11"/>
  <c r="K757" i="11"/>
  <c r="L757" i="11" s="1"/>
  <c r="M756" i="11"/>
  <c r="K756" i="11"/>
  <c r="L756" i="11" s="1"/>
  <c r="M755" i="11"/>
  <c r="K755" i="11"/>
  <c r="L755" i="11" s="1"/>
  <c r="M754" i="11"/>
  <c r="K754" i="11"/>
  <c r="L754" i="11" s="1"/>
  <c r="M753" i="11"/>
  <c r="K753" i="11"/>
  <c r="L753" i="11" s="1"/>
  <c r="M752" i="11"/>
  <c r="K752" i="11"/>
  <c r="L752" i="11" s="1"/>
  <c r="M751" i="11"/>
  <c r="K751" i="11"/>
  <c r="L751" i="11" s="1"/>
  <c r="M750" i="11"/>
  <c r="K750" i="11"/>
  <c r="L750" i="11" s="1"/>
  <c r="M749" i="11"/>
  <c r="K749" i="11"/>
  <c r="L749" i="11" s="1"/>
  <c r="M748" i="11"/>
  <c r="K748" i="11"/>
  <c r="L748" i="11" s="1"/>
  <c r="M747" i="11"/>
  <c r="K747" i="11"/>
  <c r="L747" i="11" s="1"/>
  <c r="M746" i="11"/>
  <c r="K746" i="11"/>
  <c r="L746" i="11" s="1"/>
  <c r="M745" i="11"/>
  <c r="K745" i="11"/>
  <c r="L745" i="11" s="1"/>
  <c r="M744" i="11"/>
  <c r="K744" i="11"/>
  <c r="L744" i="11" s="1"/>
  <c r="M743" i="11"/>
  <c r="K743" i="11"/>
  <c r="L743" i="11" s="1"/>
  <c r="M742" i="11"/>
  <c r="K742" i="11"/>
  <c r="L742" i="11" s="1"/>
  <c r="M741" i="11"/>
  <c r="K741" i="11"/>
  <c r="L741" i="11" s="1"/>
  <c r="M740" i="11"/>
  <c r="K740" i="11"/>
  <c r="L740" i="11" s="1"/>
  <c r="M739" i="11"/>
  <c r="K739" i="11"/>
  <c r="L739" i="11" s="1"/>
  <c r="M738" i="11"/>
  <c r="K738" i="11"/>
  <c r="L738" i="11" s="1"/>
  <c r="M737" i="11"/>
  <c r="K737" i="11"/>
  <c r="L737" i="11" s="1"/>
  <c r="M736" i="11"/>
  <c r="K736" i="11"/>
  <c r="L736" i="11" s="1"/>
  <c r="M735" i="11"/>
  <c r="K735" i="11"/>
  <c r="L735" i="11" s="1"/>
  <c r="M734" i="11"/>
  <c r="K734" i="11"/>
  <c r="L734" i="11" s="1"/>
  <c r="M733" i="11"/>
  <c r="K733" i="11"/>
  <c r="L733" i="11" s="1"/>
  <c r="M732" i="11"/>
  <c r="K732" i="11"/>
  <c r="L732" i="11" s="1"/>
  <c r="M731" i="11"/>
  <c r="K731" i="11"/>
  <c r="L731" i="11" s="1"/>
  <c r="M730" i="11"/>
  <c r="K730" i="11"/>
  <c r="L730" i="11" s="1"/>
  <c r="M729" i="11"/>
  <c r="K729" i="11"/>
  <c r="L729" i="11" s="1"/>
  <c r="M728" i="11"/>
  <c r="K728" i="11"/>
  <c r="L728" i="11" s="1"/>
  <c r="M727" i="11"/>
  <c r="K727" i="11"/>
  <c r="L727" i="11" s="1"/>
  <c r="M726" i="11"/>
  <c r="K726" i="11"/>
  <c r="L726" i="11" s="1"/>
  <c r="M725" i="11"/>
  <c r="K725" i="11"/>
  <c r="L725" i="11" s="1"/>
  <c r="M724" i="11"/>
  <c r="K724" i="11"/>
  <c r="L724" i="11" s="1"/>
  <c r="M723" i="11"/>
  <c r="K723" i="11"/>
  <c r="L723" i="11" s="1"/>
  <c r="M722" i="11"/>
  <c r="K722" i="11"/>
  <c r="L722" i="11" s="1"/>
  <c r="M721" i="11"/>
  <c r="K721" i="11"/>
  <c r="L721" i="11" s="1"/>
  <c r="M720" i="11"/>
  <c r="K720" i="11"/>
  <c r="L720" i="11" s="1"/>
  <c r="M719" i="11"/>
  <c r="K719" i="11"/>
  <c r="L719" i="11" s="1"/>
  <c r="M718" i="11"/>
  <c r="K718" i="11"/>
  <c r="L718" i="11" s="1"/>
  <c r="M717" i="11"/>
  <c r="K717" i="11"/>
  <c r="L717" i="11" s="1"/>
  <c r="M716" i="11"/>
  <c r="K716" i="11"/>
  <c r="L716" i="11" s="1"/>
  <c r="M715" i="11"/>
  <c r="K715" i="11"/>
  <c r="L715" i="11" s="1"/>
  <c r="M714" i="11"/>
  <c r="K714" i="11"/>
  <c r="L714" i="11" s="1"/>
  <c r="M713" i="11"/>
  <c r="K713" i="11"/>
  <c r="L713" i="11" s="1"/>
  <c r="M712" i="11"/>
  <c r="K712" i="11"/>
  <c r="L712" i="11" s="1"/>
  <c r="M711" i="11"/>
  <c r="K711" i="11"/>
  <c r="L711" i="11" s="1"/>
  <c r="M710" i="11"/>
  <c r="K710" i="11"/>
  <c r="L710" i="11" s="1"/>
  <c r="M709" i="11"/>
  <c r="K709" i="11"/>
  <c r="L709" i="11" s="1"/>
  <c r="M708" i="11"/>
  <c r="K708" i="11"/>
  <c r="L708" i="11" s="1"/>
  <c r="M707" i="11"/>
  <c r="K707" i="11"/>
  <c r="L707" i="11" s="1"/>
  <c r="M706" i="11"/>
  <c r="K706" i="11"/>
  <c r="L706" i="11" s="1"/>
  <c r="M705" i="11"/>
  <c r="K705" i="11"/>
  <c r="L705" i="11" s="1"/>
  <c r="M704" i="11"/>
  <c r="K704" i="11"/>
  <c r="L704" i="11" s="1"/>
  <c r="M703" i="11"/>
  <c r="K703" i="11"/>
  <c r="L703" i="11" s="1"/>
  <c r="M702" i="11"/>
  <c r="K702" i="11"/>
  <c r="L702" i="11" s="1"/>
  <c r="M701" i="11"/>
  <c r="K701" i="11"/>
  <c r="L701" i="11" s="1"/>
  <c r="M700" i="11"/>
  <c r="K700" i="11"/>
  <c r="L700" i="11" s="1"/>
  <c r="M699" i="11"/>
  <c r="K699" i="11"/>
  <c r="L699" i="11" s="1"/>
  <c r="M698" i="11"/>
  <c r="K698" i="11"/>
  <c r="L698" i="11" s="1"/>
  <c r="M697" i="11"/>
  <c r="K697" i="11"/>
  <c r="L697" i="11" s="1"/>
  <c r="M696" i="11"/>
  <c r="K696" i="11"/>
  <c r="L696" i="11" s="1"/>
  <c r="M695" i="11"/>
  <c r="K695" i="11"/>
  <c r="L695" i="11" s="1"/>
  <c r="M694" i="11"/>
  <c r="K694" i="11"/>
  <c r="L694" i="11" s="1"/>
  <c r="M693" i="11"/>
  <c r="K693" i="11"/>
  <c r="L693" i="11" s="1"/>
  <c r="M692" i="11"/>
  <c r="K692" i="11"/>
  <c r="L692" i="11" s="1"/>
  <c r="M691" i="11"/>
  <c r="K691" i="11"/>
  <c r="L691" i="11" s="1"/>
  <c r="M690" i="11"/>
  <c r="K690" i="11"/>
  <c r="L690" i="11" s="1"/>
  <c r="M689" i="11"/>
  <c r="K689" i="11"/>
  <c r="L689" i="11" s="1"/>
  <c r="M688" i="11"/>
  <c r="K688" i="11"/>
  <c r="L688" i="11" s="1"/>
  <c r="M687" i="11"/>
  <c r="K687" i="11"/>
  <c r="L687" i="11" s="1"/>
  <c r="M686" i="11"/>
  <c r="K686" i="11"/>
  <c r="L686" i="11" s="1"/>
  <c r="M685" i="11"/>
  <c r="K685" i="11"/>
  <c r="L685" i="11" s="1"/>
  <c r="M684" i="11"/>
  <c r="K684" i="11"/>
  <c r="L684" i="11" s="1"/>
  <c r="M683" i="11"/>
  <c r="K683" i="11"/>
  <c r="L683" i="11" s="1"/>
  <c r="M682" i="11"/>
  <c r="K682" i="11"/>
  <c r="L682" i="11" s="1"/>
  <c r="M681" i="11"/>
  <c r="K681" i="11"/>
  <c r="L681" i="11" s="1"/>
  <c r="M680" i="11"/>
  <c r="K680" i="11"/>
  <c r="L680" i="11" s="1"/>
  <c r="M679" i="11"/>
  <c r="K679" i="11"/>
  <c r="L679" i="11" s="1"/>
  <c r="M678" i="11"/>
  <c r="K678" i="11"/>
  <c r="L678" i="11" s="1"/>
  <c r="M677" i="11"/>
  <c r="K677" i="11"/>
  <c r="L677" i="11" s="1"/>
  <c r="M676" i="11"/>
  <c r="K676" i="11"/>
  <c r="L676" i="11" s="1"/>
  <c r="M675" i="11"/>
  <c r="K675" i="11"/>
  <c r="L675" i="11" s="1"/>
  <c r="M674" i="11"/>
  <c r="K674" i="11"/>
  <c r="L674" i="11" s="1"/>
  <c r="M673" i="11"/>
  <c r="K673" i="11"/>
  <c r="L673" i="11" s="1"/>
  <c r="M672" i="11"/>
  <c r="K672" i="11"/>
  <c r="L672" i="11" s="1"/>
  <c r="M671" i="11"/>
  <c r="K671" i="11"/>
  <c r="L671" i="11" s="1"/>
  <c r="M670" i="11"/>
  <c r="K670" i="11"/>
  <c r="L670" i="11" s="1"/>
  <c r="M669" i="11"/>
  <c r="K669" i="11"/>
  <c r="L669" i="11" s="1"/>
  <c r="M668" i="11"/>
  <c r="K668" i="11"/>
  <c r="L668" i="11" s="1"/>
  <c r="M667" i="11"/>
  <c r="K667" i="11"/>
  <c r="L667" i="11" s="1"/>
  <c r="M666" i="11"/>
  <c r="K666" i="11"/>
  <c r="L666" i="11" s="1"/>
  <c r="M665" i="11"/>
  <c r="K665" i="11"/>
  <c r="L665" i="11" s="1"/>
  <c r="M664" i="11"/>
  <c r="K664" i="11"/>
  <c r="L664" i="11" s="1"/>
  <c r="M663" i="11"/>
  <c r="K663" i="11"/>
  <c r="L663" i="11" s="1"/>
  <c r="M662" i="11"/>
  <c r="K662" i="11"/>
  <c r="L662" i="11" s="1"/>
  <c r="M661" i="11"/>
  <c r="K661" i="11"/>
  <c r="L661" i="11" s="1"/>
  <c r="M660" i="11"/>
  <c r="K660" i="11"/>
  <c r="L660" i="11" s="1"/>
  <c r="M659" i="11"/>
  <c r="K659" i="11"/>
  <c r="L659" i="11" s="1"/>
  <c r="M658" i="11"/>
  <c r="K658" i="11"/>
  <c r="L658" i="11" s="1"/>
  <c r="M657" i="11"/>
  <c r="K657" i="11"/>
  <c r="L657" i="11" s="1"/>
  <c r="M656" i="11"/>
  <c r="K656" i="11"/>
  <c r="L656" i="11" s="1"/>
  <c r="M655" i="11"/>
  <c r="K655" i="11"/>
  <c r="L655" i="11" s="1"/>
  <c r="M654" i="11"/>
  <c r="K654" i="11"/>
  <c r="L654" i="11" s="1"/>
  <c r="M653" i="11"/>
  <c r="K653" i="11"/>
  <c r="L653" i="11" s="1"/>
  <c r="M652" i="11"/>
  <c r="K652" i="11"/>
  <c r="L652" i="11" s="1"/>
  <c r="M651" i="11"/>
  <c r="K651" i="11"/>
  <c r="L651" i="11" s="1"/>
  <c r="M650" i="11"/>
  <c r="K650" i="11"/>
  <c r="L650" i="11" s="1"/>
  <c r="M649" i="11"/>
  <c r="K649" i="11"/>
  <c r="L649" i="11" s="1"/>
  <c r="M648" i="11"/>
  <c r="K648" i="11"/>
  <c r="L648" i="11" s="1"/>
  <c r="M647" i="11"/>
  <c r="K647" i="11"/>
  <c r="L647" i="11" s="1"/>
  <c r="M646" i="11"/>
  <c r="K646" i="11"/>
  <c r="L646" i="11" s="1"/>
  <c r="M645" i="11"/>
  <c r="K645" i="11"/>
  <c r="L645" i="11" s="1"/>
  <c r="M644" i="11"/>
  <c r="K644" i="11"/>
  <c r="L644" i="11" s="1"/>
  <c r="M643" i="11"/>
  <c r="K643" i="11"/>
  <c r="L643" i="11" s="1"/>
  <c r="M642" i="11"/>
  <c r="K642" i="11"/>
  <c r="L642" i="11" s="1"/>
  <c r="M641" i="11"/>
  <c r="K641" i="11"/>
  <c r="L641" i="11" s="1"/>
  <c r="M640" i="11"/>
  <c r="K640" i="11"/>
  <c r="L640" i="11" s="1"/>
  <c r="M639" i="11"/>
  <c r="K639" i="11"/>
  <c r="L639" i="11" s="1"/>
  <c r="M638" i="11"/>
  <c r="K638" i="11"/>
  <c r="L638" i="11" s="1"/>
  <c r="M637" i="11"/>
  <c r="K637" i="11"/>
  <c r="L637" i="11" s="1"/>
  <c r="M636" i="11"/>
  <c r="K636" i="11"/>
  <c r="L636" i="11" s="1"/>
  <c r="M635" i="11"/>
  <c r="K635" i="11"/>
  <c r="L635" i="11" s="1"/>
  <c r="M634" i="11"/>
  <c r="K634" i="11"/>
  <c r="L634" i="11" s="1"/>
  <c r="M633" i="11"/>
  <c r="K633" i="11"/>
  <c r="L633" i="11" s="1"/>
  <c r="M632" i="11"/>
  <c r="K632" i="11"/>
  <c r="L632" i="11" s="1"/>
  <c r="M631" i="11"/>
  <c r="K631" i="11"/>
  <c r="L631" i="11" s="1"/>
  <c r="M630" i="11"/>
  <c r="K630" i="11"/>
  <c r="L630" i="11" s="1"/>
  <c r="M629" i="11"/>
  <c r="K629" i="11"/>
  <c r="L629" i="11" s="1"/>
  <c r="M628" i="11"/>
  <c r="K628" i="11"/>
  <c r="L628" i="11" s="1"/>
  <c r="M627" i="11"/>
  <c r="K627" i="11"/>
  <c r="L627" i="11" s="1"/>
  <c r="M626" i="11"/>
  <c r="K626" i="11"/>
  <c r="L626" i="11" s="1"/>
  <c r="M625" i="11"/>
  <c r="K625" i="11"/>
  <c r="L625" i="11" s="1"/>
  <c r="M624" i="11"/>
  <c r="K624" i="11"/>
  <c r="L624" i="11" s="1"/>
  <c r="M623" i="11"/>
  <c r="K623" i="11"/>
  <c r="L623" i="11" s="1"/>
  <c r="M622" i="11"/>
  <c r="K622" i="11"/>
  <c r="L622" i="11" s="1"/>
  <c r="M621" i="11"/>
  <c r="K621" i="11"/>
  <c r="L621" i="11" s="1"/>
  <c r="M620" i="11"/>
  <c r="K620" i="11"/>
  <c r="L620" i="11" s="1"/>
  <c r="M619" i="11"/>
  <c r="K619" i="11"/>
  <c r="L619" i="11" s="1"/>
  <c r="M618" i="11"/>
  <c r="K618" i="11"/>
  <c r="L618" i="11" s="1"/>
  <c r="M617" i="11"/>
  <c r="K617" i="11"/>
  <c r="L617" i="11" s="1"/>
  <c r="M616" i="11"/>
  <c r="K616" i="11"/>
  <c r="L616" i="11" s="1"/>
  <c r="M615" i="11"/>
  <c r="K615" i="11"/>
  <c r="L615" i="11" s="1"/>
  <c r="M614" i="11"/>
  <c r="K614" i="11"/>
  <c r="L614" i="11" s="1"/>
  <c r="M613" i="11"/>
  <c r="K613" i="11"/>
  <c r="L613" i="11" s="1"/>
  <c r="M612" i="11"/>
  <c r="K612" i="11"/>
  <c r="L612" i="11" s="1"/>
  <c r="M611" i="11"/>
  <c r="K611" i="11"/>
  <c r="L611" i="11" s="1"/>
  <c r="M610" i="11"/>
  <c r="K610" i="11"/>
  <c r="L610" i="11" s="1"/>
  <c r="M609" i="11"/>
  <c r="K609" i="11"/>
  <c r="L609" i="11" s="1"/>
  <c r="M608" i="11"/>
  <c r="K608" i="11"/>
  <c r="L608" i="11" s="1"/>
  <c r="M607" i="11"/>
  <c r="K607" i="11"/>
  <c r="L607" i="11" s="1"/>
  <c r="M606" i="11"/>
  <c r="K606" i="11"/>
  <c r="L606" i="11" s="1"/>
  <c r="M605" i="11"/>
  <c r="K605" i="11"/>
  <c r="L605" i="11" s="1"/>
  <c r="M604" i="11"/>
  <c r="K604" i="11"/>
  <c r="L604" i="11" s="1"/>
  <c r="M603" i="11"/>
  <c r="K603" i="11"/>
  <c r="L603" i="11" s="1"/>
  <c r="M602" i="11"/>
  <c r="K602" i="11"/>
  <c r="L602" i="11" s="1"/>
  <c r="M601" i="11"/>
  <c r="K601" i="11"/>
  <c r="L601" i="11" s="1"/>
  <c r="M600" i="11"/>
  <c r="K600" i="11"/>
  <c r="L600" i="11" s="1"/>
  <c r="M599" i="11"/>
  <c r="K599" i="11"/>
  <c r="L599" i="11" s="1"/>
  <c r="M598" i="11"/>
  <c r="K598" i="11"/>
  <c r="L598" i="11" s="1"/>
  <c r="M597" i="11"/>
  <c r="K597" i="11"/>
  <c r="L597" i="11" s="1"/>
  <c r="M596" i="11"/>
  <c r="K596" i="11"/>
  <c r="L596" i="11" s="1"/>
  <c r="M595" i="11"/>
  <c r="K595" i="11"/>
  <c r="L595" i="11" s="1"/>
  <c r="M594" i="11"/>
  <c r="K594" i="11"/>
  <c r="L594" i="11" s="1"/>
  <c r="M593" i="11"/>
  <c r="K593" i="11"/>
  <c r="L593" i="11" s="1"/>
  <c r="M592" i="11"/>
  <c r="K592" i="11"/>
  <c r="L592" i="11" s="1"/>
  <c r="M591" i="11"/>
  <c r="K591" i="11"/>
  <c r="L591" i="11" s="1"/>
  <c r="M590" i="11"/>
  <c r="K590" i="11"/>
  <c r="L590" i="11" s="1"/>
  <c r="M589" i="11"/>
  <c r="K589" i="11"/>
  <c r="L589" i="11" s="1"/>
  <c r="M588" i="11"/>
  <c r="K588" i="11"/>
  <c r="L588" i="11" s="1"/>
  <c r="M587" i="11"/>
  <c r="K587" i="11"/>
  <c r="L587" i="11" s="1"/>
  <c r="M586" i="11"/>
  <c r="K586" i="11"/>
  <c r="L586" i="11" s="1"/>
  <c r="M585" i="11"/>
  <c r="K585" i="11"/>
  <c r="L585" i="11" s="1"/>
  <c r="M584" i="11"/>
  <c r="K584" i="11"/>
  <c r="L584" i="11" s="1"/>
  <c r="M583" i="11"/>
  <c r="K583" i="11"/>
  <c r="L583" i="11" s="1"/>
  <c r="M582" i="11"/>
  <c r="K582" i="11"/>
  <c r="L582" i="11" s="1"/>
  <c r="M581" i="11"/>
  <c r="K581" i="11"/>
  <c r="L581" i="11" s="1"/>
  <c r="M580" i="11"/>
  <c r="K580" i="11"/>
  <c r="L580" i="11" s="1"/>
  <c r="M579" i="11"/>
  <c r="K579" i="11"/>
  <c r="L579" i="11" s="1"/>
  <c r="M578" i="11"/>
  <c r="K578" i="11"/>
  <c r="L578" i="11" s="1"/>
  <c r="M577" i="11"/>
  <c r="K577" i="11"/>
  <c r="L577" i="11" s="1"/>
  <c r="M576" i="11"/>
  <c r="K576" i="11"/>
  <c r="L576" i="11" s="1"/>
  <c r="M575" i="11"/>
  <c r="K575" i="11"/>
  <c r="L575" i="11" s="1"/>
  <c r="M574" i="11"/>
  <c r="K574" i="11"/>
  <c r="L574" i="11" s="1"/>
  <c r="M573" i="11"/>
  <c r="K573" i="11"/>
  <c r="L573" i="11" s="1"/>
  <c r="M572" i="11"/>
  <c r="K572" i="11"/>
  <c r="L572" i="11" s="1"/>
  <c r="M571" i="11"/>
  <c r="K571" i="11"/>
  <c r="L571" i="11" s="1"/>
  <c r="M570" i="11"/>
  <c r="K570" i="11"/>
  <c r="L570" i="11" s="1"/>
  <c r="M569" i="11"/>
  <c r="K569" i="11"/>
  <c r="L569" i="11" s="1"/>
  <c r="M568" i="11"/>
  <c r="K568" i="11"/>
  <c r="L568" i="11" s="1"/>
  <c r="M567" i="11"/>
  <c r="K567" i="11"/>
  <c r="L567" i="11" s="1"/>
  <c r="M566" i="11"/>
  <c r="K566" i="11"/>
  <c r="L566" i="11" s="1"/>
  <c r="M565" i="11"/>
  <c r="K565" i="11"/>
  <c r="L565" i="11" s="1"/>
  <c r="M564" i="11"/>
  <c r="K564" i="11"/>
  <c r="L564" i="11" s="1"/>
  <c r="M563" i="11"/>
  <c r="K563" i="11"/>
  <c r="L563" i="11" s="1"/>
  <c r="M562" i="11"/>
  <c r="K562" i="11"/>
  <c r="L562" i="11" s="1"/>
  <c r="M561" i="11"/>
  <c r="K561" i="11"/>
  <c r="L561" i="11" s="1"/>
  <c r="M560" i="11"/>
  <c r="K560" i="11"/>
  <c r="L560" i="11" s="1"/>
  <c r="M559" i="11"/>
  <c r="K559" i="11"/>
  <c r="L559" i="11" s="1"/>
  <c r="M558" i="11"/>
  <c r="K558" i="11"/>
  <c r="L558" i="11" s="1"/>
  <c r="M557" i="11"/>
  <c r="K557" i="11"/>
  <c r="L557" i="11" s="1"/>
  <c r="M556" i="11"/>
  <c r="K556" i="11"/>
  <c r="L556" i="11" s="1"/>
  <c r="M555" i="11"/>
  <c r="K555" i="11"/>
  <c r="L555" i="11" s="1"/>
  <c r="M554" i="11"/>
  <c r="K554" i="11"/>
  <c r="L554" i="11" s="1"/>
  <c r="M553" i="11"/>
  <c r="K553" i="11"/>
  <c r="L553" i="11" s="1"/>
  <c r="M552" i="11"/>
  <c r="K552" i="11"/>
  <c r="L552" i="11" s="1"/>
  <c r="M551" i="11"/>
  <c r="K551" i="11"/>
  <c r="L551" i="11" s="1"/>
  <c r="M550" i="11"/>
  <c r="K550" i="11"/>
  <c r="L550" i="11" s="1"/>
  <c r="M549" i="11"/>
  <c r="K549" i="11"/>
  <c r="L549" i="11" s="1"/>
  <c r="M548" i="11"/>
  <c r="K548" i="11"/>
  <c r="L548" i="11" s="1"/>
  <c r="M547" i="11"/>
  <c r="K547" i="11"/>
  <c r="L547" i="11" s="1"/>
  <c r="M546" i="11"/>
  <c r="K546" i="11"/>
  <c r="L546" i="11" s="1"/>
  <c r="M545" i="11"/>
  <c r="K545" i="11"/>
  <c r="L545" i="11" s="1"/>
  <c r="M544" i="11"/>
  <c r="K544" i="11"/>
  <c r="L544" i="11" s="1"/>
  <c r="M543" i="11"/>
  <c r="K543" i="11"/>
  <c r="L543" i="11" s="1"/>
  <c r="M542" i="11"/>
  <c r="K542" i="11"/>
  <c r="L542" i="11" s="1"/>
  <c r="M541" i="11"/>
  <c r="K541" i="11"/>
  <c r="L541" i="11" s="1"/>
  <c r="M540" i="11"/>
  <c r="K540" i="11"/>
  <c r="L540" i="11" s="1"/>
  <c r="M539" i="11"/>
  <c r="K539" i="11"/>
  <c r="L539" i="11" s="1"/>
  <c r="M538" i="11"/>
  <c r="K538" i="11"/>
  <c r="L538" i="11" s="1"/>
  <c r="M537" i="11"/>
  <c r="K537" i="11"/>
  <c r="L537" i="11" s="1"/>
  <c r="M536" i="11"/>
  <c r="K536" i="11"/>
  <c r="L536" i="11" s="1"/>
  <c r="M535" i="11"/>
  <c r="K535" i="11"/>
  <c r="L535" i="11" s="1"/>
  <c r="M534" i="11"/>
  <c r="K534" i="11"/>
  <c r="L534" i="11" s="1"/>
  <c r="M533" i="11"/>
  <c r="K533" i="11"/>
  <c r="L533" i="11" s="1"/>
  <c r="M532" i="11"/>
  <c r="K532" i="11"/>
  <c r="L532" i="11" s="1"/>
  <c r="M531" i="11"/>
  <c r="K531" i="11"/>
  <c r="L531" i="11" s="1"/>
  <c r="M530" i="11"/>
  <c r="K530" i="11"/>
  <c r="L530" i="11" s="1"/>
  <c r="M529" i="11"/>
  <c r="K529" i="11"/>
  <c r="L529" i="11" s="1"/>
  <c r="M528" i="11"/>
  <c r="K528" i="11"/>
  <c r="L528" i="11" s="1"/>
  <c r="M527" i="11"/>
  <c r="K527" i="11"/>
  <c r="L527" i="11" s="1"/>
  <c r="M526" i="11"/>
  <c r="K526" i="11"/>
  <c r="L526" i="11" s="1"/>
  <c r="M525" i="11"/>
  <c r="K525" i="11"/>
  <c r="L525" i="11" s="1"/>
  <c r="M524" i="11"/>
  <c r="K524" i="11"/>
  <c r="L524" i="11" s="1"/>
  <c r="M523" i="11"/>
  <c r="K523" i="11"/>
  <c r="L523" i="11" s="1"/>
  <c r="M522" i="11"/>
  <c r="K522" i="11"/>
  <c r="L522" i="11" s="1"/>
  <c r="M521" i="11"/>
  <c r="K521" i="11"/>
  <c r="L521" i="11" s="1"/>
  <c r="M520" i="11"/>
  <c r="K520" i="11"/>
  <c r="L520" i="11" s="1"/>
  <c r="M519" i="11"/>
  <c r="K519" i="11"/>
  <c r="L519" i="11" s="1"/>
  <c r="M518" i="11"/>
  <c r="K518" i="11"/>
  <c r="L518" i="11" s="1"/>
  <c r="M517" i="11"/>
  <c r="K517" i="11"/>
  <c r="L517" i="11" s="1"/>
  <c r="M516" i="11"/>
  <c r="K516" i="11"/>
  <c r="L516" i="11" s="1"/>
  <c r="M515" i="11"/>
  <c r="K515" i="11"/>
  <c r="L515" i="11" s="1"/>
  <c r="M514" i="11"/>
  <c r="K514" i="11"/>
  <c r="L514" i="11" s="1"/>
  <c r="M513" i="11"/>
  <c r="K513" i="11"/>
  <c r="L513" i="11" s="1"/>
  <c r="M512" i="11"/>
  <c r="K512" i="11"/>
  <c r="L512" i="11" s="1"/>
  <c r="M511" i="11"/>
  <c r="K511" i="11"/>
  <c r="L511" i="11" s="1"/>
  <c r="M510" i="11"/>
  <c r="K510" i="11"/>
  <c r="L510" i="11" s="1"/>
  <c r="M509" i="11"/>
  <c r="K509" i="11"/>
  <c r="L509" i="11" s="1"/>
  <c r="M508" i="11"/>
  <c r="K508" i="11"/>
  <c r="L508" i="11" s="1"/>
  <c r="M507" i="11"/>
  <c r="K507" i="11"/>
  <c r="L507" i="11" s="1"/>
  <c r="M506" i="11"/>
  <c r="K506" i="11"/>
  <c r="L506" i="11" s="1"/>
  <c r="M505" i="11"/>
  <c r="K505" i="11"/>
  <c r="L505" i="11" s="1"/>
  <c r="M504" i="11"/>
  <c r="K504" i="11"/>
  <c r="L504" i="11" s="1"/>
  <c r="M503" i="11"/>
  <c r="K503" i="11"/>
  <c r="L503" i="11" s="1"/>
  <c r="M502" i="11"/>
  <c r="K502" i="11"/>
  <c r="L502" i="11" s="1"/>
  <c r="M501" i="11"/>
  <c r="K501" i="11"/>
  <c r="L501" i="11" s="1"/>
  <c r="M500" i="11"/>
  <c r="K500" i="11"/>
  <c r="L500" i="11" s="1"/>
  <c r="M499" i="11"/>
  <c r="K499" i="11"/>
  <c r="L499" i="11" s="1"/>
  <c r="M498" i="11"/>
  <c r="K498" i="11"/>
  <c r="L498" i="11" s="1"/>
  <c r="M497" i="11"/>
  <c r="K497" i="11"/>
  <c r="L497" i="11" s="1"/>
  <c r="M496" i="11"/>
  <c r="K496" i="11"/>
  <c r="L496" i="11" s="1"/>
  <c r="M495" i="11"/>
  <c r="K495" i="11"/>
  <c r="L495" i="11" s="1"/>
  <c r="M494" i="11"/>
  <c r="K494" i="11"/>
  <c r="L494" i="11" s="1"/>
  <c r="M493" i="11"/>
  <c r="K493" i="11"/>
  <c r="L493" i="11" s="1"/>
  <c r="M492" i="11"/>
  <c r="K492" i="11"/>
  <c r="L492" i="11" s="1"/>
  <c r="M491" i="11"/>
  <c r="K491" i="11"/>
  <c r="L491" i="11" s="1"/>
  <c r="M490" i="11"/>
  <c r="K490" i="11"/>
  <c r="L490" i="11" s="1"/>
  <c r="M489" i="11"/>
  <c r="K489" i="11"/>
  <c r="L489" i="11" s="1"/>
  <c r="M488" i="11"/>
  <c r="K488" i="11"/>
  <c r="L488" i="11" s="1"/>
  <c r="M487" i="11"/>
  <c r="K487" i="11"/>
  <c r="L487" i="11" s="1"/>
  <c r="M486" i="11"/>
  <c r="K486" i="11"/>
  <c r="L486" i="11" s="1"/>
  <c r="M485" i="11"/>
  <c r="K485" i="11"/>
  <c r="L485" i="11" s="1"/>
  <c r="M484" i="11"/>
  <c r="K484" i="11"/>
  <c r="L484" i="11" s="1"/>
  <c r="M483" i="11"/>
  <c r="K483" i="11"/>
  <c r="L483" i="11" s="1"/>
  <c r="M482" i="11"/>
  <c r="K482" i="11"/>
  <c r="L482" i="11" s="1"/>
  <c r="M481" i="11"/>
  <c r="K481" i="11"/>
  <c r="L481" i="11" s="1"/>
  <c r="M480" i="11"/>
  <c r="K480" i="11"/>
  <c r="L480" i="11" s="1"/>
  <c r="M479" i="11"/>
  <c r="K479" i="11"/>
  <c r="L479" i="11" s="1"/>
  <c r="M478" i="11"/>
  <c r="K478" i="11"/>
  <c r="L478" i="11" s="1"/>
  <c r="M477" i="11"/>
  <c r="K477" i="11"/>
  <c r="L477" i="11" s="1"/>
  <c r="M476" i="11"/>
  <c r="K476" i="11"/>
  <c r="L476" i="11" s="1"/>
  <c r="M475" i="11"/>
  <c r="K475" i="11"/>
  <c r="L475" i="11" s="1"/>
  <c r="M474" i="11"/>
  <c r="K474" i="11"/>
  <c r="L474" i="11" s="1"/>
  <c r="M473" i="11"/>
  <c r="K473" i="11"/>
  <c r="L473" i="11" s="1"/>
  <c r="M472" i="11"/>
  <c r="K472" i="11"/>
  <c r="L472" i="11" s="1"/>
  <c r="M471" i="11"/>
  <c r="K471" i="11"/>
  <c r="L471" i="11" s="1"/>
  <c r="M470" i="11"/>
  <c r="K470" i="11"/>
  <c r="L470" i="11" s="1"/>
  <c r="M469" i="11"/>
  <c r="K469" i="11"/>
  <c r="L469" i="11" s="1"/>
  <c r="M468" i="11"/>
  <c r="K468" i="11"/>
  <c r="L468" i="11" s="1"/>
  <c r="M467" i="11"/>
  <c r="K467" i="11"/>
  <c r="L467" i="11" s="1"/>
  <c r="M466" i="11"/>
  <c r="K466" i="11"/>
  <c r="L466" i="11" s="1"/>
  <c r="M465" i="11"/>
  <c r="K465" i="11"/>
  <c r="L465" i="11" s="1"/>
  <c r="M464" i="11"/>
  <c r="K464" i="11"/>
  <c r="L464" i="11" s="1"/>
  <c r="M463" i="11"/>
  <c r="K463" i="11"/>
  <c r="L463" i="11" s="1"/>
  <c r="M462" i="11"/>
  <c r="K462" i="11"/>
  <c r="L462" i="11" s="1"/>
  <c r="M461" i="11"/>
  <c r="K461" i="11"/>
  <c r="L461" i="11" s="1"/>
  <c r="M460" i="11"/>
  <c r="K460" i="11"/>
  <c r="L460" i="11" s="1"/>
  <c r="M459" i="11"/>
  <c r="K459" i="11"/>
  <c r="L459" i="11" s="1"/>
  <c r="M458" i="11"/>
  <c r="K458" i="11"/>
  <c r="L458" i="11" s="1"/>
  <c r="M457" i="11"/>
  <c r="K457" i="11"/>
  <c r="L457" i="11" s="1"/>
  <c r="M456" i="11"/>
  <c r="K456" i="11"/>
  <c r="L456" i="11" s="1"/>
  <c r="M455" i="11"/>
  <c r="K455" i="11"/>
  <c r="L455" i="11" s="1"/>
  <c r="M454" i="11"/>
  <c r="K454" i="11"/>
  <c r="L454" i="11" s="1"/>
  <c r="M453" i="11"/>
  <c r="K453" i="11"/>
  <c r="L453" i="11" s="1"/>
  <c r="M452" i="11"/>
  <c r="K452" i="11"/>
  <c r="L452" i="11" s="1"/>
  <c r="M451" i="11"/>
  <c r="K451" i="11"/>
  <c r="L451" i="11" s="1"/>
  <c r="M450" i="11"/>
  <c r="K450" i="11"/>
  <c r="L450" i="11" s="1"/>
  <c r="M449" i="11"/>
  <c r="K449" i="11"/>
  <c r="L449" i="11" s="1"/>
  <c r="M448" i="11"/>
  <c r="K448" i="11"/>
  <c r="L448" i="11" s="1"/>
  <c r="M447" i="11"/>
  <c r="K447" i="11"/>
  <c r="L447" i="11" s="1"/>
  <c r="M446" i="11"/>
  <c r="K446" i="11"/>
  <c r="L446" i="11" s="1"/>
  <c r="M445" i="11"/>
  <c r="K445" i="11"/>
  <c r="L445" i="11" s="1"/>
  <c r="M444" i="11"/>
  <c r="K444" i="11"/>
  <c r="L444" i="11" s="1"/>
  <c r="M443" i="11"/>
  <c r="K443" i="11"/>
  <c r="L443" i="11" s="1"/>
  <c r="M442" i="11"/>
  <c r="K442" i="11"/>
  <c r="L442" i="11" s="1"/>
  <c r="M441" i="11"/>
  <c r="K441" i="11"/>
  <c r="L441" i="11" s="1"/>
  <c r="M440" i="11"/>
  <c r="K440" i="11"/>
  <c r="L440" i="11" s="1"/>
  <c r="M439" i="11"/>
  <c r="K439" i="11"/>
  <c r="L439" i="11" s="1"/>
  <c r="M438" i="11"/>
  <c r="K438" i="11"/>
  <c r="L438" i="11" s="1"/>
  <c r="M437" i="11"/>
  <c r="K437" i="11"/>
  <c r="L437" i="11" s="1"/>
  <c r="M436" i="11"/>
  <c r="K436" i="11"/>
  <c r="L436" i="11" s="1"/>
  <c r="M435" i="11"/>
  <c r="K435" i="11"/>
  <c r="L435" i="11" s="1"/>
  <c r="M434" i="11"/>
  <c r="K434" i="11"/>
  <c r="L434" i="11" s="1"/>
  <c r="M433" i="11"/>
  <c r="K433" i="11"/>
  <c r="L433" i="11" s="1"/>
  <c r="M432" i="11"/>
  <c r="K432" i="11"/>
  <c r="L432" i="11" s="1"/>
  <c r="M431" i="11"/>
  <c r="K431" i="11"/>
  <c r="L431" i="11" s="1"/>
  <c r="M430" i="11"/>
  <c r="K430" i="11"/>
  <c r="L430" i="11" s="1"/>
  <c r="M429" i="11"/>
  <c r="K429" i="11"/>
  <c r="L429" i="11" s="1"/>
  <c r="M428" i="11"/>
  <c r="K428" i="11"/>
  <c r="L428" i="11" s="1"/>
  <c r="M427" i="11"/>
  <c r="K427" i="11"/>
  <c r="L427" i="11" s="1"/>
  <c r="M426" i="11"/>
  <c r="K426" i="11"/>
  <c r="L426" i="11" s="1"/>
  <c r="M425" i="11"/>
  <c r="K425" i="11"/>
  <c r="L425" i="11" s="1"/>
  <c r="M424" i="11"/>
  <c r="K424" i="11"/>
  <c r="L424" i="11" s="1"/>
  <c r="M423" i="11"/>
  <c r="K423" i="11"/>
  <c r="L423" i="11" s="1"/>
  <c r="M422" i="11"/>
  <c r="K422" i="11"/>
  <c r="L422" i="11" s="1"/>
  <c r="M421" i="11"/>
  <c r="K421" i="11"/>
  <c r="L421" i="11" s="1"/>
  <c r="M420" i="11"/>
  <c r="K420" i="11"/>
  <c r="L420" i="11" s="1"/>
  <c r="M419" i="11"/>
  <c r="K419" i="11"/>
  <c r="L419" i="11" s="1"/>
  <c r="M418" i="11"/>
  <c r="K418" i="11"/>
  <c r="L418" i="11" s="1"/>
  <c r="M417" i="11"/>
  <c r="K417" i="11"/>
  <c r="L417" i="11" s="1"/>
  <c r="M416" i="11"/>
  <c r="K416" i="11"/>
  <c r="L416" i="11" s="1"/>
  <c r="M415" i="11"/>
  <c r="K415" i="11"/>
  <c r="L415" i="11" s="1"/>
  <c r="M414" i="11"/>
  <c r="K414" i="11"/>
  <c r="L414" i="11" s="1"/>
  <c r="M413" i="11"/>
  <c r="K413" i="11"/>
  <c r="L413" i="11" s="1"/>
  <c r="M412" i="11"/>
  <c r="K412" i="11"/>
  <c r="L412" i="11" s="1"/>
  <c r="M411" i="11"/>
  <c r="K411" i="11"/>
  <c r="L411" i="11" s="1"/>
  <c r="M410" i="11"/>
  <c r="K410" i="11"/>
  <c r="L410" i="11" s="1"/>
  <c r="M409" i="11"/>
  <c r="K409" i="11"/>
  <c r="L409" i="11" s="1"/>
  <c r="M408" i="11"/>
  <c r="K408" i="11"/>
  <c r="L408" i="11" s="1"/>
  <c r="M407" i="11"/>
  <c r="K407" i="11"/>
  <c r="L407" i="11" s="1"/>
  <c r="M406" i="11"/>
  <c r="K406" i="11"/>
  <c r="L406" i="11" s="1"/>
  <c r="M405" i="11"/>
  <c r="K405" i="11"/>
  <c r="L405" i="11" s="1"/>
  <c r="M404" i="11"/>
  <c r="K404" i="11"/>
  <c r="L404" i="11" s="1"/>
  <c r="M403" i="11"/>
  <c r="K403" i="11"/>
  <c r="L403" i="11" s="1"/>
  <c r="M402" i="11"/>
  <c r="K402" i="11"/>
  <c r="L402" i="11" s="1"/>
  <c r="M401" i="11"/>
  <c r="K401" i="11"/>
  <c r="L401" i="11" s="1"/>
  <c r="M400" i="11"/>
  <c r="K400" i="11"/>
  <c r="L400" i="11" s="1"/>
  <c r="M399" i="11"/>
  <c r="K399" i="11"/>
  <c r="L399" i="11" s="1"/>
  <c r="M398" i="11"/>
  <c r="K398" i="11"/>
  <c r="L398" i="11" s="1"/>
  <c r="M397" i="11"/>
  <c r="K397" i="11"/>
  <c r="L397" i="11" s="1"/>
  <c r="M396" i="11"/>
  <c r="K396" i="11"/>
  <c r="L396" i="11" s="1"/>
  <c r="M395" i="11"/>
  <c r="K395" i="11"/>
  <c r="L395" i="11" s="1"/>
  <c r="M394" i="11"/>
  <c r="K394" i="11"/>
  <c r="L394" i="11" s="1"/>
  <c r="M393" i="11"/>
  <c r="K393" i="11"/>
  <c r="L393" i="11" s="1"/>
  <c r="M392" i="11"/>
  <c r="K392" i="11"/>
  <c r="L392" i="11" s="1"/>
  <c r="M391" i="11"/>
  <c r="K391" i="11"/>
  <c r="L391" i="11" s="1"/>
  <c r="M390" i="11"/>
  <c r="K390" i="11"/>
  <c r="L390" i="11" s="1"/>
  <c r="M389" i="11"/>
  <c r="K389" i="11"/>
  <c r="L389" i="11" s="1"/>
  <c r="M388" i="11"/>
  <c r="K388" i="11"/>
  <c r="L388" i="11" s="1"/>
  <c r="M387" i="11"/>
  <c r="K387" i="11"/>
  <c r="L387" i="11" s="1"/>
  <c r="M386" i="11"/>
  <c r="K386" i="11"/>
  <c r="L386" i="11" s="1"/>
  <c r="M385" i="11"/>
  <c r="K385" i="11"/>
  <c r="L385" i="11" s="1"/>
  <c r="M384" i="11"/>
  <c r="K384" i="11"/>
  <c r="L384" i="11" s="1"/>
  <c r="M383" i="11"/>
  <c r="K383" i="11"/>
  <c r="L383" i="11" s="1"/>
  <c r="M382" i="11"/>
  <c r="K382" i="11"/>
  <c r="L382" i="11" s="1"/>
  <c r="M381" i="11"/>
  <c r="K381" i="11"/>
  <c r="L381" i="11" s="1"/>
  <c r="M380" i="11"/>
  <c r="K380" i="11"/>
  <c r="L380" i="11" s="1"/>
  <c r="M379" i="11"/>
  <c r="K379" i="11"/>
  <c r="L379" i="11" s="1"/>
  <c r="M378" i="11"/>
  <c r="K378" i="11"/>
  <c r="L378" i="11" s="1"/>
  <c r="M377" i="11"/>
  <c r="K377" i="11"/>
  <c r="L377" i="11" s="1"/>
  <c r="M376" i="11"/>
  <c r="K376" i="11"/>
  <c r="L376" i="11" s="1"/>
  <c r="M375" i="11"/>
  <c r="K375" i="11"/>
  <c r="L375" i="11" s="1"/>
  <c r="M374" i="11"/>
  <c r="K374" i="11"/>
  <c r="L374" i="11" s="1"/>
  <c r="M373" i="11"/>
  <c r="K373" i="11"/>
  <c r="L373" i="11" s="1"/>
  <c r="M372" i="11"/>
  <c r="K372" i="11"/>
  <c r="L372" i="11" s="1"/>
  <c r="M371" i="11"/>
  <c r="K371" i="11"/>
  <c r="L371" i="11" s="1"/>
  <c r="M370" i="11"/>
  <c r="K370" i="11"/>
  <c r="L370" i="11" s="1"/>
  <c r="M369" i="11"/>
  <c r="K369" i="11"/>
  <c r="L369" i="11" s="1"/>
  <c r="M368" i="11"/>
  <c r="K368" i="11"/>
  <c r="L368" i="11" s="1"/>
  <c r="M367" i="11"/>
  <c r="K367" i="11"/>
  <c r="L367" i="11" s="1"/>
  <c r="M366" i="11"/>
  <c r="K366" i="11"/>
  <c r="L366" i="11" s="1"/>
  <c r="M365" i="11"/>
  <c r="K365" i="11"/>
  <c r="L365" i="11" s="1"/>
  <c r="M364" i="11"/>
  <c r="K364" i="11"/>
  <c r="L364" i="11" s="1"/>
  <c r="M363" i="11"/>
  <c r="K363" i="11"/>
  <c r="L363" i="11" s="1"/>
  <c r="M362" i="11"/>
  <c r="K362" i="11"/>
  <c r="L362" i="11" s="1"/>
  <c r="M361" i="11"/>
  <c r="K361" i="11"/>
  <c r="L361" i="11" s="1"/>
  <c r="M360" i="11"/>
  <c r="K360" i="11"/>
  <c r="L360" i="11" s="1"/>
  <c r="M359" i="11"/>
  <c r="K359" i="11"/>
  <c r="L359" i="11" s="1"/>
  <c r="M358" i="11"/>
  <c r="K358" i="11"/>
  <c r="L358" i="11" s="1"/>
  <c r="M357" i="11"/>
  <c r="K357" i="11"/>
  <c r="L357" i="11" s="1"/>
  <c r="M356" i="11"/>
  <c r="K356" i="11"/>
  <c r="L356" i="11" s="1"/>
  <c r="M355" i="11"/>
  <c r="K355" i="11"/>
  <c r="L355" i="11" s="1"/>
  <c r="M354" i="11"/>
  <c r="K354" i="11"/>
  <c r="L354" i="11" s="1"/>
  <c r="M353" i="11"/>
  <c r="K353" i="11"/>
  <c r="L353" i="11" s="1"/>
  <c r="M352" i="11"/>
  <c r="K352" i="11"/>
  <c r="L352" i="11" s="1"/>
  <c r="M351" i="11"/>
  <c r="K351" i="11"/>
  <c r="L351" i="11" s="1"/>
  <c r="M350" i="11"/>
  <c r="K350" i="11"/>
  <c r="L350" i="11" s="1"/>
  <c r="M349" i="11"/>
  <c r="K349" i="11"/>
  <c r="L349" i="11" s="1"/>
  <c r="M348" i="11"/>
  <c r="K348" i="11"/>
  <c r="L348" i="11" s="1"/>
  <c r="M347" i="11"/>
  <c r="K347" i="11"/>
  <c r="L347" i="11" s="1"/>
  <c r="M346" i="11"/>
  <c r="K346" i="11"/>
  <c r="L346" i="11" s="1"/>
  <c r="M345" i="11"/>
  <c r="K345" i="11"/>
  <c r="L345" i="11" s="1"/>
  <c r="M344" i="11"/>
  <c r="K344" i="11"/>
  <c r="L344" i="11" s="1"/>
  <c r="M343" i="11"/>
  <c r="K343" i="11"/>
  <c r="L343" i="11" s="1"/>
  <c r="M342" i="11"/>
  <c r="K342" i="11"/>
  <c r="L342" i="11" s="1"/>
  <c r="M341" i="11"/>
  <c r="K341" i="11"/>
  <c r="L341" i="11" s="1"/>
  <c r="M340" i="11"/>
  <c r="K340" i="11"/>
  <c r="L340" i="11" s="1"/>
  <c r="M339" i="11"/>
  <c r="K339" i="11"/>
  <c r="L339" i="11" s="1"/>
  <c r="M338" i="11"/>
  <c r="K338" i="11"/>
  <c r="L338" i="11" s="1"/>
  <c r="M337" i="11"/>
  <c r="K337" i="11"/>
  <c r="L337" i="11" s="1"/>
  <c r="M336" i="11"/>
  <c r="K336" i="11"/>
  <c r="L336" i="11" s="1"/>
  <c r="M335" i="11"/>
  <c r="K335" i="11"/>
  <c r="L335" i="11" s="1"/>
  <c r="M334" i="11"/>
  <c r="K334" i="11"/>
  <c r="L334" i="11" s="1"/>
  <c r="M333" i="11"/>
  <c r="K333" i="11"/>
  <c r="L333" i="11" s="1"/>
  <c r="M332" i="11"/>
  <c r="K332" i="11"/>
  <c r="L332" i="11" s="1"/>
  <c r="M331" i="11"/>
  <c r="K331" i="11"/>
  <c r="L331" i="11" s="1"/>
  <c r="M330" i="11"/>
  <c r="K330" i="11"/>
  <c r="L330" i="11" s="1"/>
  <c r="M329" i="11"/>
  <c r="K329" i="11"/>
  <c r="L329" i="11" s="1"/>
  <c r="M328" i="11"/>
  <c r="K328" i="11"/>
  <c r="L328" i="11" s="1"/>
  <c r="M327" i="11"/>
  <c r="K327" i="11"/>
  <c r="L327" i="11" s="1"/>
  <c r="M326" i="11"/>
  <c r="K326" i="11"/>
  <c r="L326" i="11" s="1"/>
  <c r="M325" i="11"/>
  <c r="K325" i="11"/>
  <c r="L325" i="11" s="1"/>
  <c r="M324" i="11"/>
  <c r="K324" i="11"/>
  <c r="L324" i="11" s="1"/>
  <c r="M323" i="11"/>
  <c r="K323" i="11"/>
  <c r="L323" i="11" s="1"/>
  <c r="M322" i="11"/>
  <c r="K322" i="11"/>
  <c r="L322" i="11" s="1"/>
  <c r="M321" i="11"/>
  <c r="K321" i="11"/>
  <c r="L321" i="11" s="1"/>
  <c r="M320" i="11"/>
  <c r="K320" i="11"/>
  <c r="L320" i="11" s="1"/>
  <c r="M319" i="11"/>
  <c r="K319" i="11"/>
  <c r="L319" i="11" s="1"/>
  <c r="M318" i="11"/>
  <c r="K318" i="11"/>
  <c r="L318" i="11" s="1"/>
  <c r="M317" i="11"/>
  <c r="K317" i="11"/>
  <c r="L317" i="11" s="1"/>
  <c r="M316" i="11"/>
  <c r="K316" i="11"/>
  <c r="L316" i="11" s="1"/>
  <c r="M315" i="11"/>
  <c r="K315" i="11"/>
  <c r="L315" i="11" s="1"/>
  <c r="M314" i="11"/>
  <c r="K314" i="11"/>
  <c r="L314" i="11" s="1"/>
  <c r="M313" i="11"/>
  <c r="K313" i="11"/>
  <c r="L313" i="11" s="1"/>
  <c r="M312" i="11"/>
  <c r="K312" i="11"/>
  <c r="L312" i="11" s="1"/>
  <c r="M311" i="11"/>
  <c r="K311" i="11"/>
  <c r="L311" i="11" s="1"/>
  <c r="M310" i="11"/>
  <c r="K310" i="11"/>
  <c r="L310" i="11" s="1"/>
  <c r="M309" i="11"/>
  <c r="K309" i="11"/>
  <c r="L309" i="11" s="1"/>
  <c r="M308" i="11"/>
  <c r="K308" i="11"/>
  <c r="L308" i="11" s="1"/>
  <c r="M307" i="11"/>
  <c r="K307" i="11"/>
  <c r="L307" i="11" s="1"/>
  <c r="M306" i="11"/>
  <c r="K306" i="11"/>
  <c r="L306" i="11" s="1"/>
  <c r="M305" i="11"/>
  <c r="K305" i="11"/>
  <c r="L305" i="11" s="1"/>
  <c r="M304" i="11"/>
  <c r="K304" i="11"/>
  <c r="L304" i="11" s="1"/>
  <c r="M303" i="11"/>
  <c r="K303" i="11"/>
  <c r="L303" i="11" s="1"/>
  <c r="M302" i="11"/>
  <c r="K302" i="11"/>
  <c r="L302" i="11" s="1"/>
  <c r="M301" i="11"/>
  <c r="K301" i="11"/>
  <c r="L301" i="11" s="1"/>
  <c r="M300" i="11"/>
  <c r="K300" i="11"/>
  <c r="L300" i="11" s="1"/>
  <c r="M299" i="11"/>
  <c r="K299" i="11"/>
  <c r="L299" i="11" s="1"/>
  <c r="M298" i="11"/>
  <c r="K298" i="11"/>
  <c r="L298" i="11" s="1"/>
  <c r="M297" i="11"/>
  <c r="K297" i="11"/>
  <c r="L297" i="11" s="1"/>
  <c r="M296" i="11"/>
  <c r="K296" i="11"/>
  <c r="L296" i="11" s="1"/>
  <c r="M295" i="11"/>
  <c r="K295" i="11"/>
  <c r="L295" i="11" s="1"/>
  <c r="M294" i="11"/>
  <c r="K294" i="11"/>
  <c r="L294" i="11" s="1"/>
  <c r="M293" i="11"/>
  <c r="K293" i="11"/>
  <c r="L293" i="11" s="1"/>
  <c r="M292" i="11"/>
  <c r="K292" i="11"/>
  <c r="L292" i="11" s="1"/>
  <c r="M291" i="11"/>
  <c r="K291" i="11"/>
  <c r="L291" i="11" s="1"/>
  <c r="M290" i="11"/>
  <c r="K290" i="11"/>
  <c r="L290" i="11" s="1"/>
  <c r="M289" i="11"/>
  <c r="K289" i="11"/>
  <c r="L289" i="11" s="1"/>
  <c r="M288" i="11"/>
  <c r="K288" i="11"/>
  <c r="L288" i="11" s="1"/>
  <c r="M287" i="11"/>
  <c r="K287" i="11"/>
  <c r="L287" i="11" s="1"/>
  <c r="M286" i="11"/>
  <c r="K286" i="11"/>
  <c r="L286" i="11" s="1"/>
  <c r="M285" i="11"/>
  <c r="K285" i="11"/>
  <c r="L285" i="11" s="1"/>
  <c r="M284" i="11"/>
  <c r="K284" i="11"/>
  <c r="L284" i="11" s="1"/>
  <c r="M283" i="11"/>
  <c r="K283" i="11"/>
  <c r="L283" i="11" s="1"/>
  <c r="M282" i="11"/>
  <c r="K282" i="11"/>
  <c r="L282" i="11" s="1"/>
  <c r="M281" i="11"/>
  <c r="K281" i="11"/>
  <c r="L281" i="11" s="1"/>
  <c r="M280" i="11"/>
  <c r="K280" i="11"/>
  <c r="L280" i="11" s="1"/>
  <c r="M279" i="11"/>
  <c r="K279" i="11"/>
  <c r="L279" i="11" s="1"/>
  <c r="M278" i="11"/>
  <c r="K278" i="11"/>
  <c r="L278" i="11" s="1"/>
  <c r="M277" i="11"/>
  <c r="K277" i="11"/>
  <c r="L277" i="11" s="1"/>
  <c r="M276" i="11"/>
  <c r="K276" i="11"/>
  <c r="L276" i="11" s="1"/>
  <c r="M275" i="11"/>
  <c r="K275" i="11"/>
  <c r="L275" i="11" s="1"/>
  <c r="M274" i="11"/>
  <c r="K274" i="11"/>
  <c r="L274" i="11" s="1"/>
  <c r="M273" i="11"/>
  <c r="K273" i="11"/>
  <c r="L273" i="11" s="1"/>
  <c r="M272" i="11"/>
  <c r="K272" i="11"/>
  <c r="L272" i="11" s="1"/>
  <c r="M271" i="11"/>
  <c r="K271" i="11"/>
  <c r="L271" i="11" s="1"/>
  <c r="M270" i="11"/>
  <c r="K270" i="11"/>
  <c r="L270" i="11" s="1"/>
  <c r="M269" i="11"/>
  <c r="K269" i="11"/>
  <c r="L269" i="11" s="1"/>
  <c r="M268" i="11"/>
  <c r="K268" i="11"/>
  <c r="L268" i="11" s="1"/>
  <c r="M267" i="11"/>
  <c r="K267" i="11"/>
  <c r="L267" i="11" s="1"/>
  <c r="M266" i="11"/>
  <c r="K266" i="11"/>
  <c r="L266" i="11" s="1"/>
  <c r="M265" i="11"/>
  <c r="K265" i="11"/>
  <c r="L265" i="11" s="1"/>
  <c r="M264" i="11"/>
  <c r="K264" i="11"/>
  <c r="L264" i="11" s="1"/>
  <c r="M263" i="11"/>
  <c r="K263" i="11"/>
  <c r="L263" i="11" s="1"/>
  <c r="M262" i="11"/>
  <c r="K262" i="11"/>
  <c r="L262" i="11" s="1"/>
  <c r="M261" i="11"/>
  <c r="K261" i="11"/>
  <c r="L261" i="11" s="1"/>
  <c r="M260" i="11"/>
  <c r="K260" i="11"/>
  <c r="L260" i="11" s="1"/>
  <c r="M259" i="11"/>
  <c r="K259" i="11"/>
  <c r="L259" i="11" s="1"/>
  <c r="M258" i="11"/>
  <c r="K258" i="11"/>
  <c r="L258" i="11" s="1"/>
  <c r="M257" i="11"/>
  <c r="K257" i="11"/>
  <c r="L257" i="11" s="1"/>
  <c r="M256" i="11"/>
  <c r="K256" i="11"/>
  <c r="L256" i="11" s="1"/>
  <c r="M255" i="11"/>
  <c r="K255" i="11"/>
  <c r="L255" i="11" s="1"/>
  <c r="M254" i="11"/>
  <c r="K254" i="11"/>
  <c r="L254" i="11" s="1"/>
  <c r="M253" i="11"/>
  <c r="K253" i="11"/>
  <c r="L253" i="11" s="1"/>
  <c r="M252" i="11"/>
  <c r="K252" i="11"/>
  <c r="L252" i="11" s="1"/>
  <c r="M251" i="11"/>
  <c r="K251" i="11"/>
  <c r="L251" i="11" s="1"/>
  <c r="M250" i="11"/>
  <c r="K250" i="11"/>
  <c r="L250" i="11" s="1"/>
  <c r="M249" i="11"/>
  <c r="K249" i="11"/>
  <c r="L249" i="11" s="1"/>
  <c r="M248" i="11"/>
  <c r="K248" i="11"/>
  <c r="L248" i="11" s="1"/>
  <c r="M247" i="11"/>
  <c r="K247" i="11"/>
  <c r="L247" i="11" s="1"/>
  <c r="M246" i="11"/>
  <c r="K246" i="11"/>
  <c r="L246" i="11" s="1"/>
  <c r="M245" i="11"/>
  <c r="K245" i="11"/>
  <c r="L245" i="11" s="1"/>
  <c r="M244" i="11"/>
  <c r="K244" i="11"/>
  <c r="L244" i="11" s="1"/>
  <c r="M243" i="11"/>
  <c r="K243" i="11"/>
  <c r="L243" i="11" s="1"/>
  <c r="M242" i="11"/>
  <c r="K242" i="11"/>
  <c r="L242" i="11" s="1"/>
  <c r="M241" i="11"/>
  <c r="K241" i="11"/>
  <c r="L241" i="11" s="1"/>
  <c r="M240" i="11"/>
  <c r="K240" i="11"/>
  <c r="L240" i="11" s="1"/>
  <c r="M239" i="11"/>
  <c r="K239" i="11"/>
  <c r="L239" i="11" s="1"/>
  <c r="M238" i="11"/>
  <c r="K238" i="11"/>
  <c r="L238" i="11" s="1"/>
  <c r="M237" i="11"/>
  <c r="K237" i="11"/>
  <c r="L237" i="11" s="1"/>
  <c r="M236" i="11"/>
  <c r="K236" i="11"/>
  <c r="L236" i="11" s="1"/>
  <c r="M235" i="11"/>
  <c r="K235" i="11"/>
  <c r="L235" i="11" s="1"/>
  <c r="M234" i="11"/>
  <c r="K234" i="11"/>
  <c r="L234" i="11" s="1"/>
  <c r="M233" i="11"/>
  <c r="K233" i="11"/>
  <c r="L233" i="11" s="1"/>
  <c r="M232" i="11"/>
  <c r="K232" i="11"/>
  <c r="L232" i="11" s="1"/>
  <c r="M231" i="11"/>
  <c r="K231" i="11"/>
  <c r="L231" i="11" s="1"/>
  <c r="M230" i="11"/>
  <c r="K230" i="11"/>
  <c r="L230" i="11" s="1"/>
  <c r="M229" i="11"/>
  <c r="K229" i="11"/>
  <c r="L229" i="11" s="1"/>
  <c r="M228" i="11"/>
  <c r="K228" i="11"/>
  <c r="L228" i="11" s="1"/>
  <c r="M227" i="11"/>
  <c r="K227" i="11"/>
  <c r="L227" i="11" s="1"/>
  <c r="M226" i="11"/>
  <c r="K226" i="11"/>
  <c r="L226" i="11" s="1"/>
  <c r="M225" i="11"/>
  <c r="K225" i="11"/>
  <c r="L225" i="11" s="1"/>
  <c r="M224" i="11"/>
  <c r="K224" i="11"/>
  <c r="L224" i="11" s="1"/>
  <c r="M223" i="11"/>
  <c r="K223" i="11"/>
  <c r="L223" i="11" s="1"/>
  <c r="M222" i="11"/>
  <c r="K222" i="11"/>
  <c r="L222" i="11" s="1"/>
  <c r="M221" i="11"/>
  <c r="K221" i="11"/>
  <c r="L221" i="11" s="1"/>
  <c r="M220" i="11"/>
  <c r="K220" i="11"/>
  <c r="L220" i="11" s="1"/>
  <c r="M219" i="11"/>
  <c r="K219" i="11"/>
  <c r="L219" i="11" s="1"/>
  <c r="M218" i="11"/>
  <c r="K218" i="11"/>
  <c r="L218" i="11" s="1"/>
  <c r="M217" i="11"/>
  <c r="K217" i="11"/>
  <c r="L217" i="11" s="1"/>
  <c r="M216" i="11"/>
  <c r="K216" i="11"/>
  <c r="L216" i="11" s="1"/>
  <c r="M215" i="11"/>
  <c r="K215" i="11"/>
  <c r="L215" i="11" s="1"/>
  <c r="M214" i="11"/>
  <c r="K214" i="11"/>
  <c r="L214" i="11" s="1"/>
  <c r="M213" i="11"/>
  <c r="K213" i="11"/>
  <c r="L213" i="11" s="1"/>
  <c r="M212" i="11"/>
  <c r="K212" i="11"/>
  <c r="L212" i="11" s="1"/>
  <c r="M211" i="11"/>
  <c r="K211" i="11"/>
  <c r="L211" i="11" s="1"/>
  <c r="M210" i="11"/>
  <c r="K210" i="11"/>
  <c r="L210" i="11" s="1"/>
  <c r="M209" i="11"/>
  <c r="K209" i="11"/>
  <c r="L209" i="11" s="1"/>
  <c r="M208" i="11"/>
  <c r="K208" i="11"/>
  <c r="L208" i="11" s="1"/>
  <c r="M207" i="11"/>
  <c r="K207" i="11"/>
  <c r="L207" i="11" s="1"/>
  <c r="M206" i="11"/>
  <c r="K206" i="11"/>
  <c r="L206" i="11" s="1"/>
  <c r="M205" i="11"/>
  <c r="K205" i="11"/>
  <c r="L205" i="11" s="1"/>
  <c r="M204" i="11"/>
  <c r="K204" i="11"/>
  <c r="L204" i="11" s="1"/>
  <c r="M203" i="11"/>
  <c r="K203" i="11"/>
  <c r="L203" i="11" s="1"/>
  <c r="M202" i="11"/>
  <c r="K202" i="11"/>
  <c r="L202" i="11" s="1"/>
  <c r="M201" i="11"/>
  <c r="K201" i="11"/>
  <c r="L201" i="11" s="1"/>
  <c r="M200" i="11"/>
  <c r="K200" i="11"/>
  <c r="L200" i="11" s="1"/>
  <c r="M199" i="11"/>
  <c r="K199" i="11"/>
  <c r="L199" i="11" s="1"/>
  <c r="M198" i="11"/>
  <c r="K198" i="11"/>
  <c r="L198" i="11" s="1"/>
  <c r="M197" i="11"/>
  <c r="K197" i="11"/>
  <c r="L197" i="11" s="1"/>
  <c r="M196" i="11"/>
  <c r="K196" i="11"/>
  <c r="L196" i="11" s="1"/>
  <c r="M195" i="11"/>
  <c r="K195" i="11"/>
  <c r="L195" i="11" s="1"/>
  <c r="M194" i="11"/>
  <c r="K194" i="11"/>
  <c r="L194" i="11" s="1"/>
  <c r="M193" i="11"/>
  <c r="K193" i="11"/>
  <c r="L193" i="11" s="1"/>
  <c r="M192" i="11"/>
  <c r="K192" i="11"/>
  <c r="L192" i="11" s="1"/>
  <c r="M191" i="11"/>
  <c r="K191" i="11"/>
  <c r="L191" i="11" s="1"/>
  <c r="M190" i="11"/>
  <c r="K190" i="11"/>
  <c r="L190" i="11" s="1"/>
  <c r="M189" i="11"/>
  <c r="K189" i="11"/>
  <c r="L189" i="11" s="1"/>
  <c r="M188" i="11"/>
  <c r="K188" i="11"/>
  <c r="L188" i="11" s="1"/>
  <c r="M187" i="11"/>
  <c r="K187" i="11"/>
  <c r="L187" i="11" s="1"/>
  <c r="M186" i="11"/>
  <c r="K186" i="11"/>
  <c r="L186" i="11" s="1"/>
  <c r="M185" i="11"/>
  <c r="K185" i="11"/>
  <c r="L185" i="11" s="1"/>
  <c r="M184" i="11"/>
  <c r="K184" i="11"/>
  <c r="L184" i="11" s="1"/>
  <c r="M183" i="11"/>
  <c r="K183" i="11"/>
  <c r="L183" i="11" s="1"/>
  <c r="M182" i="11"/>
  <c r="K182" i="11"/>
  <c r="L182" i="11" s="1"/>
  <c r="M181" i="11"/>
  <c r="K181" i="11"/>
  <c r="L181" i="11" s="1"/>
  <c r="M180" i="11"/>
  <c r="K180" i="11"/>
  <c r="L180" i="11" s="1"/>
  <c r="M179" i="11"/>
  <c r="K179" i="11"/>
  <c r="L179" i="11" s="1"/>
  <c r="M178" i="11"/>
  <c r="K178" i="11"/>
  <c r="L178" i="11" s="1"/>
  <c r="M177" i="11"/>
  <c r="K177" i="11"/>
  <c r="L177" i="11" s="1"/>
  <c r="M176" i="11"/>
  <c r="K176" i="11"/>
  <c r="L176" i="11" s="1"/>
  <c r="M175" i="11"/>
  <c r="K175" i="11"/>
  <c r="L175" i="11" s="1"/>
  <c r="M174" i="11"/>
  <c r="K174" i="11"/>
  <c r="L174" i="11" s="1"/>
  <c r="M173" i="11"/>
  <c r="K173" i="11"/>
  <c r="L173" i="11" s="1"/>
  <c r="M172" i="11"/>
  <c r="K172" i="11"/>
  <c r="L172" i="11" s="1"/>
  <c r="M171" i="11"/>
  <c r="K171" i="11"/>
  <c r="L171" i="11" s="1"/>
  <c r="M170" i="11"/>
  <c r="K170" i="11"/>
  <c r="L170" i="11" s="1"/>
  <c r="M169" i="11"/>
  <c r="K169" i="11"/>
  <c r="L169" i="11" s="1"/>
  <c r="M168" i="11"/>
  <c r="K168" i="11"/>
  <c r="L168" i="11" s="1"/>
  <c r="M167" i="11"/>
  <c r="K167" i="11"/>
  <c r="L167" i="11" s="1"/>
  <c r="M166" i="11"/>
  <c r="K166" i="11"/>
  <c r="L166" i="11" s="1"/>
  <c r="M165" i="11"/>
  <c r="K165" i="11"/>
  <c r="L165" i="11" s="1"/>
  <c r="M164" i="11"/>
  <c r="K164" i="11"/>
  <c r="L164" i="11" s="1"/>
  <c r="M163" i="11"/>
  <c r="K163" i="11"/>
  <c r="L163" i="11" s="1"/>
  <c r="M162" i="11"/>
  <c r="K162" i="11"/>
  <c r="L162" i="11" s="1"/>
  <c r="M161" i="11"/>
  <c r="K161" i="11"/>
  <c r="L161" i="11" s="1"/>
  <c r="M160" i="11"/>
  <c r="K160" i="11"/>
  <c r="L160" i="11" s="1"/>
  <c r="M159" i="11"/>
  <c r="K159" i="11"/>
  <c r="L159" i="11" s="1"/>
  <c r="M158" i="11"/>
  <c r="K158" i="11"/>
  <c r="L158" i="11" s="1"/>
  <c r="M157" i="11"/>
  <c r="K157" i="11"/>
  <c r="L157" i="11" s="1"/>
  <c r="M156" i="11"/>
  <c r="K156" i="11"/>
  <c r="L156" i="11" s="1"/>
  <c r="M155" i="11"/>
  <c r="K155" i="11"/>
  <c r="L155" i="11" s="1"/>
  <c r="M154" i="11"/>
  <c r="K154" i="11"/>
  <c r="L154" i="11" s="1"/>
  <c r="M153" i="11"/>
  <c r="K153" i="11"/>
  <c r="L153" i="11" s="1"/>
  <c r="M152" i="11"/>
  <c r="K152" i="11"/>
  <c r="L152" i="11" s="1"/>
  <c r="M151" i="11"/>
  <c r="K151" i="11"/>
  <c r="L151" i="11" s="1"/>
  <c r="M150" i="11"/>
  <c r="K150" i="11"/>
  <c r="L150" i="11" s="1"/>
  <c r="M149" i="11"/>
  <c r="K149" i="11"/>
  <c r="L149" i="11" s="1"/>
  <c r="M148" i="11"/>
  <c r="K148" i="11"/>
  <c r="L148" i="11" s="1"/>
  <c r="M147" i="11"/>
  <c r="K147" i="11"/>
  <c r="L147" i="11" s="1"/>
  <c r="M146" i="11"/>
  <c r="K146" i="11"/>
  <c r="L146" i="11" s="1"/>
  <c r="M145" i="11"/>
  <c r="K145" i="11"/>
  <c r="L145" i="11" s="1"/>
  <c r="M144" i="11"/>
  <c r="K144" i="11"/>
  <c r="L144" i="11" s="1"/>
  <c r="M143" i="11"/>
  <c r="K143" i="11"/>
  <c r="L143" i="11" s="1"/>
  <c r="M142" i="11"/>
  <c r="K142" i="11"/>
  <c r="L142" i="11" s="1"/>
  <c r="M141" i="11"/>
  <c r="K141" i="11"/>
  <c r="L141" i="11" s="1"/>
  <c r="M140" i="11"/>
  <c r="K140" i="11"/>
  <c r="L140" i="11" s="1"/>
  <c r="M139" i="11"/>
  <c r="K139" i="11"/>
  <c r="L139" i="11" s="1"/>
  <c r="M138" i="11"/>
  <c r="K138" i="11"/>
  <c r="L138" i="11" s="1"/>
  <c r="M137" i="11"/>
  <c r="K137" i="11"/>
  <c r="L137" i="11" s="1"/>
  <c r="M136" i="11"/>
  <c r="K136" i="11"/>
  <c r="L136" i="11" s="1"/>
  <c r="M135" i="11"/>
  <c r="K135" i="11"/>
  <c r="L135" i="11" s="1"/>
  <c r="M134" i="11"/>
  <c r="K134" i="11"/>
  <c r="L134" i="11" s="1"/>
  <c r="M133" i="11"/>
  <c r="K133" i="11"/>
  <c r="L133" i="11" s="1"/>
  <c r="M132" i="11"/>
  <c r="K132" i="11"/>
  <c r="L132" i="11" s="1"/>
  <c r="M131" i="11"/>
  <c r="K131" i="11"/>
  <c r="L131" i="11" s="1"/>
  <c r="M130" i="11"/>
  <c r="K130" i="11"/>
  <c r="L130" i="11" s="1"/>
  <c r="M129" i="11"/>
  <c r="K129" i="11"/>
  <c r="L129" i="11" s="1"/>
  <c r="M128" i="11"/>
  <c r="K128" i="11"/>
  <c r="L128" i="11" s="1"/>
  <c r="M127" i="11"/>
  <c r="K127" i="11"/>
  <c r="L127" i="11" s="1"/>
  <c r="M126" i="11"/>
  <c r="K126" i="11"/>
  <c r="L126" i="11" s="1"/>
  <c r="M125" i="11"/>
  <c r="K125" i="11"/>
  <c r="L125" i="11" s="1"/>
  <c r="M124" i="11"/>
  <c r="K124" i="11"/>
  <c r="L124" i="11" s="1"/>
  <c r="M123" i="11"/>
  <c r="K123" i="11"/>
  <c r="L123" i="11" s="1"/>
  <c r="M122" i="11"/>
  <c r="K122" i="11"/>
  <c r="L122" i="11" s="1"/>
  <c r="M121" i="11"/>
  <c r="K121" i="11"/>
  <c r="L121" i="11" s="1"/>
  <c r="M120" i="11"/>
  <c r="K120" i="11"/>
  <c r="L120" i="11" s="1"/>
  <c r="M119" i="11"/>
  <c r="K119" i="11"/>
  <c r="L119" i="11" s="1"/>
  <c r="M118" i="11"/>
  <c r="K118" i="11"/>
  <c r="L118" i="11" s="1"/>
  <c r="M117" i="11"/>
  <c r="K117" i="11"/>
  <c r="L117" i="11" s="1"/>
  <c r="M116" i="11"/>
  <c r="K116" i="11"/>
  <c r="L116" i="11" s="1"/>
  <c r="M115" i="11"/>
  <c r="K115" i="11"/>
  <c r="L115" i="11" s="1"/>
  <c r="M114" i="11"/>
  <c r="K114" i="11"/>
  <c r="L114" i="11" s="1"/>
  <c r="M113" i="11"/>
  <c r="K113" i="11"/>
  <c r="L113" i="11" s="1"/>
  <c r="M112" i="11"/>
  <c r="K112" i="11"/>
  <c r="L112" i="11" s="1"/>
  <c r="M111" i="11"/>
  <c r="K111" i="11"/>
  <c r="L111" i="11" s="1"/>
  <c r="M110" i="11"/>
  <c r="K110" i="11"/>
  <c r="L110" i="11" s="1"/>
  <c r="M109" i="11"/>
  <c r="K109" i="11"/>
  <c r="L109" i="11" s="1"/>
  <c r="M108" i="11"/>
  <c r="K108" i="11"/>
  <c r="L108" i="11" s="1"/>
  <c r="M107" i="11"/>
  <c r="K107" i="11"/>
  <c r="L107" i="11" s="1"/>
  <c r="M106" i="11"/>
  <c r="K106" i="11"/>
  <c r="L106" i="11" s="1"/>
  <c r="M105" i="11"/>
  <c r="K105" i="11"/>
  <c r="L105" i="11" s="1"/>
  <c r="M104" i="11"/>
  <c r="K104" i="11"/>
  <c r="L104" i="11" s="1"/>
  <c r="M103" i="11"/>
  <c r="K103" i="11"/>
  <c r="L103" i="11" s="1"/>
  <c r="M102" i="11"/>
  <c r="K102" i="11"/>
  <c r="L102" i="11" s="1"/>
  <c r="M101" i="11"/>
  <c r="K101" i="11"/>
  <c r="L101" i="11" s="1"/>
  <c r="M100" i="11"/>
  <c r="K100" i="11"/>
  <c r="L100" i="11" s="1"/>
  <c r="M99" i="11"/>
  <c r="K99" i="11"/>
  <c r="L99" i="11" s="1"/>
  <c r="M98" i="11"/>
  <c r="K98" i="11"/>
  <c r="L98" i="11" s="1"/>
  <c r="M97" i="11"/>
  <c r="K97" i="11"/>
  <c r="L97" i="11" s="1"/>
  <c r="M96" i="11"/>
  <c r="K96" i="11"/>
  <c r="L96" i="11" s="1"/>
  <c r="M95" i="11"/>
  <c r="K95" i="11"/>
  <c r="L95" i="11" s="1"/>
  <c r="M94" i="11"/>
  <c r="K94" i="11"/>
  <c r="L94" i="11" s="1"/>
  <c r="M93" i="11"/>
  <c r="K93" i="11"/>
  <c r="L93" i="11" s="1"/>
  <c r="M92" i="11"/>
  <c r="K92" i="11"/>
  <c r="L92" i="11" s="1"/>
  <c r="M91" i="11"/>
  <c r="K91" i="11"/>
  <c r="L91" i="11" s="1"/>
  <c r="M90" i="11"/>
  <c r="K90" i="11"/>
  <c r="L90" i="11" s="1"/>
  <c r="M89" i="11"/>
  <c r="K89" i="11"/>
  <c r="L89" i="11" s="1"/>
  <c r="M88" i="11"/>
  <c r="K88" i="11"/>
  <c r="L88" i="11" s="1"/>
  <c r="M87" i="11"/>
  <c r="K87" i="11"/>
  <c r="L87" i="11" s="1"/>
  <c r="M86" i="11"/>
  <c r="K86" i="11"/>
  <c r="L86" i="11" s="1"/>
  <c r="M85" i="11"/>
  <c r="K85" i="11"/>
  <c r="L85" i="11" s="1"/>
  <c r="M84" i="11"/>
  <c r="K84" i="11"/>
  <c r="L84" i="11" s="1"/>
  <c r="M83" i="11"/>
  <c r="K83" i="11"/>
  <c r="L83" i="11" s="1"/>
  <c r="M82" i="11"/>
  <c r="K82" i="11"/>
  <c r="L82" i="11" s="1"/>
  <c r="M81" i="11"/>
  <c r="K81" i="11"/>
  <c r="L81" i="11" s="1"/>
  <c r="M80" i="11"/>
  <c r="K80" i="11"/>
  <c r="L80" i="11" s="1"/>
  <c r="M79" i="11"/>
  <c r="K79" i="11"/>
  <c r="L79" i="11" s="1"/>
  <c r="M78" i="11"/>
  <c r="K78" i="11"/>
  <c r="L78" i="11" s="1"/>
  <c r="M77" i="11"/>
  <c r="K77" i="11"/>
  <c r="L77" i="11" s="1"/>
  <c r="M76" i="11"/>
  <c r="K76" i="11"/>
  <c r="L76" i="11" s="1"/>
  <c r="M75" i="11"/>
  <c r="K75" i="11"/>
  <c r="L75" i="11" s="1"/>
  <c r="M74" i="11"/>
  <c r="K74" i="11"/>
  <c r="L74" i="11" s="1"/>
  <c r="M73" i="11"/>
  <c r="K73" i="11"/>
  <c r="L73" i="11" s="1"/>
  <c r="M72" i="11"/>
  <c r="K72" i="11"/>
  <c r="L72" i="11" s="1"/>
  <c r="M71" i="11"/>
  <c r="K71" i="11"/>
  <c r="L71" i="11" s="1"/>
  <c r="M70" i="11"/>
  <c r="K70" i="11"/>
  <c r="L70" i="11" s="1"/>
  <c r="M69" i="11"/>
  <c r="K69" i="11"/>
  <c r="L69" i="11" s="1"/>
  <c r="M68" i="11"/>
  <c r="K68" i="11"/>
  <c r="L68" i="11" s="1"/>
  <c r="M67" i="11"/>
  <c r="K67" i="11"/>
  <c r="L67" i="11" s="1"/>
  <c r="M66" i="11"/>
  <c r="K66" i="11"/>
  <c r="L66" i="11" s="1"/>
  <c r="M65" i="11"/>
  <c r="K65" i="11"/>
  <c r="L65" i="11" s="1"/>
  <c r="M64" i="11"/>
  <c r="K64" i="11"/>
  <c r="L64" i="11" s="1"/>
  <c r="M63" i="11"/>
  <c r="K63" i="11"/>
  <c r="L63" i="11" s="1"/>
  <c r="M62" i="11"/>
  <c r="K62" i="11"/>
  <c r="L62" i="11" s="1"/>
  <c r="M61" i="11"/>
  <c r="K61" i="11"/>
  <c r="L61" i="11" s="1"/>
  <c r="M60" i="11"/>
  <c r="K60" i="11"/>
  <c r="L60" i="11" s="1"/>
  <c r="M59" i="11"/>
  <c r="K59" i="11"/>
  <c r="L59" i="11" s="1"/>
  <c r="M58" i="11"/>
  <c r="K58" i="11"/>
  <c r="L58" i="11" s="1"/>
  <c r="M57" i="11"/>
  <c r="K57" i="11"/>
  <c r="L57" i="11" s="1"/>
  <c r="M56" i="11"/>
  <c r="K56" i="11"/>
  <c r="L56" i="11" s="1"/>
  <c r="M55" i="11"/>
  <c r="K55" i="11"/>
  <c r="L55" i="11" s="1"/>
  <c r="M54" i="11"/>
  <c r="K54" i="11"/>
  <c r="L54" i="11" s="1"/>
  <c r="M53" i="11"/>
  <c r="K53" i="11"/>
  <c r="L53" i="11" s="1"/>
  <c r="M52" i="11"/>
  <c r="K52" i="11"/>
  <c r="L52" i="11" s="1"/>
  <c r="M51" i="11"/>
  <c r="K51" i="11"/>
  <c r="L51" i="11" s="1"/>
  <c r="M50" i="11"/>
  <c r="K50" i="11"/>
  <c r="L50" i="11" s="1"/>
  <c r="M49" i="11"/>
  <c r="K49" i="11"/>
  <c r="L49" i="11" s="1"/>
  <c r="M48" i="11"/>
  <c r="K48" i="11"/>
  <c r="L48" i="11" s="1"/>
  <c r="M47" i="11"/>
  <c r="K47" i="11"/>
  <c r="L47" i="11" s="1"/>
  <c r="M46" i="11"/>
  <c r="K46" i="11"/>
  <c r="L46" i="11" s="1"/>
  <c r="M45" i="11"/>
  <c r="K45" i="11"/>
  <c r="L45" i="11" s="1"/>
  <c r="M44" i="11"/>
  <c r="K44" i="11"/>
  <c r="L44" i="11" s="1"/>
  <c r="M43" i="11"/>
  <c r="K43" i="11"/>
  <c r="L43" i="11" s="1"/>
  <c r="M42" i="11"/>
  <c r="K42" i="11"/>
  <c r="L42" i="11" s="1"/>
  <c r="M41" i="11"/>
  <c r="K41" i="11"/>
  <c r="L41" i="11" s="1"/>
  <c r="M40" i="11"/>
  <c r="K40" i="11"/>
  <c r="L40" i="11" s="1"/>
  <c r="M39" i="11"/>
  <c r="K39" i="11"/>
  <c r="L39" i="11" s="1"/>
  <c r="M38" i="11"/>
  <c r="K38" i="11"/>
  <c r="L38" i="11" s="1"/>
  <c r="M37" i="11"/>
  <c r="K37" i="11"/>
  <c r="L37" i="11" s="1"/>
  <c r="M36" i="11"/>
  <c r="K36" i="11"/>
  <c r="L36" i="11" s="1"/>
  <c r="M35" i="11"/>
  <c r="K35" i="11"/>
  <c r="L35" i="11" s="1"/>
  <c r="M34" i="11"/>
  <c r="K34" i="11"/>
  <c r="L34" i="11" s="1"/>
  <c r="M33" i="11"/>
  <c r="K33" i="11"/>
  <c r="L33" i="11" s="1"/>
  <c r="M32" i="11"/>
  <c r="K32" i="11"/>
  <c r="L32" i="11" s="1"/>
  <c r="M31" i="11"/>
  <c r="K31" i="11"/>
  <c r="L31" i="11" s="1"/>
  <c r="M30" i="11"/>
  <c r="K30" i="11"/>
  <c r="L30" i="11" s="1"/>
  <c r="M29" i="11"/>
  <c r="K29" i="11"/>
  <c r="L29" i="11" s="1"/>
  <c r="M28" i="11"/>
  <c r="K28" i="11"/>
  <c r="L28" i="11" s="1"/>
  <c r="M27" i="11"/>
  <c r="K27" i="11"/>
  <c r="L27" i="11" s="1"/>
  <c r="M26" i="11"/>
  <c r="K26" i="11"/>
  <c r="L26" i="11" s="1"/>
  <c r="M25" i="11"/>
  <c r="K25" i="11"/>
  <c r="L25" i="11" s="1"/>
  <c r="M24" i="11"/>
  <c r="K24" i="11"/>
  <c r="L24" i="11" s="1"/>
  <c r="M23" i="11"/>
  <c r="K23" i="11"/>
  <c r="L23" i="11" s="1"/>
  <c r="M22" i="11"/>
  <c r="K22" i="11"/>
  <c r="L22" i="11" s="1"/>
  <c r="M21" i="11"/>
  <c r="K21" i="11"/>
  <c r="L21" i="11" s="1"/>
  <c r="M20" i="11"/>
  <c r="K20" i="11"/>
  <c r="L20" i="11" s="1"/>
  <c r="M19" i="11"/>
  <c r="K19" i="11"/>
  <c r="L19" i="11" s="1"/>
  <c r="M18" i="11"/>
  <c r="K18" i="11"/>
  <c r="L18" i="11" s="1"/>
  <c r="M17" i="11"/>
  <c r="K17" i="11"/>
  <c r="L17" i="11" s="1"/>
  <c r="M16" i="11"/>
  <c r="K16" i="11"/>
  <c r="L16" i="11" s="1"/>
  <c r="M15" i="11"/>
  <c r="K15" i="11"/>
  <c r="L15" i="11" s="1"/>
  <c r="M14" i="11"/>
  <c r="K14" i="11"/>
  <c r="L14" i="11" s="1"/>
  <c r="M13" i="11"/>
  <c r="K13" i="11"/>
  <c r="L13" i="11" s="1"/>
  <c r="M12" i="11"/>
  <c r="K12" i="11"/>
  <c r="L12" i="11" s="1"/>
  <c r="M11" i="11"/>
  <c r="K11" i="11"/>
  <c r="L11" i="11" s="1"/>
  <c r="M10" i="11"/>
  <c r="K10" i="11"/>
  <c r="L10" i="11" s="1"/>
  <c r="M9" i="11"/>
  <c r="K9" i="11"/>
  <c r="L9" i="11" s="1"/>
  <c r="M8" i="11"/>
  <c r="K8" i="11"/>
  <c r="L8" i="11" s="1"/>
  <c r="M7" i="11"/>
  <c r="K7" i="11"/>
  <c r="L7" i="11" s="1"/>
  <c r="M6" i="11"/>
  <c r="K6" i="11"/>
  <c r="L6" i="11" s="1"/>
  <c r="M5" i="11"/>
  <c r="K5" i="11"/>
  <c r="L5" i="11" s="1"/>
  <c r="M4" i="11"/>
  <c r="K4" i="11"/>
  <c r="L4" i="11" s="1"/>
  <c r="M3" i="11"/>
  <c r="K3" i="11"/>
  <c r="L3" i="11" s="1"/>
  <c r="M2" i="11"/>
  <c r="K2" i="11"/>
  <c r="L2" i="11" s="1"/>
  <c r="R1623" i="11"/>
  <c r="R1622" i="11"/>
  <c r="R1621" i="11"/>
  <c r="R1620" i="11"/>
  <c r="R1619" i="11"/>
  <c r="R1618" i="11"/>
  <c r="R1617" i="11"/>
  <c r="R1616" i="11"/>
  <c r="R1615" i="11"/>
  <c r="R1614" i="11"/>
  <c r="R1613" i="11"/>
  <c r="R1612" i="11"/>
  <c r="R1611" i="11"/>
  <c r="R1610" i="11"/>
  <c r="R1609" i="11"/>
  <c r="R1608" i="11"/>
  <c r="R1607" i="11"/>
  <c r="R1606" i="11"/>
  <c r="R1605" i="11"/>
  <c r="R1604" i="11"/>
  <c r="R1603" i="11"/>
  <c r="R1602" i="11"/>
  <c r="R1601" i="11"/>
  <c r="R1600" i="11"/>
  <c r="R1599" i="11"/>
  <c r="R1598" i="11"/>
  <c r="R1597" i="11"/>
  <c r="R1596" i="11"/>
  <c r="R1595" i="11"/>
  <c r="R1594" i="11"/>
  <c r="R1593" i="11"/>
  <c r="R1592" i="11"/>
  <c r="R1591" i="11"/>
  <c r="R1590" i="11"/>
  <c r="R1589" i="11"/>
  <c r="R1588" i="11"/>
  <c r="R1587" i="11"/>
  <c r="R1586" i="11"/>
  <c r="R1585" i="11"/>
  <c r="R1584" i="11"/>
  <c r="R1583" i="11"/>
  <c r="R1582" i="11"/>
  <c r="R1581" i="11"/>
  <c r="R1580" i="11"/>
  <c r="R1579" i="11"/>
  <c r="R1578" i="11"/>
  <c r="R1577" i="11"/>
  <c r="R1576" i="11"/>
  <c r="R1575" i="11"/>
  <c r="R1574" i="11"/>
  <c r="R1573" i="11"/>
  <c r="R1572" i="11"/>
  <c r="R1571" i="11"/>
  <c r="R1570" i="11"/>
  <c r="R1569" i="11"/>
  <c r="R1568" i="11"/>
  <c r="R1567" i="11"/>
  <c r="R1566" i="11"/>
  <c r="R1565" i="11"/>
  <c r="R1564" i="11"/>
  <c r="R1563" i="11"/>
  <c r="R1562" i="11"/>
  <c r="R1561" i="11"/>
  <c r="R1560" i="11"/>
  <c r="R1559" i="11"/>
  <c r="R1558" i="11"/>
  <c r="R1557" i="11"/>
  <c r="R1556" i="11"/>
  <c r="R1555" i="11"/>
  <c r="R1554" i="11"/>
  <c r="R1553" i="11"/>
  <c r="R1552" i="11"/>
  <c r="R1551" i="11"/>
  <c r="R1550" i="11"/>
  <c r="R1549" i="11"/>
  <c r="R1548" i="11"/>
  <c r="R1547" i="11"/>
  <c r="R1546" i="11"/>
  <c r="R1545" i="11"/>
  <c r="R1544" i="11"/>
  <c r="R1543" i="11"/>
  <c r="R1542" i="11"/>
  <c r="R1541" i="11"/>
  <c r="R1540" i="11"/>
  <c r="R1539" i="11"/>
  <c r="R1538" i="11"/>
  <c r="R1537" i="11"/>
  <c r="R1536" i="11"/>
  <c r="R1535" i="11"/>
  <c r="R1534" i="11"/>
  <c r="R1533" i="11"/>
  <c r="R1532" i="11"/>
  <c r="R1531" i="11"/>
  <c r="R1530" i="11"/>
  <c r="R1529" i="11"/>
  <c r="R1528" i="11"/>
  <c r="R1527" i="11"/>
  <c r="R1526" i="11"/>
  <c r="R1525" i="11"/>
  <c r="R1524" i="11"/>
  <c r="R1523" i="11"/>
  <c r="R1522" i="11"/>
  <c r="R1521" i="11"/>
  <c r="R1520" i="11"/>
  <c r="R1519" i="11"/>
  <c r="R1518" i="11"/>
  <c r="R1517" i="11"/>
  <c r="R1516" i="11"/>
  <c r="R1515" i="11"/>
  <c r="R1514" i="11"/>
  <c r="R1513" i="11"/>
  <c r="R1512" i="11"/>
  <c r="R1511" i="11"/>
  <c r="R1510" i="11"/>
  <c r="R1509" i="11"/>
  <c r="R1508" i="11"/>
  <c r="R1507" i="11"/>
  <c r="R1506" i="11"/>
  <c r="R1505" i="11"/>
  <c r="R1504" i="11"/>
  <c r="R1503" i="11"/>
  <c r="R1502" i="11"/>
  <c r="R1501" i="11"/>
  <c r="R1500" i="11"/>
  <c r="R1499" i="11"/>
  <c r="R1498" i="11"/>
  <c r="R1497" i="11"/>
  <c r="R1496" i="11"/>
  <c r="R1495" i="11"/>
  <c r="R1494" i="11"/>
  <c r="R1493" i="11"/>
  <c r="R1492" i="11"/>
  <c r="R1491" i="11"/>
  <c r="R1490" i="11"/>
  <c r="R1489" i="11"/>
  <c r="R1488" i="11"/>
  <c r="R1487" i="11"/>
  <c r="R1486" i="11"/>
  <c r="R1485" i="11"/>
  <c r="R1484" i="11"/>
  <c r="R1483" i="11"/>
  <c r="R1482" i="11"/>
  <c r="R1481" i="11"/>
  <c r="R1480" i="11"/>
  <c r="R1479" i="11"/>
  <c r="R1478" i="11"/>
  <c r="R1477" i="11"/>
  <c r="R1476" i="11"/>
  <c r="R1475" i="11"/>
  <c r="R1474" i="11"/>
  <c r="R1473" i="11"/>
  <c r="R1472" i="11"/>
  <c r="R1471" i="11"/>
  <c r="R1470" i="11"/>
  <c r="R1469" i="11"/>
  <c r="R1468" i="11"/>
  <c r="R1467" i="11"/>
  <c r="R1466" i="11"/>
  <c r="R1465" i="11"/>
  <c r="R1464" i="11"/>
  <c r="R1463" i="11"/>
  <c r="R1462" i="11"/>
  <c r="R1461" i="11"/>
  <c r="R1460" i="11"/>
  <c r="R1459" i="11"/>
  <c r="R1458" i="11"/>
  <c r="R1457" i="11"/>
  <c r="R1456" i="11"/>
  <c r="R1455" i="11"/>
  <c r="R1454" i="11"/>
  <c r="R1453" i="11"/>
  <c r="R1452" i="11"/>
  <c r="R1451" i="11"/>
  <c r="R1450" i="11"/>
  <c r="R1449" i="11"/>
  <c r="R1448" i="11"/>
  <c r="R1447" i="11"/>
  <c r="R1446" i="11"/>
  <c r="R1445" i="11"/>
  <c r="R1444" i="11"/>
  <c r="R1443" i="11"/>
  <c r="R1442" i="11"/>
  <c r="R1441" i="11"/>
  <c r="R1440" i="11"/>
  <c r="R1439" i="11"/>
  <c r="R1438" i="11"/>
  <c r="R1437" i="11"/>
  <c r="R1436" i="11"/>
  <c r="R1435" i="11"/>
  <c r="R1434" i="11"/>
  <c r="R1433" i="11"/>
  <c r="R1432" i="11"/>
  <c r="R1431" i="11"/>
  <c r="R1430" i="11"/>
  <c r="R1429" i="11"/>
  <c r="R1428" i="11"/>
  <c r="R1427" i="11"/>
  <c r="R1426" i="11"/>
  <c r="R1425" i="11"/>
  <c r="R1424" i="11"/>
  <c r="R1423" i="11"/>
  <c r="R1422" i="11"/>
  <c r="R1421" i="11"/>
  <c r="R1420" i="11"/>
  <c r="R1419" i="11"/>
  <c r="R1418" i="11"/>
  <c r="R1417" i="11"/>
  <c r="R1416" i="11"/>
  <c r="R1415" i="11"/>
  <c r="R1414" i="11"/>
  <c r="R1413" i="11"/>
  <c r="R1412" i="11"/>
  <c r="R1411" i="11"/>
  <c r="R1410" i="11"/>
  <c r="R1409" i="11"/>
  <c r="R1408" i="11"/>
  <c r="R1407" i="11"/>
  <c r="R1406" i="11"/>
  <c r="R1405" i="11"/>
  <c r="R1404" i="11"/>
  <c r="R1403" i="11"/>
  <c r="R1402" i="11"/>
  <c r="R1401" i="11"/>
  <c r="R1400" i="11"/>
  <c r="R1399" i="11"/>
  <c r="R1398" i="11"/>
  <c r="R1397" i="11"/>
  <c r="R1396" i="11"/>
  <c r="R1395" i="11"/>
  <c r="R1394" i="11"/>
  <c r="R1393" i="11"/>
  <c r="R1392" i="11"/>
  <c r="R1391" i="11"/>
  <c r="R1390" i="11"/>
  <c r="R1389" i="11"/>
  <c r="R1388" i="11"/>
  <c r="R1387" i="11"/>
  <c r="R1386" i="11"/>
  <c r="R1385" i="11"/>
  <c r="R1384" i="11"/>
  <c r="R1383" i="11"/>
  <c r="R1382" i="11"/>
  <c r="R1381" i="11"/>
  <c r="R1380" i="11"/>
  <c r="R1379" i="11"/>
  <c r="R1378" i="11"/>
  <c r="R1377" i="11"/>
  <c r="R1376" i="11"/>
  <c r="R1375" i="11"/>
  <c r="R1374" i="11"/>
  <c r="R1373" i="11"/>
  <c r="R1372" i="11"/>
  <c r="R1371" i="11"/>
  <c r="R1370" i="11"/>
  <c r="R1369" i="11"/>
  <c r="R1368" i="11"/>
  <c r="R1367" i="11"/>
  <c r="R1366" i="11"/>
  <c r="R1365" i="11"/>
  <c r="R1364" i="11"/>
  <c r="R1363" i="11"/>
  <c r="R1362" i="11"/>
  <c r="R1361" i="11"/>
  <c r="R1360" i="11"/>
  <c r="R1359" i="11"/>
  <c r="R1358" i="11"/>
  <c r="R1357" i="11"/>
  <c r="R1356" i="11"/>
  <c r="R1355" i="11"/>
  <c r="R1354" i="11"/>
  <c r="R1353" i="11"/>
  <c r="R1352" i="11"/>
  <c r="R1351" i="11"/>
  <c r="R1350" i="11"/>
  <c r="R1349" i="11"/>
  <c r="R1348" i="11"/>
  <c r="R1347" i="11"/>
  <c r="R1346" i="11"/>
  <c r="R1345" i="11"/>
  <c r="R1344" i="11"/>
  <c r="R1343" i="11"/>
  <c r="R1342" i="11"/>
  <c r="R1341" i="11"/>
  <c r="R1340" i="11"/>
  <c r="R1339" i="11"/>
  <c r="R1338" i="11"/>
  <c r="R1337" i="11"/>
  <c r="R1336" i="11"/>
  <c r="R1335" i="11"/>
  <c r="R1334" i="11"/>
  <c r="R1333" i="11"/>
  <c r="R1332" i="11"/>
  <c r="R1331" i="11"/>
  <c r="R1330" i="11"/>
  <c r="R1329" i="11"/>
  <c r="R1328" i="11"/>
  <c r="R1327" i="11"/>
  <c r="R1326" i="11"/>
  <c r="R1325" i="11"/>
  <c r="R1324" i="11"/>
  <c r="R1323" i="11"/>
  <c r="R1322" i="11"/>
  <c r="R1321" i="11"/>
  <c r="R1320" i="11"/>
  <c r="R1319" i="11"/>
  <c r="R1318" i="11"/>
  <c r="R1317" i="11"/>
  <c r="R1316" i="11"/>
  <c r="R1315" i="11"/>
  <c r="R1314" i="11"/>
  <c r="R1313" i="11"/>
  <c r="R1312" i="11"/>
  <c r="R1311" i="11"/>
  <c r="R1310" i="11"/>
  <c r="R1309" i="11"/>
  <c r="R1308" i="11"/>
  <c r="R1307" i="11"/>
  <c r="R1306" i="11"/>
  <c r="R1305" i="11"/>
  <c r="R1304" i="11"/>
  <c r="R1303" i="11"/>
  <c r="R1302" i="11"/>
  <c r="R1301" i="11"/>
  <c r="R1300" i="11"/>
  <c r="R1299" i="11"/>
  <c r="R1298" i="11"/>
  <c r="R1297" i="11"/>
  <c r="R1296" i="11"/>
  <c r="R1295" i="11"/>
  <c r="R1294" i="11"/>
  <c r="R1293" i="11"/>
  <c r="R1292" i="11"/>
  <c r="R1291" i="11"/>
  <c r="R1290" i="11"/>
  <c r="R1289" i="11"/>
  <c r="R1288" i="11"/>
  <c r="R1287" i="11"/>
  <c r="R1286" i="11"/>
  <c r="R1285" i="11"/>
  <c r="R1284" i="11"/>
  <c r="R1283" i="11"/>
  <c r="R1282" i="11"/>
  <c r="R1281" i="11"/>
  <c r="R1280" i="11"/>
  <c r="R1279" i="11"/>
  <c r="R1278" i="11"/>
  <c r="R1277" i="11"/>
  <c r="R1276" i="11"/>
  <c r="R1275" i="11"/>
  <c r="R1274" i="11"/>
  <c r="R1273" i="11"/>
  <c r="R1272" i="11"/>
  <c r="R1271" i="11"/>
  <c r="R1270" i="11"/>
  <c r="R1269" i="11"/>
  <c r="R1268" i="11"/>
  <c r="R1267" i="11"/>
  <c r="R1266" i="11"/>
  <c r="R1265" i="11"/>
  <c r="R1264" i="11"/>
  <c r="R1263" i="11"/>
  <c r="R1262" i="11"/>
  <c r="R1261" i="11"/>
  <c r="R1260" i="11"/>
  <c r="R1259" i="11"/>
  <c r="R1258" i="11"/>
  <c r="R1257" i="11"/>
  <c r="R1256" i="11"/>
  <c r="R1255" i="11"/>
  <c r="R1254" i="11"/>
  <c r="R1253" i="11"/>
  <c r="R1252" i="11"/>
  <c r="R1251" i="11"/>
  <c r="R1250" i="11"/>
  <c r="R1249" i="11"/>
  <c r="R1248" i="11"/>
  <c r="R1247" i="11"/>
  <c r="R1246" i="11"/>
  <c r="R1245" i="11"/>
  <c r="R1244" i="11"/>
  <c r="R1243" i="11"/>
  <c r="R1242" i="11"/>
  <c r="R1241" i="11"/>
  <c r="R1240" i="11"/>
  <c r="R1239" i="11"/>
  <c r="R1238" i="11"/>
  <c r="R1237" i="11"/>
  <c r="R1236" i="11"/>
  <c r="R1235" i="11"/>
  <c r="R1234" i="11"/>
  <c r="R1233" i="11"/>
  <c r="R1232" i="11"/>
  <c r="R1231" i="11"/>
  <c r="R1230" i="11"/>
  <c r="R1229" i="11"/>
  <c r="R1228" i="11"/>
  <c r="R1227" i="11"/>
  <c r="R1226" i="11"/>
  <c r="R1225" i="11"/>
  <c r="R1224" i="11"/>
  <c r="R1223" i="11"/>
  <c r="R1222" i="11"/>
  <c r="R1221" i="11"/>
  <c r="R1220" i="11"/>
  <c r="R1219" i="11"/>
  <c r="R1218" i="11"/>
  <c r="R1217" i="11"/>
  <c r="R1216" i="11"/>
  <c r="R1215" i="11"/>
  <c r="R1214" i="11"/>
  <c r="R1213" i="11"/>
  <c r="R1212" i="11"/>
  <c r="R1211" i="11"/>
  <c r="R1210" i="11"/>
  <c r="R1209" i="11"/>
  <c r="R1208" i="11"/>
  <c r="R1207" i="11"/>
  <c r="R1206" i="11"/>
  <c r="R1205" i="11"/>
  <c r="R1204" i="11"/>
  <c r="R1203" i="11"/>
  <c r="R1202" i="11"/>
  <c r="R1201" i="11"/>
  <c r="R1200" i="11"/>
  <c r="R1199" i="11"/>
  <c r="R1198" i="11"/>
  <c r="R1197" i="11"/>
  <c r="R1196" i="11"/>
  <c r="R1195" i="11"/>
  <c r="R1194" i="11"/>
  <c r="R1193" i="11"/>
  <c r="R1192" i="11"/>
  <c r="R1191" i="11"/>
  <c r="R1190" i="11"/>
  <c r="R1189" i="11"/>
  <c r="R1188" i="11"/>
  <c r="R1187" i="11"/>
  <c r="R1186" i="11"/>
  <c r="R1185" i="11"/>
  <c r="R1184" i="11"/>
  <c r="R1183" i="11"/>
  <c r="R1182" i="11"/>
  <c r="R1181" i="11"/>
  <c r="R1180" i="11"/>
  <c r="R1179" i="11"/>
  <c r="R1178" i="11"/>
  <c r="R1177" i="11"/>
  <c r="R1176" i="11"/>
  <c r="R1175" i="11"/>
  <c r="R1174" i="11"/>
  <c r="R1173" i="11"/>
  <c r="R1172" i="11"/>
  <c r="R1171" i="11"/>
  <c r="R1170" i="11"/>
  <c r="R1169" i="11"/>
  <c r="R1168" i="11"/>
  <c r="R1167" i="11"/>
  <c r="R1166" i="11"/>
  <c r="R1165" i="11"/>
  <c r="R1164" i="11"/>
  <c r="R1163" i="11"/>
  <c r="R1162" i="11"/>
  <c r="R1161" i="11"/>
  <c r="R1160" i="11"/>
  <c r="R1159" i="11"/>
  <c r="R1158" i="11"/>
  <c r="R1157" i="11"/>
  <c r="R1156" i="11"/>
  <c r="R1155" i="11"/>
  <c r="R1154" i="11"/>
  <c r="R1153" i="11"/>
  <c r="R1152" i="11"/>
  <c r="R1151" i="11"/>
  <c r="R1150" i="11"/>
  <c r="R1149" i="11"/>
  <c r="R1148" i="11"/>
  <c r="R1147" i="11"/>
  <c r="R1146" i="11"/>
  <c r="R1145" i="11"/>
  <c r="R1144" i="11"/>
  <c r="R1143" i="11"/>
  <c r="R1142" i="11"/>
  <c r="R1141" i="11"/>
  <c r="R1140" i="11"/>
  <c r="R1139" i="11"/>
  <c r="R1138" i="11"/>
  <c r="R1137" i="11"/>
  <c r="R1136" i="11"/>
  <c r="R1135" i="11"/>
  <c r="R1134" i="11"/>
  <c r="R1133" i="11"/>
  <c r="R1132" i="11"/>
  <c r="R1131" i="11"/>
  <c r="R1130" i="11"/>
  <c r="R1129" i="11"/>
  <c r="R1128" i="11"/>
  <c r="R1127" i="11"/>
  <c r="R1126" i="11"/>
  <c r="R1125" i="11"/>
  <c r="R1124" i="11"/>
  <c r="R1123" i="11"/>
  <c r="R1122" i="11"/>
  <c r="R1121" i="11"/>
  <c r="R1120" i="11"/>
  <c r="R1119" i="11"/>
  <c r="R1118" i="11"/>
  <c r="R1117" i="11"/>
  <c r="R1116" i="11"/>
  <c r="R1115" i="11"/>
  <c r="R1114" i="11"/>
  <c r="R1113" i="11"/>
  <c r="R1112" i="11"/>
  <c r="R1111" i="11"/>
  <c r="R1110" i="11"/>
  <c r="R1109" i="11"/>
  <c r="R1108" i="11"/>
  <c r="R1107" i="11"/>
  <c r="R1106" i="11"/>
  <c r="R1105" i="11"/>
  <c r="R1104" i="11"/>
  <c r="R1103" i="11"/>
  <c r="R1102" i="11"/>
  <c r="R1101" i="11"/>
  <c r="R1100" i="11"/>
  <c r="R1099" i="11"/>
  <c r="R1098" i="11"/>
  <c r="R1097" i="11"/>
  <c r="R1096" i="11"/>
  <c r="R1095" i="11"/>
  <c r="R1094" i="11"/>
  <c r="R1093" i="11"/>
  <c r="R1092" i="11"/>
  <c r="R1091" i="11"/>
  <c r="R1090" i="11"/>
  <c r="R1089" i="11"/>
  <c r="R1088" i="11"/>
  <c r="R1087" i="11"/>
  <c r="R1086" i="11"/>
  <c r="R1085" i="11"/>
  <c r="R1084" i="11"/>
  <c r="R1083" i="11"/>
  <c r="R1082" i="11"/>
  <c r="R1081" i="11"/>
  <c r="R1080" i="11"/>
  <c r="R1079" i="11"/>
  <c r="R1078" i="11"/>
  <c r="R1077" i="11"/>
  <c r="R1076" i="11"/>
  <c r="R1075" i="11"/>
  <c r="R1074" i="11"/>
  <c r="R1073" i="11"/>
  <c r="R1072" i="11"/>
  <c r="R1071" i="11"/>
  <c r="R1070" i="11"/>
  <c r="R1069" i="11"/>
  <c r="R1068" i="11"/>
  <c r="R1067" i="11"/>
  <c r="R1066" i="11"/>
  <c r="R1065" i="11"/>
  <c r="R1064" i="11"/>
  <c r="R1063" i="11"/>
  <c r="R1062" i="11"/>
  <c r="R1061" i="11"/>
  <c r="R1060" i="11"/>
  <c r="R1059" i="11"/>
  <c r="R1058" i="11"/>
  <c r="R1057" i="11"/>
  <c r="R1056" i="11"/>
  <c r="R1055" i="11"/>
  <c r="R1054" i="11"/>
  <c r="R1053" i="11"/>
  <c r="R1052" i="11"/>
  <c r="R1051" i="11"/>
  <c r="R1050" i="11"/>
  <c r="R1049" i="11"/>
  <c r="R1048" i="11"/>
  <c r="R1047" i="11"/>
  <c r="R1046" i="11"/>
  <c r="R1045" i="11"/>
  <c r="R1044" i="11"/>
  <c r="R1043" i="11"/>
  <c r="R1042" i="11"/>
  <c r="R1041" i="11"/>
  <c r="R1040" i="11"/>
  <c r="R1039" i="11"/>
  <c r="R1038" i="11"/>
  <c r="R1037" i="11"/>
  <c r="R1036" i="11"/>
  <c r="R1035" i="11"/>
  <c r="R1034" i="11"/>
  <c r="R1033" i="11"/>
  <c r="R1032" i="11"/>
  <c r="R1031" i="11"/>
  <c r="R1030" i="11"/>
  <c r="R1029" i="11"/>
  <c r="R1028" i="11"/>
  <c r="R1027" i="11"/>
  <c r="R1026" i="11"/>
  <c r="R1025" i="11"/>
  <c r="R1024" i="11"/>
  <c r="R1023" i="11"/>
  <c r="R1022" i="11"/>
  <c r="R1021" i="11"/>
  <c r="R1020" i="11"/>
  <c r="R1019" i="11"/>
  <c r="R1018" i="11"/>
  <c r="R1017" i="11"/>
  <c r="R1016" i="11"/>
  <c r="R1015" i="11"/>
  <c r="R1014" i="11"/>
  <c r="R1013" i="11"/>
  <c r="R1012" i="11"/>
  <c r="R1011" i="11"/>
  <c r="R1010" i="11"/>
  <c r="R1009" i="11"/>
  <c r="R1008" i="11"/>
  <c r="R1007" i="11"/>
  <c r="R1006" i="11"/>
  <c r="R1005" i="11"/>
  <c r="R1004" i="11"/>
  <c r="R1003" i="11"/>
  <c r="R1002" i="11"/>
  <c r="R1001" i="11"/>
  <c r="R1000" i="11"/>
  <c r="R999" i="11"/>
  <c r="R998" i="11"/>
  <c r="R997" i="11"/>
  <c r="R996" i="11"/>
  <c r="R995" i="11"/>
  <c r="R994" i="11"/>
  <c r="R993" i="11"/>
  <c r="R992" i="11"/>
  <c r="R991" i="11"/>
  <c r="R990" i="11"/>
  <c r="R989" i="11"/>
  <c r="R988" i="11"/>
  <c r="R987" i="11"/>
  <c r="R986" i="11"/>
  <c r="R985" i="11"/>
  <c r="R984" i="11"/>
  <c r="R983" i="11"/>
  <c r="R982" i="11"/>
  <c r="R981" i="11"/>
  <c r="R980" i="11"/>
  <c r="R979" i="11"/>
  <c r="R978" i="11"/>
  <c r="R977" i="11"/>
  <c r="R976" i="11"/>
  <c r="R975" i="11"/>
  <c r="R974" i="11"/>
  <c r="R973" i="11"/>
  <c r="R972" i="11"/>
  <c r="R971" i="11"/>
  <c r="R970" i="11"/>
  <c r="R969" i="11"/>
  <c r="R968" i="11"/>
  <c r="R967" i="11"/>
  <c r="R966" i="11"/>
  <c r="R965" i="11"/>
  <c r="R964" i="11"/>
  <c r="R963" i="11"/>
  <c r="R962" i="11"/>
  <c r="R961" i="11"/>
  <c r="R960" i="11"/>
  <c r="R959" i="11"/>
  <c r="R958" i="11"/>
  <c r="R957" i="11"/>
  <c r="R956" i="11"/>
  <c r="R955" i="11"/>
  <c r="R954" i="11"/>
  <c r="R953" i="11"/>
  <c r="R952" i="11"/>
  <c r="R951" i="11"/>
  <c r="R950" i="11"/>
  <c r="R949" i="11"/>
  <c r="R948" i="11"/>
  <c r="R947" i="11"/>
  <c r="R946" i="11"/>
  <c r="R945" i="11"/>
  <c r="R944" i="11"/>
  <c r="R943" i="11"/>
  <c r="R942" i="11"/>
  <c r="R941" i="11"/>
  <c r="R940" i="11"/>
  <c r="R939" i="11"/>
  <c r="R938" i="11"/>
  <c r="R937" i="11"/>
  <c r="R936" i="11"/>
  <c r="R935" i="11"/>
  <c r="R934" i="11"/>
  <c r="R933" i="11"/>
  <c r="R932" i="11"/>
  <c r="R931" i="11"/>
  <c r="R930" i="11"/>
  <c r="R929" i="11"/>
  <c r="R928" i="11"/>
  <c r="R927" i="11"/>
  <c r="R926" i="11"/>
  <c r="R925" i="11"/>
  <c r="R924" i="11"/>
  <c r="R923" i="11"/>
  <c r="R922" i="11"/>
  <c r="R921" i="11"/>
  <c r="R920" i="11"/>
  <c r="R919" i="11"/>
  <c r="R918" i="11"/>
  <c r="R917" i="11"/>
  <c r="R916" i="11"/>
  <c r="R915" i="11"/>
  <c r="R914" i="11"/>
  <c r="R913" i="11"/>
  <c r="R912" i="11"/>
  <c r="R911" i="11"/>
  <c r="R910" i="11"/>
  <c r="R909" i="11"/>
  <c r="R908" i="11"/>
  <c r="R907" i="11"/>
  <c r="R906" i="11"/>
  <c r="R905" i="11"/>
  <c r="R904" i="11"/>
  <c r="R903" i="11"/>
  <c r="R902" i="11"/>
  <c r="R901" i="11"/>
  <c r="R900" i="11"/>
  <c r="R899" i="11"/>
  <c r="R898" i="11"/>
  <c r="R897" i="11"/>
  <c r="R896" i="11"/>
  <c r="R895" i="11"/>
  <c r="R894" i="11"/>
  <c r="R893" i="11"/>
  <c r="R892" i="11"/>
  <c r="R891" i="11"/>
  <c r="R890" i="11"/>
  <c r="R889" i="11"/>
  <c r="R888" i="11"/>
  <c r="R887" i="11"/>
  <c r="R886" i="11"/>
  <c r="R885" i="11"/>
  <c r="R884" i="11"/>
  <c r="R883" i="11"/>
  <c r="R882" i="11"/>
  <c r="R881" i="11"/>
  <c r="R880" i="11"/>
  <c r="R879" i="11"/>
  <c r="R878" i="11"/>
  <c r="R877" i="11"/>
  <c r="R876" i="11"/>
  <c r="R875" i="11"/>
  <c r="R874" i="11"/>
  <c r="R873" i="11"/>
  <c r="R872" i="11"/>
  <c r="R871" i="11"/>
  <c r="R870" i="11"/>
  <c r="R869" i="11"/>
  <c r="R868" i="11"/>
  <c r="R867" i="11"/>
  <c r="R866" i="11"/>
  <c r="R865" i="11"/>
  <c r="R864" i="11"/>
  <c r="R863" i="11"/>
  <c r="R862" i="11"/>
  <c r="R861" i="11"/>
  <c r="R860" i="11"/>
  <c r="R859" i="11"/>
  <c r="R858" i="11"/>
  <c r="R857" i="11"/>
  <c r="R856" i="11"/>
  <c r="R855" i="11"/>
  <c r="R854" i="11"/>
  <c r="R853" i="11"/>
  <c r="R852" i="11"/>
  <c r="R851" i="11"/>
  <c r="R850" i="11"/>
  <c r="R849" i="11"/>
  <c r="R848" i="11"/>
  <c r="R847" i="11"/>
  <c r="R846" i="11"/>
  <c r="R845" i="11"/>
  <c r="R844" i="11"/>
  <c r="R843" i="11"/>
  <c r="R842" i="11"/>
  <c r="R841" i="11"/>
  <c r="R840" i="11"/>
  <c r="R839" i="11"/>
  <c r="R838" i="11"/>
  <c r="R837" i="11"/>
  <c r="R836" i="11"/>
  <c r="R835" i="11"/>
  <c r="R834" i="11"/>
  <c r="R833" i="11"/>
  <c r="R832" i="11"/>
  <c r="R831" i="11"/>
  <c r="R830" i="11"/>
  <c r="R829" i="11"/>
  <c r="R828" i="11"/>
  <c r="R827" i="11"/>
  <c r="R826" i="11"/>
  <c r="R825" i="11"/>
  <c r="R824" i="11"/>
  <c r="R823" i="11"/>
  <c r="R822" i="11"/>
  <c r="R821" i="11"/>
  <c r="R820" i="11"/>
  <c r="R819" i="11"/>
  <c r="R818" i="11"/>
  <c r="R817" i="11"/>
  <c r="R816" i="11"/>
  <c r="R815" i="11"/>
  <c r="R814" i="11"/>
  <c r="R813" i="11"/>
  <c r="R812" i="11"/>
  <c r="R811" i="11"/>
  <c r="R810" i="11"/>
  <c r="R809" i="11"/>
  <c r="R808" i="11"/>
  <c r="R807" i="11"/>
  <c r="R806" i="11"/>
  <c r="R805" i="11"/>
  <c r="R804" i="11"/>
  <c r="R803" i="11"/>
  <c r="R802" i="11"/>
  <c r="R801" i="11"/>
  <c r="R800" i="11"/>
  <c r="R799" i="11"/>
  <c r="R798" i="11"/>
  <c r="R797" i="11"/>
  <c r="R796" i="11"/>
  <c r="R795" i="11"/>
  <c r="R794" i="11"/>
  <c r="R793" i="11"/>
  <c r="R792" i="11"/>
  <c r="R791" i="11"/>
  <c r="R790" i="11"/>
  <c r="R789" i="11"/>
  <c r="R788" i="11"/>
  <c r="R787" i="11"/>
  <c r="R786" i="11"/>
  <c r="R785" i="11"/>
  <c r="R784" i="11"/>
  <c r="R783" i="11"/>
  <c r="R782" i="11"/>
  <c r="R781" i="11"/>
  <c r="R780" i="11"/>
  <c r="R779" i="11"/>
  <c r="R778" i="11"/>
  <c r="R777" i="11"/>
  <c r="R776" i="11"/>
  <c r="R775" i="11"/>
  <c r="R774" i="11"/>
  <c r="R773" i="11"/>
  <c r="R772" i="11"/>
  <c r="R771" i="11"/>
  <c r="R770" i="11"/>
  <c r="R769" i="11"/>
  <c r="R768" i="11"/>
  <c r="R767" i="11"/>
  <c r="R766" i="11"/>
  <c r="R765" i="11"/>
  <c r="R764" i="11"/>
  <c r="R763" i="11"/>
  <c r="R762" i="11"/>
  <c r="R761" i="11"/>
  <c r="R760" i="11"/>
  <c r="R759" i="11"/>
  <c r="R758" i="11"/>
  <c r="R757" i="11"/>
  <c r="R756" i="11"/>
  <c r="R755" i="11"/>
  <c r="R754" i="11"/>
  <c r="R753" i="11"/>
  <c r="R752" i="11"/>
  <c r="R751" i="11"/>
  <c r="R750" i="11"/>
  <c r="R749" i="11"/>
  <c r="R748" i="11"/>
  <c r="R747" i="11"/>
  <c r="R746" i="11"/>
  <c r="R745" i="11"/>
  <c r="R744" i="11"/>
  <c r="R743" i="11"/>
  <c r="R742" i="11"/>
  <c r="R741" i="11"/>
  <c r="R740" i="11"/>
  <c r="R739" i="11"/>
  <c r="R738" i="11"/>
  <c r="R737" i="11"/>
  <c r="R736" i="11"/>
  <c r="R735" i="11"/>
  <c r="R734" i="11"/>
  <c r="R733" i="11"/>
  <c r="R732" i="11"/>
  <c r="R731" i="11"/>
  <c r="R730" i="11"/>
  <c r="R729" i="11"/>
  <c r="R728" i="11"/>
  <c r="R727" i="11"/>
  <c r="R726" i="11"/>
  <c r="R725" i="11"/>
  <c r="R724" i="11"/>
  <c r="R723" i="11"/>
  <c r="R722" i="11"/>
  <c r="R721" i="11"/>
  <c r="R720" i="11"/>
  <c r="R719" i="11"/>
  <c r="R718" i="11"/>
  <c r="R717" i="11"/>
  <c r="R716" i="11"/>
  <c r="R715" i="11"/>
  <c r="R714" i="11"/>
  <c r="R713" i="11"/>
  <c r="R712" i="11"/>
  <c r="R711" i="11"/>
  <c r="R710" i="11"/>
  <c r="R709" i="11"/>
  <c r="R708" i="11"/>
  <c r="R707" i="11"/>
  <c r="R706" i="11"/>
  <c r="R705" i="11"/>
  <c r="R704" i="11"/>
  <c r="R703" i="11"/>
  <c r="R702" i="11"/>
  <c r="R701" i="11"/>
  <c r="R700" i="11"/>
  <c r="R699" i="11"/>
  <c r="R698" i="11"/>
  <c r="R697" i="11"/>
  <c r="R696" i="11"/>
  <c r="R695" i="11"/>
  <c r="R694" i="11"/>
  <c r="R693" i="11"/>
  <c r="R692" i="11"/>
  <c r="R691" i="11"/>
  <c r="R690" i="11"/>
  <c r="R689" i="11"/>
  <c r="R688" i="11"/>
  <c r="R687" i="11"/>
  <c r="R686" i="11"/>
  <c r="R685" i="11"/>
  <c r="R684" i="11"/>
  <c r="R683" i="11"/>
  <c r="R682" i="11"/>
  <c r="R681" i="11"/>
  <c r="R680" i="11"/>
  <c r="R679" i="11"/>
  <c r="R678" i="11"/>
  <c r="R677" i="11"/>
  <c r="R676" i="11"/>
  <c r="R675" i="11"/>
  <c r="R674" i="11"/>
  <c r="R673" i="11"/>
  <c r="R672" i="11"/>
  <c r="R671" i="11"/>
  <c r="R670" i="11"/>
  <c r="R669" i="11"/>
  <c r="R668" i="11"/>
  <c r="R667" i="11"/>
  <c r="R666" i="11"/>
  <c r="R665" i="11"/>
  <c r="R664" i="11"/>
  <c r="R663" i="11"/>
  <c r="R662" i="11"/>
  <c r="R661" i="11"/>
  <c r="R660" i="11"/>
  <c r="R659" i="11"/>
  <c r="R658" i="11"/>
  <c r="R657" i="11"/>
  <c r="R656" i="11"/>
  <c r="R655" i="11"/>
  <c r="R654" i="11"/>
  <c r="R653" i="11"/>
  <c r="R652" i="11"/>
  <c r="R651" i="11"/>
  <c r="R650" i="11"/>
  <c r="R649" i="11"/>
  <c r="R648" i="11"/>
  <c r="R647" i="11"/>
  <c r="R646" i="11"/>
  <c r="R645" i="11"/>
  <c r="R644" i="11"/>
  <c r="R643" i="11"/>
  <c r="R642" i="11"/>
  <c r="R641" i="11"/>
  <c r="R640" i="11"/>
  <c r="R639" i="11"/>
  <c r="R638" i="11"/>
  <c r="R637" i="11"/>
  <c r="R636" i="11"/>
  <c r="R635" i="11"/>
  <c r="R634" i="11"/>
  <c r="R633" i="11"/>
  <c r="R632" i="11"/>
  <c r="R631" i="11"/>
  <c r="R630" i="11"/>
  <c r="R629" i="11"/>
  <c r="R628" i="11"/>
  <c r="R627" i="11"/>
  <c r="R626" i="11"/>
  <c r="R625" i="11"/>
  <c r="R624" i="11"/>
  <c r="R623" i="11"/>
  <c r="R622" i="11"/>
  <c r="R621" i="11"/>
  <c r="R620" i="11"/>
  <c r="R619" i="11"/>
  <c r="R618" i="11"/>
  <c r="R617" i="11"/>
  <c r="R616" i="11"/>
  <c r="R615" i="11"/>
  <c r="R614" i="11"/>
  <c r="R613" i="11"/>
  <c r="R612" i="11"/>
  <c r="R611" i="11"/>
  <c r="R610" i="11"/>
  <c r="R609" i="11"/>
  <c r="R608" i="11"/>
  <c r="R607" i="11"/>
  <c r="R606" i="11"/>
  <c r="R605" i="11"/>
  <c r="R604" i="11"/>
  <c r="R603" i="11"/>
  <c r="R602" i="11"/>
  <c r="R601" i="11"/>
  <c r="R600" i="11"/>
  <c r="R599" i="11"/>
  <c r="R598" i="11"/>
  <c r="R597" i="11"/>
  <c r="R596" i="11"/>
  <c r="R595" i="11"/>
  <c r="R594" i="11"/>
  <c r="R593" i="11"/>
  <c r="R592" i="11"/>
  <c r="R591" i="11"/>
  <c r="R590" i="11"/>
  <c r="R589" i="11"/>
  <c r="R588" i="11"/>
  <c r="R587" i="11"/>
  <c r="R586" i="11"/>
  <c r="R585" i="11"/>
  <c r="R584" i="11"/>
  <c r="R583" i="11"/>
  <c r="R582" i="11"/>
  <c r="R581" i="11"/>
  <c r="R580" i="11"/>
  <c r="R579" i="11"/>
  <c r="R578" i="11"/>
  <c r="R577" i="11"/>
  <c r="R576" i="11"/>
  <c r="R575" i="11"/>
  <c r="R574" i="11"/>
  <c r="R573" i="11"/>
  <c r="R572" i="11"/>
  <c r="R571" i="11"/>
  <c r="R570" i="11"/>
  <c r="R569" i="11"/>
  <c r="R568" i="11"/>
  <c r="R567" i="11"/>
  <c r="R566" i="11"/>
  <c r="R565" i="11"/>
  <c r="R564" i="11"/>
  <c r="R563" i="11"/>
  <c r="R562" i="11"/>
  <c r="R561" i="11"/>
  <c r="R560" i="11"/>
  <c r="R559" i="11"/>
  <c r="R558" i="11"/>
  <c r="R557" i="11"/>
  <c r="R556" i="11"/>
  <c r="R555" i="11"/>
  <c r="R554" i="11"/>
  <c r="R553" i="11"/>
  <c r="R552" i="11"/>
  <c r="R551" i="11"/>
  <c r="R550" i="11"/>
  <c r="R549" i="11"/>
  <c r="R548" i="11"/>
  <c r="R547" i="11"/>
  <c r="R546" i="11"/>
  <c r="R545" i="11"/>
  <c r="R544" i="11"/>
  <c r="R543" i="11"/>
  <c r="R542" i="11"/>
  <c r="R541" i="11"/>
  <c r="R540" i="11"/>
  <c r="R539" i="11"/>
  <c r="R538" i="11"/>
  <c r="R537" i="11"/>
  <c r="R536" i="11"/>
  <c r="R535" i="11"/>
  <c r="R534" i="11"/>
  <c r="R533" i="11"/>
  <c r="R532" i="11"/>
  <c r="R531" i="11"/>
  <c r="R530" i="11"/>
  <c r="R529" i="11"/>
  <c r="R528" i="11"/>
  <c r="R527" i="11"/>
  <c r="R526" i="11"/>
  <c r="R525" i="11"/>
  <c r="R524" i="11"/>
  <c r="R523" i="11"/>
  <c r="R522" i="11"/>
  <c r="R521" i="11"/>
  <c r="R520" i="11"/>
  <c r="R519" i="11"/>
  <c r="R518" i="11"/>
  <c r="R517" i="11"/>
  <c r="R516" i="11"/>
  <c r="R515" i="11"/>
  <c r="R514" i="11"/>
  <c r="R513" i="11"/>
  <c r="R512" i="11"/>
  <c r="R511" i="11"/>
  <c r="R510" i="11"/>
  <c r="R509" i="11"/>
  <c r="R508" i="11"/>
  <c r="R507" i="11"/>
  <c r="R506" i="11"/>
  <c r="R505" i="11"/>
  <c r="R504" i="11"/>
  <c r="R503" i="11"/>
  <c r="R502" i="11"/>
  <c r="R501" i="11"/>
  <c r="R500" i="11"/>
  <c r="R499" i="11"/>
  <c r="R498" i="11"/>
  <c r="R497" i="11"/>
  <c r="R496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465" i="11"/>
  <c r="R464" i="11"/>
  <c r="R463" i="11"/>
  <c r="R462" i="11"/>
  <c r="R461" i="11"/>
  <c r="R460" i="11"/>
  <c r="R459" i="11"/>
  <c r="R458" i="11"/>
  <c r="R457" i="11"/>
  <c r="R456" i="11"/>
  <c r="R455" i="11"/>
  <c r="R454" i="11"/>
  <c r="R453" i="11"/>
  <c r="R452" i="11"/>
  <c r="R451" i="11"/>
  <c r="R450" i="11"/>
  <c r="R449" i="11"/>
  <c r="R448" i="11"/>
  <c r="R447" i="11"/>
  <c r="R446" i="11"/>
  <c r="R445" i="11"/>
  <c r="R444" i="11"/>
  <c r="R443" i="11"/>
  <c r="R442" i="11"/>
  <c r="R441" i="11"/>
  <c r="R440" i="11"/>
  <c r="R439" i="11"/>
  <c r="R438" i="11"/>
  <c r="R437" i="11"/>
  <c r="R436" i="11"/>
  <c r="R435" i="11"/>
  <c r="R434" i="11"/>
  <c r="R433" i="11"/>
  <c r="R432" i="11"/>
  <c r="R431" i="11"/>
  <c r="R430" i="11"/>
  <c r="R429" i="11"/>
  <c r="R428" i="11"/>
  <c r="R427" i="11"/>
  <c r="R426" i="11"/>
  <c r="R425" i="11"/>
  <c r="R424" i="11"/>
  <c r="R423" i="11"/>
  <c r="R422" i="11"/>
  <c r="R421" i="11"/>
  <c r="R420" i="11"/>
  <c r="R419" i="11"/>
  <c r="R418" i="11"/>
  <c r="R417" i="11"/>
  <c r="R416" i="11"/>
  <c r="R415" i="11"/>
  <c r="R414" i="11"/>
  <c r="R413" i="11"/>
  <c r="R412" i="11"/>
  <c r="R411" i="11"/>
  <c r="R410" i="11"/>
  <c r="R409" i="11"/>
  <c r="R408" i="11"/>
  <c r="R407" i="11"/>
  <c r="R406" i="11"/>
  <c r="R405" i="11"/>
  <c r="R404" i="11"/>
  <c r="R403" i="11"/>
  <c r="R402" i="11"/>
  <c r="R401" i="11"/>
  <c r="R400" i="11"/>
  <c r="R399" i="11"/>
  <c r="R398" i="11"/>
  <c r="R397" i="11"/>
  <c r="R396" i="11"/>
  <c r="R395" i="11"/>
  <c r="R394" i="11"/>
  <c r="R393" i="11"/>
  <c r="R392" i="11"/>
  <c r="R391" i="11"/>
  <c r="R390" i="11"/>
  <c r="R389" i="11"/>
  <c r="R388" i="11"/>
  <c r="R387" i="11"/>
  <c r="R386" i="11"/>
  <c r="R385" i="11"/>
  <c r="R384" i="11"/>
  <c r="R383" i="11"/>
  <c r="R382" i="11"/>
  <c r="R381" i="11"/>
  <c r="R380" i="11"/>
  <c r="R379" i="11"/>
  <c r="R378" i="11"/>
  <c r="R377" i="11"/>
  <c r="R376" i="11"/>
  <c r="R375" i="11"/>
  <c r="R374" i="11"/>
  <c r="R373" i="11"/>
  <c r="R372" i="11"/>
  <c r="R371" i="11"/>
  <c r="R370" i="11"/>
  <c r="R369" i="11"/>
  <c r="R368" i="11"/>
  <c r="R367" i="11"/>
  <c r="R366" i="11"/>
  <c r="R365" i="11"/>
  <c r="R364" i="11"/>
  <c r="R363" i="11"/>
  <c r="R362" i="11"/>
  <c r="R361" i="11"/>
  <c r="R360" i="11"/>
  <c r="R359" i="11"/>
  <c r="R358" i="11"/>
  <c r="R357" i="11"/>
  <c r="R356" i="11"/>
  <c r="R355" i="11"/>
  <c r="R354" i="11"/>
  <c r="R353" i="11"/>
  <c r="R352" i="11"/>
  <c r="R351" i="11"/>
  <c r="R350" i="11"/>
  <c r="R349" i="11"/>
  <c r="R348" i="11"/>
  <c r="R347" i="11"/>
  <c r="R346" i="11"/>
  <c r="R345" i="11"/>
  <c r="R344" i="11"/>
  <c r="R343" i="11"/>
  <c r="R342" i="11"/>
  <c r="R341" i="11"/>
  <c r="R340" i="11"/>
  <c r="R339" i="11"/>
  <c r="R338" i="11"/>
  <c r="R337" i="11"/>
  <c r="R336" i="11"/>
  <c r="R335" i="11"/>
  <c r="R334" i="11"/>
  <c r="R333" i="11"/>
  <c r="R332" i="11"/>
  <c r="R331" i="11"/>
  <c r="R330" i="11"/>
  <c r="R329" i="11"/>
  <c r="R328" i="11"/>
  <c r="R327" i="11"/>
  <c r="R326" i="11"/>
  <c r="R325" i="11"/>
  <c r="R324" i="11"/>
  <c r="R323" i="11"/>
  <c r="R322" i="11"/>
  <c r="R321" i="11"/>
  <c r="R320" i="11"/>
  <c r="R319" i="11"/>
  <c r="R318" i="11"/>
  <c r="R317" i="11"/>
  <c r="R316" i="11"/>
  <c r="R315" i="11"/>
  <c r="R314" i="11"/>
  <c r="R313" i="11"/>
  <c r="R312" i="11"/>
  <c r="R311" i="11"/>
  <c r="R310" i="11"/>
  <c r="R309" i="11"/>
  <c r="R308" i="11"/>
  <c r="R307" i="11"/>
  <c r="R306" i="11"/>
  <c r="R305" i="11"/>
  <c r="R304" i="11"/>
  <c r="R303" i="11"/>
  <c r="R302" i="11"/>
  <c r="R301" i="11"/>
  <c r="R300" i="11"/>
  <c r="R299" i="11"/>
  <c r="R298" i="11"/>
  <c r="R297" i="11"/>
  <c r="R296" i="11"/>
  <c r="R295" i="11"/>
  <c r="R294" i="11"/>
  <c r="R293" i="11"/>
  <c r="R292" i="11"/>
  <c r="R291" i="11"/>
  <c r="R290" i="11"/>
  <c r="R289" i="11"/>
  <c r="R288" i="11"/>
  <c r="R287" i="11"/>
  <c r="R286" i="11"/>
  <c r="R285" i="11"/>
  <c r="R284" i="11"/>
  <c r="R283" i="11"/>
  <c r="R282" i="11"/>
  <c r="R281" i="11"/>
  <c r="R280" i="11"/>
  <c r="R279" i="11"/>
  <c r="R278" i="11"/>
  <c r="R277" i="11"/>
  <c r="R276" i="11"/>
  <c r="R275" i="11"/>
  <c r="R274" i="11"/>
  <c r="R273" i="11"/>
  <c r="R272" i="11"/>
  <c r="R271" i="11"/>
  <c r="R270" i="11"/>
  <c r="R269" i="11"/>
  <c r="R268" i="11"/>
  <c r="R267" i="11"/>
  <c r="R266" i="11"/>
  <c r="R265" i="11"/>
  <c r="R264" i="11"/>
  <c r="R263" i="11"/>
  <c r="R262" i="11"/>
  <c r="R261" i="11"/>
  <c r="R260" i="11"/>
  <c r="R259" i="11"/>
  <c r="R258" i="11"/>
  <c r="R257" i="11"/>
  <c r="R256" i="11"/>
  <c r="R255" i="11"/>
  <c r="R254" i="11"/>
  <c r="R253" i="11"/>
  <c r="R252" i="11"/>
  <c r="R251" i="11"/>
  <c r="R250" i="11"/>
  <c r="R249" i="11"/>
  <c r="R248" i="11"/>
  <c r="R247" i="11"/>
  <c r="R246" i="11"/>
  <c r="R245" i="11"/>
  <c r="R244" i="11"/>
  <c r="R243" i="11"/>
  <c r="R242" i="11"/>
  <c r="R241" i="11"/>
  <c r="R240" i="11"/>
  <c r="R239" i="11"/>
  <c r="R238" i="11"/>
  <c r="R237" i="11"/>
  <c r="R236" i="11"/>
  <c r="R235" i="11"/>
  <c r="R234" i="11"/>
  <c r="R233" i="11"/>
  <c r="R232" i="11"/>
  <c r="R231" i="11"/>
  <c r="R230" i="11"/>
  <c r="R229" i="11"/>
  <c r="R228" i="11"/>
  <c r="R227" i="11"/>
  <c r="R226" i="11"/>
  <c r="R225" i="11"/>
  <c r="R224" i="11"/>
  <c r="R223" i="11"/>
  <c r="R222" i="11"/>
  <c r="R221" i="11"/>
  <c r="R220" i="11"/>
  <c r="R219" i="11"/>
  <c r="R218" i="11"/>
  <c r="R217" i="11"/>
  <c r="R216" i="11"/>
  <c r="R215" i="11"/>
  <c r="R214" i="11"/>
  <c r="R213" i="11"/>
  <c r="R212" i="11"/>
  <c r="R211" i="11"/>
  <c r="R210" i="11"/>
  <c r="R209" i="11"/>
  <c r="R208" i="11"/>
  <c r="R207" i="11"/>
  <c r="R206" i="11"/>
  <c r="R205" i="11"/>
  <c r="R204" i="11"/>
  <c r="R203" i="11"/>
  <c r="R202" i="11"/>
  <c r="R201" i="11"/>
  <c r="R200" i="11"/>
  <c r="R199" i="11"/>
  <c r="R198" i="11"/>
  <c r="R197" i="11"/>
  <c r="R196" i="11"/>
  <c r="R195" i="11"/>
  <c r="R194" i="11"/>
  <c r="R193" i="11"/>
  <c r="R192" i="11"/>
  <c r="R191" i="11"/>
  <c r="R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R177" i="11"/>
  <c r="R176" i="11"/>
  <c r="R175" i="11"/>
  <c r="R174" i="11"/>
  <c r="R173" i="11"/>
  <c r="R172" i="11"/>
  <c r="R171" i="11"/>
  <c r="R170" i="11"/>
  <c r="R169" i="11"/>
  <c r="R168" i="11"/>
  <c r="R167" i="11"/>
  <c r="R166" i="11"/>
  <c r="R165" i="11"/>
  <c r="R164" i="11"/>
  <c r="R163" i="11"/>
  <c r="R162" i="11"/>
  <c r="R161" i="11"/>
  <c r="R160" i="1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S198" i="1"/>
  <c r="T198" i="1"/>
  <c r="U198" i="1" s="1"/>
  <c r="V198" i="1"/>
  <c r="W198" i="1" s="1"/>
  <c r="S193" i="1"/>
  <c r="T193" i="1"/>
  <c r="U193" i="1" s="1"/>
  <c r="V193" i="1"/>
  <c r="W193" i="1" s="1"/>
  <c r="S150" i="1"/>
  <c r="T150" i="1"/>
  <c r="U150" i="1" s="1"/>
  <c r="V150" i="1"/>
  <c r="W150" i="1" s="1"/>
  <c r="S162" i="1"/>
  <c r="T162" i="1"/>
  <c r="U162" i="1" s="1"/>
  <c r="V162" i="1"/>
  <c r="W162" i="1" s="1"/>
  <c r="S197" i="1"/>
  <c r="T197" i="1"/>
  <c r="U197" i="1" s="1"/>
  <c r="V197" i="1"/>
  <c r="W197" i="1" s="1"/>
  <c r="S192" i="1"/>
  <c r="T192" i="1"/>
  <c r="U192" i="1" s="1"/>
  <c r="V192" i="1"/>
  <c r="W192" i="1" s="1"/>
  <c r="S178" i="1"/>
  <c r="T178" i="1"/>
  <c r="U178" i="1" s="1"/>
  <c r="V178" i="1"/>
  <c r="W178" i="1" s="1"/>
  <c r="P1629" i="11" l="1"/>
  <c r="P1624" i="11"/>
  <c r="P1504" i="11"/>
  <c r="P1628" i="11"/>
  <c r="P1627" i="11"/>
  <c r="P1631" i="11"/>
  <c r="P1630" i="11"/>
  <c r="J1630" i="11"/>
  <c r="J1628" i="11"/>
  <c r="I1628" i="11"/>
  <c r="H1628" i="11"/>
  <c r="I1629" i="11"/>
  <c r="H1631" i="11"/>
  <c r="H1630" i="11"/>
  <c r="G1629" i="11"/>
  <c r="G1631" i="11"/>
  <c r="J1626" i="11"/>
  <c r="J1627" i="11"/>
  <c r="I1627" i="11"/>
  <c r="J1629" i="11"/>
  <c r="J1631" i="11"/>
  <c r="I1630" i="11"/>
  <c r="H1627" i="11"/>
  <c r="I1626" i="11"/>
  <c r="J1625" i="11"/>
  <c r="H1626" i="11"/>
  <c r="I1625" i="11"/>
  <c r="H1625" i="11"/>
  <c r="J1624" i="11"/>
  <c r="I1624" i="11"/>
  <c r="H1624" i="11"/>
  <c r="S170" i="1"/>
  <c r="T170" i="1"/>
  <c r="U170" i="1" s="1"/>
  <c r="V170" i="1"/>
  <c r="W170" i="1" s="1"/>
  <c r="S156" i="1"/>
  <c r="T156" i="1"/>
  <c r="U156" i="1" s="1"/>
  <c r="V156" i="1"/>
  <c r="W156" i="1" s="1"/>
  <c r="S180" i="1"/>
  <c r="T180" i="1"/>
  <c r="U180" i="1" s="1"/>
  <c r="V180" i="1"/>
  <c r="W180" i="1" s="1"/>
  <c r="S130" i="1"/>
  <c r="T130" i="1"/>
  <c r="U130" i="1" s="1"/>
  <c r="V130" i="1"/>
  <c r="W130" i="1" s="1"/>
  <c r="S75" i="1" l="1"/>
  <c r="T75" i="1"/>
  <c r="U75" i="1" s="1"/>
  <c r="V75" i="1"/>
  <c r="W75" i="1" s="1"/>
  <c r="S72" i="1"/>
  <c r="T72" i="1"/>
  <c r="U72" i="1" s="1"/>
  <c r="V72" i="1"/>
  <c r="W72" i="1" s="1"/>
  <c r="S66" i="1"/>
  <c r="T66" i="1"/>
  <c r="U66" i="1" s="1"/>
  <c r="V66" i="1"/>
  <c r="W66" i="1" s="1"/>
  <c r="S67" i="1"/>
  <c r="T67" i="1"/>
  <c r="U67" i="1" s="1"/>
  <c r="V67" i="1"/>
  <c r="W67" i="1" s="1"/>
  <c r="S55" i="1"/>
  <c r="T55" i="1"/>
  <c r="U55" i="1" s="1"/>
  <c r="V55" i="1"/>
  <c r="W55" i="1" s="1"/>
  <c r="S56" i="1"/>
  <c r="T56" i="1"/>
  <c r="U56" i="1" s="1"/>
  <c r="V56" i="1"/>
  <c r="W56" i="1" s="1"/>
  <c r="S58" i="1"/>
  <c r="T58" i="1"/>
  <c r="U58" i="1" s="1"/>
  <c r="V58" i="1"/>
  <c r="W58" i="1" s="1"/>
  <c r="S59" i="1"/>
  <c r="T59" i="1"/>
  <c r="U59" i="1" s="1"/>
  <c r="V59" i="1"/>
  <c r="W59" i="1" s="1"/>
  <c r="S73" i="1"/>
  <c r="T73" i="1"/>
  <c r="U73" i="1" s="1"/>
  <c r="V73" i="1"/>
  <c r="W73" i="1" s="1"/>
  <c r="S85" i="1"/>
  <c r="T85" i="1"/>
  <c r="U85" i="1" s="1"/>
  <c r="V85" i="1"/>
  <c r="W85" i="1" s="1"/>
  <c r="S81" i="1"/>
  <c r="T81" i="1"/>
  <c r="U81" i="1" s="1"/>
  <c r="V81" i="1"/>
  <c r="W81" i="1" s="1"/>
  <c r="S80" i="1"/>
  <c r="T80" i="1"/>
  <c r="U80" i="1" s="1"/>
  <c r="V80" i="1"/>
  <c r="W80" i="1" s="1"/>
  <c r="S78" i="1"/>
  <c r="T78" i="1"/>
  <c r="U78" i="1" s="1"/>
  <c r="V78" i="1"/>
  <c r="W78" i="1" s="1"/>
  <c r="S77" i="1"/>
  <c r="T77" i="1"/>
  <c r="U77" i="1" s="1"/>
  <c r="V77" i="1"/>
  <c r="W77" i="1" s="1"/>
  <c r="S83" i="1"/>
  <c r="T83" i="1"/>
  <c r="U83" i="1" s="1"/>
  <c r="V83" i="1"/>
  <c r="W83" i="1" s="1"/>
  <c r="S79" i="1"/>
  <c r="T79" i="1"/>
  <c r="U79" i="1" s="1"/>
  <c r="V79" i="1"/>
  <c r="W79" i="1" s="1"/>
  <c r="S92" i="1"/>
  <c r="T92" i="1"/>
  <c r="U92" i="1" s="1"/>
  <c r="V92" i="1"/>
  <c r="W92" i="1" s="1"/>
  <c r="S183" i="1"/>
  <c r="T183" i="1"/>
  <c r="U183" i="1" s="1"/>
  <c r="V183" i="1"/>
  <c r="W183" i="1" s="1"/>
  <c r="S176" i="1"/>
  <c r="T176" i="1"/>
  <c r="U176" i="1" s="1"/>
  <c r="V176" i="1"/>
  <c r="W176" i="1" s="1"/>
  <c r="Z176" i="1"/>
  <c r="AA176" i="1"/>
  <c r="AB176" i="1"/>
  <c r="AC176" i="1"/>
  <c r="S82" i="1"/>
  <c r="T82" i="1"/>
  <c r="U82" i="1" s="1"/>
  <c r="V82" i="1"/>
  <c r="W82" i="1" s="1"/>
  <c r="S120" i="1"/>
  <c r="T120" i="1"/>
  <c r="U120" i="1" s="1"/>
  <c r="V120" i="1"/>
  <c r="W120" i="1" s="1"/>
  <c r="S211" i="1"/>
  <c r="T211" i="1"/>
  <c r="U211" i="1" s="1"/>
  <c r="V211" i="1"/>
  <c r="W211" i="1" s="1"/>
  <c r="S199" i="1"/>
  <c r="T199" i="1"/>
  <c r="U199" i="1" s="1"/>
  <c r="V199" i="1"/>
  <c r="W199" i="1" s="1"/>
  <c r="S182" i="1"/>
  <c r="T182" i="1"/>
  <c r="U182" i="1" s="1"/>
  <c r="V182" i="1"/>
  <c r="W182" i="1" s="1"/>
  <c r="S144" i="1"/>
  <c r="T144" i="1"/>
  <c r="U144" i="1" s="1"/>
  <c r="V144" i="1"/>
  <c r="W144" i="1" s="1"/>
  <c r="S158" i="1"/>
  <c r="T158" i="1"/>
  <c r="U158" i="1" s="1"/>
  <c r="V158" i="1"/>
  <c r="W158" i="1" s="1"/>
  <c r="Z158" i="1"/>
  <c r="AA158" i="1"/>
  <c r="AB158" i="1"/>
  <c r="AC158" i="1"/>
  <c r="S163" i="1"/>
  <c r="T163" i="1"/>
  <c r="U163" i="1" s="1"/>
  <c r="V163" i="1"/>
  <c r="W163" i="1" s="1"/>
  <c r="S135" i="1"/>
  <c r="T135" i="1"/>
  <c r="U135" i="1" s="1"/>
  <c r="V135" i="1"/>
  <c r="W135" i="1" s="1"/>
  <c r="S208" i="1"/>
  <c r="T208" i="1"/>
  <c r="U208" i="1" s="1"/>
  <c r="V208" i="1"/>
  <c r="W208" i="1" s="1"/>
  <c r="S110" i="1"/>
  <c r="T110" i="1"/>
  <c r="U110" i="1" s="1"/>
  <c r="V110" i="1"/>
  <c r="W110" i="1" s="1"/>
  <c r="S90" i="1"/>
  <c r="T90" i="1"/>
  <c r="U90" i="1" s="1"/>
  <c r="V90" i="1"/>
  <c r="W90" i="1" s="1"/>
  <c r="S111" i="1"/>
  <c r="T111" i="1"/>
  <c r="U111" i="1" s="1"/>
  <c r="V111" i="1"/>
  <c r="S87" i="1"/>
  <c r="T87" i="1"/>
  <c r="U87" i="1" s="1"/>
  <c r="V87" i="1"/>
  <c r="W87" i="1" s="1"/>
  <c r="S127" i="1"/>
  <c r="T127" i="1"/>
  <c r="U127" i="1" s="1"/>
  <c r="V127" i="1"/>
  <c r="W127" i="1" s="1"/>
  <c r="S142" i="1"/>
  <c r="T142" i="1"/>
  <c r="U142" i="1" s="1"/>
  <c r="V142" i="1"/>
  <c r="W142" i="1" s="1"/>
  <c r="S86" i="1"/>
  <c r="T86" i="1"/>
  <c r="U86" i="1" s="1"/>
  <c r="V86" i="1"/>
  <c r="W86" i="1" s="1"/>
  <c r="S95" i="1"/>
  <c r="T95" i="1"/>
  <c r="U95" i="1" s="1"/>
  <c r="V95" i="1"/>
  <c r="W95" i="1" s="1"/>
  <c r="S116" i="1"/>
  <c r="T116" i="1"/>
  <c r="U116" i="1" s="1"/>
  <c r="V116" i="1"/>
  <c r="W116" i="1" s="1"/>
  <c r="S159" i="1"/>
  <c r="T159" i="1"/>
  <c r="U159" i="1" s="1"/>
  <c r="V159" i="1"/>
  <c r="W159" i="1" s="1"/>
  <c r="Z159" i="1"/>
  <c r="AA159" i="1"/>
  <c r="AB159" i="1"/>
  <c r="AC159" i="1"/>
  <c r="S194" i="1"/>
  <c r="T194" i="1"/>
  <c r="U194" i="1" s="1"/>
  <c r="V194" i="1"/>
  <c r="W194" i="1" s="1"/>
  <c r="S145" i="1"/>
  <c r="T145" i="1"/>
  <c r="U145" i="1" s="1"/>
  <c r="V145" i="1"/>
  <c r="W145" i="1" s="1"/>
  <c r="Z145" i="1"/>
  <c r="AA145" i="1"/>
  <c r="AB145" i="1"/>
  <c r="AC145" i="1"/>
  <c r="S212" i="1"/>
  <c r="T212" i="1"/>
  <c r="U212" i="1" s="1"/>
  <c r="V212" i="1"/>
  <c r="W212" i="1" s="1"/>
  <c r="S141" i="1"/>
  <c r="T141" i="1"/>
  <c r="U141" i="1" s="1"/>
  <c r="V141" i="1"/>
  <c r="W141" i="1" s="1"/>
  <c r="Z141" i="1"/>
  <c r="AA141" i="1"/>
  <c r="AB141" i="1"/>
  <c r="AC141" i="1"/>
  <c r="S96" i="1"/>
  <c r="T96" i="1"/>
  <c r="U96" i="1" s="1"/>
  <c r="V96" i="1"/>
  <c r="W96" i="1" s="1"/>
  <c r="S108" i="1"/>
  <c r="T108" i="1"/>
  <c r="U108" i="1" s="1"/>
  <c r="V108" i="1"/>
  <c r="W108" i="1" s="1"/>
  <c r="S153" i="1"/>
  <c r="T153" i="1"/>
  <c r="U153" i="1" s="1"/>
  <c r="V153" i="1"/>
  <c r="W153" i="1" s="1"/>
  <c r="Z153" i="1"/>
  <c r="AA153" i="1"/>
  <c r="AB153" i="1"/>
  <c r="AC153" i="1"/>
  <c r="S200" i="1"/>
  <c r="T200" i="1"/>
  <c r="U200" i="1" s="1"/>
  <c r="V200" i="1"/>
  <c r="W200" i="1" s="1"/>
  <c r="S119" i="1"/>
  <c r="T119" i="1"/>
  <c r="U119" i="1" s="1"/>
  <c r="V119" i="1"/>
  <c r="W119" i="1" s="1"/>
  <c r="S213" i="1"/>
  <c r="T213" i="1"/>
  <c r="U213" i="1" s="1"/>
  <c r="V213" i="1"/>
  <c r="W213" i="1" s="1"/>
  <c r="S98" i="1"/>
  <c r="T98" i="1"/>
  <c r="U98" i="1" s="1"/>
  <c r="V98" i="1"/>
  <c r="W98" i="1" s="1"/>
  <c r="S160" i="1"/>
  <c r="T160" i="1"/>
  <c r="U160" i="1" s="1"/>
  <c r="V160" i="1"/>
  <c r="W160" i="1" s="1"/>
  <c r="S185" i="1"/>
  <c r="T185" i="1"/>
  <c r="U185" i="1" s="1"/>
  <c r="V185" i="1"/>
  <c r="W185" i="1" s="1"/>
  <c r="S138" i="1"/>
  <c r="T138" i="1"/>
  <c r="U138" i="1" s="1"/>
  <c r="V138" i="1"/>
  <c r="W138" i="1" s="1"/>
  <c r="Z138" i="1"/>
  <c r="AA138" i="1"/>
  <c r="AB138" i="1"/>
  <c r="AC138" i="1"/>
  <c r="S128" i="1"/>
  <c r="T128" i="1"/>
  <c r="U128" i="1" s="1"/>
  <c r="V128" i="1"/>
  <c r="W128" i="1" s="1"/>
  <c r="S179" i="1"/>
  <c r="T179" i="1"/>
  <c r="U179" i="1" s="1"/>
  <c r="V179" i="1"/>
  <c r="W179" i="1" s="1"/>
  <c r="S181" i="1"/>
  <c r="T181" i="1"/>
  <c r="U181" i="1" s="1"/>
  <c r="V181" i="1"/>
  <c r="W181" i="1" s="1"/>
  <c r="Z181" i="1"/>
  <c r="AA181" i="1"/>
  <c r="AB181" i="1"/>
  <c r="AC181" i="1"/>
  <c r="S100" i="1"/>
  <c r="T100" i="1"/>
  <c r="U100" i="1" s="1"/>
  <c r="V100" i="1"/>
  <c r="W100" i="1" s="1"/>
  <c r="S131" i="1"/>
  <c r="T131" i="1"/>
  <c r="U131" i="1" s="1"/>
  <c r="V131" i="1"/>
  <c r="W131" i="1" s="1"/>
  <c r="Z131" i="1"/>
  <c r="AA131" i="1"/>
  <c r="AB131" i="1"/>
  <c r="AC131" i="1"/>
  <c r="S188" i="1"/>
  <c r="T188" i="1"/>
  <c r="U188" i="1" s="1"/>
  <c r="V188" i="1"/>
  <c r="W188" i="1" s="1"/>
  <c r="S214" i="1"/>
  <c r="T214" i="1"/>
  <c r="U214" i="1" s="1"/>
  <c r="V214" i="1"/>
  <c r="W214" i="1" s="1"/>
  <c r="S126" i="1"/>
  <c r="T126" i="1"/>
  <c r="U126" i="1" s="1"/>
  <c r="V126" i="1"/>
  <c r="W126" i="1" s="1"/>
  <c r="Z126" i="1"/>
  <c r="AA126" i="1"/>
  <c r="AB126" i="1"/>
  <c r="AC126" i="1"/>
  <c r="S84" i="1"/>
  <c r="T84" i="1"/>
  <c r="U84" i="1" s="1"/>
  <c r="V84" i="1"/>
  <c r="W84" i="1" s="1"/>
  <c r="S68" i="1"/>
  <c r="T68" i="1"/>
  <c r="U68" i="1" s="1"/>
  <c r="V68" i="1"/>
  <c r="W68" i="1" s="1"/>
  <c r="S152" i="1"/>
  <c r="T152" i="1"/>
  <c r="U152" i="1" s="1"/>
  <c r="V152" i="1"/>
  <c r="W152" i="1" s="1"/>
  <c r="S103" i="1"/>
  <c r="T103" i="1"/>
  <c r="U103" i="1" s="1"/>
  <c r="V103" i="1"/>
  <c r="W103" i="1" s="1"/>
  <c r="S113" i="1"/>
  <c r="T113" i="1"/>
  <c r="U113" i="1" s="1"/>
  <c r="V113" i="1"/>
  <c r="W113" i="1" s="1"/>
  <c r="S114" i="1"/>
  <c r="T114" i="1"/>
  <c r="U114" i="1" s="1"/>
  <c r="V114" i="1"/>
  <c r="W114" i="1" s="1"/>
  <c r="S134" i="1"/>
  <c r="T134" i="1"/>
  <c r="U134" i="1" s="1"/>
  <c r="V134" i="1"/>
  <c r="W134" i="1" s="1"/>
  <c r="Z134" i="1"/>
  <c r="AA134" i="1"/>
  <c r="AB134" i="1"/>
  <c r="AC134" i="1"/>
  <c r="S189" i="1"/>
  <c r="T189" i="1"/>
  <c r="U189" i="1" s="1"/>
  <c r="V189" i="1"/>
  <c r="W189" i="1" s="1"/>
  <c r="S99" i="1"/>
  <c r="T99" i="1"/>
  <c r="U99" i="1" s="1"/>
  <c r="V99" i="1"/>
  <c r="W99" i="1" s="1"/>
  <c r="Z99" i="1"/>
  <c r="AA99" i="1"/>
  <c r="AB99" i="1"/>
  <c r="AC99" i="1"/>
  <c r="S118" i="1"/>
  <c r="T118" i="1"/>
  <c r="U118" i="1" s="1"/>
  <c r="V118" i="1"/>
  <c r="W118" i="1" s="1"/>
  <c r="S109" i="1"/>
  <c r="T109" i="1"/>
  <c r="U109" i="1" s="1"/>
  <c r="V109" i="1"/>
  <c r="W109" i="1" s="1"/>
  <c r="S129" i="1"/>
  <c r="T129" i="1"/>
  <c r="U129" i="1" s="1"/>
  <c r="V129" i="1"/>
  <c r="W129" i="1" s="1"/>
  <c r="S201" i="1"/>
  <c r="T201" i="1"/>
  <c r="U201" i="1" s="1"/>
  <c r="V201" i="1"/>
  <c r="W201" i="1" s="1"/>
  <c r="S195" i="1"/>
  <c r="T195" i="1"/>
  <c r="U195" i="1" s="1"/>
  <c r="V195" i="1"/>
  <c r="W195" i="1" s="1"/>
  <c r="Z195" i="1"/>
  <c r="AA195" i="1"/>
  <c r="AB195" i="1"/>
  <c r="AC195" i="1"/>
  <c r="S132" i="1"/>
  <c r="T132" i="1"/>
  <c r="U132" i="1" s="1"/>
  <c r="V132" i="1"/>
  <c r="W132" i="1" s="1"/>
  <c r="S76" i="1"/>
  <c r="T76" i="1"/>
  <c r="U76" i="1" s="1"/>
  <c r="V76" i="1"/>
  <c r="W76" i="1" s="1"/>
  <c r="S139" i="1"/>
  <c r="T139" i="1"/>
  <c r="U139" i="1" s="1"/>
  <c r="V139" i="1"/>
  <c r="W139" i="1" s="1"/>
  <c r="S115" i="1"/>
  <c r="T115" i="1"/>
  <c r="U115" i="1" s="1"/>
  <c r="V115" i="1"/>
  <c r="W115" i="1" s="1"/>
  <c r="Z115" i="1"/>
  <c r="AA115" i="1"/>
  <c r="AB115" i="1"/>
  <c r="AC115" i="1"/>
  <c r="S88" i="1"/>
  <c r="T88" i="1"/>
  <c r="U88" i="1" s="1"/>
  <c r="V88" i="1"/>
  <c r="W88" i="1" s="1"/>
  <c r="S97" i="1"/>
  <c r="T97" i="1"/>
  <c r="U97" i="1" s="1"/>
  <c r="V97" i="1"/>
  <c r="W97" i="1" s="1"/>
  <c r="S205" i="1"/>
  <c r="T205" i="1"/>
  <c r="U205" i="1" s="1"/>
  <c r="V205" i="1"/>
  <c r="W205" i="1" s="1"/>
  <c r="S202" i="1"/>
  <c r="T202" i="1"/>
  <c r="U202" i="1" s="1"/>
  <c r="V202" i="1"/>
  <c r="W202" i="1" s="1"/>
  <c r="Z202" i="1"/>
  <c r="AA202" i="1"/>
  <c r="AB202" i="1"/>
  <c r="AC202" i="1"/>
  <c r="S101" i="1"/>
  <c r="T101" i="1"/>
  <c r="U101" i="1" s="1"/>
  <c r="V101" i="1"/>
  <c r="W101" i="1" s="1"/>
  <c r="S177" i="1"/>
  <c r="T177" i="1"/>
  <c r="U177" i="1" s="1"/>
  <c r="V177" i="1"/>
  <c r="W177" i="1" s="1"/>
  <c r="Z177" i="1"/>
  <c r="AA177" i="1"/>
  <c r="AB177" i="1"/>
  <c r="AC177" i="1"/>
  <c r="S166" i="1"/>
  <c r="T166" i="1"/>
  <c r="U166" i="1" s="1"/>
  <c r="V166" i="1"/>
  <c r="W166" i="1" s="1"/>
  <c r="Z166" i="1"/>
  <c r="AA166" i="1"/>
  <c r="AB166" i="1"/>
  <c r="AC166" i="1"/>
  <c r="S146" i="1"/>
  <c r="T146" i="1"/>
  <c r="U146" i="1" s="1"/>
  <c r="V146" i="1"/>
  <c r="W146" i="1" s="1"/>
  <c r="S93" i="1"/>
  <c r="T93" i="1"/>
  <c r="U93" i="1" s="1"/>
  <c r="V93" i="1"/>
  <c r="W93" i="1" s="1"/>
  <c r="S174" i="1"/>
  <c r="T174" i="1"/>
  <c r="U174" i="1" s="1"/>
  <c r="V174" i="1"/>
  <c r="W174" i="1" s="1"/>
  <c r="S186" i="1"/>
  <c r="T186" i="1"/>
  <c r="U186" i="1" s="1"/>
  <c r="V186" i="1"/>
  <c r="W186" i="1" s="1"/>
  <c r="S117" i="1"/>
  <c r="T117" i="1"/>
  <c r="U117" i="1" s="1"/>
  <c r="V117" i="1"/>
  <c r="W117" i="1" s="1"/>
  <c r="S206" i="1"/>
  <c r="T206" i="1"/>
  <c r="U206" i="1" s="1"/>
  <c r="V206" i="1"/>
  <c r="W206" i="1" s="1"/>
  <c r="S203" i="1"/>
  <c r="T203" i="1"/>
  <c r="U203" i="1" s="1"/>
  <c r="V203" i="1"/>
  <c r="W203" i="1" s="1"/>
  <c r="S151" i="1"/>
  <c r="T151" i="1"/>
  <c r="U151" i="1" s="1"/>
  <c r="V151" i="1"/>
  <c r="W151" i="1" s="1"/>
  <c r="S154" i="1"/>
  <c r="T154" i="1"/>
  <c r="U154" i="1" s="1"/>
  <c r="V154" i="1"/>
  <c r="W154" i="1" s="1"/>
  <c r="S204" i="1"/>
  <c r="T204" i="1"/>
  <c r="U204" i="1" s="1"/>
  <c r="V204" i="1"/>
  <c r="W204" i="1" s="1"/>
  <c r="Z204" i="1"/>
  <c r="AA204" i="1"/>
  <c r="AB204" i="1"/>
  <c r="AC204" i="1"/>
  <c r="S169" i="1"/>
  <c r="T169" i="1"/>
  <c r="U169" i="1" s="1"/>
  <c r="V169" i="1"/>
  <c r="W169" i="1" s="1"/>
  <c r="S207" i="1"/>
  <c r="T207" i="1"/>
  <c r="U207" i="1" s="1"/>
  <c r="V207" i="1"/>
  <c r="W207" i="1" s="1"/>
  <c r="S122" i="1"/>
  <c r="T122" i="1"/>
  <c r="U122" i="1" s="1"/>
  <c r="V122" i="1"/>
  <c r="W122" i="1" s="1"/>
  <c r="S89" i="1"/>
  <c r="T89" i="1"/>
  <c r="U89" i="1" s="1"/>
  <c r="V89" i="1"/>
  <c r="W89" i="1" s="1"/>
  <c r="S147" i="1"/>
  <c r="T147" i="1"/>
  <c r="U147" i="1" s="1"/>
  <c r="V147" i="1"/>
  <c r="W147" i="1" s="1"/>
  <c r="Z147" i="1"/>
  <c r="AA147" i="1"/>
  <c r="AB147" i="1"/>
  <c r="AC147" i="1"/>
  <c r="S155" i="1"/>
  <c r="T155" i="1"/>
  <c r="U155" i="1" s="1"/>
  <c r="V155" i="1"/>
  <c r="W155" i="1" s="1"/>
  <c r="Z155" i="1"/>
  <c r="AA155" i="1"/>
  <c r="AB155" i="1"/>
  <c r="AC155" i="1"/>
  <c r="S148" i="1"/>
  <c r="T148" i="1"/>
  <c r="U148" i="1" s="1"/>
  <c r="V148" i="1"/>
  <c r="W148" i="1" s="1"/>
  <c r="Z148" i="1"/>
  <c r="AA148" i="1"/>
  <c r="AB148" i="1"/>
  <c r="AC148" i="1"/>
  <c r="S187" i="1"/>
  <c r="T187" i="1"/>
  <c r="U187" i="1" s="1"/>
  <c r="V187" i="1"/>
  <c r="W187" i="1" s="1"/>
  <c r="S136" i="1"/>
  <c r="T136" i="1"/>
  <c r="U136" i="1" s="1"/>
  <c r="V136" i="1"/>
  <c r="W136" i="1" s="1"/>
  <c r="S123" i="1"/>
  <c r="T123" i="1"/>
  <c r="U123" i="1" s="1"/>
  <c r="V123" i="1"/>
  <c r="W123" i="1" s="1"/>
  <c r="S133" i="1"/>
  <c r="T133" i="1"/>
  <c r="U133" i="1" s="1"/>
  <c r="V133" i="1"/>
  <c r="W133" i="1" s="1"/>
  <c r="S124" i="1"/>
  <c r="T124" i="1"/>
  <c r="U124" i="1" s="1"/>
  <c r="V124" i="1"/>
  <c r="W124" i="1" s="1"/>
  <c r="Z124" i="1"/>
  <c r="AA124" i="1"/>
  <c r="AB124" i="1"/>
  <c r="AC124" i="1"/>
  <c r="S209" i="1"/>
  <c r="T209" i="1"/>
  <c r="U209" i="1" s="1"/>
  <c r="V209" i="1"/>
  <c r="W209" i="1" s="1"/>
  <c r="S215" i="1"/>
  <c r="T215" i="1"/>
  <c r="U215" i="1" s="1"/>
  <c r="V215" i="1"/>
  <c r="W215" i="1" s="1"/>
  <c r="S164" i="1"/>
  <c r="T164" i="1"/>
  <c r="U164" i="1" s="1"/>
  <c r="V164" i="1"/>
  <c r="W164" i="1" s="1"/>
  <c r="S190" i="1"/>
  <c r="T190" i="1"/>
  <c r="U190" i="1" s="1"/>
  <c r="V190" i="1"/>
  <c r="W190" i="1" s="1"/>
  <c r="S102" i="1"/>
  <c r="T102" i="1"/>
  <c r="U102" i="1" s="1"/>
  <c r="V102" i="1"/>
  <c r="W102" i="1" s="1"/>
  <c r="S171" i="1"/>
  <c r="T171" i="1"/>
  <c r="U171" i="1" s="1"/>
  <c r="V171" i="1"/>
  <c r="W171" i="1" s="1"/>
  <c r="Z171" i="1"/>
  <c r="AA171" i="1"/>
  <c r="AB171" i="1"/>
  <c r="AC171" i="1"/>
  <c r="S149" i="1"/>
  <c r="T149" i="1"/>
  <c r="U149" i="1" s="1"/>
  <c r="V149" i="1"/>
  <c r="W149" i="1" s="1"/>
  <c r="Z149" i="1"/>
  <c r="AA149" i="1"/>
  <c r="AB149" i="1"/>
  <c r="AC149" i="1"/>
  <c r="S210" i="1"/>
  <c r="T210" i="1"/>
  <c r="U210" i="1" s="1"/>
  <c r="V210" i="1"/>
  <c r="W210" i="1" s="1"/>
  <c r="S121" i="1"/>
  <c r="T121" i="1"/>
  <c r="U121" i="1" s="1"/>
  <c r="V121" i="1"/>
  <c r="W121" i="1" s="1"/>
  <c r="S175" i="1"/>
  <c r="T175" i="1"/>
  <c r="U175" i="1" s="1"/>
  <c r="V175" i="1"/>
  <c r="W175" i="1" s="1"/>
  <c r="Z175" i="1"/>
  <c r="AA175" i="1"/>
  <c r="AB175" i="1"/>
  <c r="AC175" i="1"/>
  <c r="S167" i="1"/>
  <c r="T167" i="1"/>
  <c r="U167" i="1" s="1"/>
  <c r="V167" i="1"/>
  <c r="W167" i="1" s="1"/>
  <c r="S216" i="1"/>
  <c r="T216" i="1"/>
  <c r="U216" i="1" s="1"/>
  <c r="V216" i="1"/>
  <c r="W216" i="1" s="1"/>
  <c r="S217" i="1"/>
  <c r="T217" i="1"/>
  <c r="U217" i="1" s="1"/>
  <c r="V217" i="1"/>
  <c r="W217" i="1" s="1"/>
  <c r="S125" i="1"/>
  <c r="T125" i="1"/>
  <c r="U125" i="1" s="1"/>
  <c r="V125" i="1"/>
  <c r="W125" i="1" s="1"/>
  <c r="Z125" i="1"/>
  <c r="AA125" i="1"/>
  <c r="AB125" i="1"/>
  <c r="AC125" i="1"/>
  <c r="S106" i="1"/>
  <c r="T106" i="1"/>
  <c r="U106" i="1" s="1"/>
  <c r="V106" i="1"/>
  <c r="W106" i="1" s="1"/>
  <c r="S104" i="1"/>
  <c r="T104" i="1"/>
  <c r="U104" i="1" s="1"/>
  <c r="V104" i="1"/>
  <c r="W104" i="1" s="1"/>
  <c r="Z104" i="1"/>
  <c r="AA104" i="1"/>
  <c r="AB104" i="1"/>
  <c r="AC104" i="1"/>
  <c r="S91" i="1"/>
  <c r="T91" i="1"/>
  <c r="U91" i="1" s="1"/>
  <c r="V91" i="1"/>
  <c r="W91" i="1" s="1"/>
  <c r="S173" i="1"/>
  <c r="T173" i="1"/>
  <c r="U173" i="1" s="1"/>
  <c r="V173" i="1"/>
  <c r="W173" i="1" s="1"/>
  <c r="S172" i="1"/>
  <c r="T172" i="1"/>
  <c r="U172" i="1" s="1"/>
  <c r="V172" i="1"/>
  <c r="W172" i="1" s="1"/>
  <c r="S184" i="1"/>
  <c r="T184" i="1"/>
  <c r="U184" i="1" s="1"/>
  <c r="V184" i="1"/>
  <c r="W184" i="1" s="1"/>
  <c r="S143" i="1"/>
  <c r="T143" i="1"/>
  <c r="U143" i="1" s="1"/>
  <c r="V143" i="1"/>
  <c r="W143" i="1" s="1"/>
  <c r="S107" i="1"/>
  <c r="T107" i="1"/>
  <c r="U107" i="1" s="1"/>
  <c r="V107" i="1"/>
  <c r="W107" i="1" s="1"/>
  <c r="S140" i="1"/>
  <c r="T140" i="1"/>
  <c r="U140" i="1" s="1"/>
  <c r="V140" i="1"/>
  <c r="W140" i="1" s="1"/>
  <c r="S161" i="1"/>
  <c r="T161" i="1"/>
  <c r="U161" i="1" s="1"/>
  <c r="V161" i="1"/>
  <c r="W161" i="1" s="1"/>
  <c r="S112" i="1"/>
  <c r="T112" i="1"/>
  <c r="U112" i="1" s="1"/>
  <c r="V112" i="1"/>
  <c r="W112" i="1" s="1"/>
  <c r="S168" i="1"/>
  <c r="T168" i="1"/>
  <c r="U168" i="1" s="1"/>
  <c r="V168" i="1"/>
  <c r="W168" i="1" s="1"/>
  <c r="S105" i="1"/>
  <c r="T105" i="1"/>
  <c r="U105" i="1" s="1"/>
  <c r="V105" i="1"/>
  <c r="W105" i="1" s="1"/>
  <c r="S191" i="1"/>
  <c r="T191" i="1"/>
  <c r="U191" i="1" s="1"/>
  <c r="V191" i="1"/>
  <c r="W191" i="1" s="1"/>
  <c r="S157" i="1"/>
  <c r="T157" i="1"/>
  <c r="U157" i="1" s="1"/>
  <c r="V157" i="1"/>
  <c r="W157" i="1" s="1"/>
  <c r="Z157" i="1"/>
  <c r="AA157" i="1"/>
  <c r="AB157" i="1"/>
  <c r="AC157" i="1"/>
  <c r="S165" i="1"/>
  <c r="T165" i="1"/>
  <c r="U165" i="1" s="1"/>
  <c r="V165" i="1"/>
  <c r="W165" i="1" s="1"/>
  <c r="S137" i="1"/>
  <c r="T137" i="1"/>
  <c r="U137" i="1" s="1"/>
  <c r="V137" i="1"/>
  <c r="W137" i="1" s="1"/>
  <c r="S218" i="1"/>
  <c r="T218" i="1"/>
  <c r="U218" i="1" s="1"/>
  <c r="V218" i="1"/>
  <c r="W218" i="1" s="1"/>
  <c r="T14" i="1"/>
  <c r="U14" i="1" s="1"/>
  <c r="S24" i="1"/>
  <c r="T24" i="1"/>
  <c r="U24" i="1" s="1"/>
  <c r="V24" i="1"/>
  <c r="W24" i="1" s="1"/>
  <c r="S9" i="1"/>
  <c r="T9" i="1"/>
  <c r="U9" i="1" s="1"/>
  <c r="V9" i="1"/>
  <c r="W9" i="1" s="1"/>
  <c r="S11" i="1"/>
  <c r="T11" i="1"/>
  <c r="U11" i="1" s="1"/>
  <c r="V11" i="1"/>
  <c r="W11" i="1" s="1"/>
  <c r="S94" i="1"/>
  <c r="S16" i="1"/>
  <c r="S45" i="1"/>
  <c r="S17" i="1"/>
  <c r="S18" i="1"/>
  <c r="S19" i="1"/>
  <c r="S21" i="1"/>
  <c r="S26" i="1"/>
  <c r="S27" i="1"/>
  <c r="S30" i="1"/>
  <c r="S50" i="1"/>
  <c r="S12" i="1"/>
  <c r="S33" i="1"/>
  <c r="S47" i="1"/>
  <c r="S38" i="1"/>
  <c r="S57" i="1"/>
  <c r="S65" i="1"/>
  <c r="S10" i="1"/>
  <c r="S49" i="1"/>
  <c r="S63" i="1"/>
  <c r="S52" i="1"/>
  <c r="S64" i="1"/>
  <c r="S14" i="1"/>
  <c r="S13" i="1"/>
  <c r="S62" i="1"/>
  <c r="S3" i="1"/>
  <c r="S60" i="1"/>
  <c r="S28" i="1"/>
  <c r="S4" i="1"/>
  <c r="S2" i="1"/>
  <c r="S53" i="1"/>
  <c r="S7" i="1"/>
  <c r="S6" i="1"/>
  <c r="S196" i="1"/>
  <c r="S15" i="1"/>
  <c r="S25" i="1"/>
  <c r="S34" i="1"/>
  <c r="S29" i="1"/>
  <c r="S37" i="1"/>
  <c r="S36" i="1"/>
  <c r="S39" i="1"/>
  <c r="S46" i="1"/>
  <c r="S8" i="1"/>
  <c r="S40" i="1"/>
  <c r="S61" i="1"/>
  <c r="S54" i="1"/>
  <c r="S74" i="1"/>
  <c r="S69" i="1"/>
  <c r="S48" i="1"/>
  <c r="S70" i="1"/>
  <c r="S35" i="1"/>
  <c r="S31" i="1"/>
  <c r="S51" i="1"/>
  <c r="S5" i="1"/>
  <c r="S23" i="1"/>
  <c r="S20" i="1"/>
  <c r="S71" i="1"/>
  <c r="S32" i="1"/>
  <c r="S41" i="1"/>
  <c r="S42" i="1"/>
  <c r="S43" i="1"/>
  <c r="S44" i="1"/>
  <c r="S22" i="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505" i="11"/>
  <c r="F2" i="11"/>
  <c r="T22" i="1"/>
  <c r="K1506" i="11"/>
  <c r="K1507" i="11"/>
  <c r="K1508" i="11"/>
  <c r="K1509" i="11"/>
  <c r="K1510" i="11"/>
  <c r="K1511" i="11"/>
  <c r="K1512" i="11"/>
  <c r="K1513" i="11"/>
  <c r="K1514" i="11"/>
  <c r="K1515" i="11"/>
  <c r="K1516" i="11"/>
  <c r="K1517" i="11"/>
  <c r="K1518" i="11"/>
  <c r="K1519" i="11"/>
  <c r="K1520" i="11"/>
  <c r="K1521" i="11"/>
  <c r="L1521" i="11" s="1"/>
  <c r="K1522" i="11"/>
  <c r="K1523" i="11"/>
  <c r="K1524" i="11"/>
  <c r="K1525" i="11"/>
  <c r="L1525" i="11" s="1"/>
  <c r="K1526" i="11"/>
  <c r="K1527" i="11"/>
  <c r="K1528" i="11"/>
  <c r="K1529" i="11"/>
  <c r="K1530" i="11"/>
  <c r="K1531" i="11"/>
  <c r="K1532" i="11"/>
  <c r="K1533" i="11"/>
  <c r="K1534" i="11"/>
  <c r="L1534" i="11" s="1"/>
  <c r="K1535" i="11"/>
  <c r="K1536" i="11"/>
  <c r="K1537" i="11"/>
  <c r="K1538" i="11"/>
  <c r="K1539" i="11"/>
  <c r="K1540" i="11"/>
  <c r="L1540" i="11" s="1"/>
  <c r="K1541" i="11"/>
  <c r="K1542" i="11"/>
  <c r="L1542" i="11" s="1"/>
  <c r="K1543" i="11"/>
  <c r="L1543" i="11" s="1"/>
  <c r="K1544" i="11"/>
  <c r="K1545" i="11"/>
  <c r="L1545" i="11" s="1"/>
  <c r="K1546" i="11"/>
  <c r="L1546" i="11" s="1"/>
  <c r="K1547" i="11"/>
  <c r="L1547" i="11" s="1"/>
  <c r="K1548" i="11"/>
  <c r="L1548" i="11" s="1"/>
  <c r="K1549" i="11"/>
  <c r="K1550" i="11"/>
  <c r="L1550" i="11" s="1"/>
  <c r="K1551" i="1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K1570" i="11"/>
  <c r="L1570" i="11" s="1"/>
  <c r="K1571" i="11"/>
  <c r="L1571" i="11" s="1"/>
  <c r="K1572" i="11"/>
  <c r="L1572" i="11" s="1"/>
  <c r="K1573" i="1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K1599" i="11"/>
  <c r="L1599" i="11" s="1"/>
  <c r="K1600" i="11"/>
  <c r="L1600" i="11" s="1"/>
  <c r="K1601" i="11"/>
  <c r="L1601" i="11" s="1"/>
  <c r="K1602" i="11"/>
  <c r="L1602" i="11" s="1"/>
  <c r="K1603" i="1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K1614" i="11"/>
  <c r="L1614" i="11" s="1"/>
  <c r="K1615" i="11"/>
  <c r="K1616" i="1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AB196" i="1"/>
  <c r="V94" i="1"/>
  <c r="W94" i="1" s="1"/>
  <c r="V16" i="1"/>
  <c r="W16" i="1" s="1"/>
  <c r="V45" i="1"/>
  <c r="W45" i="1" s="1"/>
  <c r="V17" i="1"/>
  <c r="W17" i="1" s="1"/>
  <c r="V18" i="1"/>
  <c r="W18" i="1" s="1"/>
  <c r="V19" i="1"/>
  <c r="W19" i="1" s="1"/>
  <c r="V21" i="1"/>
  <c r="W21" i="1" s="1"/>
  <c r="V26" i="1"/>
  <c r="W26" i="1" s="1"/>
  <c r="V27" i="1"/>
  <c r="W27" i="1" s="1"/>
  <c r="V30" i="1"/>
  <c r="W30" i="1" s="1"/>
  <c r="V50" i="1"/>
  <c r="W50" i="1" s="1"/>
  <c r="V12" i="1"/>
  <c r="W12" i="1" s="1"/>
  <c r="V33" i="1"/>
  <c r="W33" i="1" s="1"/>
  <c r="V47" i="1"/>
  <c r="W47" i="1" s="1"/>
  <c r="V38" i="1"/>
  <c r="W38" i="1" s="1"/>
  <c r="V57" i="1"/>
  <c r="W57" i="1" s="1"/>
  <c r="V65" i="1"/>
  <c r="W65" i="1" s="1"/>
  <c r="V10" i="1"/>
  <c r="W10" i="1" s="1"/>
  <c r="V49" i="1"/>
  <c r="W49" i="1" s="1"/>
  <c r="V63" i="1"/>
  <c r="W63" i="1" s="1"/>
  <c r="V52" i="1"/>
  <c r="W52" i="1" s="1"/>
  <c r="V64" i="1"/>
  <c r="W64" i="1" s="1"/>
  <c r="V14" i="1"/>
  <c r="W14" i="1" s="1"/>
  <c r="V13" i="1"/>
  <c r="W13" i="1" s="1"/>
  <c r="V62" i="1"/>
  <c r="W62" i="1" s="1"/>
  <c r="V3" i="1"/>
  <c r="W3" i="1" s="1"/>
  <c r="V60" i="1"/>
  <c r="W60" i="1" s="1"/>
  <c r="V28" i="1"/>
  <c r="W28" i="1" s="1"/>
  <c r="V4" i="1"/>
  <c r="W4" i="1" s="1"/>
  <c r="V2" i="1"/>
  <c r="W2" i="1" s="1"/>
  <c r="V53" i="1"/>
  <c r="W53" i="1" s="1"/>
  <c r="V7" i="1"/>
  <c r="W7" i="1" s="1"/>
  <c r="V6" i="1"/>
  <c r="W6" i="1" s="1"/>
  <c r="V196" i="1"/>
  <c r="W196" i="1" s="1"/>
  <c r="V15" i="1"/>
  <c r="W15" i="1" s="1"/>
  <c r="V25" i="1"/>
  <c r="W25" i="1" s="1"/>
  <c r="V34" i="1"/>
  <c r="W34" i="1" s="1"/>
  <c r="V29" i="1"/>
  <c r="W29" i="1" s="1"/>
  <c r="V37" i="1"/>
  <c r="V36" i="1"/>
  <c r="V39" i="1"/>
  <c r="V46" i="1"/>
  <c r="V8" i="1"/>
  <c r="V40" i="1"/>
  <c r="V61" i="1"/>
  <c r="V54" i="1"/>
  <c r="V74" i="1"/>
  <c r="V69" i="1"/>
  <c r="V48" i="1"/>
  <c r="V70" i="1"/>
  <c r="V35" i="1"/>
  <c r="V31" i="1"/>
  <c r="V51" i="1"/>
  <c r="V5" i="1"/>
  <c r="V23" i="1"/>
  <c r="V20" i="1"/>
  <c r="V71" i="1"/>
  <c r="V32" i="1"/>
  <c r="V41" i="1"/>
  <c r="V42" i="1"/>
  <c r="V43" i="1"/>
  <c r="V44" i="1"/>
  <c r="V22" i="1"/>
  <c r="W22" i="1" s="1"/>
  <c r="T94" i="1"/>
  <c r="U94" i="1" s="1"/>
  <c r="T16" i="1"/>
  <c r="U16" i="1" s="1"/>
  <c r="T45" i="1"/>
  <c r="U45" i="1" s="1"/>
  <c r="T17" i="1"/>
  <c r="U17" i="1" s="1"/>
  <c r="T18" i="1"/>
  <c r="U18" i="1" s="1"/>
  <c r="T19" i="1"/>
  <c r="U19" i="1" s="1"/>
  <c r="T21" i="1"/>
  <c r="U21" i="1" s="1"/>
  <c r="T26" i="1"/>
  <c r="U26" i="1" s="1"/>
  <c r="T27" i="1"/>
  <c r="U27" i="1" s="1"/>
  <c r="T30" i="1"/>
  <c r="U30" i="1" s="1"/>
  <c r="T50" i="1"/>
  <c r="U50" i="1" s="1"/>
  <c r="T12" i="1"/>
  <c r="U12" i="1" s="1"/>
  <c r="T33" i="1"/>
  <c r="U33" i="1" s="1"/>
  <c r="T47" i="1"/>
  <c r="U47" i="1" s="1"/>
  <c r="T38" i="1"/>
  <c r="U38" i="1" s="1"/>
  <c r="T57" i="1"/>
  <c r="U57" i="1" s="1"/>
  <c r="T65" i="1"/>
  <c r="U65" i="1" s="1"/>
  <c r="T10" i="1"/>
  <c r="U10" i="1" s="1"/>
  <c r="T49" i="1"/>
  <c r="U49" i="1" s="1"/>
  <c r="T63" i="1"/>
  <c r="U63" i="1" s="1"/>
  <c r="T52" i="1"/>
  <c r="U52" i="1" s="1"/>
  <c r="T64" i="1"/>
  <c r="U64" i="1" s="1"/>
  <c r="T13" i="1"/>
  <c r="U13" i="1" s="1"/>
  <c r="T62" i="1"/>
  <c r="U62" i="1" s="1"/>
  <c r="T3" i="1"/>
  <c r="U3" i="1" s="1"/>
  <c r="T60" i="1"/>
  <c r="U60" i="1" s="1"/>
  <c r="T28" i="1"/>
  <c r="U28" i="1" s="1"/>
  <c r="T4" i="1"/>
  <c r="U4" i="1" s="1"/>
  <c r="T2" i="1"/>
  <c r="U2" i="1" s="1"/>
  <c r="T53" i="1"/>
  <c r="U53" i="1" s="1"/>
  <c r="T7" i="1"/>
  <c r="U7" i="1" s="1"/>
  <c r="T6" i="1"/>
  <c r="U6" i="1" s="1"/>
  <c r="T196" i="1"/>
  <c r="U196" i="1" s="1"/>
  <c r="T15" i="1"/>
  <c r="U15" i="1" s="1"/>
  <c r="T25" i="1"/>
  <c r="U25" i="1" s="1"/>
  <c r="T34" i="1"/>
  <c r="U34" i="1" s="1"/>
  <c r="T29" i="1"/>
  <c r="U29" i="1" s="1"/>
  <c r="T37" i="1"/>
  <c r="U37" i="1" s="1"/>
  <c r="T36" i="1"/>
  <c r="U36" i="1" s="1"/>
  <c r="T39" i="1"/>
  <c r="U39" i="1" s="1"/>
  <c r="T46" i="1"/>
  <c r="U46" i="1" s="1"/>
  <c r="T8" i="1"/>
  <c r="U8" i="1" s="1"/>
  <c r="T40" i="1"/>
  <c r="U40" i="1" s="1"/>
  <c r="T61" i="1"/>
  <c r="U61" i="1" s="1"/>
  <c r="T54" i="1"/>
  <c r="U54" i="1" s="1"/>
  <c r="T74" i="1"/>
  <c r="U74" i="1" s="1"/>
  <c r="T69" i="1"/>
  <c r="U69" i="1" s="1"/>
  <c r="T48" i="1"/>
  <c r="U48" i="1" s="1"/>
  <c r="T70" i="1"/>
  <c r="U70" i="1" s="1"/>
  <c r="T35" i="1"/>
  <c r="U35" i="1" s="1"/>
  <c r="T31" i="1"/>
  <c r="U31" i="1" s="1"/>
  <c r="T51" i="1"/>
  <c r="U51" i="1" s="1"/>
  <c r="T5" i="1"/>
  <c r="U5" i="1" s="1"/>
  <c r="T23" i="1"/>
  <c r="U23" i="1" s="1"/>
  <c r="T20" i="1"/>
  <c r="U20" i="1" s="1"/>
  <c r="T71" i="1"/>
  <c r="U71" i="1" s="1"/>
  <c r="T32" i="1"/>
  <c r="U32" i="1" s="1"/>
  <c r="T41" i="1"/>
  <c r="U41" i="1" s="1"/>
  <c r="T42" i="1"/>
  <c r="U42" i="1" s="1"/>
  <c r="T43" i="1"/>
  <c r="U43" i="1" s="1"/>
  <c r="T44" i="1"/>
  <c r="U44" i="1" s="1"/>
  <c r="P1503" i="11"/>
  <c r="P1502" i="11"/>
  <c r="P1501" i="11"/>
  <c r="P1500" i="11"/>
  <c r="O1498" i="11"/>
  <c r="P1497" i="11"/>
  <c r="P1493" i="11"/>
  <c r="O1492" i="11"/>
  <c r="P1491" i="11"/>
  <c r="P1489" i="11"/>
  <c r="P1488" i="11"/>
  <c r="P1487" i="11"/>
  <c r="O1486" i="11"/>
  <c r="P1485" i="11"/>
  <c r="P1483" i="11"/>
  <c r="P1481" i="11"/>
  <c r="O1480" i="11"/>
  <c r="P1479" i="11"/>
  <c r="O1478" i="11"/>
  <c r="P1477" i="11"/>
  <c r="O1476" i="11"/>
  <c r="O1474" i="11"/>
  <c r="P1473" i="11"/>
  <c r="P1471" i="11"/>
  <c r="P1470" i="11"/>
  <c r="P1469" i="11"/>
  <c r="O1468" i="11"/>
  <c r="P1467" i="11"/>
  <c r="O1466" i="11"/>
  <c r="P1465" i="11"/>
  <c r="P1464" i="11"/>
  <c r="O1462" i="11"/>
  <c r="P1461" i="11"/>
  <c r="P1459" i="11"/>
  <c r="P1458" i="11"/>
  <c r="P1457" i="11"/>
  <c r="O1456" i="11"/>
  <c r="P1455" i="11"/>
  <c r="P1454" i="11"/>
  <c r="P1453" i="11"/>
  <c r="P1452" i="11"/>
  <c r="P1451" i="11"/>
  <c r="O1450" i="11"/>
  <c r="P1449" i="11"/>
  <c r="P1447" i="11"/>
  <c r="P1445" i="11"/>
  <c r="O1444" i="11"/>
  <c r="P1443" i="11"/>
  <c r="O1442" i="11"/>
  <c r="P1441" i="11"/>
  <c r="P1439" i="11"/>
  <c r="O1438" i="11"/>
  <c r="P1437" i="11"/>
  <c r="P1435" i="11"/>
  <c r="O1434" i="11"/>
  <c r="P1433" i="11"/>
  <c r="O1432" i="11"/>
  <c r="P1431" i="11"/>
  <c r="O1430" i="11"/>
  <c r="P1429" i="11"/>
  <c r="O1428" i="11"/>
  <c r="P1427" i="11"/>
  <c r="O1426" i="11"/>
  <c r="P1425" i="11"/>
  <c r="P1423" i="11"/>
  <c r="O1422" i="11"/>
  <c r="P1421" i="11"/>
  <c r="O1420" i="11"/>
  <c r="P1419" i="11"/>
  <c r="O1418" i="11"/>
  <c r="O1414" i="11"/>
  <c r="P1413" i="11"/>
  <c r="P1411" i="11"/>
  <c r="P1410" i="11"/>
  <c r="P1409" i="11"/>
  <c r="P1408" i="11"/>
  <c r="P1406" i="11"/>
  <c r="P1404" i="11"/>
  <c r="O1403" i="11"/>
  <c r="P1402" i="11"/>
  <c r="P1401" i="11"/>
  <c r="P1400" i="11"/>
  <c r="O1397" i="11"/>
  <c r="P1393" i="11"/>
  <c r="P1392" i="11"/>
  <c r="O1391" i="11"/>
  <c r="P1390" i="11"/>
  <c r="P1388" i="11"/>
  <c r="P1387" i="11"/>
  <c r="P1386" i="11"/>
  <c r="O1385" i="11"/>
  <c r="O1381" i="11"/>
  <c r="P1380" i="11"/>
  <c r="P1379" i="11"/>
  <c r="O1377" i="11"/>
  <c r="P1374" i="11"/>
  <c r="P1373" i="11"/>
  <c r="P1372" i="11"/>
  <c r="P1370" i="11"/>
  <c r="O1369" i="11"/>
  <c r="P1368" i="11"/>
  <c r="P1366" i="11"/>
  <c r="P1365" i="11"/>
  <c r="P1364" i="11"/>
  <c r="P1363" i="11"/>
  <c r="P1362" i="11"/>
  <c r="P1361" i="11"/>
  <c r="P1355" i="11"/>
  <c r="O1354" i="11"/>
  <c r="O1353" i="11"/>
  <c r="P1352" i="11"/>
  <c r="O1343" i="11"/>
  <c r="P1342" i="11"/>
  <c r="P1341" i="11"/>
  <c r="P1339" i="11"/>
  <c r="O1337" i="11"/>
  <c r="O1334" i="11"/>
  <c r="P1332" i="11"/>
  <c r="P1331" i="11"/>
  <c r="O1330" i="11"/>
  <c r="O1329" i="11"/>
  <c r="P1328" i="11"/>
  <c r="O1327" i="11"/>
  <c r="P1320" i="11"/>
  <c r="P1319" i="11"/>
  <c r="P1317" i="11"/>
  <c r="P1315" i="11"/>
  <c r="O1313" i="11"/>
  <c r="O1311" i="11"/>
  <c r="P1310" i="11"/>
  <c r="P1308" i="11"/>
  <c r="P1307" i="11"/>
  <c r="P1306" i="11"/>
  <c r="P1305" i="11"/>
  <c r="O1303" i="11"/>
  <c r="O1301" i="11"/>
  <c r="P1300" i="11"/>
  <c r="P1298" i="11"/>
  <c r="O1296" i="11"/>
  <c r="O1294" i="11"/>
  <c r="O1293" i="11"/>
  <c r="P1292" i="11"/>
  <c r="P1291" i="11"/>
  <c r="P1290" i="11"/>
  <c r="P1285" i="11"/>
  <c r="P1284" i="11"/>
  <c r="P1283" i="11"/>
  <c r="P1282" i="11"/>
  <c r="P1279" i="11"/>
  <c r="P1278" i="11"/>
  <c r="P1277" i="11"/>
  <c r="P1276" i="11"/>
  <c r="P1273" i="11"/>
  <c r="P1272" i="11"/>
  <c r="P1271" i="11"/>
  <c r="P1270" i="11"/>
  <c r="P1269" i="11"/>
  <c r="O1267" i="11"/>
  <c r="P1266" i="11"/>
  <c r="P1265" i="11"/>
  <c r="O1263" i="11"/>
  <c r="P1262" i="11"/>
  <c r="P1261" i="11"/>
  <c r="O1259" i="11"/>
  <c r="P1258" i="11"/>
  <c r="O1257" i="11"/>
  <c r="P1256" i="11"/>
  <c r="P1254" i="11"/>
  <c r="O1253" i="11"/>
  <c r="P1249" i="11"/>
  <c r="O1248" i="11"/>
  <c r="O1247" i="11"/>
  <c r="P1245" i="11"/>
  <c r="P1243" i="11"/>
  <c r="P1242" i="11"/>
  <c r="P1241" i="11"/>
  <c r="P1238" i="11"/>
  <c r="P1236" i="11"/>
  <c r="P1234" i="11"/>
  <c r="O1233" i="11"/>
  <c r="P1232" i="11"/>
  <c r="P1231" i="11"/>
  <c r="P1229" i="11"/>
  <c r="O1228" i="11"/>
  <c r="O1227" i="11"/>
  <c r="O1226" i="11"/>
  <c r="P1224" i="11"/>
  <c r="O1222" i="11"/>
  <c r="P1220" i="11"/>
  <c r="P1219" i="11"/>
  <c r="P1218" i="11"/>
  <c r="P1217" i="11"/>
  <c r="O1215" i="11"/>
  <c r="P1214" i="11"/>
  <c r="O1213" i="11"/>
  <c r="P1212" i="11"/>
  <c r="O1211" i="11"/>
  <c r="P1210" i="11"/>
  <c r="P1207" i="11"/>
  <c r="P1206" i="11"/>
  <c r="O1205" i="11"/>
  <c r="P1204" i="11"/>
  <c r="O1203" i="11"/>
  <c r="O1202" i="11"/>
  <c r="P1201" i="11"/>
  <c r="P1199" i="11"/>
  <c r="P1198" i="11"/>
  <c r="P1197" i="11"/>
  <c r="P1196" i="11"/>
  <c r="O1195" i="11"/>
  <c r="O1194" i="11"/>
  <c r="P1193" i="11"/>
  <c r="P1192" i="11"/>
  <c r="P1190" i="11"/>
  <c r="O1188" i="11"/>
  <c r="P1187" i="11"/>
  <c r="P1186" i="11"/>
  <c r="P1185" i="11"/>
  <c r="P1184" i="11"/>
  <c r="P1183" i="11"/>
  <c r="P1182" i="11"/>
  <c r="O1181" i="11"/>
  <c r="P1177" i="11"/>
  <c r="P1176" i="11"/>
  <c r="O1175" i="11"/>
  <c r="P1174" i="11"/>
  <c r="P1173" i="11"/>
  <c r="P1171" i="11"/>
  <c r="P1169" i="11"/>
  <c r="P1168" i="11"/>
  <c r="O1167" i="11"/>
  <c r="O1163" i="11"/>
  <c r="O1162" i="11"/>
  <c r="P1161" i="11"/>
  <c r="P1160" i="11"/>
  <c r="O1156" i="11"/>
  <c r="O1155" i="11"/>
  <c r="P1153" i="11"/>
  <c r="O1152" i="11"/>
  <c r="O1150" i="11"/>
  <c r="P1148" i="11"/>
  <c r="P1147" i="11"/>
  <c r="O1146" i="11"/>
  <c r="P1145" i="11"/>
  <c r="O1143" i="11"/>
  <c r="P1142" i="11"/>
  <c r="P1141" i="11"/>
  <c r="O1140" i="11"/>
  <c r="P1139" i="11"/>
  <c r="P1138" i="11"/>
  <c r="P1136" i="11"/>
  <c r="P1135" i="11"/>
  <c r="P1133" i="11"/>
  <c r="O1132" i="11"/>
  <c r="O1131" i="11"/>
  <c r="O1130" i="11"/>
  <c r="P1128" i="11"/>
  <c r="P1127" i="11"/>
  <c r="O1126" i="11"/>
  <c r="P1125" i="11"/>
  <c r="P1124" i="11"/>
  <c r="O1123" i="11"/>
  <c r="P1122" i="11"/>
  <c r="P1120" i="11"/>
  <c r="O1119" i="11"/>
  <c r="P1118" i="11"/>
  <c r="P1117" i="11"/>
  <c r="O1116" i="11"/>
  <c r="O1114" i="11"/>
  <c r="P1113" i="11"/>
  <c r="P1111" i="11"/>
  <c r="O1110" i="11"/>
  <c r="O1109" i="11"/>
  <c r="P1108" i="11"/>
  <c r="P1106" i="11"/>
  <c r="O1105" i="11"/>
  <c r="O1104" i="11"/>
  <c r="P1103" i="11"/>
  <c r="O1102" i="11"/>
  <c r="P1098" i="11"/>
  <c r="O1095" i="11"/>
  <c r="P1094" i="11"/>
  <c r="P1092" i="11"/>
  <c r="P1091" i="11"/>
  <c r="O1090" i="11"/>
  <c r="P1089" i="11"/>
  <c r="P1088" i="11"/>
  <c r="O1087" i="11"/>
  <c r="O1085" i="11"/>
  <c r="O1084" i="11"/>
  <c r="P1082" i="11"/>
  <c r="O1081" i="11"/>
  <c r="P1080" i="11"/>
  <c r="O1078" i="11"/>
  <c r="P1077" i="11"/>
  <c r="P1076" i="11"/>
  <c r="O1075" i="11"/>
  <c r="O1074" i="11"/>
  <c r="P1073" i="11"/>
  <c r="O1071" i="11"/>
  <c r="P1069" i="11"/>
  <c r="P1068" i="11"/>
  <c r="O1066" i="11"/>
  <c r="P1064" i="11"/>
  <c r="P1063" i="11"/>
  <c r="O1061" i="11"/>
  <c r="P1060" i="11"/>
  <c r="O1058" i="11"/>
  <c r="P1057" i="11"/>
  <c r="P1056" i="11"/>
  <c r="P1054" i="11"/>
  <c r="P1053" i="11"/>
  <c r="P1052" i="11"/>
  <c r="O1051" i="11"/>
  <c r="P1049" i="11"/>
  <c r="O1047" i="11"/>
  <c r="P1046" i="11"/>
  <c r="O1045" i="11"/>
  <c r="O1044" i="11"/>
  <c r="P1043" i="11"/>
  <c r="P1042" i="11"/>
  <c r="O1041" i="11"/>
  <c r="P1040" i="11"/>
  <c r="P1038" i="11"/>
  <c r="O1037" i="11"/>
  <c r="P1036" i="11"/>
  <c r="P1034" i="11"/>
  <c r="O1033" i="11"/>
  <c r="O1032" i="11"/>
  <c r="O1031" i="11"/>
  <c r="P1029" i="11"/>
  <c r="P1027" i="11"/>
  <c r="O1026" i="11"/>
  <c r="O1024" i="11"/>
  <c r="O1023" i="11"/>
  <c r="P1022" i="11"/>
  <c r="P1020" i="11"/>
  <c r="P1018" i="11"/>
  <c r="P1017" i="11"/>
  <c r="P1016" i="11"/>
  <c r="O1015" i="11"/>
  <c r="P1013" i="11"/>
  <c r="O1011" i="11"/>
  <c r="O1010" i="11"/>
  <c r="P1009" i="11"/>
  <c r="O1006" i="11"/>
  <c r="P1005" i="11"/>
  <c r="P1004" i="11"/>
  <c r="P1003" i="11"/>
  <c r="P1002" i="11"/>
  <c r="O1001" i="11"/>
  <c r="O999" i="11"/>
  <c r="P998" i="11"/>
  <c r="O997" i="11"/>
  <c r="O994" i="11"/>
  <c r="P992" i="11"/>
  <c r="P990" i="11"/>
  <c r="P989" i="11"/>
  <c r="O988" i="11"/>
  <c r="P987" i="11"/>
  <c r="P985" i="11"/>
  <c r="P983" i="11"/>
  <c r="P978" i="11"/>
  <c r="P977" i="11"/>
  <c r="O976" i="11"/>
  <c r="P975" i="11"/>
  <c r="P974" i="11"/>
  <c r="P973" i="11"/>
  <c r="P972" i="11"/>
  <c r="P971" i="11"/>
  <c r="O967" i="11"/>
  <c r="P966" i="11"/>
  <c r="P965" i="11"/>
  <c r="O964" i="11"/>
  <c r="P962" i="11"/>
  <c r="O961" i="11"/>
  <c r="O960" i="11"/>
  <c r="P959" i="11"/>
  <c r="P958" i="11"/>
  <c r="P956" i="11"/>
  <c r="O955" i="11"/>
  <c r="P954" i="11"/>
  <c r="O953" i="11"/>
  <c r="O952" i="11"/>
  <c r="P951" i="11"/>
  <c r="P949" i="11"/>
  <c r="P948" i="11"/>
  <c r="P947" i="11"/>
  <c r="O946" i="11"/>
  <c r="P944" i="11"/>
  <c r="O943" i="11"/>
  <c r="O942" i="11"/>
  <c r="P941" i="11"/>
  <c r="O940" i="11"/>
  <c r="P938" i="11"/>
  <c r="P937" i="11"/>
  <c r="P936" i="11"/>
  <c r="O935" i="11"/>
  <c r="P931" i="11"/>
  <c r="P930" i="11"/>
  <c r="P929" i="11"/>
  <c r="O928" i="11"/>
  <c r="P927" i="11"/>
  <c r="P926" i="11"/>
  <c r="O925" i="11"/>
  <c r="P924" i="11"/>
  <c r="P923" i="11"/>
  <c r="P922" i="11"/>
  <c r="P920" i="11"/>
  <c r="O919" i="11"/>
  <c r="O918" i="11"/>
  <c r="O917" i="11"/>
  <c r="O916" i="11"/>
  <c r="P915" i="11"/>
  <c r="P913" i="11"/>
  <c r="O912" i="11"/>
  <c r="O911" i="11"/>
  <c r="O907" i="11"/>
  <c r="O906" i="11"/>
  <c r="P905" i="11"/>
  <c r="O904" i="11"/>
  <c r="O903" i="11"/>
  <c r="P902" i="11"/>
  <c r="O901" i="11"/>
  <c r="P899" i="11"/>
  <c r="P898" i="11"/>
  <c r="P897" i="11"/>
  <c r="P895" i="11"/>
  <c r="O894" i="11"/>
  <c r="O892" i="11"/>
  <c r="O890" i="11"/>
  <c r="P889" i="11"/>
  <c r="O888" i="11"/>
  <c r="P887" i="11"/>
  <c r="P886" i="11"/>
  <c r="O885" i="11"/>
  <c r="P884" i="11"/>
  <c r="P883" i="11"/>
  <c r="P882" i="11"/>
  <c r="P880" i="11"/>
  <c r="O879" i="11"/>
  <c r="P878" i="11"/>
  <c r="P877" i="11"/>
  <c r="O876" i="11"/>
  <c r="P875" i="11"/>
  <c r="P874" i="11"/>
  <c r="P872" i="11"/>
  <c r="P870" i="11"/>
  <c r="P868" i="11"/>
  <c r="P867" i="11"/>
  <c r="P866" i="11"/>
  <c r="P865" i="11"/>
  <c r="O864" i="11"/>
  <c r="P863" i="11"/>
  <c r="P862" i="11"/>
  <c r="O861" i="11"/>
  <c r="P859" i="11"/>
  <c r="P858" i="11"/>
  <c r="O856" i="11"/>
  <c r="O854" i="11"/>
  <c r="P853" i="11"/>
  <c r="O852" i="11"/>
  <c r="P851" i="11"/>
  <c r="P850" i="11"/>
  <c r="P848" i="11"/>
  <c r="P847" i="11"/>
  <c r="P846" i="11"/>
  <c r="P844" i="11"/>
  <c r="O842" i="11"/>
  <c r="P841" i="11"/>
  <c r="O840" i="11"/>
  <c r="P839" i="11"/>
  <c r="P838" i="11"/>
  <c r="P836" i="11"/>
  <c r="P835" i="11"/>
  <c r="P834" i="11"/>
  <c r="P832" i="11"/>
  <c r="O831" i="11"/>
  <c r="P830" i="11"/>
  <c r="P829" i="11"/>
  <c r="P827" i="11"/>
  <c r="P826" i="11"/>
  <c r="O825" i="11"/>
  <c r="P824" i="11"/>
  <c r="P823" i="11"/>
  <c r="P822" i="11"/>
  <c r="P820" i="11"/>
  <c r="P818" i="11"/>
  <c r="P817" i="11"/>
  <c r="P815" i="11"/>
  <c r="P814" i="11"/>
  <c r="P812" i="11"/>
  <c r="P811" i="11"/>
  <c r="P810" i="11"/>
  <c r="P808" i="11"/>
  <c r="O806" i="11"/>
  <c r="O804" i="11"/>
  <c r="P803" i="11"/>
  <c r="P802" i="11"/>
  <c r="P800" i="11"/>
  <c r="P799" i="11"/>
  <c r="O798" i="11"/>
  <c r="O796" i="11"/>
  <c r="P795" i="11"/>
  <c r="P794" i="11"/>
  <c r="O793" i="11"/>
  <c r="O792" i="11"/>
  <c r="P791" i="11"/>
  <c r="P790" i="11"/>
  <c r="P789" i="11"/>
  <c r="P788" i="11"/>
  <c r="P787" i="11"/>
  <c r="P786" i="11"/>
  <c r="P784" i="11"/>
  <c r="P782" i="11"/>
  <c r="P781" i="11"/>
  <c r="O780" i="11"/>
  <c r="P779" i="11"/>
  <c r="P778" i="11"/>
  <c r="P776" i="11"/>
  <c r="P775" i="11"/>
  <c r="P774" i="11"/>
  <c r="P772" i="11"/>
  <c r="P770" i="11"/>
  <c r="O769" i="11"/>
  <c r="P767" i="11"/>
  <c r="P766" i="11"/>
  <c r="P764" i="11"/>
  <c r="O763" i="11"/>
  <c r="O762" i="11"/>
  <c r="P760" i="11"/>
  <c r="P759" i="11"/>
  <c r="P758" i="11"/>
  <c r="P757" i="11"/>
  <c r="O756" i="11"/>
  <c r="P755" i="11"/>
  <c r="P754" i="11"/>
  <c r="P753" i="11"/>
  <c r="P752" i="11"/>
  <c r="O751" i="11"/>
  <c r="P750" i="11"/>
  <c r="O748" i="11"/>
  <c r="P746" i="11"/>
  <c r="P745" i="11"/>
  <c r="O744" i="11"/>
  <c r="P743" i="11"/>
  <c r="P740" i="11"/>
  <c r="O739" i="11"/>
  <c r="P738" i="11"/>
  <c r="P736" i="11"/>
  <c r="O734" i="11"/>
  <c r="O732" i="11"/>
  <c r="P731" i="11"/>
  <c r="P730" i="11"/>
  <c r="P728" i="11"/>
  <c r="O727" i="11"/>
  <c r="O726" i="11"/>
  <c r="O724" i="11"/>
  <c r="O723" i="11"/>
  <c r="P722" i="11"/>
  <c r="O721" i="11"/>
  <c r="O720" i="11"/>
  <c r="P719" i="11"/>
  <c r="P718" i="11"/>
  <c r="P717" i="11"/>
  <c r="P715" i="11"/>
  <c r="P714" i="11"/>
  <c r="P712" i="11"/>
  <c r="O710" i="11"/>
  <c r="O709" i="11"/>
  <c r="O708" i="11"/>
  <c r="P707" i="11"/>
  <c r="P706" i="11"/>
  <c r="O705" i="11"/>
  <c r="P704" i="11"/>
  <c r="P702" i="11"/>
  <c r="P700" i="11"/>
  <c r="P699" i="11"/>
  <c r="O698" i="11"/>
  <c r="O697" i="11"/>
  <c r="O696" i="11"/>
  <c r="P695" i="11"/>
  <c r="P694" i="11"/>
  <c r="P691" i="11"/>
  <c r="P690" i="11"/>
  <c r="O688" i="11"/>
  <c r="P687" i="11"/>
  <c r="P686" i="11"/>
  <c r="P685" i="11"/>
  <c r="O683" i="11"/>
  <c r="P682" i="11"/>
  <c r="P681" i="11"/>
  <c r="O680" i="11"/>
  <c r="P679" i="11"/>
  <c r="P678" i="11"/>
  <c r="P676" i="11"/>
  <c r="P674" i="11"/>
  <c r="P673" i="11"/>
  <c r="O672" i="11"/>
  <c r="O671" i="11"/>
  <c r="P670" i="11"/>
  <c r="P669" i="11"/>
  <c r="P668" i="11"/>
  <c r="O667" i="11"/>
  <c r="P666" i="11"/>
  <c r="P664" i="11"/>
  <c r="P663" i="11"/>
  <c r="O661" i="11"/>
  <c r="P659" i="11"/>
  <c r="P658" i="11"/>
  <c r="O656" i="11"/>
  <c r="O655" i="11"/>
  <c r="P654" i="11"/>
  <c r="P652" i="11"/>
  <c r="P651" i="11"/>
  <c r="P650" i="11"/>
  <c r="P649" i="11"/>
  <c r="O647" i="11"/>
  <c r="P646" i="11"/>
  <c r="P645" i="11"/>
  <c r="P644" i="11"/>
  <c r="O643" i="11"/>
  <c r="O637" i="11"/>
  <c r="O636" i="11"/>
  <c r="P635" i="11"/>
  <c r="P634" i="11"/>
  <c r="O633" i="11"/>
  <c r="P632" i="11"/>
  <c r="P631" i="11"/>
  <c r="P630" i="11"/>
  <c r="P628" i="11"/>
  <c r="O627" i="11"/>
  <c r="O626" i="11"/>
  <c r="O625" i="11"/>
  <c r="O624" i="11"/>
  <c r="P623" i="11"/>
  <c r="P622" i="11"/>
  <c r="P620" i="11"/>
  <c r="P619" i="11"/>
  <c r="O618" i="11"/>
  <c r="O616" i="11"/>
  <c r="P614" i="11"/>
  <c r="O612" i="11"/>
  <c r="P611" i="11"/>
  <c r="P610" i="11"/>
  <c r="P609" i="11"/>
  <c r="P607" i="11"/>
  <c r="O606" i="11"/>
  <c r="O604" i="11"/>
  <c r="O602" i="11"/>
  <c r="P601" i="11"/>
  <c r="O600" i="11"/>
  <c r="O599" i="11"/>
  <c r="P598" i="11"/>
  <c r="O597" i="11"/>
  <c r="P596" i="11"/>
  <c r="P595" i="11"/>
  <c r="P594" i="11"/>
  <c r="P592" i="11"/>
  <c r="P591" i="11"/>
  <c r="O590" i="11"/>
  <c r="O588" i="11"/>
  <c r="P587" i="11"/>
  <c r="P586" i="11"/>
  <c r="O584" i="11"/>
  <c r="O582" i="11"/>
  <c r="P580" i="11"/>
  <c r="O579" i="11"/>
  <c r="P578" i="11"/>
  <c r="P577" i="11"/>
  <c r="P574" i="11"/>
  <c r="P573" i="11"/>
  <c r="P572" i="11"/>
  <c r="O571" i="11"/>
  <c r="P570" i="11"/>
  <c r="P568" i="11"/>
  <c r="P566" i="11"/>
  <c r="O565" i="11"/>
  <c r="O564" i="11"/>
  <c r="P562" i="11"/>
  <c r="P561" i="11"/>
  <c r="P560" i="11"/>
  <c r="P559" i="11"/>
  <c r="P558" i="11"/>
  <c r="P554" i="11"/>
  <c r="O553" i="11"/>
  <c r="O552" i="11"/>
  <c r="P551" i="11"/>
  <c r="P550" i="11"/>
  <c r="P548" i="11"/>
  <c r="P547" i="11"/>
  <c r="P546" i="11"/>
  <c r="P544" i="11"/>
  <c r="P543" i="11"/>
  <c r="P542" i="11"/>
  <c r="P541" i="11"/>
  <c r="O539" i="11"/>
  <c r="P538" i="11"/>
  <c r="P536" i="11"/>
  <c r="O534" i="11"/>
  <c r="O530" i="11"/>
  <c r="O529" i="11"/>
  <c r="O528" i="11"/>
  <c r="P527" i="11"/>
  <c r="P526" i="11"/>
  <c r="O525" i="11"/>
  <c r="P524" i="11"/>
  <c r="P523" i="11"/>
  <c r="P520" i="11"/>
  <c r="O519" i="11"/>
  <c r="P518" i="11"/>
  <c r="O517" i="11"/>
  <c r="O516" i="11"/>
  <c r="P515" i="11"/>
  <c r="O511" i="11"/>
  <c r="P510" i="11"/>
  <c r="P508" i="11"/>
  <c r="O507" i="11"/>
  <c r="P506" i="11"/>
  <c r="O505" i="11"/>
  <c r="P503" i="11"/>
  <c r="P502" i="11"/>
  <c r="P501" i="11"/>
  <c r="O500" i="11"/>
  <c r="P498" i="11"/>
  <c r="P496" i="11"/>
  <c r="P494" i="11"/>
  <c r="O493" i="11"/>
  <c r="O492" i="11"/>
  <c r="P491" i="11"/>
  <c r="P490" i="11"/>
  <c r="P489" i="11"/>
  <c r="P488" i="11"/>
  <c r="P487" i="11"/>
  <c r="P486" i="11"/>
  <c r="P484" i="11"/>
  <c r="O483" i="11"/>
  <c r="O480" i="11"/>
  <c r="P479" i="11"/>
  <c r="P478" i="11"/>
  <c r="P476" i="11"/>
  <c r="O475" i="11"/>
  <c r="O472" i="11"/>
  <c r="O471" i="11"/>
  <c r="P470" i="11"/>
  <c r="O469" i="11"/>
  <c r="O467" i="11"/>
  <c r="P466" i="11"/>
  <c r="P465" i="11"/>
  <c r="O464" i="11"/>
  <c r="O462" i="11"/>
  <c r="O460" i="11"/>
  <c r="O458" i="11"/>
  <c r="O457" i="11"/>
  <c r="P455" i="11"/>
  <c r="P454" i="11"/>
  <c r="P452" i="11"/>
  <c r="P450" i="11"/>
  <c r="P448" i="11"/>
  <c r="P447" i="11"/>
  <c r="P446" i="11"/>
  <c r="O445" i="11"/>
  <c r="O444" i="11"/>
  <c r="P443" i="11"/>
  <c r="P442" i="11"/>
  <c r="P440" i="11"/>
  <c r="P438" i="11"/>
  <c r="P436" i="11"/>
  <c r="P435" i="11"/>
  <c r="P434" i="11"/>
  <c r="P433" i="11"/>
  <c r="O432" i="11"/>
  <c r="P431" i="11"/>
  <c r="P430" i="11"/>
  <c r="O428" i="11"/>
  <c r="O426" i="11"/>
  <c r="O424" i="11"/>
  <c r="O422" i="11"/>
  <c r="P421" i="11"/>
  <c r="O420" i="11"/>
  <c r="O419" i="11"/>
  <c r="P418" i="11"/>
  <c r="P417" i="11"/>
  <c r="P416" i="11"/>
  <c r="O415" i="11"/>
  <c r="P414" i="11"/>
  <c r="P412" i="11"/>
  <c r="P410" i="11"/>
  <c r="O409" i="11"/>
  <c r="O408" i="11"/>
  <c r="P407" i="11"/>
  <c r="P406" i="11"/>
  <c r="O404" i="11"/>
  <c r="P403" i="11"/>
  <c r="O402" i="11"/>
  <c r="O400" i="11"/>
  <c r="P398" i="11"/>
  <c r="P395" i="11"/>
  <c r="P394" i="11"/>
  <c r="O393" i="11"/>
  <c r="P392" i="11"/>
  <c r="O391" i="11"/>
  <c r="O388" i="11"/>
  <c r="O386" i="11"/>
  <c r="O384" i="11"/>
  <c r="P383" i="11"/>
  <c r="P381" i="11"/>
  <c r="P380" i="11"/>
  <c r="O379" i="11"/>
  <c r="P378" i="11"/>
  <c r="P376" i="11"/>
  <c r="P375" i="11"/>
  <c r="O372" i="11"/>
  <c r="P371" i="11"/>
  <c r="P370" i="11"/>
  <c r="O368" i="11"/>
  <c r="P366" i="11"/>
  <c r="P364" i="11"/>
  <c r="P363" i="11"/>
  <c r="P362" i="11"/>
  <c r="P361" i="11"/>
  <c r="P359" i="11"/>
  <c r="P357" i="11"/>
  <c r="O356" i="11"/>
  <c r="P355" i="11"/>
  <c r="P354" i="11"/>
  <c r="P352" i="11"/>
  <c r="P350" i="11"/>
  <c r="P349" i="11"/>
  <c r="O348" i="11"/>
  <c r="P346" i="11"/>
  <c r="P345" i="11"/>
  <c r="P344" i="11"/>
  <c r="P343" i="11"/>
  <c r="P342" i="11"/>
  <c r="P340" i="11"/>
  <c r="P339" i="11"/>
  <c r="O338" i="11"/>
  <c r="O336" i="11"/>
  <c r="P335" i="11"/>
  <c r="P334" i="11"/>
  <c r="P332" i="11"/>
  <c r="P331" i="11"/>
  <c r="O330" i="11"/>
  <c r="O328" i="11"/>
  <c r="O327" i="11"/>
  <c r="P326" i="11"/>
  <c r="O325" i="11"/>
  <c r="O324" i="11"/>
  <c r="O323" i="11"/>
  <c r="P322" i="11"/>
  <c r="O321" i="11"/>
  <c r="P320" i="11"/>
  <c r="O319" i="11"/>
  <c r="O318" i="11"/>
  <c r="O316" i="11"/>
  <c r="P314" i="11"/>
  <c r="P313" i="11"/>
  <c r="O312" i="11"/>
  <c r="O311" i="11"/>
  <c r="P310" i="11"/>
  <c r="P308" i="11"/>
  <c r="O307" i="11"/>
  <c r="P306" i="11"/>
  <c r="P304" i="11"/>
  <c r="P302" i="11"/>
  <c r="O300" i="11"/>
  <c r="P299" i="11"/>
  <c r="P298" i="11"/>
  <c r="O296" i="11"/>
  <c r="P295" i="11"/>
  <c r="P291" i="11"/>
  <c r="P290" i="11"/>
  <c r="P289" i="11"/>
  <c r="O287" i="11"/>
  <c r="P286" i="11"/>
  <c r="O285" i="11"/>
  <c r="P283" i="11"/>
  <c r="P282" i="11"/>
  <c r="O280" i="11"/>
  <c r="P278" i="11"/>
  <c r="O276" i="11"/>
  <c r="P275" i="11"/>
  <c r="O273" i="11"/>
  <c r="P272" i="11"/>
  <c r="O271" i="11"/>
  <c r="P270" i="11"/>
  <c r="P268" i="11"/>
  <c r="O267" i="11"/>
  <c r="P266" i="11"/>
  <c r="O264" i="11"/>
  <c r="P263" i="11"/>
  <c r="P262" i="11"/>
  <c r="P260" i="11"/>
  <c r="P259" i="11"/>
  <c r="O257" i="11"/>
  <c r="P256" i="11"/>
  <c r="O255" i="11"/>
  <c r="P254" i="11"/>
  <c r="P253" i="11"/>
  <c r="P252" i="11"/>
  <c r="O250" i="11"/>
  <c r="O248" i="11"/>
  <c r="P246" i="11"/>
  <c r="O245" i="11"/>
  <c r="P244" i="11"/>
  <c r="P242" i="11"/>
  <c r="O241" i="11"/>
  <c r="P240" i="11"/>
  <c r="O239" i="11"/>
  <c r="P238" i="11"/>
  <c r="O236" i="11"/>
  <c r="O233" i="11"/>
  <c r="P232" i="11"/>
  <c r="P231" i="11"/>
  <c r="P230" i="11"/>
  <c r="O229" i="11"/>
  <c r="P228" i="11"/>
  <c r="O227" i="11"/>
  <c r="P226" i="11"/>
  <c r="P224" i="11"/>
  <c r="P223" i="11"/>
  <c r="P220" i="11"/>
  <c r="O219" i="11"/>
  <c r="P218" i="11"/>
  <c r="P216" i="11"/>
  <c r="O215" i="11"/>
  <c r="O214" i="11"/>
  <c r="O212" i="11"/>
  <c r="O210" i="11"/>
  <c r="O209" i="11"/>
  <c r="P208" i="11"/>
  <c r="O207" i="11"/>
  <c r="P206" i="11"/>
  <c r="P205" i="11"/>
  <c r="P204" i="11"/>
  <c r="O203" i="11"/>
  <c r="P202" i="11"/>
  <c r="P201" i="11"/>
  <c r="O199" i="11"/>
  <c r="O198" i="11"/>
  <c r="O197" i="11"/>
  <c r="O195" i="11"/>
  <c r="P194" i="11"/>
  <c r="P193" i="11"/>
  <c r="P192" i="11"/>
  <c r="O191" i="11"/>
  <c r="O190" i="11"/>
  <c r="P189" i="11"/>
  <c r="O187" i="11"/>
  <c r="O186" i="11"/>
  <c r="O185" i="11"/>
  <c r="O183" i="11"/>
  <c r="O181" i="11"/>
  <c r="O180" i="11"/>
  <c r="O179" i="11"/>
  <c r="P177" i="11"/>
  <c r="P175" i="11"/>
  <c r="P173" i="11"/>
  <c r="P171" i="11"/>
  <c r="O170" i="11"/>
  <c r="P169" i="11"/>
  <c r="P168" i="11"/>
  <c r="O167" i="11"/>
  <c r="O166" i="11"/>
  <c r="P165" i="11"/>
  <c r="P163" i="11"/>
  <c r="P162" i="11"/>
  <c r="O161" i="11"/>
  <c r="O159" i="11"/>
  <c r="P157" i="11"/>
  <c r="O155" i="11"/>
  <c r="O154" i="11"/>
  <c r="P153" i="11"/>
  <c r="O152" i="11"/>
  <c r="P151" i="11"/>
  <c r="O150" i="11"/>
  <c r="P149" i="11"/>
  <c r="P147" i="11"/>
  <c r="P145" i="11"/>
  <c r="P144" i="11"/>
  <c r="O143" i="11"/>
  <c r="P142" i="11"/>
  <c r="P141" i="11"/>
  <c r="P140" i="11"/>
  <c r="P139" i="11"/>
  <c r="P137" i="11"/>
  <c r="P135" i="11"/>
  <c r="P134" i="11"/>
  <c r="P132" i="11"/>
  <c r="O130" i="11"/>
  <c r="P129" i="11"/>
  <c r="P127" i="11"/>
  <c r="O125" i="11"/>
  <c r="O123" i="11"/>
  <c r="O122" i="11"/>
  <c r="O121" i="11"/>
  <c r="O120" i="11"/>
  <c r="O119" i="11"/>
  <c r="P118" i="11"/>
  <c r="P117" i="11"/>
  <c r="O115" i="11"/>
  <c r="P113" i="11"/>
  <c r="P111" i="11"/>
  <c r="P109" i="11"/>
  <c r="O107" i="11"/>
  <c r="P105" i="11"/>
  <c r="O104" i="11"/>
  <c r="O103" i="11"/>
  <c r="P102" i="11"/>
  <c r="P101" i="11"/>
  <c r="P99" i="11"/>
  <c r="O97" i="11"/>
  <c r="P96" i="11"/>
  <c r="O94" i="11"/>
  <c r="P93" i="11"/>
  <c r="O91" i="11"/>
  <c r="P90" i="11"/>
  <c r="O89" i="11"/>
  <c r="O86" i="11"/>
  <c r="O85" i="11"/>
  <c r="O83" i="11"/>
  <c r="P82" i="11"/>
  <c r="P81" i="11"/>
  <c r="P80" i="11"/>
  <c r="P79" i="11"/>
  <c r="P78" i="11"/>
  <c r="P77" i="11"/>
  <c r="O75" i="11"/>
  <c r="P73" i="11"/>
  <c r="P72" i="11"/>
  <c r="O71" i="11"/>
  <c r="P70" i="11"/>
  <c r="P69" i="11"/>
  <c r="P68" i="11"/>
  <c r="P67" i="11"/>
  <c r="P66" i="11"/>
  <c r="P65" i="11"/>
  <c r="P63" i="11"/>
  <c r="P62" i="11"/>
  <c r="P61" i="11"/>
  <c r="P60" i="11"/>
  <c r="O59" i="11"/>
  <c r="P58" i="11"/>
  <c r="P57" i="11"/>
  <c r="O53" i="11"/>
  <c r="O50" i="11"/>
  <c r="P49" i="11"/>
  <c r="P48" i="11"/>
  <c r="O47" i="11"/>
  <c r="P46" i="11"/>
  <c r="P45" i="11"/>
  <c r="O44" i="11"/>
  <c r="O43" i="11"/>
  <c r="O42" i="11"/>
  <c r="P41" i="11"/>
  <c r="O39" i="11"/>
  <c r="P37" i="11"/>
  <c r="P36" i="11"/>
  <c r="O35" i="11"/>
  <c r="O34" i="11"/>
  <c r="P33" i="11"/>
  <c r="O32" i="11"/>
  <c r="P31" i="11"/>
  <c r="P30" i="11"/>
  <c r="P29" i="11"/>
  <c r="P27" i="11"/>
  <c r="P26" i="11"/>
  <c r="P25" i="11"/>
  <c r="P24" i="11"/>
  <c r="O23" i="11"/>
  <c r="O22" i="11"/>
  <c r="P21" i="11"/>
  <c r="P19" i="11"/>
  <c r="P18" i="11"/>
  <c r="O15" i="11"/>
  <c r="O14" i="11"/>
  <c r="O13" i="11"/>
  <c r="P12" i="11"/>
  <c r="P10" i="11"/>
  <c r="P9" i="11"/>
  <c r="O7" i="11"/>
  <c r="P5" i="11"/>
  <c r="P3" i="11"/>
  <c r="X148" i="1" l="1"/>
  <c r="L1508" i="11"/>
  <c r="P1508" i="11"/>
  <c r="L1615" i="11"/>
  <c r="P1615" i="11"/>
  <c r="L1551" i="11"/>
  <c r="P1551" i="11"/>
  <c r="L1535" i="11"/>
  <c r="P1535" i="11"/>
  <c r="L1527" i="11"/>
  <c r="P1527" i="11"/>
  <c r="L1519" i="11"/>
  <c r="P1519" i="11"/>
  <c r="L1511" i="11"/>
  <c r="P1511" i="11"/>
  <c r="L1598" i="11"/>
  <c r="P1598" i="11"/>
  <c r="L1526" i="11"/>
  <c r="P1526" i="11"/>
  <c r="L1518" i="11"/>
  <c r="P1518" i="11"/>
  <c r="L1510" i="11"/>
  <c r="P1510" i="11"/>
  <c r="L1613" i="11"/>
  <c r="P1613" i="11"/>
  <c r="L1573" i="11"/>
  <c r="P1573" i="11"/>
  <c r="L1557" i="11"/>
  <c r="P1557" i="11"/>
  <c r="L1549" i="11"/>
  <c r="P1549" i="11"/>
  <c r="L1541" i="11"/>
  <c r="P1541" i="11"/>
  <c r="L1533" i="11"/>
  <c r="P1533" i="11"/>
  <c r="L1517" i="11"/>
  <c r="P1517" i="11"/>
  <c r="L1509" i="11"/>
  <c r="P1509" i="11"/>
  <c r="L1580" i="11"/>
  <c r="P1580" i="11"/>
  <c r="L1532" i="11"/>
  <c r="P1532" i="11"/>
  <c r="L1524" i="11"/>
  <c r="P1524" i="11"/>
  <c r="L1516" i="11"/>
  <c r="P1516" i="11"/>
  <c r="L1603" i="11"/>
  <c r="P1603" i="11"/>
  <c r="L1539" i="11"/>
  <c r="P1539" i="11"/>
  <c r="L1531" i="11"/>
  <c r="P1531" i="11"/>
  <c r="L1523" i="11"/>
  <c r="P1523" i="11"/>
  <c r="L1515" i="11"/>
  <c r="P1515" i="11"/>
  <c r="L1507" i="11"/>
  <c r="P1507" i="11"/>
  <c r="L1538" i="11"/>
  <c r="P1538" i="11"/>
  <c r="L1530" i="11"/>
  <c r="P1530" i="11"/>
  <c r="L1522" i="11"/>
  <c r="P1522" i="11"/>
  <c r="L1514" i="11"/>
  <c r="P1514" i="11"/>
  <c r="L1506" i="11"/>
  <c r="P1506" i="11"/>
  <c r="L1569" i="11"/>
  <c r="P1569" i="11"/>
  <c r="L1537" i="11"/>
  <c r="P1537" i="11"/>
  <c r="L1529" i="11"/>
  <c r="P1529" i="11"/>
  <c r="L1513" i="11"/>
  <c r="P1513" i="11"/>
  <c r="L1505" i="11"/>
  <c r="P1505" i="11"/>
  <c r="L1616" i="11"/>
  <c r="P1616" i="11"/>
  <c r="L1544" i="11"/>
  <c r="P1544" i="11"/>
  <c r="L1536" i="11"/>
  <c r="P1536" i="11"/>
  <c r="L1528" i="11"/>
  <c r="P1528" i="11"/>
  <c r="L1520" i="11"/>
  <c r="P1520" i="11"/>
  <c r="L1512" i="11"/>
  <c r="P1512" i="11"/>
  <c r="X153" i="1"/>
  <c r="X171" i="1"/>
  <c r="X149" i="1"/>
  <c r="X145" i="1"/>
  <c r="Y145" i="1" s="1"/>
  <c r="X155" i="1"/>
  <c r="Y155" i="1" s="1"/>
  <c r="G1610" i="11"/>
  <c r="H1610" i="11"/>
  <c r="I1610" i="11"/>
  <c r="J1610" i="11"/>
  <c r="G1594" i="11"/>
  <c r="H1594" i="11"/>
  <c r="I1594" i="11"/>
  <c r="J1594" i="11"/>
  <c r="G1578" i="11"/>
  <c r="H1578" i="11"/>
  <c r="I1578" i="11"/>
  <c r="J1578" i="11"/>
  <c r="G1570" i="11"/>
  <c r="H1570" i="11"/>
  <c r="I1570" i="11"/>
  <c r="J1570" i="11"/>
  <c r="G1554" i="11"/>
  <c r="H1554" i="11"/>
  <c r="I1554" i="11"/>
  <c r="J1554" i="11"/>
  <c r="G1546" i="11"/>
  <c r="H1546" i="11"/>
  <c r="I1546" i="11"/>
  <c r="J1546" i="11"/>
  <c r="G1530" i="11"/>
  <c r="H1530" i="11"/>
  <c r="I1530" i="11"/>
  <c r="J1530" i="11"/>
  <c r="G1561" i="11"/>
  <c r="H1561" i="11"/>
  <c r="I1561" i="11"/>
  <c r="J1561" i="11"/>
  <c r="G1529" i="11"/>
  <c r="H1529" i="11"/>
  <c r="I1529" i="11"/>
  <c r="AB186" i="1" s="1"/>
  <c r="J1529" i="11"/>
  <c r="G1513" i="11"/>
  <c r="Z106" i="1" s="1"/>
  <c r="H1513" i="11"/>
  <c r="AA106" i="1" s="1"/>
  <c r="I1513" i="11"/>
  <c r="J1513" i="11"/>
  <c r="G1526" i="11"/>
  <c r="H1526" i="11"/>
  <c r="I1526" i="11"/>
  <c r="J1526" i="11"/>
  <c r="G1518" i="11"/>
  <c r="H1518" i="11"/>
  <c r="I1518" i="11"/>
  <c r="J1518" i="11"/>
  <c r="G1510" i="11"/>
  <c r="Z95" i="1" s="1"/>
  <c r="H1510" i="11"/>
  <c r="I1510" i="11"/>
  <c r="AB95" i="1" s="1"/>
  <c r="J1510" i="11"/>
  <c r="AC95" i="1" s="1"/>
  <c r="G1620" i="11"/>
  <c r="H1620" i="11"/>
  <c r="I1620" i="11"/>
  <c r="J1620" i="11"/>
  <c r="G1612" i="11"/>
  <c r="H1612" i="11"/>
  <c r="I1612" i="11"/>
  <c r="J1612" i="11"/>
  <c r="G1604" i="11"/>
  <c r="H1604" i="11"/>
  <c r="I1604" i="11"/>
  <c r="J1604" i="11"/>
  <c r="G1596" i="11"/>
  <c r="Z217" i="1" s="1"/>
  <c r="H1596" i="11"/>
  <c r="I1596" i="11"/>
  <c r="AB217" i="1" s="1"/>
  <c r="J1596" i="11"/>
  <c r="G1588" i="11"/>
  <c r="H1588" i="11"/>
  <c r="I1588" i="11"/>
  <c r="J1588" i="11"/>
  <c r="G1580" i="11"/>
  <c r="H1580" i="11"/>
  <c r="I1580" i="11"/>
  <c r="J1580" i="11"/>
  <c r="G1572" i="11"/>
  <c r="H1572" i="11"/>
  <c r="I1572" i="11"/>
  <c r="J1572" i="11"/>
  <c r="G1564" i="11"/>
  <c r="H1564" i="11"/>
  <c r="I1564" i="11"/>
  <c r="J1564" i="11"/>
  <c r="G1556" i="11"/>
  <c r="H1556" i="11"/>
  <c r="I1556" i="11"/>
  <c r="J1556" i="11"/>
  <c r="G1548" i="11"/>
  <c r="H1548" i="11"/>
  <c r="I1548" i="11"/>
  <c r="J1548" i="11"/>
  <c r="G1540" i="11"/>
  <c r="Z79" i="1" s="1"/>
  <c r="H1540" i="11"/>
  <c r="I1540" i="11"/>
  <c r="AB79" i="1" s="1"/>
  <c r="J1540" i="11"/>
  <c r="AC79" i="1" s="1"/>
  <c r="AA183" i="1"/>
  <c r="G1532" i="11"/>
  <c r="H1532" i="11"/>
  <c r="I1532" i="11"/>
  <c r="J1532" i="11"/>
  <c r="G1524" i="11"/>
  <c r="Z163" i="1" s="1"/>
  <c r="H1524" i="11"/>
  <c r="I1524" i="11"/>
  <c r="AB163" i="1" s="1"/>
  <c r="J1524" i="11"/>
  <c r="AC163" i="1" s="1"/>
  <c r="G1516" i="11"/>
  <c r="H1516" i="11"/>
  <c r="I1516" i="11"/>
  <c r="J1516" i="11"/>
  <c r="AA199" i="1"/>
  <c r="G1508" i="11"/>
  <c r="Z86" i="1" s="1"/>
  <c r="H1508" i="11"/>
  <c r="AA86" i="1" s="1"/>
  <c r="I1508" i="11"/>
  <c r="AB86" i="1" s="1"/>
  <c r="J1508" i="11"/>
  <c r="AC86" i="1" s="1"/>
  <c r="X86" i="1" s="1"/>
  <c r="Y86" i="1" s="1"/>
  <c r="G1619" i="11"/>
  <c r="H1619" i="11"/>
  <c r="I1619" i="11"/>
  <c r="J1619" i="11"/>
  <c r="G1611" i="11"/>
  <c r="H1611" i="11"/>
  <c r="I1611" i="11"/>
  <c r="J1611" i="11"/>
  <c r="G1603" i="11"/>
  <c r="Z205" i="1" s="1"/>
  <c r="H1603" i="11"/>
  <c r="AA205" i="1" s="1"/>
  <c r="I1603" i="11"/>
  <c r="AB205" i="1" s="1"/>
  <c r="J1603" i="11"/>
  <c r="AC205" i="1" s="1"/>
  <c r="G1595" i="11"/>
  <c r="H1595" i="11"/>
  <c r="I1595" i="11"/>
  <c r="J1595" i="11"/>
  <c r="G1579" i="11"/>
  <c r="H1579" i="11"/>
  <c r="I1579" i="11"/>
  <c r="J1579" i="11"/>
  <c r="G1563" i="11"/>
  <c r="H1563" i="11"/>
  <c r="I1563" i="11"/>
  <c r="J1563" i="11"/>
  <c r="G1547" i="11"/>
  <c r="H1547" i="11"/>
  <c r="I1547" i="11"/>
  <c r="J1547" i="11"/>
  <c r="AB174" i="1"/>
  <c r="G1539" i="11"/>
  <c r="H1539" i="11"/>
  <c r="I1539" i="11"/>
  <c r="AB169" i="1" s="1"/>
  <c r="J1539" i="11"/>
  <c r="G1531" i="11"/>
  <c r="H1531" i="11"/>
  <c r="I1531" i="11"/>
  <c r="AB188" i="1" s="1"/>
  <c r="J1531" i="11"/>
  <c r="AB200" i="1"/>
  <c r="G1523" i="11"/>
  <c r="H1523" i="11"/>
  <c r="AA103" i="1" s="1"/>
  <c r="I1523" i="11"/>
  <c r="J1523" i="11"/>
  <c r="G1515" i="11"/>
  <c r="H1515" i="11"/>
  <c r="AA94" i="1" s="1"/>
  <c r="I1515" i="11"/>
  <c r="J1515" i="11"/>
  <c r="G1507" i="11"/>
  <c r="Z87" i="1" s="1"/>
  <c r="H1507" i="11"/>
  <c r="I1507" i="11"/>
  <c r="J1507" i="11"/>
  <c r="G1618" i="11"/>
  <c r="H1618" i="11"/>
  <c r="I1618" i="11"/>
  <c r="J1618" i="11"/>
  <c r="G1602" i="11"/>
  <c r="H1602" i="11"/>
  <c r="I1602" i="11"/>
  <c r="J1602" i="11"/>
  <c r="G1586" i="11"/>
  <c r="H1586" i="11"/>
  <c r="I1586" i="11"/>
  <c r="J1586" i="11"/>
  <c r="G1562" i="11"/>
  <c r="H1562" i="11"/>
  <c r="I1562" i="11"/>
  <c r="J1562" i="11"/>
  <c r="G1538" i="11"/>
  <c r="H1538" i="11"/>
  <c r="AA139" i="1" s="1"/>
  <c r="I1538" i="11"/>
  <c r="J1538" i="11"/>
  <c r="Z128" i="1"/>
  <c r="G1522" i="11"/>
  <c r="H1522" i="11"/>
  <c r="I1522" i="11"/>
  <c r="J1522" i="11"/>
  <c r="G1514" i="11"/>
  <c r="Z173" i="1" s="1"/>
  <c r="H1514" i="11"/>
  <c r="I1514" i="11"/>
  <c r="J1514" i="11"/>
  <c r="G1506" i="11"/>
  <c r="H1506" i="11"/>
  <c r="I1506" i="11"/>
  <c r="J1506" i="11"/>
  <c r="J2" i="11"/>
  <c r="I2" i="11"/>
  <c r="H2" i="11"/>
  <c r="G2" i="11"/>
  <c r="G1617" i="11"/>
  <c r="H1617" i="11"/>
  <c r="I1617" i="11"/>
  <c r="J1617" i="11"/>
  <c r="G1609" i="11"/>
  <c r="H1609" i="11"/>
  <c r="I1609" i="11"/>
  <c r="J1609" i="11"/>
  <c r="G1601" i="11"/>
  <c r="H1601" i="11"/>
  <c r="I1601" i="11"/>
  <c r="J1601" i="11"/>
  <c r="G1593" i="11"/>
  <c r="Z223" i="1" s="1"/>
  <c r="H1593" i="11"/>
  <c r="AA223" i="1" s="1"/>
  <c r="I1593" i="11"/>
  <c r="J1593" i="11"/>
  <c r="G1585" i="11"/>
  <c r="H1585" i="11"/>
  <c r="I1585" i="11"/>
  <c r="J1585" i="11"/>
  <c r="G1577" i="11"/>
  <c r="H1577" i="11"/>
  <c r="I1577" i="11"/>
  <c r="J1577" i="11"/>
  <c r="G1569" i="11"/>
  <c r="H1569" i="11"/>
  <c r="I1569" i="11"/>
  <c r="J1569" i="11"/>
  <c r="G1553" i="11"/>
  <c r="H1553" i="11"/>
  <c r="I1553" i="11"/>
  <c r="J1553" i="11"/>
  <c r="G1545" i="11"/>
  <c r="H1545" i="11"/>
  <c r="I1545" i="11"/>
  <c r="J1545" i="11"/>
  <c r="G1537" i="11"/>
  <c r="Z83" i="1" s="1"/>
  <c r="H1537" i="11"/>
  <c r="AA83" i="1" s="1"/>
  <c r="I1537" i="11"/>
  <c r="AB83" i="1" s="1"/>
  <c r="J1537" i="11"/>
  <c r="G1521" i="11"/>
  <c r="H1521" i="11"/>
  <c r="I1521" i="11"/>
  <c r="J1521" i="11"/>
  <c r="G1505" i="11"/>
  <c r="Z179" i="1" s="1"/>
  <c r="H1505" i="11"/>
  <c r="AA182" i="1" s="1"/>
  <c r="I1505" i="11"/>
  <c r="AB179" i="1" s="1"/>
  <c r="J1505" i="11"/>
  <c r="AC179" i="1" s="1"/>
  <c r="G1616" i="11"/>
  <c r="H1616" i="11"/>
  <c r="I1616" i="11"/>
  <c r="J1616" i="11"/>
  <c r="G1608" i="11"/>
  <c r="Z225" i="1" s="1"/>
  <c r="H1608" i="11"/>
  <c r="AA225" i="1" s="1"/>
  <c r="I1608" i="11"/>
  <c r="AB225" i="1" s="1"/>
  <c r="J1608" i="11"/>
  <c r="AC225" i="1" s="1"/>
  <c r="X225" i="1" s="1"/>
  <c r="Y225" i="1" s="1"/>
  <c r="G1600" i="11"/>
  <c r="H1600" i="11"/>
  <c r="AA207" i="1" s="1"/>
  <c r="I1600" i="11"/>
  <c r="J1600" i="11"/>
  <c r="AC207" i="1" s="1"/>
  <c r="G1592" i="11"/>
  <c r="H1592" i="11"/>
  <c r="I1592" i="11"/>
  <c r="J1592" i="11"/>
  <c r="G1584" i="11"/>
  <c r="H1584" i="11"/>
  <c r="I1584" i="11"/>
  <c r="J1584" i="11"/>
  <c r="G1576" i="11"/>
  <c r="H1576" i="11"/>
  <c r="I1576" i="11"/>
  <c r="J1576" i="11"/>
  <c r="G1568" i="11"/>
  <c r="H1568" i="11"/>
  <c r="I1568" i="11"/>
  <c r="J1568" i="11"/>
  <c r="G1560" i="11"/>
  <c r="H1560" i="11"/>
  <c r="I1560" i="11"/>
  <c r="J1560" i="11"/>
  <c r="G1552" i="11"/>
  <c r="H1552" i="11"/>
  <c r="I1552" i="11"/>
  <c r="J1552" i="11"/>
  <c r="G1544" i="11"/>
  <c r="H1544" i="11"/>
  <c r="I1544" i="11"/>
  <c r="J1544" i="11"/>
  <c r="G1536" i="11"/>
  <c r="H1536" i="11"/>
  <c r="AA190" i="1" s="1"/>
  <c r="I1536" i="11"/>
  <c r="AB190" i="1" s="1"/>
  <c r="J1536" i="11"/>
  <c r="AC213" i="1"/>
  <c r="G1528" i="11"/>
  <c r="H1528" i="11"/>
  <c r="I1528" i="11"/>
  <c r="J1528" i="11"/>
  <c r="G1520" i="11"/>
  <c r="H1520" i="11"/>
  <c r="I1520" i="11"/>
  <c r="J1520" i="11"/>
  <c r="G1512" i="11"/>
  <c r="H1512" i="11"/>
  <c r="I1512" i="11"/>
  <c r="J1512" i="11"/>
  <c r="G1623" i="11"/>
  <c r="H1623" i="11"/>
  <c r="I1623" i="11"/>
  <c r="J1623" i="11"/>
  <c r="G1615" i="11"/>
  <c r="H1615" i="11"/>
  <c r="I1615" i="11"/>
  <c r="J1615" i="11"/>
  <c r="G1607" i="11"/>
  <c r="H1607" i="11"/>
  <c r="I1607" i="11"/>
  <c r="J1607" i="11"/>
  <c r="G1599" i="11"/>
  <c r="Z191" i="1" s="1"/>
  <c r="H1599" i="11"/>
  <c r="I1599" i="11"/>
  <c r="J1599" i="11"/>
  <c r="G1591" i="11"/>
  <c r="H1591" i="11"/>
  <c r="I1591" i="11"/>
  <c r="J1591" i="11"/>
  <c r="G1583" i="11"/>
  <c r="H1583" i="11"/>
  <c r="I1583" i="11"/>
  <c r="J1583" i="11"/>
  <c r="G1575" i="11"/>
  <c r="H1575" i="11"/>
  <c r="I1575" i="11"/>
  <c r="J1575" i="11"/>
  <c r="G1567" i="11"/>
  <c r="H1567" i="11"/>
  <c r="I1567" i="11"/>
  <c r="J1567" i="11"/>
  <c r="G1559" i="11"/>
  <c r="H1559" i="11"/>
  <c r="I1559" i="11"/>
  <c r="AB25" i="1" s="1"/>
  <c r="J1559" i="11"/>
  <c r="AC25" i="1" s="1"/>
  <c r="X25" i="1" s="1"/>
  <c r="Y25" i="1" s="1"/>
  <c r="G1551" i="11"/>
  <c r="H1551" i="11"/>
  <c r="I1551" i="11"/>
  <c r="J1551" i="11"/>
  <c r="G1543" i="11"/>
  <c r="H1543" i="11"/>
  <c r="I1543" i="11"/>
  <c r="J1543" i="11"/>
  <c r="G1535" i="11"/>
  <c r="Z144" i="1" s="1"/>
  <c r="H1535" i="11"/>
  <c r="I1535" i="11"/>
  <c r="J1535" i="11"/>
  <c r="AC144" i="1" s="1"/>
  <c r="G1527" i="11"/>
  <c r="H1527" i="11"/>
  <c r="I1527" i="11"/>
  <c r="AB164" i="1" s="1"/>
  <c r="J1527" i="11"/>
  <c r="AC164" i="1" s="1"/>
  <c r="G1519" i="11"/>
  <c r="H1519" i="11"/>
  <c r="I1519" i="11"/>
  <c r="AB110" i="1" s="1"/>
  <c r="J1519" i="11"/>
  <c r="AC187" i="1" s="1"/>
  <c r="G1511" i="11"/>
  <c r="H1511" i="11"/>
  <c r="I1511" i="11"/>
  <c r="J1511" i="11"/>
  <c r="AC108" i="1" s="1"/>
  <c r="G1622" i="11"/>
  <c r="H1622" i="11"/>
  <c r="I1622" i="11"/>
  <c r="J1622" i="11"/>
  <c r="G1614" i="11"/>
  <c r="H1614" i="11"/>
  <c r="I1614" i="11"/>
  <c r="J1614" i="11"/>
  <c r="G1606" i="11"/>
  <c r="H1606" i="11"/>
  <c r="I1606" i="11"/>
  <c r="J1606" i="11"/>
  <c r="G1598" i="11"/>
  <c r="Z214" i="1" s="1"/>
  <c r="H1598" i="11"/>
  <c r="I1598" i="11"/>
  <c r="AB214" i="1" s="1"/>
  <c r="J1598" i="11"/>
  <c r="G1590" i="11"/>
  <c r="H1590" i="11"/>
  <c r="I1590" i="11"/>
  <c r="J1590" i="11"/>
  <c r="G1582" i="11"/>
  <c r="H1582" i="11"/>
  <c r="I1582" i="11"/>
  <c r="J1582" i="11"/>
  <c r="G1574" i="11"/>
  <c r="H1574" i="11"/>
  <c r="I1574" i="11"/>
  <c r="J1574" i="11"/>
  <c r="G1566" i="11"/>
  <c r="H1566" i="11"/>
  <c r="I1566" i="11"/>
  <c r="J1566" i="11"/>
  <c r="G1558" i="11"/>
  <c r="H1558" i="11"/>
  <c r="I1558" i="11"/>
  <c r="J1558" i="11"/>
  <c r="G1550" i="11"/>
  <c r="H1550" i="11"/>
  <c r="I1550" i="11"/>
  <c r="J1550" i="11"/>
  <c r="G1542" i="11"/>
  <c r="H1542" i="11"/>
  <c r="I1542" i="11"/>
  <c r="J1542" i="11"/>
  <c r="G1534" i="11"/>
  <c r="Z203" i="1" s="1"/>
  <c r="H1534" i="11"/>
  <c r="AA203" i="1" s="1"/>
  <c r="I1534" i="11"/>
  <c r="AB82" i="1" s="1"/>
  <c r="J1534" i="11"/>
  <c r="AC82" i="1" s="1"/>
  <c r="G1621" i="11"/>
  <c r="H1621" i="11"/>
  <c r="I1621" i="11"/>
  <c r="J1621" i="11"/>
  <c r="G1613" i="11"/>
  <c r="H1613" i="11"/>
  <c r="I1613" i="11"/>
  <c r="J1613" i="11"/>
  <c r="G1605" i="11"/>
  <c r="H1605" i="11"/>
  <c r="I1605" i="11"/>
  <c r="J1605" i="11"/>
  <c r="G1597" i="11"/>
  <c r="H1597" i="11"/>
  <c r="I1597" i="11"/>
  <c r="J1597" i="11"/>
  <c r="G1589" i="11"/>
  <c r="Z75" i="1" s="1"/>
  <c r="H1589" i="11"/>
  <c r="I1589" i="11"/>
  <c r="J1589" i="11"/>
  <c r="G1581" i="11"/>
  <c r="H1581" i="11"/>
  <c r="I1581" i="11"/>
  <c r="J1581" i="11"/>
  <c r="G1573" i="11"/>
  <c r="H1573" i="11"/>
  <c r="I1573" i="11"/>
  <c r="J1573" i="11"/>
  <c r="G1565" i="11"/>
  <c r="H1565" i="11"/>
  <c r="AA68" i="1" s="1"/>
  <c r="I1565" i="11"/>
  <c r="AB68" i="1" s="1"/>
  <c r="J1565" i="11"/>
  <c r="AC68" i="1" s="1"/>
  <c r="X68" i="1" s="1"/>
  <c r="Y68" i="1" s="1"/>
  <c r="G1557" i="11"/>
  <c r="H1557" i="11"/>
  <c r="I1557" i="11"/>
  <c r="J1557" i="11"/>
  <c r="G1549" i="11"/>
  <c r="H1549" i="11"/>
  <c r="I1549" i="11"/>
  <c r="J1549" i="11"/>
  <c r="G1541" i="11"/>
  <c r="H1541" i="11"/>
  <c r="I1541" i="11"/>
  <c r="J1541" i="11"/>
  <c r="AC119" i="1"/>
  <c r="G1533" i="11"/>
  <c r="H1533" i="11"/>
  <c r="I1533" i="11"/>
  <c r="J1533" i="11"/>
  <c r="AC121" i="1" s="1"/>
  <c r="G1525" i="11"/>
  <c r="H1525" i="11"/>
  <c r="AA73" i="1" s="1"/>
  <c r="I1525" i="11"/>
  <c r="AB73" i="1" s="1"/>
  <c r="J1525" i="11"/>
  <c r="G1517" i="11"/>
  <c r="H1517" i="11"/>
  <c r="I1517" i="11"/>
  <c r="J1517" i="11"/>
  <c r="AC100" i="1" s="1"/>
  <c r="G1509" i="11"/>
  <c r="Z135" i="1" s="1"/>
  <c r="H1509" i="11"/>
  <c r="AA135" i="1" s="1"/>
  <c r="I1509" i="11"/>
  <c r="AB135" i="1" s="1"/>
  <c r="J1509" i="11"/>
  <c r="AC135" i="1" s="1"/>
  <c r="G1587" i="11"/>
  <c r="H1587" i="11"/>
  <c r="I1587" i="11"/>
  <c r="J1587" i="11"/>
  <c r="G1571" i="11"/>
  <c r="H1571" i="11"/>
  <c r="AA56" i="1" s="1"/>
  <c r="I1571" i="11"/>
  <c r="J1571" i="11"/>
  <c r="AC56" i="1" s="1"/>
  <c r="G1555" i="11"/>
  <c r="H1555" i="11"/>
  <c r="I1555" i="11"/>
  <c r="J1555" i="11"/>
  <c r="X125" i="1"/>
  <c r="Y125" i="1" s="1"/>
  <c r="X181" i="1"/>
  <c r="Y181" i="1" s="1"/>
  <c r="P1353" i="11"/>
  <c r="P656" i="11"/>
  <c r="O331" i="11"/>
  <c r="AA206" i="1"/>
  <c r="O1425" i="11"/>
  <c r="P1444" i="11"/>
  <c r="P325" i="11"/>
  <c r="P734" i="11"/>
  <c r="O1089" i="11"/>
  <c r="P1132" i="11"/>
  <c r="P1476" i="11"/>
  <c r="P1397" i="11"/>
  <c r="P626" i="11"/>
  <c r="P1337" i="11"/>
  <c r="O230" i="11"/>
  <c r="P391" i="11"/>
  <c r="P1343" i="11"/>
  <c r="P1211" i="11"/>
  <c r="AC118" i="1"/>
  <c r="O1197" i="11"/>
  <c r="O1339" i="11"/>
  <c r="P336" i="11"/>
  <c r="P552" i="11"/>
  <c r="P876" i="11"/>
  <c r="P1026" i="11"/>
  <c r="O508" i="11"/>
  <c r="P571" i="11"/>
  <c r="O658" i="11"/>
  <c r="P688" i="11"/>
  <c r="P727" i="11"/>
  <c r="O736" i="11"/>
  <c r="O811" i="11"/>
  <c r="O1042" i="11"/>
  <c r="P1213" i="11"/>
  <c r="P1248" i="11"/>
  <c r="O1449" i="11"/>
  <c r="O1363" i="11"/>
  <c r="O1390" i="11"/>
  <c r="O1437" i="11"/>
  <c r="O1148" i="11"/>
  <c r="O1290" i="11"/>
  <c r="O135" i="11"/>
  <c r="P517" i="11"/>
  <c r="O1270" i="11"/>
  <c r="P327" i="11"/>
  <c r="P191" i="11"/>
  <c r="P368" i="11"/>
  <c r="P83" i="11"/>
  <c r="P338" i="11"/>
  <c r="O959" i="11"/>
  <c r="O1284" i="11"/>
  <c r="P307" i="11"/>
  <c r="P323" i="11"/>
  <c r="P624" i="11"/>
  <c r="P1087" i="11"/>
  <c r="P1313" i="11"/>
  <c r="P239" i="11"/>
  <c r="O510" i="11"/>
  <c r="O559" i="11"/>
  <c r="O690" i="11"/>
  <c r="P696" i="11"/>
  <c r="O1160" i="11"/>
  <c r="P1195" i="11"/>
  <c r="P187" i="11"/>
  <c r="P271" i="11"/>
  <c r="P469" i="11"/>
  <c r="P720" i="11"/>
  <c r="O1282" i="11"/>
  <c r="O1439" i="11"/>
  <c r="P1456" i="11"/>
  <c r="AC172" i="1"/>
  <c r="Z120" i="1"/>
  <c r="X177" i="1"/>
  <c r="Y177" i="1" s="1"/>
  <c r="X126" i="1"/>
  <c r="Y126" i="1" s="1"/>
  <c r="X131" i="1"/>
  <c r="Y131" i="1" s="1"/>
  <c r="X204" i="1"/>
  <c r="Y204" i="1" s="1"/>
  <c r="Z170" i="1"/>
  <c r="X159" i="1"/>
  <c r="Y159" i="1" s="1"/>
  <c r="X176" i="1"/>
  <c r="Y176" i="1" s="1"/>
  <c r="X158" i="1"/>
  <c r="Y158" i="1" s="1"/>
  <c r="X124" i="1"/>
  <c r="Y124" i="1" s="1"/>
  <c r="X166" i="1"/>
  <c r="Y166" i="1" s="1"/>
  <c r="X134" i="1"/>
  <c r="Y134" i="1" s="1"/>
  <c r="X202" i="1"/>
  <c r="Y202" i="1" s="1"/>
  <c r="X99" i="1"/>
  <c r="Y99" i="1" s="1"/>
  <c r="X138" i="1"/>
  <c r="Y138" i="1" s="1"/>
  <c r="X115" i="1"/>
  <c r="Y115" i="1" s="1"/>
  <c r="X141" i="1"/>
  <c r="Y141" i="1" s="1"/>
  <c r="X157" i="1"/>
  <c r="Y157" i="1" s="1"/>
  <c r="X195" i="1"/>
  <c r="Y195" i="1" s="1"/>
  <c r="X147" i="1"/>
  <c r="Y147" i="1" s="1"/>
  <c r="X104" i="1"/>
  <c r="Y104" i="1" s="1"/>
  <c r="X175" i="1"/>
  <c r="Y175" i="1" s="1"/>
  <c r="Y153" i="1"/>
  <c r="W111" i="1"/>
  <c r="Y171" i="1"/>
  <c r="Y149" i="1"/>
  <c r="Y148" i="1"/>
  <c r="AA200" i="1"/>
  <c r="Z183" i="1"/>
  <c r="AC183" i="1"/>
  <c r="Z200" i="1"/>
  <c r="AB183" i="1"/>
  <c r="AA198" i="1"/>
  <c r="Z137" i="1"/>
  <c r="AA137" i="1"/>
  <c r="Z196" i="1"/>
  <c r="AA178" i="1"/>
  <c r="AB56" i="1"/>
  <c r="AB107" i="1"/>
  <c r="Z207" i="1"/>
  <c r="Z56" i="1"/>
  <c r="AB207" i="1"/>
  <c r="Z143" i="1"/>
  <c r="AC143" i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AC75" i="1" l="1"/>
  <c r="X75" i="1" s="1"/>
  <c r="Y75" i="1" s="1"/>
  <c r="AB137" i="1"/>
  <c r="AB75" i="1"/>
  <c r="AC137" i="1"/>
  <c r="Z73" i="1"/>
  <c r="AB223" i="1"/>
  <c r="AC223" i="1"/>
  <c r="X223" i="1" s="1"/>
  <c r="Y223" i="1" s="1"/>
  <c r="X144" i="1"/>
  <c r="Y144" i="1" s="1"/>
  <c r="Z10" i="1"/>
  <c r="AA72" i="1"/>
  <c r="AA25" i="1"/>
  <c r="AC73" i="1"/>
  <c r="X73" i="1" s="1"/>
  <c r="Y73" i="1" s="1"/>
  <c r="Z68" i="1"/>
  <c r="Z25" i="1"/>
  <c r="AB85" i="1"/>
  <c r="AA55" i="1"/>
  <c r="AA85" i="1"/>
  <c r="AC167" i="1"/>
  <c r="AC169" i="1"/>
  <c r="AC107" i="1"/>
  <c r="AC186" i="1"/>
  <c r="AB72" i="1"/>
  <c r="AB123" i="1"/>
  <c r="AB144" i="1"/>
  <c r="AC122" i="1"/>
  <c r="Z151" i="1"/>
  <c r="Z190" i="1"/>
  <c r="Z72" i="1"/>
  <c r="Z85" i="1"/>
  <c r="AA143" i="1"/>
  <c r="AA144" i="1"/>
  <c r="X179" i="1"/>
  <c r="Y179" i="1" s="1"/>
  <c r="AA167" i="1"/>
  <c r="AA169" i="1"/>
  <c r="AA107" i="1"/>
  <c r="AA186" i="1"/>
  <c r="Z167" i="1"/>
  <c r="Z169" i="1"/>
  <c r="X169" i="1" s="1"/>
  <c r="Y169" i="1" s="1"/>
  <c r="Z107" i="1"/>
  <c r="Z186" i="1"/>
  <c r="X205" i="1"/>
  <c r="Y205" i="1" s="1"/>
  <c r="AC151" i="1"/>
  <c r="AC190" i="1"/>
  <c r="AC72" i="1"/>
  <c r="AC85" i="1"/>
  <c r="AC224" i="1"/>
  <c r="AB34" i="1"/>
  <c r="AA75" i="1"/>
  <c r="AA87" i="1"/>
  <c r="X163" i="1"/>
  <c r="Y163" i="1" s="1"/>
  <c r="AC35" i="1"/>
  <c r="AC67" i="1"/>
  <c r="X95" i="1"/>
  <c r="Y95" i="1" s="1"/>
  <c r="AB33" i="1"/>
  <c r="AC136" i="1"/>
  <c r="AA33" i="1"/>
  <c r="Z33" i="1"/>
  <c r="AC222" i="1"/>
  <c r="AA34" i="1"/>
  <c r="AB222" i="1"/>
  <c r="AC101" i="1"/>
  <c r="AA222" i="1"/>
  <c r="AB84" i="1"/>
  <c r="AB101" i="1"/>
  <c r="Z222" i="1"/>
  <c r="AC220" i="1"/>
  <c r="AB219" i="1"/>
  <c r="AA101" i="1"/>
  <c r="AB143" i="1"/>
  <c r="AB220" i="1"/>
  <c r="AA219" i="1"/>
  <c r="AA220" i="1"/>
  <c r="Z219" i="1"/>
  <c r="AA78" i="1"/>
  <c r="AC69" i="1"/>
  <c r="AC87" i="1"/>
  <c r="X87" i="1" s="1"/>
  <c r="Y87" i="1" s="1"/>
  <c r="AB96" i="1"/>
  <c r="AB100" i="1"/>
  <c r="AA96" i="1"/>
  <c r="AA100" i="1"/>
  <c r="Z96" i="1"/>
  <c r="Z100" i="1"/>
  <c r="X100" i="1" s="1"/>
  <c r="Y100" i="1" s="1"/>
  <c r="AC117" i="1"/>
  <c r="AC146" i="1"/>
  <c r="AB117" i="1"/>
  <c r="AB146" i="1"/>
  <c r="AA117" i="1"/>
  <c r="AA146" i="1"/>
  <c r="Z117" i="1"/>
  <c r="Z146" i="1"/>
  <c r="AC214" i="1"/>
  <c r="X214" i="1" s="1"/>
  <c r="Y214" i="1" s="1"/>
  <c r="AA214" i="1"/>
  <c r="AC208" i="1"/>
  <c r="AB208" i="1"/>
  <c r="AA208" i="1"/>
  <c r="Z208" i="1"/>
  <c r="AC98" i="1"/>
  <c r="AC76" i="1"/>
  <c r="AB98" i="1"/>
  <c r="AB76" i="1"/>
  <c r="AA98" i="1"/>
  <c r="AA76" i="1"/>
  <c r="Z98" i="1"/>
  <c r="Z76" i="1"/>
  <c r="AB114" i="1"/>
  <c r="AB122" i="1"/>
  <c r="AA114" i="1"/>
  <c r="AA122" i="1"/>
  <c r="Z114" i="1"/>
  <c r="Z122" i="1"/>
  <c r="AA91" i="1"/>
  <c r="AA179" i="1"/>
  <c r="AC221" i="1"/>
  <c r="AC215" i="1"/>
  <c r="AB221" i="1"/>
  <c r="AB215" i="1"/>
  <c r="AA221" i="1"/>
  <c r="AA215" i="1"/>
  <c r="Z221" i="1"/>
  <c r="Z215" i="1"/>
  <c r="AB160" i="1"/>
  <c r="AB167" i="1"/>
  <c r="X167" i="1" s="1"/>
  <c r="Y167" i="1" s="1"/>
  <c r="AC111" i="1"/>
  <c r="AC88" i="1"/>
  <c r="X88" i="1" s="1"/>
  <c r="Y88" i="1" s="1"/>
  <c r="AB111" i="1"/>
  <c r="AB88" i="1"/>
  <c r="AA111" i="1"/>
  <c r="AA88" i="1"/>
  <c r="Z111" i="1"/>
  <c r="Z88" i="1"/>
  <c r="AC217" i="1"/>
  <c r="X217" i="1" s="1"/>
  <c r="Y217" i="1" s="1"/>
  <c r="AA217" i="1"/>
  <c r="AC212" i="1"/>
  <c r="AB212" i="1"/>
  <c r="AA212" i="1"/>
  <c r="Z212" i="1"/>
  <c r="AC89" i="1"/>
  <c r="AC154" i="1"/>
  <c r="AB89" i="1"/>
  <c r="AB154" i="1"/>
  <c r="AA89" i="1"/>
  <c r="AA154" i="1"/>
  <c r="Z89" i="1"/>
  <c r="Z154" i="1"/>
  <c r="AC194" i="1"/>
  <c r="AC106" i="1"/>
  <c r="X106" i="1" s="1"/>
  <c r="Y106" i="1" s="1"/>
  <c r="AB92" i="1"/>
  <c r="AB106" i="1"/>
  <c r="AC216" i="1"/>
  <c r="AB216" i="1"/>
  <c r="AA216" i="1"/>
  <c r="Z216" i="1"/>
  <c r="AC37" i="1"/>
  <c r="AB4" i="1"/>
  <c r="AA90" i="1"/>
  <c r="Z90" i="1"/>
  <c r="X72" i="1"/>
  <c r="Y72" i="1" s="1"/>
  <c r="AA108" i="1"/>
  <c r="Z130" i="1"/>
  <c r="Z224" i="1"/>
  <c r="X224" i="1" s="1"/>
  <c r="Y224" i="1" s="1"/>
  <c r="AC60" i="1"/>
  <c r="AC162" i="1"/>
  <c r="Z150" i="1"/>
  <c r="Z220" i="1"/>
  <c r="AB198" i="1"/>
  <c r="AB90" i="1"/>
  <c r="AC192" i="1"/>
  <c r="AB162" i="1"/>
  <c r="AA162" i="1"/>
  <c r="Z198" i="1"/>
  <c r="Z162" i="1"/>
  <c r="AB178" i="1"/>
  <c r="AA130" i="1"/>
  <c r="AA224" i="1"/>
  <c r="AB192" i="1"/>
  <c r="X135" i="1"/>
  <c r="Y135" i="1" s="1"/>
  <c r="Z192" i="1"/>
  <c r="AC197" i="1"/>
  <c r="AC219" i="1"/>
  <c r="X219" i="1" s="1"/>
  <c r="Y219" i="1" s="1"/>
  <c r="AB130" i="1"/>
  <c r="AB224" i="1"/>
  <c r="Z178" i="1"/>
  <c r="AB63" i="1"/>
  <c r="Z108" i="1"/>
  <c r="X107" i="1"/>
  <c r="Y107" i="1" s="1"/>
  <c r="Z47" i="1"/>
  <c r="AC63" i="1"/>
  <c r="X137" i="1"/>
  <c r="Y137" i="1" s="1"/>
  <c r="X111" i="1"/>
  <c r="Y111" i="1" s="1"/>
  <c r="X117" i="1"/>
  <c r="Y117" i="1" s="1"/>
  <c r="AA97" i="1"/>
  <c r="AC127" i="1"/>
  <c r="AC96" i="1"/>
  <c r="X96" i="1" s="1"/>
  <c r="Y96" i="1" s="1"/>
  <c r="AB71" i="1"/>
  <c r="AC81" i="1"/>
  <c r="AC114" i="1"/>
  <c r="AA113" i="1"/>
  <c r="AA95" i="1"/>
  <c r="AB102" i="1"/>
  <c r="AC58" i="1"/>
  <c r="AC83" i="1"/>
  <c r="X83" i="1" s="1"/>
  <c r="Y83" i="1" s="1"/>
  <c r="AB133" i="1"/>
  <c r="AB87" i="1"/>
  <c r="AB108" i="1"/>
  <c r="AA210" i="1"/>
  <c r="AA163" i="1"/>
  <c r="AA82" i="1"/>
  <c r="Z102" i="1"/>
  <c r="Z53" i="1"/>
  <c r="AB48" i="1"/>
  <c r="AA185" i="1"/>
  <c r="AA79" i="1"/>
  <c r="X79" i="1" s="1"/>
  <c r="Y79" i="1" s="1"/>
  <c r="Z132" i="1"/>
  <c r="Z101" i="1"/>
  <c r="Z82" i="1"/>
  <c r="X82" i="1" s="1"/>
  <c r="Y82" i="1" s="1"/>
  <c r="AA59" i="1"/>
  <c r="AC93" i="1"/>
  <c r="Z80" i="1"/>
  <c r="X108" i="1"/>
  <c r="Y108" i="1" s="1"/>
  <c r="X56" i="1"/>
  <c r="Y56" i="1" s="1"/>
  <c r="X183" i="1"/>
  <c r="Y183" i="1" s="1"/>
  <c r="Z110" i="1"/>
  <c r="AA110" i="1"/>
  <c r="AC133" i="1"/>
  <c r="AA168" i="1"/>
  <c r="AA173" i="1"/>
  <c r="AA150" i="1"/>
  <c r="AB168" i="1"/>
  <c r="AB173" i="1"/>
  <c r="AB150" i="1"/>
  <c r="AC140" i="1"/>
  <c r="AC193" i="1"/>
  <c r="Z172" i="1"/>
  <c r="Z197" i="1"/>
  <c r="X197" i="1" s="1"/>
  <c r="Y197" i="1" s="1"/>
  <c r="AB140" i="1"/>
  <c r="AB193" i="1"/>
  <c r="AA140" i="1"/>
  <c r="AA193" i="1"/>
  <c r="Z140" i="1"/>
  <c r="Z193" i="1"/>
  <c r="AC191" i="1"/>
  <c r="X191" i="1" s="1"/>
  <c r="Y191" i="1" s="1"/>
  <c r="AC178" i="1"/>
  <c r="AA172" i="1"/>
  <c r="AA197" i="1"/>
  <c r="AA218" i="1"/>
  <c r="AA192" i="1"/>
  <c r="AC112" i="1"/>
  <c r="AC198" i="1"/>
  <c r="AC168" i="1"/>
  <c r="AB172" i="1"/>
  <c r="AB197" i="1"/>
  <c r="AC173" i="1"/>
  <c r="AC150" i="1"/>
  <c r="X150" i="1" s="1"/>
  <c r="Y150" i="1" s="1"/>
  <c r="AA191" i="1"/>
  <c r="AB112" i="1"/>
  <c r="Z133" i="1"/>
  <c r="Z105" i="1"/>
  <c r="AB65" i="1"/>
  <c r="AC110" i="1"/>
  <c r="X110" i="1" s="1"/>
  <c r="Y110" i="1" s="1"/>
  <c r="AA63" i="1"/>
  <c r="AC53" i="1"/>
  <c r="X53" i="1" s="1"/>
  <c r="Y53" i="1" s="1"/>
  <c r="Z2" i="1"/>
  <c r="AC52" i="1"/>
  <c r="Z36" i="1"/>
  <c r="AB3" i="1"/>
  <c r="AA29" i="1"/>
  <c r="AC47" i="1"/>
  <c r="X47" i="1" s="1"/>
  <c r="Y47" i="1" s="1"/>
  <c r="Z116" i="1"/>
  <c r="Z97" i="1"/>
  <c r="AB189" i="1"/>
  <c r="AB109" i="1"/>
  <c r="AB142" i="1"/>
  <c r="Z127" i="1"/>
  <c r="Z194" i="1"/>
  <c r="AA84" i="1"/>
  <c r="AA164" i="1"/>
  <c r="AA66" i="1"/>
  <c r="AA201" i="1"/>
  <c r="Z112" i="1"/>
  <c r="Z189" i="1"/>
  <c r="Z123" i="1"/>
  <c r="AA189" i="1"/>
  <c r="AA123" i="1"/>
  <c r="AB139" i="1"/>
  <c r="AB206" i="1"/>
  <c r="AC55" i="1"/>
  <c r="AC185" i="1"/>
  <c r="AC189" i="1"/>
  <c r="X189" i="1" s="1"/>
  <c r="Y189" i="1" s="1"/>
  <c r="AC123" i="1"/>
  <c r="AA10" i="1"/>
  <c r="AA213" i="1"/>
  <c r="AA81" i="1"/>
  <c r="AB199" i="1"/>
  <c r="AB103" i="1"/>
  <c r="AB209" i="1"/>
  <c r="AB151" i="1"/>
  <c r="AC66" i="1"/>
  <c r="AC201" i="1"/>
  <c r="AB10" i="1"/>
  <c r="Z213" i="1"/>
  <c r="X213" i="1" s="1"/>
  <c r="Y213" i="1" s="1"/>
  <c r="Z81" i="1"/>
  <c r="AA92" i="1"/>
  <c r="AA188" i="1"/>
  <c r="AC109" i="1"/>
  <c r="AC142" i="1"/>
  <c r="Z119" i="1"/>
  <c r="X119" i="1" s="1"/>
  <c r="Y119" i="1" s="1"/>
  <c r="Z121" i="1"/>
  <c r="X121" i="1" s="1"/>
  <c r="Y121" i="1" s="1"/>
  <c r="AA36" i="1"/>
  <c r="AB55" i="1"/>
  <c r="AB185" i="1"/>
  <c r="AA20" i="1"/>
  <c r="AC120" i="1"/>
  <c r="X120" i="1" s="1"/>
  <c r="Y120" i="1" s="1"/>
  <c r="Z136" i="1"/>
  <c r="X136" i="1" s="1"/>
  <c r="Y136" i="1" s="1"/>
  <c r="Z93" i="1"/>
  <c r="AB120" i="1"/>
  <c r="AA128" i="1"/>
  <c r="AA102" i="1"/>
  <c r="AB119" i="1"/>
  <c r="AB121" i="1"/>
  <c r="AB59" i="1"/>
  <c r="AB203" i="1"/>
  <c r="AB61" i="1"/>
  <c r="AC182" i="1"/>
  <c r="AC113" i="1"/>
  <c r="Z92" i="1"/>
  <c r="Z188" i="1"/>
  <c r="AB191" i="1"/>
  <c r="AB127" i="1"/>
  <c r="AB194" i="1"/>
  <c r="Z187" i="1"/>
  <c r="Z118" i="1"/>
  <c r="AA8" i="1"/>
  <c r="Z218" i="1"/>
  <c r="Z77" i="1"/>
  <c r="Z129" i="1"/>
  <c r="Z109" i="1"/>
  <c r="Z142" i="1"/>
  <c r="AC218" i="1"/>
  <c r="Z199" i="1"/>
  <c r="X199" i="1" s="1"/>
  <c r="Y199" i="1" s="1"/>
  <c r="Z103" i="1"/>
  <c r="AA120" i="1"/>
  <c r="AB211" i="1"/>
  <c r="AB80" i="1"/>
  <c r="AC211" i="1"/>
  <c r="AC80" i="1"/>
  <c r="AA4" i="1"/>
  <c r="AA47" i="1"/>
  <c r="AA53" i="1"/>
  <c r="AB78" i="1"/>
  <c r="AB210" i="1"/>
  <c r="Z211" i="1"/>
  <c r="AB182" i="1"/>
  <c r="AB113" i="1"/>
  <c r="AA67" i="1"/>
  <c r="AA58" i="1"/>
  <c r="AB77" i="1"/>
  <c r="AB129" i="1"/>
  <c r="Z78" i="1"/>
  <c r="Z210" i="1"/>
  <c r="AC199" i="1"/>
  <c r="AC103" i="1"/>
  <c r="AC152" i="1"/>
  <c r="AC132" i="1"/>
  <c r="AB152" i="1"/>
  <c r="AB132" i="1"/>
  <c r="AC59" i="1"/>
  <c r="AC203" i="1"/>
  <c r="X203" i="1" s="1"/>
  <c r="Y203" i="1" s="1"/>
  <c r="Z67" i="1"/>
  <c r="X67" i="1" s="1"/>
  <c r="Y67" i="1" s="1"/>
  <c r="Z58" i="1"/>
  <c r="AA30" i="1"/>
  <c r="AB47" i="1"/>
  <c r="Z182" i="1"/>
  <c r="Z113" i="1"/>
  <c r="AB66" i="1"/>
  <c r="AB201" i="1"/>
  <c r="AC77" i="1"/>
  <c r="AC129" i="1"/>
  <c r="AB7" i="1"/>
  <c r="AB2" i="1"/>
  <c r="Z66" i="1"/>
  <c r="Z201" i="1"/>
  <c r="AA174" i="1"/>
  <c r="AA160" i="1"/>
  <c r="AB136" i="1"/>
  <c r="AB93" i="1"/>
  <c r="Z55" i="1"/>
  <c r="Z185" i="1"/>
  <c r="AA2" i="1"/>
  <c r="AC78" i="1"/>
  <c r="AC210" i="1"/>
  <c r="AC116" i="1"/>
  <c r="AC97" i="1"/>
  <c r="AC200" i="1"/>
  <c r="X200" i="1" s="1"/>
  <c r="Y200" i="1" s="1"/>
  <c r="AC209" i="1"/>
  <c r="Z139" i="1"/>
  <c r="Z206" i="1"/>
  <c r="AA119" i="1"/>
  <c r="AA121" i="1"/>
  <c r="AB36" i="1"/>
  <c r="AB213" i="1"/>
  <c r="AB81" i="1"/>
  <c r="AA152" i="1"/>
  <c r="AA132" i="1"/>
  <c r="AC128" i="1"/>
  <c r="X128" i="1" s="1"/>
  <c r="Y128" i="1" s="1"/>
  <c r="AC102" i="1"/>
  <c r="X102" i="1" s="1"/>
  <c r="Y102" i="1" s="1"/>
  <c r="AB187" i="1"/>
  <c r="AB118" i="1"/>
  <c r="Z26" i="1"/>
  <c r="AA112" i="1"/>
  <c r="AC92" i="1"/>
  <c r="AC188" i="1"/>
  <c r="AA187" i="1"/>
  <c r="AA118" i="1"/>
  <c r="AB8" i="1"/>
  <c r="AA77" i="1"/>
  <c r="AA129" i="1"/>
  <c r="AA109" i="1"/>
  <c r="AA142" i="1"/>
  <c r="AC174" i="1"/>
  <c r="AC160" i="1"/>
  <c r="AC139" i="1"/>
  <c r="X139" i="1" s="1"/>
  <c r="Y139" i="1" s="1"/>
  <c r="AC206" i="1"/>
  <c r="Z174" i="1"/>
  <c r="Z160" i="1"/>
  <c r="Z91" i="1"/>
  <c r="AA209" i="1"/>
  <c r="AA151" i="1"/>
  <c r="AC8" i="1"/>
  <c r="AA127" i="1"/>
  <c r="AA194" i="1"/>
  <c r="AB67" i="1"/>
  <c r="AB58" i="1"/>
  <c r="AA62" i="1"/>
  <c r="AA38" i="1"/>
  <c r="AB218" i="1"/>
  <c r="AA133" i="1"/>
  <c r="Z84" i="1"/>
  <c r="Z164" i="1"/>
  <c r="X164" i="1" s="1"/>
  <c r="Y164" i="1" s="1"/>
  <c r="AA136" i="1"/>
  <c r="AA93" i="1"/>
  <c r="AA211" i="1"/>
  <c r="AA80" i="1"/>
  <c r="AA71" i="1"/>
  <c r="AB116" i="1"/>
  <c r="AB97" i="1"/>
  <c r="Z152" i="1"/>
  <c r="Z168" i="1"/>
  <c r="AB91" i="1"/>
  <c r="AA116" i="1"/>
  <c r="AA105" i="1"/>
  <c r="AA170" i="1"/>
  <c r="AB105" i="1"/>
  <c r="AB170" i="1"/>
  <c r="Z161" i="1"/>
  <c r="Z180" i="1"/>
  <c r="AB161" i="1"/>
  <c r="AB180" i="1"/>
  <c r="AC165" i="1"/>
  <c r="AC130" i="1"/>
  <c r="X130" i="1" s="1"/>
  <c r="Y130" i="1" s="1"/>
  <c r="AC161" i="1"/>
  <c r="AC180" i="1"/>
  <c r="AA161" i="1"/>
  <c r="AA180" i="1"/>
  <c r="Z184" i="1"/>
  <c r="Z156" i="1"/>
  <c r="AC184" i="1"/>
  <c r="AC156" i="1"/>
  <c r="X156" i="1" s="1"/>
  <c r="Y156" i="1" s="1"/>
  <c r="AB184" i="1"/>
  <c r="AB156" i="1"/>
  <c r="AA184" i="1"/>
  <c r="AA156" i="1"/>
  <c r="AC105" i="1"/>
  <c r="AC170" i="1"/>
  <c r="AC48" i="1"/>
  <c r="X143" i="1"/>
  <c r="Y143" i="1" s="1"/>
  <c r="X207" i="1"/>
  <c r="Y207" i="1" s="1"/>
  <c r="Z54" i="1"/>
  <c r="AC39" i="1"/>
  <c r="Z94" i="1"/>
  <c r="Z59" i="1"/>
  <c r="AA41" i="1"/>
  <c r="AA165" i="1"/>
  <c r="AA48" i="1"/>
  <c r="Z41" i="1"/>
  <c r="Z165" i="1"/>
  <c r="AC65" i="1"/>
  <c r="AC90" i="1"/>
  <c r="X90" i="1" s="1"/>
  <c r="Y90" i="1" s="1"/>
  <c r="AB28" i="1"/>
  <c r="AB128" i="1"/>
  <c r="AC7" i="1"/>
  <c r="AC84" i="1"/>
  <c r="Z37" i="1"/>
  <c r="X37" i="1" s="1"/>
  <c r="Y37" i="1" s="1"/>
  <c r="Z209" i="1"/>
  <c r="AB41" i="1"/>
  <c r="AB165" i="1"/>
  <c r="AC71" i="1"/>
  <c r="AC91" i="1"/>
  <c r="AA24" i="1"/>
  <c r="AC51" i="1"/>
  <c r="AA37" i="1"/>
  <c r="AA49" i="1"/>
  <c r="AB9" i="1"/>
  <c r="AB50" i="1"/>
  <c r="AC38" i="1"/>
  <c r="AC26" i="1"/>
  <c r="AC43" i="1"/>
  <c r="AC4" i="1"/>
  <c r="AC20" i="1"/>
  <c r="AC2" i="1"/>
  <c r="X2" i="1" s="1"/>
  <c r="Y2" i="1" s="1"/>
  <c r="AC61" i="1"/>
  <c r="AB39" i="1"/>
  <c r="Z69" i="1"/>
  <c r="Z39" i="1"/>
  <c r="AC33" i="1"/>
  <c r="X33" i="1" s="1"/>
  <c r="Y33" i="1" s="1"/>
  <c r="Z20" i="1"/>
  <c r="AC15" i="1"/>
  <c r="AA16" i="1"/>
  <c r="AC3" i="1"/>
  <c r="Z63" i="1"/>
  <c r="AB35" i="1"/>
  <c r="AB57" i="1"/>
  <c r="Z46" i="1"/>
  <c r="AB11" i="1"/>
  <c r="AC36" i="1"/>
  <c r="X36" i="1" s="1"/>
  <c r="Y36" i="1" s="1"/>
  <c r="AA65" i="1"/>
  <c r="AB53" i="1"/>
  <c r="AC28" i="1"/>
  <c r="Z8" i="1"/>
  <c r="AB44" i="1"/>
  <c r="AB6" i="1"/>
  <c r="Z48" i="1"/>
  <c r="Z43" i="1"/>
  <c r="Z4" i="1"/>
  <c r="Z57" i="1"/>
  <c r="AC24" i="1"/>
  <c r="AC46" i="1"/>
  <c r="AA61" i="1"/>
  <c r="AA196" i="1"/>
  <c r="AC196" i="1"/>
  <c r="X196" i="1" s="1"/>
  <c r="Y196" i="1" s="1"/>
  <c r="AB24" i="1"/>
  <c r="AB38" i="1"/>
  <c r="AC11" i="1"/>
  <c r="AC12" i="1"/>
  <c r="Z11" i="1"/>
  <c r="AB45" i="1"/>
  <c r="Z19" i="1"/>
  <c r="AA6" i="1"/>
  <c r="AA7" i="1"/>
  <c r="AA3" i="1"/>
  <c r="AA46" i="1"/>
  <c r="Z9" i="1"/>
  <c r="AB30" i="1"/>
  <c r="Z6" i="1"/>
  <c r="Z7" i="1"/>
  <c r="Z3" i="1"/>
  <c r="AA11" i="1"/>
  <c r="AA43" i="1"/>
  <c r="AC9" i="1"/>
  <c r="AA57" i="1"/>
  <c r="AB17" i="1"/>
  <c r="AA9" i="1"/>
  <c r="AA27" i="1"/>
  <c r="AA26" i="1"/>
  <c r="AB27" i="1"/>
  <c r="AB26" i="1"/>
  <c r="AB43" i="1"/>
  <c r="AC30" i="1"/>
  <c r="AC57" i="1"/>
  <c r="AB49" i="1"/>
  <c r="AB94" i="1"/>
  <c r="AB37" i="1"/>
  <c r="AB70" i="1"/>
  <c r="AA70" i="1"/>
  <c r="AC31" i="1"/>
  <c r="Z70" i="1"/>
  <c r="AC23" i="1"/>
  <c r="AA50" i="1"/>
  <c r="Z49" i="1"/>
  <c r="Z65" i="1"/>
  <c r="AB60" i="1"/>
  <c r="Z60" i="1"/>
  <c r="Z17" i="1"/>
  <c r="AB12" i="1"/>
  <c r="AA60" i="1"/>
  <c r="AA45" i="1"/>
  <c r="Z23" i="1"/>
  <c r="AB20" i="1"/>
  <c r="Z50" i="1"/>
  <c r="Z38" i="1"/>
  <c r="Z30" i="1"/>
  <c r="Z24" i="1"/>
  <c r="AC6" i="1"/>
  <c r="AA17" i="1"/>
  <c r="AA69" i="1"/>
  <c r="AB69" i="1"/>
  <c r="AC45" i="1"/>
  <c r="AC50" i="1"/>
  <c r="AB21" i="1"/>
  <c r="AC70" i="1"/>
  <c r="Z16" i="1"/>
  <c r="Z52" i="1"/>
  <c r="AC5" i="1"/>
  <c r="AA14" i="1"/>
  <c r="AA21" i="1"/>
  <c r="Z51" i="1"/>
  <c r="AA74" i="1"/>
  <c r="AA18" i="1"/>
  <c r="AA42" i="1"/>
  <c r="AA64" i="1"/>
  <c r="AA44" i="1"/>
  <c r="Z71" i="1"/>
  <c r="Z45" i="1"/>
  <c r="AC49" i="1"/>
  <c r="AA52" i="1"/>
  <c r="AB14" i="1"/>
  <c r="AC41" i="1"/>
  <c r="AA35" i="1"/>
  <c r="AA13" i="1"/>
  <c r="AA12" i="1"/>
  <c r="AA51" i="1"/>
  <c r="AB74" i="1"/>
  <c r="AB18" i="1"/>
  <c r="AB42" i="1"/>
  <c r="AB64" i="1"/>
  <c r="AC10" i="1"/>
  <c r="X10" i="1" s="1"/>
  <c r="Y10" i="1" s="1"/>
  <c r="AC29" i="1"/>
  <c r="Z61" i="1"/>
  <c r="Z22" i="1"/>
  <c r="Z14" i="1"/>
  <c r="AA39" i="1"/>
  <c r="AA5" i="1"/>
  <c r="Z5" i="1"/>
  <c r="AB62" i="1"/>
  <c r="AC94" i="1"/>
  <c r="X94" i="1" s="1"/>
  <c r="Y94" i="1" s="1"/>
  <c r="Z21" i="1"/>
  <c r="AB32" i="1"/>
  <c r="Z62" i="1"/>
  <c r="Z35" i="1"/>
  <c r="X35" i="1" s="1"/>
  <c r="Y35" i="1" s="1"/>
  <c r="AC14" i="1"/>
  <c r="AB13" i="1"/>
  <c r="AB54" i="1"/>
  <c r="AB19" i="1"/>
  <c r="AA23" i="1"/>
  <c r="AA28" i="1"/>
  <c r="AA40" i="1"/>
  <c r="AC16" i="1"/>
  <c r="Z12" i="1"/>
  <c r="Z32" i="1"/>
  <c r="AB31" i="1"/>
  <c r="AB15" i="1"/>
  <c r="AC54" i="1"/>
  <c r="X54" i="1" s="1"/>
  <c r="Y54" i="1" s="1"/>
  <c r="AC19" i="1"/>
  <c r="AC32" i="1"/>
  <c r="Z28" i="1"/>
  <c r="Z40" i="1"/>
  <c r="AC62" i="1"/>
  <c r="AB16" i="1"/>
  <c r="AC34" i="1"/>
  <c r="AC27" i="1"/>
  <c r="AC17" i="1"/>
  <c r="Z29" i="1"/>
  <c r="AB51" i="1"/>
  <c r="AB5" i="1"/>
  <c r="AA31" i="1"/>
  <c r="AA15" i="1"/>
  <c r="AB46" i="1"/>
  <c r="Z13" i="1"/>
  <c r="AA54" i="1"/>
  <c r="AA19" i="1"/>
  <c r="AA32" i="1"/>
  <c r="Z74" i="1"/>
  <c r="Z18" i="1"/>
  <c r="Z42" i="1"/>
  <c r="Z64" i="1"/>
  <c r="Z44" i="1"/>
  <c r="AB29" i="1"/>
  <c r="AC21" i="1"/>
  <c r="Z34" i="1"/>
  <c r="Z27" i="1"/>
  <c r="AB23" i="1"/>
  <c r="AB52" i="1"/>
  <c r="Z31" i="1"/>
  <c r="Z15" i="1"/>
  <c r="AB40" i="1"/>
  <c r="AC40" i="1"/>
  <c r="AC13" i="1"/>
  <c r="AC74" i="1"/>
  <c r="AC18" i="1"/>
  <c r="AC42" i="1"/>
  <c r="X42" i="1" s="1"/>
  <c r="Y42" i="1" s="1"/>
  <c r="AC64" i="1"/>
  <c r="AC44" i="1"/>
  <c r="AC22" i="1"/>
  <c r="AB22" i="1"/>
  <c r="AA22" i="1"/>
  <c r="W74" i="1"/>
  <c r="W69" i="1"/>
  <c r="W48" i="1"/>
  <c r="W70" i="1"/>
  <c r="W35" i="1"/>
  <c r="W31" i="1"/>
  <c r="W51" i="1"/>
  <c r="W5" i="1"/>
  <c r="W23" i="1"/>
  <c r="W20" i="1"/>
  <c r="W71" i="1"/>
  <c r="W32" i="1"/>
  <c r="W41" i="1"/>
  <c r="W42" i="1"/>
  <c r="W43" i="1"/>
  <c r="W44" i="1"/>
  <c r="X122" i="1" l="1"/>
  <c r="Y122" i="1" s="1"/>
  <c r="X78" i="1"/>
  <c r="Y78" i="1" s="1"/>
  <c r="X173" i="1"/>
  <c r="Y173" i="1" s="1"/>
  <c r="X85" i="1"/>
  <c r="Y85" i="1" s="1"/>
  <c r="X194" i="1"/>
  <c r="Y194" i="1" s="1"/>
  <c r="X190" i="1"/>
  <c r="Y190" i="1" s="1"/>
  <c r="X105" i="1"/>
  <c r="Y105" i="1" s="1"/>
  <c r="X215" i="1"/>
  <c r="Y215" i="1" s="1"/>
  <c r="X76" i="1"/>
  <c r="Y76" i="1" s="1"/>
  <c r="X208" i="1"/>
  <c r="Y208" i="1" s="1"/>
  <c r="X186" i="1"/>
  <c r="Y186" i="1" s="1"/>
  <c r="X221" i="1"/>
  <c r="Y221" i="1" s="1"/>
  <c r="X162" i="1"/>
  <c r="Y162" i="1" s="1"/>
  <c r="X114" i="1"/>
  <c r="Y114" i="1" s="1"/>
  <c r="X140" i="1"/>
  <c r="Y140" i="1" s="1"/>
  <c r="X192" i="1"/>
  <c r="Y192" i="1" s="1"/>
  <c r="X98" i="1"/>
  <c r="Y98" i="1" s="1"/>
  <c r="X212" i="1"/>
  <c r="Y212" i="1" s="1"/>
  <c r="X132" i="1"/>
  <c r="Y132" i="1" s="1"/>
  <c r="X118" i="1"/>
  <c r="Y118" i="1" s="1"/>
  <c r="X80" i="1"/>
  <c r="Y80" i="1" s="1"/>
  <c r="X151" i="1"/>
  <c r="Y151" i="1" s="1"/>
  <c r="X216" i="1"/>
  <c r="Y216" i="1" s="1"/>
  <c r="X154" i="1"/>
  <c r="Y154" i="1" s="1"/>
  <c r="X89" i="1"/>
  <c r="Y89" i="1" s="1"/>
  <c r="X146" i="1"/>
  <c r="Y146" i="1" s="1"/>
  <c r="X220" i="1"/>
  <c r="Y220" i="1" s="1"/>
  <c r="X222" i="1"/>
  <c r="Y222" i="1" s="1"/>
  <c r="X6" i="1"/>
  <c r="Y6" i="1" s="1"/>
  <c r="X63" i="1"/>
  <c r="Y63" i="1" s="1"/>
  <c r="X60" i="1"/>
  <c r="Y60" i="1" s="1"/>
  <c r="X101" i="1"/>
  <c r="Y101" i="1" s="1"/>
  <c r="X178" i="1"/>
  <c r="Y178" i="1" s="1"/>
  <c r="X198" i="1"/>
  <c r="Y198" i="1" s="1"/>
  <c r="X92" i="1"/>
  <c r="Y92" i="1" s="1"/>
  <c r="X211" i="1"/>
  <c r="Y211" i="1" s="1"/>
  <c r="X187" i="1"/>
  <c r="Y187" i="1" s="1"/>
  <c r="X77" i="1"/>
  <c r="Y77" i="1" s="1"/>
  <c r="X81" i="1"/>
  <c r="Y81" i="1" s="1"/>
  <c r="X93" i="1"/>
  <c r="Y93" i="1" s="1"/>
  <c r="X170" i="1"/>
  <c r="Y170" i="1" s="1"/>
  <c r="X172" i="1"/>
  <c r="Y172" i="1" s="1"/>
  <c r="X109" i="1"/>
  <c r="Y109" i="1" s="1"/>
  <c r="X193" i="1"/>
  <c r="Y193" i="1" s="1"/>
  <c r="X32" i="1"/>
  <c r="Y32" i="1" s="1"/>
  <c r="X19" i="1"/>
  <c r="Y19" i="1" s="1"/>
  <c r="X3" i="1"/>
  <c r="Y3" i="1" s="1"/>
  <c r="X50" i="1"/>
  <c r="Y50" i="1" s="1"/>
  <c r="X112" i="1"/>
  <c r="Y112" i="1" s="1"/>
  <c r="X133" i="1"/>
  <c r="Y133" i="1" s="1"/>
  <c r="X43" i="1"/>
  <c r="Y43" i="1" s="1"/>
  <c r="X7" i="1"/>
  <c r="Y7" i="1" s="1"/>
  <c r="X182" i="1"/>
  <c r="Y182" i="1" s="1"/>
  <c r="X91" i="1"/>
  <c r="Y91" i="1" s="1"/>
  <c r="X184" i="1"/>
  <c r="Y184" i="1" s="1"/>
  <c r="X152" i="1"/>
  <c r="Y152" i="1" s="1"/>
  <c r="X218" i="1"/>
  <c r="Y218" i="1" s="1"/>
  <c r="X58" i="1"/>
  <c r="Y58" i="1" s="1"/>
  <c r="X127" i="1"/>
  <c r="Y127" i="1" s="1"/>
  <c r="X31" i="1"/>
  <c r="Y31" i="1" s="1"/>
  <c r="X38" i="1"/>
  <c r="Y38" i="1" s="1"/>
  <c r="X52" i="1"/>
  <c r="Y52" i="1" s="1"/>
  <c r="X48" i="1"/>
  <c r="Y48" i="1" s="1"/>
  <c r="X165" i="1"/>
  <c r="Y165" i="1" s="1"/>
  <c r="X185" i="1"/>
  <c r="Y185" i="1" s="1"/>
  <c r="X113" i="1"/>
  <c r="Y113" i="1" s="1"/>
  <c r="X24" i="1"/>
  <c r="Y24" i="1" s="1"/>
  <c r="X84" i="1"/>
  <c r="Y84" i="1" s="1"/>
  <c r="X142" i="1"/>
  <c r="Y142" i="1" s="1"/>
  <c r="X210" i="1"/>
  <c r="Y210" i="1" s="1"/>
  <c r="X71" i="1"/>
  <c r="Y71" i="1" s="1"/>
  <c r="X209" i="1"/>
  <c r="Y209" i="1" s="1"/>
  <c r="X28" i="1"/>
  <c r="Y28" i="1" s="1"/>
  <c r="X15" i="1"/>
  <c r="Y15" i="1" s="1"/>
  <c r="X61" i="1"/>
  <c r="Y61" i="1" s="1"/>
  <c r="X59" i="1"/>
  <c r="Y59" i="1" s="1"/>
  <c r="X168" i="1"/>
  <c r="Y168" i="1" s="1"/>
  <c r="X160" i="1"/>
  <c r="Y160" i="1" s="1"/>
  <c r="X8" i="1"/>
  <c r="Y8" i="1" s="1"/>
  <c r="X39" i="1"/>
  <c r="Y39" i="1" s="1"/>
  <c r="X206" i="1"/>
  <c r="Y206" i="1" s="1"/>
  <c r="X201" i="1"/>
  <c r="Y201" i="1" s="1"/>
  <c r="X129" i="1"/>
  <c r="Y129" i="1" s="1"/>
  <c r="X123" i="1"/>
  <c r="Y123" i="1" s="1"/>
  <c r="X188" i="1"/>
  <c r="Y188" i="1" s="1"/>
  <c r="X103" i="1"/>
  <c r="Y103" i="1" s="1"/>
  <c r="X55" i="1"/>
  <c r="Y55" i="1" s="1"/>
  <c r="X97" i="1"/>
  <c r="Y97" i="1" s="1"/>
  <c r="X161" i="1"/>
  <c r="Y161" i="1" s="1"/>
  <c r="X20" i="1"/>
  <c r="Y20" i="1" s="1"/>
  <c r="X46" i="1"/>
  <c r="Y46" i="1" s="1"/>
  <c r="X26" i="1"/>
  <c r="Y26" i="1" s="1"/>
  <c r="X180" i="1"/>
  <c r="Y180" i="1" s="1"/>
  <c r="X41" i="1"/>
  <c r="Y41" i="1" s="1"/>
  <c r="X66" i="1"/>
  <c r="Y66" i="1" s="1"/>
  <c r="X21" i="1"/>
  <c r="Y21" i="1" s="1"/>
  <c r="X116" i="1"/>
  <c r="Y116" i="1" s="1"/>
  <c r="X9" i="1"/>
  <c r="Y9" i="1" s="1"/>
  <c r="X62" i="1"/>
  <c r="Y62" i="1" s="1"/>
  <c r="X174" i="1"/>
  <c r="Y174" i="1" s="1"/>
  <c r="X65" i="1"/>
  <c r="Y65" i="1" s="1"/>
  <c r="X12" i="1"/>
  <c r="Y12" i="1" s="1"/>
  <c r="X30" i="1"/>
  <c r="Y30" i="1" s="1"/>
  <c r="X4" i="1"/>
  <c r="Y4" i="1" s="1"/>
  <c r="X49" i="1"/>
  <c r="Y49" i="1" s="1"/>
  <c r="X57" i="1"/>
  <c r="Y57" i="1" s="1"/>
  <c r="X44" i="1"/>
  <c r="Y44" i="1" s="1"/>
  <c r="X17" i="1"/>
  <c r="Y17" i="1" s="1"/>
  <c r="X70" i="1"/>
  <c r="Y70" i="1" s="1"/>
  <c r="X27" i="1"/>
  <c r="Y27" i="1" s="1"/>
  <c r="X11" i="1"/>
  <c r="Y11" i="1" s="1"/>
  <c r="X69" i="1"/>
  <c r="Y69" i="1" s="1"/>
  <c r="X18" i="1"/>
  <c r="Y18" i="1" s="1"/>
  <c r="X51" i="1"/>
  <c r="Y51" i="1" s="1"/>
  <c r="X74" i="1"/>
  <c r="Y74" i="1" s="1"/>
  <c r="X64" i="1"/>
  <c r="Y64" i="1" s="1"/>
  <c r="X23" i="1"/>
  <c r="Y23" i="1" s="1"/>
  <c r="X40" i="1"/>
  <c r="Y40" i="1" s="1"/>
  <c r="X13" i="1"/>
  <c r="Y13" i="1" s="1"/>
  <c r="X16" i="1"/>
  <c r="Y16" i="1" s="1"/>
  <c r="X14" i="1"/>
  <c r="Y14" i="1" s="1"/>
  <c r="X29" i="1"/>
  <c r="Y29" i="1" s="1"/>
  <c r="X34" i="1"/>
  <c r="Y34" i="1" s="1"/>
  <c r="X5" i="1"/>
  <c r="Y5" i="1" s="1"/>
  <c r="X45" i="1"/>
  <c r="Y45" i="1" s="1"/>
  <c r="X22" i="1"/>
  <c r="Y22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22" i="1"/>
  <c r="W8" i="1" l="1"/>
  <c r="W39" i="1"/>
  <c r="W36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61" i="1" l="1"/>
  <c r="W46" i="1"/>
  <c r="W40" i="1"/>
  <c r="W54" i="1"/>
  <c r="W37" i="1"/>
</calcChain>
</file>

<file path=xl/sharedStrings.xml><?xml version="1.0" encoding="utf-8"?>
<sst xmlns="http://schemas.openxmlformats.org/spreadsheetml/2006/main" count="39630" uniqueCount="10936">
  <si>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</si>
  <si>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</si>
  <si>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</si>
  <si>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</si>
  <si>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</si>
  <si>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</si>
  <si>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</si>
  <si>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</si>
  <si>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</si>
  <si>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</si>
  <si>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</si>
  <si>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</si>
  <si>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</si>
  <si>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</si>
  <si>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</si>
  <si>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</si>
  <si>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</si>
  <si>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</si>
  <si>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</si>
  <si>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</si>
  <si>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</si>
  <si>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</si>
  <si>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</si>
  <si>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</si>
  <si>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</si>
  <si>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</si>
  <si>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</si>
  <si>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</si>
  <si>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</si>
  <si>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</si>
  <si>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</si>
  <si>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</si>
  <si>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</si>
  <si>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</si>
  <si>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</si>
  <si>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</si>
  <si>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</si>
  <si>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</si>
  <si>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</si>
  <si>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</si>
  <si>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</si>
  <si>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</si>
  <si>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</si>
  <si>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</si>
  <si>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</si>
  <si>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</si>
  <si>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</si>
  <si>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</si>
  <si>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</si>
  <si>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</si>
  <si>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</si>
  <si>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</si>
  <si>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</si>
  <si>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</si>
  <si>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</si>
  <si>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</si>
  <si>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</si>
  <si>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</si>
  <si>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</si>
  <si>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</si>
  <si>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</si>
  <si>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</si>
  <si>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</si>
  <si>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</si>
  <si>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</si>
  <si>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</si>
  <si>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</si>
  <si>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</si>
  <si>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</si>
  <si>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</si>
  <si>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</si>
  <si>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</si>
  <si>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</si>
  <si>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</si>
  <si>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</si>
  <si>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</si>
  <si>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</si>
  <si>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</si>
  <si>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</si>
  <si>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</si>
  <si>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</si>
  <si>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</si>
  <si>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</si>
  <si>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</si>
  <si>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</si>
  <si>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</si>
  <si>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</si>
  <si>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</si>
  <si>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</si>
  <si>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</si>
  <si>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</si>
  <si>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</si>
  <si>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</si>
  <si>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</si>
  <si>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</si>
  <si>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</si>
  <si>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</si>
  <si>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</si>
  <si>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</si>
  <si>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</si>
  <si>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</si>
  <si>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</si>
  <si>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</si>
  <si>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</si>
  <si>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</si>
  <si>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</si>
  <si>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</si>
  <si>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</si>
  <si>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</si>
  <si>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</si>
  <si>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</si>
  <si>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</si>
  <si>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</si>
  <si>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</si>
  <si>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</si>
  <si>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</si>
  <si>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</si>
  <si>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</si>
  <si>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</si>
  <si>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</si>
  <si>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</si>
  <si>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</si>
  <si>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</si>
  <si>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</si>
  <si>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</si>
  <si>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</si>
  <si>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</si>
  <si>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</si>
  <si>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</si>
  <si>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</si>
  <si>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</si>
  <si>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</si>
  <si>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</si>
  <si>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</si>
  <si>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</si>
  <si>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</si>
  <si>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</si>
  <si>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</si>
  <si>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</si>
  <si>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</si>
  <si>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</si>
  <si>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</si>
  <si>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</si>
  <si>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</si>
  <si>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</si>
  <si>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</si>
  <si>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</si>
  <si>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</si>
  <si>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</si>
  <si>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</si>
  <si>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</si>
  <si>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</si>
  <si>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</si>
  <si>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</si>
  <si>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</si>
  <si>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</si>
  <si>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</si>
  <si>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</si>
  <si>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</si>
  <si>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</si>
  <si>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</si>
  <si>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</si>
  <si>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</si>
  <si>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</si>
  <si>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</si>
  <si>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</si>
  <si>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</si>
  <si>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</si>
  <si>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</si>
  <si>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</si>
  <si>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</si>
  <si>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</si>
  <si>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</si>
  <si>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</si>
  <si>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</si>
  <si>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</si>
  <si>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</si>
  <si>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</si>
  <si>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</si>
  <si>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</si>
  <si>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</si>
  <si>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</si>
  <si>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</si>
  <si>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</si>
  <si>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</si>
  <si>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</si>
  <si>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</si>
  <si>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</si>
  <si>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</si>
  <si>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</si>
  <si>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</si>
  <si>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</si>
  <si>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</si>
  <si>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</si>
  <si>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</si>
  <si>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</si>
  <si>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</si>
  <si>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</si>
  <si>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</si>
  <si>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</si>
  <si>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</si>
  <si>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</si>
  <si>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</si>
  <si>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</si>
  <si>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</si>
  <si>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</si>
  <si>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</si>
  <si>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</si>
  <si>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</si>
  <si>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</si>
  <si>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</si>
  <si>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</si>
  <si>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</si>
  <si>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</si>
  <si>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</si>
  <si>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</si>
  <si>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</si>
  <si>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</si>
  <si>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</si>
  <si>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</si>
  <si>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</si>
  <si>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</si>
  <si>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</si>
  <si>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</si>
  <si>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</si>
  <si>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</si>
  <si>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</si>
  <si>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</si>
  <si>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</si>
  <si>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</si>
  <si>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</si>
  <si>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</si>
  <si>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</si>
  <si>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</si>
  <si>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</si>
  <si>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</si>
  <si>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</si>
  <si>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</si>
  <si>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</si>
  <si>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</si>
  <si>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</si>
  <si>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</si>
  <si>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</si>
  <si>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</si>
  <si>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</si>
  <si>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</si>
  <si>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</si>
  <si>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</si>
  <si>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</si>
  <si>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</si>
  <si>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</si>
  <si>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</si>
  <si>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</si>
  <si>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</si>
  <si>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</si>
  <si>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</si>
  <si>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</si>
  <si>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</si>
  <si>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</si>
  <si>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</si>
  <si>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</si>
  <si>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</si>
  <si>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</si>
  <si>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</si>
  <si>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</si>
  <si>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</si>
  <si>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</si>
  <si>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</si>
  <si>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</si>
  <si>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</si>
  <si>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</si>
  <si>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</si>
  <si>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</si>
  <si>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</si>
  <si>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</si>
  <si>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</si>
  <si>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</si>
  <si>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</si>
  <si>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</si>
  <si>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</si>
  <si>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</si>
  <si>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</si>
  <si>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</si>
  <si>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</si>
  <si>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</si>
  <si>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</si>
  <si>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</si>
  <si>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</si>
  <si>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</si>
  <si>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</si>
  <si>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</si>
  <si>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</si>
  <si>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</si>
  <si>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</si>
  <si>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</si>
  <si>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</si>
  <si>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</si>
  <si>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</si>
  <si>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</si>
  <si>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</si>
  <si>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</si>
  <si>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</si>
  <si>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</si>
  <si>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</si>
  <si>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</si>
  <si>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</si>
  <si>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</si>
  <si>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</si>
  <si>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</si>
  <si>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</si>
  <si>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</si>
  <si>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</si>
  <si>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</si>
  <si>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</si>
  <si>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</si>
  <si>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</si>
  <si>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</si>
  <si>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</si>
  <si>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</si>
  <si>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</si>
  <si>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</si>
  <si>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</si>
  <si>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</si>
  <si>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</si>
  <si>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</si>
  <si>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</si>
  <si>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</si>
  <si>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</si>
  <si>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</si>
  <si>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</si>
  <si>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</si>
  <si>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</si>
  <si>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</si>
  <si>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</si>
  <si>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</si>
  <si>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</si>
  <si>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</si>
  <si>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</si>
  <si>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</si>
  <si>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</si>
  <si>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</si>
  <si>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</si>
  <si>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</si>
  <si>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</si>
  <si>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</si>
  <si>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</si>
  <si>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</si>
  <si>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</si>
  <si>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</si>
  <si>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</si>
  <si>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</si>
  <si>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</si>
  <si>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</si>
  <si>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</si>
  <si>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</si>
  <si>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</si>
  <si>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</si>
  <si>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</si>
  <si>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</si>
  <si>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</si>
  <si>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</si>
  <si>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</si>
  <si>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</si>
  <si>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</si>
  <si>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</si>
  <si>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</si>
  <si>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</si>
  <si>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</si>
  <si>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</si>
  <si>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</si>
  <si>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</si>
  <si>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</si>
  <si>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</si>
  <si>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</si>
  <si>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</si>
  <si>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</si>
  <si>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</si>
  <si>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</si>
  <si>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</si>
  <si>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</si>
  <si>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</si>
  <si>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</si>
  <si>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</si>
  <si>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</si>
  <si>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</si>
  <si>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</si>
  <si>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</si>
  <si>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</si>
  <si>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</si>
  <si>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</si>
  <si>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</si>
  <si>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</si>
  <si>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</si>
  <si>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</si>
  <si>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</si>
  <si>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</si>
  <si>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</si>
  <si>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</si>
  <si>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</si>
  <si>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</si>
  <si>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</si>
  <si>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</si>
  <si>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</si>
  <si>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</si>
  <si>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</si>
  <si>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</si>
  <si>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</si>
  <si>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</si>
  <si>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</si>
  <si>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</si>
  <si>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</si>
  <si>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</si>
  <si>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</si>
  <si>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</si>
  <si>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</si>
  <si>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</si>
  <si>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</si>
  <si>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</si>
  <si>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</si>
  <si>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</si>
  <si>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</si>
  <si>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</si>
  <si>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</si>
  <si>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</si>
  <si>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</si>
  <si>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</si>
  <si>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</si>
  <si>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</si>
  <si>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</si>
  <si>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</si>
  <si>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</si>
  <si>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</si>
  <si>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</si>
  <si>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</si>
  <si>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</si>
  <si>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</si>
  <si>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</si>
  <si>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</si>
  <si>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</si>
  <si>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</si>
  <si>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</si>
  <si>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</si>
  <si>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</si>
  <si>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</si>
  <si>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</si>
  <si>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</si>
  <si>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</si>
  <si>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</si>
  <si>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</si>
  <si>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</si>
  <si>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</si>
  <si>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</si>
  <si>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</si>
  <si>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</si>
  <si>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</si>
  <si>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</si>
  <si>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</si>
  <si>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</si>
  <si>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</si>
  <si>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</si>
  <si>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</si>
  <si>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</si>
  <si>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</si>
  <si>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</si>
  <si>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</si>
  <si>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</si>
  <si>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</si>
  <si>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</si>
  <si>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</si>
  <si>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</si>
  <si>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</si>
  <si>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</si>
  <si>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</si>
  <si>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</si>
  <si>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</si>
  <si>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</si>
  <si>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</si>
  <si>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</si>
  <si>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</si>
  <si>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</si>
  <si>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</si>
  <si>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</si>
  <si>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</si>
  <si>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</si>
  <si>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</si>
  <si>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</si>
  <si>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</si>
  <si>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</si>
  <si>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</si>
  <si>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</si>
  <si>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</si>
  <si>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</si>
  <si>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</si>
  <si>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</si>
  <si>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</si>
  <si>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</si>
  <si>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</si>
  <si>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</si>
  <si>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</si>
  <si>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</si>
  <si>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</si>
  <si>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</si>
  <si>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</si>
  <si>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</si>
  <si>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</si>
  <si>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</si>
  <si>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</si>
  <si>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</si>
  <si>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</si>
  <si>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</si>
  <si>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</si>
  <si>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</si>
  <si>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</si>
  <si>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</si>
  <si>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</si>
  <si>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</si>
  <si>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</si>
  <si>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</si>
  <si>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</si>
  <si>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</si>
  <si>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</si>
  <si>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</si>
  <si>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</si>
  <si>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</si>
  <si>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</si>
  <si>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</si>
  <si>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</si>
  <si>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</si>
  <si>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</si>
  <si>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</si>
  <si>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</si>
  <si>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</si>
  <si>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</si>
  <si>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</si>
  <si>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</si>
  <si>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</si>
  <si>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</si>
  <si>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</si>
  <si>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</si>
  <si>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</si>
  <si>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</si>
  <si>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</si>
  <si>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</si>
  <si>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</si>
  <si>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</si>
  <si>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</si>
  <si>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</si>
  <si>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</si>
  <si>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</si>
  <si>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</si>
  <si>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</si>
  <si>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</si>
  <si>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</si>
  <si>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</si>
  <si>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</si>
  <si>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</si>
  <si>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</si>
  <si>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</si>
  <si>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</si>
  <si>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</si>
  <si>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</si>
  <si>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</si>
  <si>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</si>
  <si>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</si>
  <si>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</si>
  <si>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</si>
  <si>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</si>
  <si>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</si>
  <si>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</si>
  <si>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</si>
  <si>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</si>
  <si>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</si>
  <si>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</si>
  <si>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</si>
  <si>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</si>
  <si>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</si>
  <si>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</si>
  <si>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</si>
  <si>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</si>
  <si>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</si>
  <si>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</si>
  <si>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</si>
  <si>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</si>
  <si>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</si>
  <si>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</si>
  <si>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</si>
  <si>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</si>
  <si>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</si>
  <si>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</si>
  <si>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</si>
  <si>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</si>
  <si>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</si>
  <si>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</si>
  <si>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</si>
  <si>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</si>
  <si>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</si>
  <si>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</si>
  <si>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</si>
  <si>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</si>
  <si>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</si>
  <si>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</si>
  <si>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</si>
  <si>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</si>
  <si>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</si>
  <si>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</si>
  <si>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</si>
  <si>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</si>
  <si>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</si>
  <si>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</si>
  <si>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</si>
  <si>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</si>
  <si>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</si>
  <si>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</si>
  <si>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</si>
  <si>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</si>
  <si>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</si>
  <si>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</si>
  <si>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</si>
  <si>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</si>
  <si>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</si>
  <si>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</si>
  <si>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</si>
  <si>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</si>
  <si>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</si>
  <si>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</si>
  <si>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</si>
  <si>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</si>
  <si>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</si>
  <si>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</si>
  <si>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</si>
  <si>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</si>
  <si>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</si>
  <si>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</si>
  <si>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</si>
  <si>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</si>
  <si>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</si>
  <si>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</si>
  <si>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</si>
  <si>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</si>
  <si>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</si>
  <si>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</si>
  <si>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</si>
  <si>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</si>
  <si>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</si>
  <si>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</si>
  <si>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</si>
  <si>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</si>
  <si>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</si>
  <si>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</si>
  <si>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</si>
  <si>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</si>
  <si>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</si>
  <si>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</si>
  <si>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</si>
  <si>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</si>
  <si>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</si>
  <si>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</si>
  <si>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</si>
  <si>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</si>
  <si>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</si>
  <si>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</si>
  <si>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</si>
  <si>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</si>
  <si>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</si>
  <si>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</si>
  <si>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</si>
  <si>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</si>
  <si>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</si>
  <si>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</si>
  <si>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</si>
  <si>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</si>
  <si>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</si>
  <si>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</si>
  <si>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</si>
  <si>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</si>
  <si>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</si>
  <si>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</si>
  <si>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</si>
  <si>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</si>
  <si>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</si>
  <si>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</si>
  <si>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</si>
  <si>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</si>
  <si>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</si>
  <si>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</si>
  <si>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</si>
  <si>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</si>
  <si>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</si>
  <si>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</si>
  <si>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</si>
  <si>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</si>
  <si>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</si>
  <si>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</si>
  <si>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</si>
  <si>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</si>
  <si>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</si>
  <si>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</si>
  <si>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</si>
  <si>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</si>
  <si>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</si>
  <si>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</si>
  <si>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</si>
  <si>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</si>
  <si>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</si>
  <si>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</si>
  <si>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</si>
  <si>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</si>
  <si>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</si>
  <si>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</si>
  <si>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</si>
  <si>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</si>
  <si>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</si>
  <si>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</si>
  <si>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</si>
  <si>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</si>
  <si>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</si>
  <si>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</si>
  <si>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</si>
  <si>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</si>
  <si>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</si>
  <si>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</si>
  <si>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</si>
  <si>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</si>
  <si>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</si>
  <si>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</si>
  <si>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</si>
  <si>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</si>
  <si>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</si>
  <si>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</si>
  <si>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</si>
  <si>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</si>
  <si>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</si>
  <si>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</si>
  <si>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</si>
  <si>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</si>
  <si>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</si>
  <si>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</si>
  <si>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</si>
  <si>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</si>
  <si>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</si>
  <si>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</si>
  <si>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</si>
  <si>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</si>
  <si>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</si>
  <si>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</si>
  <si>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</si>
  <si>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</si>
  <si>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</si>
  <si>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</si>
  <si>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</si>
  <si>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</si>
  <si>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</si>
  <si>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</si>
  <si>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</si>
  <si>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</si>
  <si>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</si>
  <si>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</si>
  <si>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</si>
  <si>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</si>
  <si>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</si>
  <si>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</si>
  <si>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</si>
  <si>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</si>
  <si>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</si>
  <si>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</si>
  <si>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</si>
  <si>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</si>
  <si>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</si>
  <si>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</si>
  <si>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</si>
  <si>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</si>
  <si>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</si>
  <si>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</si>
  <si>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</si>
  <si>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</si>
  <si>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</si>
  <si>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</si>
  <si>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</si>
  <si>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</si>
  <si>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</si>
  <si>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</si>
  <si>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</si>
  <si>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</si>
  <si>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</si>
  <si>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</si>
  <si>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</si>
  <si>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</si>
  <si>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</si>
  <si>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</si>
  <si>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</si>
  <si>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</si>
  <si>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</si>
  <si>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</si>
  <si>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</si>
  <si>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</si>
  <si>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</si>
  <si>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</si>
  <si>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</si>
  <si>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</si>
  <si>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</si>
  <si>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</si>
  <si>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</si>
  <si>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</si>
  <si>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</si>
  <si>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</si>
  <si>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</si>
  <si>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</si>
  <si>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</si>
  <si>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</si>
  <si>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</si>
  <si>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</si>
  <si>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</si>
  <si>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</si>
  <si>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</si>
  <si>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</si>
  <si>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</si>
  <si>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</si>
  <si>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</si>
  <si>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</si>
  <si>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</si>
  <si>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</si>
  <si>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</si>
  <si>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</si>
  <si>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</si>
  <si>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</si>
  <si>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</si>
  <si>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</si>
  <si>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</si>
  <si>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</si>
  <si>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</si>
  <si>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</si>
  <si>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</si>
  <si>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</si>
  <si>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</si>
  <si>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</si>
  <si>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</si>
  <si>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</si>
  <si>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</si>
  <si>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</si>
  <si>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</si>
  <si>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</si>
  <si>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</si>
  <si>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</si>
  <si>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</si>
  <si>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</si>
  <si>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</si>
  <si>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</si>
  <si>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</si>
  <si>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</si>
  <si>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</si>
  <si>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</si>
  <si>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</si>
  <si>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</si>
  <si>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</si>
  <si>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</si>
  <si>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</si>
  <si>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</si>
  <si>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</si>
  <si>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</si>
  <si>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</si>
  <si>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</si>
  <si>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</si>
  <si>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</si>
  <si>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</si>
  <si>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</si>
  <si>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</si>
  <si>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</si>
  <si>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</si>
  <si>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</si>
  <si>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</si>
  <si>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</si>
  <si>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</si>
  <si>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</si>
  <si>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</si>
  <si>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</si>
  <si>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</si>
  <si>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</si>
  <si>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</si>
  <si>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</si>
  <si>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</si>
  <si>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</si>
  <si>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</si>
  <si>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</si>
  <si>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</si>
  <si>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</si>
  <si>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</si>
  <si>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</si>
  <si>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</si>
  <si>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</si>
  <si>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</si>
  <si>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</si>
  <si>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</si>
  <si>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</si>
  <si>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</si>
  <si>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</si>
  <si>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</si>
  <si>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</si>
  <si>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</si>
  <si>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</si>
  <si>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</si>
  <si>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</si>
  <si>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</si>
  <si>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</si>
  <si>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</si>
  <si>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</si>
  <si>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</si>
  <si>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</si>
  <si>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</si>
  <si>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</si>
  <si>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</si>
  <si>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</si>
  <si>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</si>
  <si>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</si>
  <si>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</si>
  <si>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</si>
  <si>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</si>
  <si>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</si>
  <si>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</si>
  <si>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</si>
  <si>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</si>
  <si>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</si>
  <si>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</si>
  <si>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</si>
  <si>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</si>
  <si>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</si>
  <si>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</si>
  <si>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</si>
  <si>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</si>
  <si>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</si>
  <si>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</si>
  <si>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</si>
  <si>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</si>
  <si>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</si>
  <si>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</si>
  <si>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</si>
  <si>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</si>
  <si>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</si>
  <si>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</si>
  <si>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</si>
  <si>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</si>
  <si>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</si>
  <si>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</si>
  <si>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</si>
  <si>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</si>
  <si>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</si>
  <si>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</si>
  <si>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</si>
  <si>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</si>
  <si>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</si>
  <si>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</si>
  <si>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</si>
  <si>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</si>
  <si>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</si>
  <si>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</si>
  <si>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</si>
  <si>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</si>
  <si>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</si>
  <si>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</si>
  <si>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</si>
  <si>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</si>
  <si>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</si>
  <si>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</si>
  <si>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</si>
  <si>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</si>
  <si>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</si>
  <si>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</si>
  <si>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</si>
  <si>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</si>
  <si>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</si>
  <si>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</si>
  <si>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</si>
  <si>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</si>
  <si>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</si>
  <si>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</si>
  <si>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</si>
  <si>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</si>
  <si>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</si>
  <si>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</si>
  <si>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</si>
  <si>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</si>
  <si>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</si>
  <si>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</si>
  <si>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</si>
  <si>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</si>
  <si>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</si>
  <si>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</si>
  <si>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</si>
  <si>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</si>
  <si>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</si>
  <si>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</si>
  <si>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</si>
  <si>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</si>
  <si>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</si>
  <si>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</si>
  <si>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</si>
  <si>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</si>
  <si>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</si>
  <si>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</si>
  <si>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</si>
  <si>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</si>
  <si>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</si>
  <si>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</si>
  <si>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</si>
  <si>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</si>
  <si>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</si>
  <si>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</si>
  <si>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</si>
  <si>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</si>
  <si>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</si>
  <si>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</si>
  <si>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</si>
  <si>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</si>
  <si>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</si>
  <si>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</si>
  <si>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</si>
  <si>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</si>
  <si>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</si>
  <si>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</si>
  <si>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</si>
  <si>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</si>
  <si>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</si>
  <si>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</si>
  <si>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</si>
  <si>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</si>
  <si>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</si>
  <si>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</si>
  <si>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</si>
  <si>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</si>
  <si>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</si>
  <si>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</si>
  <si>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</si>
  <si>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</si>
  <si>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</si>
  <si>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</si>
  <si>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</si>
  <si>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</si>
  <si>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</si>
  <si>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</si>
  <si>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</si>
  <si>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</si>
  <si>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</si>
  <si>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</si>
  <si>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</si>
  <si>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</si>
  <si>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</si>
  <si>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</si>
  <si>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</si>
  <si>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</si>
  <si>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</si>
  <si>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</si>
  <si>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</si>
  <si>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</si>
  <si>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</si>
  <si>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</si>
  <si>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</si>
  <si>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</si>
  <si>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</si>
  <si>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</si>
  <si>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</si>
  <si>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</si>
  <si>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</si>
  <si>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</si>
  <si>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</si>
  <si>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</si>
  <si>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</si>
  <si>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</si>
  <si>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</si>
  <si>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</si>
  <si>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</si>
  <si>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</si>
  <si>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</si>
  <si>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</si>
  <si>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</si>
  <si>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</si>
  <si>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</si>
  <si>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</si>
  <si>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</si>
  <si>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</si>
  <si>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</si>
  <si>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</si>
  <si>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</si>
  <si>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</si>
  <si>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</si>
  <si>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</si>
  <si>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</si>
  <si>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</si>
  <si>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</si>
  <si>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</si>
  <si>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</si>
  <si>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</si>
  <si>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</si>
  <si>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</si>
  <si>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</si>
  <si>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</si>
  <si>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</si>
  <si>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</si>
  <si>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</si>
  <si>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</si>
  <si>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</si>
  <si>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</si>
  <si>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</si>
  <si>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</si>
  <si>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</si>
  <si>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</si>
  <si>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</si>
  <si>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</si>
  <si>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</si>
  <si>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</si>
  <si>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</si>
  <si>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</si>
  <si>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</si>
  <si>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</si>
  <si>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</si>
  <si>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</si>
  <si>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</si>
  <si>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</si>
  <si>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</si>
  <si>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</si>
  <si>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</si>
  <si>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</si>
  <si>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</si>
  <si>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</si>
  <si>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</si>
  <si>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</si>
  <si>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</si>
  <si>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</si>
  <si>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</si>
  <si>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</si>
  <si>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</si>
  <si>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</si>
  <si>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</si>
  <si>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</si>
  <si>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</si>
  <si>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</si>
  <si>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</si>
  <si>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</si>
  <si>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</si>
  <si>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</si>
  <si>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</si>
  <si>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</si>
  <si>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</si>
  <si>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</si>
  <si>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</si>
  <si>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</si>
  <si>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</si>
  <si>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</si>
  <si>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</si>
  <si>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</si>
  <si>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</si>
  <si>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</si>
  <si>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</si>
  <si>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</si>
  <si>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</si>
  <si>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</si>
  <si>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</si>
  <si>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</si>
  <si>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</si>
  <si>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</si>
  <si>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</si>
  <si>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</si>
  <si>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</si>
  <si>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</si>
  <si>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</si>
  <si>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</si>
  <si>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</si>
  <si>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</si>
  <si>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</si>
  <si>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</si>
  <si>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</si>
  <si>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</si>
  <si>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</si>
  <si>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</si>
  <si>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</si>
  <si>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</si>
  <si>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</si>
  <si>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</si>
  <si>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</si>
  <si>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</si>
  <si>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</si>
  <si>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</si>
  <si>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</si>
  <si>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</si>
  <si>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</si>
  <si>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</si>
  <si>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</si>
  <si>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</si>
  <si>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</si>
  <si>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</si>
  <si>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</si>
  <si>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</si>
  <si>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</si>
  <si>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</si>
  <si>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</si>
  <si>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</si>
  <si>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</si>
  <si>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</si>
  <si>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</si>
  <si>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</si>
  <si>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</si>
  <si>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</si>
  <si>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</si>
  <si>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</si>
  <si>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</si>
  <si>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</si>
  <si>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</si>
  <si>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</si>
  <si>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</si>
  <si>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</si>
  <si>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</si>
  <si>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</si>
  <si>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</si>
  <si>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</si>
  <si>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</si>
  <si>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</si>
  <si>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</si>
  <si>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</si>
  <si>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</si>
  <si>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</si>
  <si>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</si>
  <si>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</si>
  <si>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</si>
  <si>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</si>
  <si>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</si>
  <si>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</si>
  <si>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</si>
  <si>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</si>
  <si>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</si>
  <si>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</si>
  <si>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</si>
  <si>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</si>
  <si>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</si>
  <si>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</si>
  <si>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</si>
  <si>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</si>
  <si>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</si>
  <si>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</si>
  <si>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</si>
  <si>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</si>
  <si>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</si>
  <si>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</si>
  <si>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</si>
  <si>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</si>
  <si>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</si>
  <si>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</si>
  <si>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</si>
  <si>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</si>
  <si>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</si>
  <si>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</si>
  <si>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</si>
  <si>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</si>
  <si>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</si>
  <si>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</si>
  <si>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</si>
  <si>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</si>
  <si>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</si>
  <si>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</si>
  <si>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</si>
  <si>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</si>
  <si>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</si>
  <si>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</si>
  <si>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</si>
  <si>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</si>
  <si>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</si>
  <si>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</si>
  <si>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</si>
  <si>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</si>
  <si>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</si>
  <si>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</si>
  <si>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</si>
  <si>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</si>
  <si>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</si>
  <si>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</si>
  <si>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</si>
  <si>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</si>
  <si>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</si>
  <si>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</si>
  <si>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</si>
  <si>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</si>
  <si>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</si>
  <si>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</si>
  <si>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</si>
  <si>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</si>
  <si>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</si>
  <si>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</si>
  <si>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</si>
  <si>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</si>
  <si>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</si>
  <si>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</si>
  <si>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</si>
  <si>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</si>
  <si>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</si>
  <si>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</si>
  <si>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</si>
  <si>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</si>
  <si>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</si>
  <si>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</si>
  <si>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</si>
  <si>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</si>
  <si>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</si>
  <si>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</si>
  <si>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</si>
  <si>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</si>
  <si>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</si>
  <si>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</si>
  <si>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</si>
  <si>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</si>
  <si>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</si>
  <si>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</si>
  <si>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</si>
  <si>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</si>
  <si>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</si>
  <si>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</si>
  <si>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</si>
  <si>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</si>
  <si>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</si>
  <si>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</si>
  <si>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</si>
  <si>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</si>
  <si>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</si>
  <si>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</si>
  <si>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</si>
  <si>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</si>
  <si>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</si>
  <si>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</si>
  <si>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</si>
  <si>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</si>
  <si>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</si>
  <si>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</si>
  <si>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</si>
  <si>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</si>
  <si>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</si>
  <si>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</si>
  <si>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</si>
  <si>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</si>
  <si>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</si>
  <si>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</si>
  <si>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</si>
  <si>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</si>
  <si>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</si>
  <si>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</si>
  <si>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</si>
  <si>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</si>
  <si>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</si>
  <si>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</si>
  <si>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</si>
  <si>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</si>
  <si>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</si>
  <si>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</si>
  <si>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</si>
  <si>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</si>
  <si>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</si>
  <si>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</si>
  <si>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</si>
  <si>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</si>
  <si>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</si>
  <si>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</si>
  <si>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</si>
  <si>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</si>
  <si>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</si>
  <si>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</si>
  <si>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</si>
  <si>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</si>
  <si>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</si>
  <si>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</si>
  <si>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</si>
  <si>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</si>
  <si>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</si>
  <si>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</si>
  <si>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</si>
  <si>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</si>
  <si>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</si>
  <si>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</si>
  <si>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</si>
  <si>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</si>
  <si>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</si>
  <si>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</si>
  <si>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</si>
  <si>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</si>
  <si>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</si>
  <si>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</si>
  <si>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</si>
  <si>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</si>
  <si>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</si>
  <si>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</si>
  <si>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</si>
  <si>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</si>
  <si>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</si>
  <si>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</si>
  <si>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</si>
  <si>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</si>
  <si>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</si>
  <si>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</si>
  <si>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</si>
  <si>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</si>
  <si>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</si>
  <si>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</si>
  <si>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</si>
  <si>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</si>
  <si>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</si>
  <si>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</si>
  <si>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</si>
  <si>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</si>
  <si>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</si>
  <si>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</si>
  <si>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</si>
  <si>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</si>
  <si>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</si>
  <si>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</si>
  <si>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</si>
  <si>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</si>
  <si>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</si>
  <si>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</si>
  <si>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</si>
  <si>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</si>
  <si>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</si>
  <si>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</si>
  <si>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</si>
  <si>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</si>
  <si>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</si>
  <si>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</si>
  <si>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</si>
  <si>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</si>
  <si>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</si>
  <si>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</si>
  <si>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</si>
  <si>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</si>
  <si>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</si>
  <si>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</si>
  <si>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</si>
  <si>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</si>
  <si>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</si>
  <si>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</si>
  <si>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</si>
  <si>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</si>
  <si>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</si>
  <si>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</si>
  <si>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</si>
  <si>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</si>
  <si>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</si>
  <si>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</si>
  <si>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</si>
  <si>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</si>
  <si>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</si>
  <si>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</si>
  <si>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</si>
  <si>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</si>
  <si>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</si>
  <si>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</si>
  <si>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</si>
  <si>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</si>
  <si>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</si>
  <si>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</si>
  <si>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</si>
  <si>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</si>
  <si>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</si>
  <si>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</si>
  <si>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</si>
  <si>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</si>
  <si>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</si>
  <si>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</si>
  <si>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</si>
  <si>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</si>
  <si>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</si>
  <si>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</si>
  <si>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</si>
  <si>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</si>
  <si>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</si>
  <si>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</si>
  <si>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</si>
  <si>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</si>
  <si>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</si>
  <si>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</si>
  <si>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</si>
  <si>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</si>
  <si>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</si>
  <si>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</si>
  <si>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</si>
  <si>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</si>
  <si>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</si>
  <si>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</si>
  <si>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</si>
  <si>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</si>
  <si>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</si>
  <si>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</si>
  <si>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</si>
  <si>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</si>
  <si>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</si>
  <si>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</si>
  <si>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</si>
  <si>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</si>
  <si>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</si>
  <si>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</si>
  <si>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</si>
  <si>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</si>
  <si>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</si>
  <si>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</si>
  <si>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</si>
  <si>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</si>
  <si>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</si>
  <si>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</si>
  <si>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</si>
  <si>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</si>
  <si>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</si>
  <si>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</si>
  <si>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</si>
  <si>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</si>
  <si>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</si>
  <si>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</si>
  <si>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</si>
  <si>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</si>
  <si>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</si>
  <si>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</si>
  <si>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</si>
  <si>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</si>
  <si>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</si>
  <si>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</si>
  <si>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</si>
  <si>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</si>
  <si>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</si>
  <si>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</si>
  <si>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</si>
  <si>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</si>
  <si>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</si>
  <si>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</si>
  <si>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</si>
  <si>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</si>
  <si>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</si>
  <si>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</si>
  <si>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</si>
  <si>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</si>
  <si>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</si>
  <si>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</si>
  <si>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</si>
  <si>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</si>
  <si>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</si>
  <si>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</si>
  <si>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</si>
  <si>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</si>
  <si>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</si>
  <si>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</si>
  <si>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</si>
  <si>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</si>
  <si>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</si>
  <si>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</si>
  <si>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</si>
  <si>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</si>
  <si>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</si>
  <si>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</si>
  <si>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</si>
  <si>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</si>
  <si>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</si>
  <si>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</si>
  <si>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</si>
  <si>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</si>
  <si>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</si>
  <si>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</si>
  <si>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</si>
  <si>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</si>
  <si>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</si>
  <si>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</si>
  <si>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</si>
  <si>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</si>
  <si>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</si>
  <si>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</si>
  <si>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</si>
  <si>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</si>
  <si>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</si>
  <si>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</si>
  <si>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</si>
  <si>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</si>
  <si>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</si>
  <si>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</si>
  <si>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</si>
  <si>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</si>
  <si>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</si>
  <si>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</si>
  <si>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</si>
  <si>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</si>
  <si>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</si>
  <si>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</si>
  <si>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</si>
  <si>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</si>
  <si>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</si>
  <si>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</si>
  <si>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</si>
  <si>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</si>
  <si>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</si>
  <si>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</si>
  <si>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</si>
  <si>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</si>
  <si>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</si>
  <si>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</si>
  <si>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</si>
  <si>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</si>
  <si>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</si>
  <si>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</si>
  <si>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</si>
  <si>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</si>
  <si>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</si>
  <si>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</si>
  <si>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</si>
  <si>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</si>
  <si>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</si>
  <si>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</si>
  <si>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</si>
  <si>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</si>
  <si>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</si>
  <si>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</si>
  <si>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</si>
  <si>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</si>
  <si>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</si>
  <si>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</si>
  <si>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</si>
  <si>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</si>
  <si>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</si>
  <si>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</si>
  <si>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</si>
  <si>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</si>
  <si>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</si>
  <si>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</si>
  <si>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</si>
  <si>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</si>
  <si>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</si>
  <si>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</si>
  <si>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</si>
  <si>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</si>
  <si>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</si>
  <si>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</si>
  <si>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</si>
  <si>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</si>
  <si>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</si>
  <si>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</si>
  <si>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</si>
  <si>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</si>
  <si>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</si>
  <si>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</si>
  <si>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</si>
  <si>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</si>
  <si>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</si>
  <si>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</si>
  <si>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</si>
  <si>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</si>
  <si>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</si>
  <si>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</si>
  <si>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</si>
  <si>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</si>
  <si>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</si>
  <si>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</si>
  <si>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</si>
  <si>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</si>
  <si>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</si>
  <si>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</si>
  <si>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</si>
  <si>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</si>
  <si>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</si>
  <si>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</si>
  <si>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</si>
  <si>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</si>
  <si>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</si>
  <si>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</si>
  <si>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</si>
  <si>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</si>
  <si>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</si>
  <si>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</si>
  <si>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</si>
  <si>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</si>
  <si>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</si>
  <si>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</si>
  <si>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</si>
  <si>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</si>
  <si>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</si>
  <si>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</si>
  <si>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</si>
  <si>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</si>
  <si>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</si>
  <si>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</si>
  <si>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</si>
  <si>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</si>
  <si>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</si>
  <si>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</si>
  <si>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</si>
  <si>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</si>
  <si>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</si>
  <si>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</si>
  <si>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</si>
  <si>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</si>
  <si>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</si>
  <si>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</si>
  <si>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</si>
  <si>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</si>
  <si>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</si>
  <si>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</si>
  <si>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</si>
  <si>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</si>
  <si>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</si>
  <si>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</si>
  <si>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</si>
  <si>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</si>
  <si>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</si>
  <si>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</si>
  <si>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</si>
  <si>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</si>
  <si>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</si>
  <si>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</si>
  <si>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</si>
  <si>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</si>
  <si>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</si>
  <si>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</si>
  <si>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</si>
  <si>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</si>
  <si>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</si>
  <si>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</si>
  <si>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</si>
  <si>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</si>
  <si>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</si>
  <si>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</si>
  <si>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</si>
  <si>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</si>
  <si>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</si>
  <si>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</si>
  <si>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</si>
  <si>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</si>
  <si>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</si>
  <si>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</si>
  <si>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</si>
  <si>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</si>
  <si>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</si>
  <si>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</si>
  <si>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</si>
  <si>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</si>
  <si>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</si>
  <si>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</si>
  <si>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</si>
  <si>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</si>
  <si>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</si>
  <si>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</si>
  <si>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</si>
  <si>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</si>
  <si>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</si>
  <si>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</si>
  <si>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</si>
  <si>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</si>
  <si>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</si>
  <si>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</si>
  <si>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</si>
  <si>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</si>
  <si>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</si>
  <si>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</si>
  <si>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</si>
  <si>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</si>
  <si>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</si>
  <si>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</si>
  <si>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</si>
  <si>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</si>
  <si>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</si>
  <si>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</si>
  <si>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</si>
  <si>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</si>
  <si>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</si>
  <si>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</si>
  <si>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</si>
  <si>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</si>
  <si>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</si>
  <si>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</si>
  <si>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</si>
  <si>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</si>
  <si>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</si>
  <si>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</si>
  <si>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</si>
  <si>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</si>
  <si>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</si>
  <si>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</si>
  <si>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</si>
  <si>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</si>
  <si>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</si>
  <si>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</si>
  <si>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</si>
  <si>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</si>
  <si>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</si>
  <si>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</si>
  <si>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</si>
  <si>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</si>
  <si>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</si>
  <si>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</si>
  <si>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</si>
  <si>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</si>
  <si>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</si>
  <si>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</si>
  <si>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</si>
  <si>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</si>
  <si>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</si>
  <si>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</si>
  <si>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</si>
  <si>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</si>
  <si>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</si>
  <si>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</si>
  <si>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</si>
  <si>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</si>
  <si>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</si>
  <si>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</si>
  <si>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</si>
  <si>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</si>
  <si>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</si>
  <si>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</si>
  <si>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</si>
  <si>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</si>
  <si>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</si>
  <si>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</si>
  <si>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</si>
  <si>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</si>
  <si>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</si>
  <si>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</si>
  <si>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</si>
  <si>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</si>
  <si>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</si>
  <si>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</si>
  <si>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</si>
  <si>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</si>
  <si>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</si>
  <si>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</si>
  <si>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</si>
  <si>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</si>
  <si>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</si>
  <si>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</si>
  <si>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</si>
  <si>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</si>
  <si>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</si>
  <si>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</si>
  <si>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</si>
  <si>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</si>
  <si>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</si>
  <si>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</si>
  <si>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</si>
  <si>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</si>
  <si>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</si>
  <si>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</si>
  <si>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</si>
  <si>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</si>
  <si>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</si>
  <si>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</si>
  <si>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</si>
  <si>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</si>
  <si>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</si>
  <si>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</si>
  <si>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</si>
  <si>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</si>
  <si>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</si>
  <si>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</si>
  <si>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</si>
  <si>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</si>
  <si>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</si>
  <si>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</si>
  <si>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</si>
  <si>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</si>
  <si>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</si>
  <si>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</si>
  <si>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</si>
  <si>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</si>
  <si>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</si>
  <si>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</si>
  <si>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</si>
  <si>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</si>
  <si>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</si>
  <si>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</si>
  <si>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</si>
  <si>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</si>
  <si>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</si>
  <si>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</si>
  <si>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</si>
  <si>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</si>
  <si>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</si>
  <si>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</si>
  <si>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</si>
  <si>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</si>
  <si>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</si>
  <si>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</si>
  <si>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</si>
  <si>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</si>
  <si>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</si>
  <si>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</si>
  <si>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</si>
  <si>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</si>
  <si>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</si>
  <si>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</si>
  <si>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</si>
  <si>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</si>
  <si>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</si>
  <si>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</si>
  <si>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</si>
  <si>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</si>
  <si>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</si>
  <si>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</si>
  <si>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</si>
  <si>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</si>
  <si>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</si>
  <si>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</si>
  <si>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</si>
  <si>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</si>
  <si>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</si>
  <si>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</si>
  <si>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</si>
  <si>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</si>
  <si>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</si>
  <si>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</si>
  <si>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</si>
  <si>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</si>
  <si>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</si>
  <si>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</si>
  <si>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</si>
  <si>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</si>
  <si>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</si>
  <si>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</si>
  <si>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</si>
  <si>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</si>
  <si>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</si>
  <si>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</si>
  <si>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</si>
  <si>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</si>
  <si>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</si>
  <si>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</si>
  <si>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</si>
  <si>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</si>
  <si>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</si>
  <si>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</si>
  <si>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</si>
  <si>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</si>
  <si>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</si>
  <si>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</si>
  <si>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</si>
  <si>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</si>
  <si>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</si>
  <si>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</si>
  <si>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</si>
  <si>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</si>
  <si>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</si>
  <si>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</si>
  <si>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</si>
  <si>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</si>
  <si>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</si>
  <si>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</si>
  <si>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</si>
  <si>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</si>
  <si>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</si>
  <si>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</si>
  <si>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</si>
  <si>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</si>
  <si>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</si>
  <si>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</si>
  <si>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</si>
  <si>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</si>
  <si>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</si>
  <si>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</si>
  <si>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</si>
  <si>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</si>
  <si>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</si>
  <si>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</si>
  <si>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</si>
  <si>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</si>
  <si>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</si>
  <si>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</si>
  <si>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</si>
  <si>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</si>
  <si>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</si>
  <si>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</si>
  <si>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</si>
  <si>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</si>
  <si>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</si>
  <si>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</si>
  <si>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</si>
  <si>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</si>
  <si>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</si>
  <si>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</si>
  <si>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</si>
  <si>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</si>
  <si>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</si>
  <si>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</si>
  <si>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</si>
  <si>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</si>
  <si>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</si>
  <si>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</si>
  <si>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</si>
  <si>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</si>
  <si>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</si>
  <si>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</si>
  <si>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</si>
  <si>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</si>
  <si>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</si>
  <si>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</si>
  <si>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</si>
  <si>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</si>
  <si>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</si>
  <si>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</si>
  <si>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</si>
  <si>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</si>
  <si>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</si>
  <si>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</si>
  <si>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</si>
  <si>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</si>
  <si>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</si>
  <si>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</si>
  <si>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</si>
  <si>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</si>
  <si>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</si>
  <si>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</si>
  <si>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</si>
  <si>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</si>
  <si>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</si>
  <si>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</si>
  <si>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</si>
  <si>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</si>
  <si>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</si>
  <si>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</si>
  <si>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</si>
  <si>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</si>
  <si>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</si>
  <si>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</si>
  <si>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</si>
  <si>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</si>
  <si>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</si>
  <si>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</si>
  <si>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</si>
  <si>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</si>
  <si>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</si>
  <si>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</si>
  <si>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</si>
  <si>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</si>
  <si>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</si>
  <si>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</si>
  <si>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</si>
  <si>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</si>
  <si>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</si>
  <si>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</si>
  <si>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</si>
  <si>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</si>
  <si>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</si>
  <si>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</si>
  <si>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</si>
  <si>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</si>
  <si>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</si>
  <si>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</si>
  <si>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</si>
  <si>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</si>
  <si>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</si>
  <si>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</si>
  <si>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</si>
  <si>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</si>
  <si>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</si>
  <si>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</si>
  <si>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</si>
  <si>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</si>
  <si>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</si>
  <si>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</si>
  <si>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</si>
  <si>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</si>
  <si>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</si>
  <si>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</si>
  <si>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</si>
  <si>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</si>
  <si>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</si>
  <si>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</si>
  <si>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</si>
  <si>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</si>
  <si>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</si>
  <si>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</si>
  <si>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</si>
  <si>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</si>
  <si>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</si>
  <si>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</si>
  <si>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</si>
  <si>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</si>
  <si>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</si>
  <si>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</si>
  <si>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</si>
  <si>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</si>
  <si>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</si>
  <si>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</si>
  <si>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</si>
  <si>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</si>
  <si>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</si>
  <si>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</si>
  <si>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</si>
  <si>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</si>
  <si>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</si>
  <si>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</si>
  <si>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</si>
  <si>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</si>
  <si>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</si>
  <si>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</si>
  <si>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</si>
  <si>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</si>
  <si>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</si>
  <si>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</si>
  <si>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</si>
  <si>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</si>
  <si>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</si>
  <si>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</si>
  <si>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</si>
  <si>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</si>
  <si>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</si>
  <si>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</si>
  <si>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</si>
  <si>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</si>
  <si>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</si>
  <si>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</si>
  <si>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</si>
  <si>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</si>
  <si>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</si>
  <si>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</si>
  <si>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</si>
  <si>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</si>
  <si>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</si>
  <si>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</si>
  <si>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</si>
  <si>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</si>
  <si>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</si>
  <si>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</si>
  <si>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</si>
  <si>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</si>
  <si>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</si>
  <si>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</si>
  <si>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</si>
  <si>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</si>
  <si>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</si>
  <si>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</si>
  <si>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</si>
  <si>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</si>
  <si>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</si>
  <si>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</si>
  <si>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</si>
  <si>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</si>
  <si>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</si>
  <si>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</si>
  <si>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</si>
  <si>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</si>
  <si>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</si>
  <si>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</si>
  <si>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</si>
  <si>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</si>
  <si>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</si>
  <si>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</si>
  <si>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</si>
  <si>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</si>
  <si>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</si>
  <si>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</si>
  <si>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</si>
  <si>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</si>
  <si>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</si>
  <si>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</si>
  <si>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</si>
  <si>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</si>
  <si>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</si>
  <si>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</si>
  <si>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</si>
  <si>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</si>
  <si>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</si>
  <si>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</si>
  <si>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</si>
  <si>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</si>
  <si>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</si>
  <si>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</si>
  <si>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</si>
  <si>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</si>
  <si>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</si>
  <si>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</si>
  <si>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</si>
  <si>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</si>
  <si>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</si>
  <si>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</si>
  <si>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</si>
  <si>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</si>
  <si>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</si>
  <si>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</si>
  <si>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</si>
  <si>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</si>
  <si>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</si>
  <si>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</si>
  <si>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</si>
  <si>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</si>
  <si>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</si>
  <si>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</si>
  <si>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</si>
  <si>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</si>
  <si>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</si>
  <si>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</si>
  <si>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</si>
  <si>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</si>
  <si>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</si>
  <si>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</si>
  <si>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</si>
  <si>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</si>
  <si>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</si>
  <si>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</si>
  <si>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</si>
  <si>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</si>
  <si>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</si>
  <si>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</si>
  <si>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</si>
  <si>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</si>
  <si>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</si>
  <si>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</si>
  <si>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</si>
  <si>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</si>
  <si>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</si>
  <si>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</si>
  <si>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</si>
  <si>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</si>
  <si>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</si>
  <si>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</si>
  <si>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</si>
  <si>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</si>
  <si>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</si>
  <si>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</si>
  <si>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</si>
  <si>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</si>
  <si>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</si>
  <si>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</si>
  <si>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</si>
  <si>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</si>
  <si>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</si>
  <si>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</si>
  <si>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</si>
  <si>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</si>
  <si>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</si>
  <si>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</si>
  <si>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</si>
  <si>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</si>
  <si>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</si>
  <si>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</si>
  <si>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</si>
  <si>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</si>
  <si>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</si>
  <si>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</si>
  <si>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</si>
  <si>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</si>
  <si>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</si>
  <si>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</si>
  <si>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</si>
  <si>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</si>
  <si>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</si>
  <si>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</si>
  <si>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</si>
  <si>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</si>
  <si>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</si>
  <si>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</si>
  <si>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</si>
  <si>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</si>
  <si>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</si>
  <si>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</si>
  <si>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</si>
  <si>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</si>
  <si>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</si>
  <si>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</si>
  <si>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</si>
  <si>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</si>
  <si>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</si>
  <si>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</si>
  <si>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</si>
  <si>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</si>
  <si>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</si>
  <si>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</si>
  <si>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</si>
  <si>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</si>
  <si>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</si>
  <si>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</si>
  <si>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</si>
  <si>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</si>
  <si>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</si>
  <si>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</si>
  <si>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</si>
  <si>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</si>
  <si>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</si>
  <si>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</si>
  <si>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</si>
  <si>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</si>
  <si>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</si>
  <si>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</si>
  <si>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</si>
  <si>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</si>
  <si>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</si>
  <si>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</si>
  <si>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</si>
  <si>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</si>
  <si>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</si>
  <si>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</si>
  <si>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</si>
  <si>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</si>
  <si>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</si>
  <si>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</si>
  <si>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</si>
  <si>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</si>
  <si>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</si>
  <si>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</si>
  <si>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</si>
  <si>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</si>
  <si>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</si>
  <si>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</si>
  <si>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</si>
  <si>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</si>
  <si>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</si>
  <si>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</si>
  <si>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</si>
  <si>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</si>
  <si>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</si>
  <si>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</si>
  <si>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</si>
  <si>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</si>
  <si>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</si>
  <si>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</si>
  <si>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</si>
  <si>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</si>
  <si>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</si>
  <si>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</si>
  <si>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</si>
  <si>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</si>
  <si>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</si>
  <si>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</si>
  <si>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</si>
  <si>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</si>
  <si>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</si>
  <si>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</si>
  <si>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</si>
  <si>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</si>
  <si>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</si>
  <si>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</si>
  <si>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</si>
  <si>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</si>
  <si>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</si>
  <si>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</si>
  <si>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</si>
  <si>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</si>
  <si>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</si>
  <si>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</si>
  <si>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</si>
  <si>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</si>
  <si>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</si>
  <si>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</si>
  <si>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</si>
  <si>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</si>
  <si>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</si>
  <si>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</si>
  <si>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</si>
  <si>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</si>
  <si>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</si>
  <si>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</si>
  <si>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</si>
  <si>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</si>
  <si>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</si>
  <si>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</si>
  <si>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</si>
  <si>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</si>
  <si>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</si>
  <si>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</si>
  <si>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</si>
  <si>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</si>
  <si>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</si>
  <si>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</si>
  <si>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</si>
  <si>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</si>
  <si>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</si>
  <si>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</si>
  <si>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</si>
  <si>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</si>
  <si>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</si>
  <si>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</si>
  <si>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</si>
  <si>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</si>
  <si>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</si>
  <si>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</si>
  <si>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</si>
  <si>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</si>
  <si>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</si>
  <si>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</si>
  <si>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</si>
  <si>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</si>
  <si>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</si>
  <si>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</si>
  <si>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</si>
  <si>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</si>
  <si>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</si>
  <si>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</si>
  <si>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</si>
  <si>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</si>
  <si>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</si>
  <si>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</si>
  <si>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</si>
  <si>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</si>
  <si>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</si>
  <si>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</si>
  <si>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</si>
  <si>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</si>
  <si>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</si>
  <si>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</si>
  <si>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</si>
  <si>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</si>
  <si>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</si>
  <si>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</si>
  <si>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</si>
  <si>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</si>
  <si>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</si>
  <si>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</si>
  <si>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</si>
  <si>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</si>
  <si>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</si>
  <si>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</si>
  <si>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</si>
  <si>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</si>
  <si>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</si>
  <si>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</si>
  <si>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</si>
  <si>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</si>
  <si>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</si>
  <si>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</si>
  <si>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</si>
  <si>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</si>
  <si>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</si>
  <si>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</si>
  <si>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</si>
  <si>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</si>
  <si>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</si>
  <si>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</si>
  <si>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</si>
  <si>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</si>
  <si>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</si>
  <si>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</si>
  <si>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</si>
  <si>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</si>
  <si>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</si>
  <si>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</si>
  <si>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</si>
  <si>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</si>
  <si>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</si>
  <si>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</si>
  <si>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</si>
  <si>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</si>
  <si>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</si>
  <si>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</si>
  <si>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</si>
  <si>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</si>
  <si>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</si>
  <si>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</si>
  <si>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</si>
  <si>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</si>
  <si>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</si>
  <si>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</si>
  <si>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</si>
  <si>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</si>
  <si>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</si>
  <si>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</si>
  <si>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</si>
  <si>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</si>
  <si>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</si>
  <si>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</si>
  <si>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</si>
  <si>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</si>
  <si>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</si>
  <si>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</si>
  <si>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</si>
  <si>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</si>
  <si>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</si>
  <si>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</si>
  <si>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</si>
  <si>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</si>
  <si>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</si>
  <si>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</si>
  <si>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</si>
  <si>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</si>
  <si>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</si>
  <si>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</si>
  <si>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</si>
  <si>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</si>
  <si>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</si>
  <si>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</si>
  <si>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</si>
  <si>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</si>
  <si>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</si>
  <si>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</si>
  <si>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</si>
  <si>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</si>
  <si>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</si>
  <si>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</si>
  <si>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</si>
  <si>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</si>
  <si>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</si>
  <si>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</si>
  <si>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</si>
  <si>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</si>
  <si>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</si>
  <si>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</si>
  <si>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</si>
  <si>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</si>
  <si>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</si>
  <si>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</si>
  <si>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</si>
  <si>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</si>
  <si>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</si>
  <si>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</si>
  <si>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</si>
  <si>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</si>
  <si>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</si>
  <si>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</si>
  <si>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</si>
  <si>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</si>
  <si>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</si>
  <si>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</si>
  <si>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</si>
  <si>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</si>
  <si>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</si>
  <si>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</si>
  <si>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</si>
  <si>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</si>
  <si>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</si>
  <si>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</si>
  <si>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</si>
  <si>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</si>
  <si>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</si>
  <si>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</si>
  <si>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</si>
  <si>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</si>
  <si>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</si>
  <si>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</si>
  <si>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</si>
  <si>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</si>
  <si>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</si>
  <si>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</si>
  <si>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</si>
  <si>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</si>
  <si>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</si>
  <si>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</si>
  <si>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</si>
  <si>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</si>
  <si>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</si>
  <si>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</si>
  <si>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</si>
  <si>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</si>
  <si>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</si>
  <si>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</si>
  <si>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</si>
  <si>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</si>
  <si>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</si>
  <si>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</si>
  <si>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</si>
  <si>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</si>
  <si>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</si>
  <si>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</si>
  <si>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</si>
  <si>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</si>
  <si>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</si>
  <si>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</si>
  <si>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</si>
  <si>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</si>
  <si>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</si>
  <si>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</si>
  <si>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</si>
  <si>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</si>
  <si>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</si>
  <si>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</si>
  <si>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</si>
  <si>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</si>
  <si>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</si>
  <si>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</si>
  <si>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</si>
  <si>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</si>
  <si>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</si>
  <si>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</si>
  <si>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</si>
  <si>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</si>
  <si>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</si>
  <si>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</si>
  <si>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</si>
  <si>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</si>
  <si>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</si>
  <si>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</si>
  <si>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</si>
  <si>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</si>
  <si>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</si>
  <si>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</si>
  <si>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</si>
  <si>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</si>
  <si>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</si>
  <si>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</si>
  <si>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</si>
  <si>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</si>
  <si>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</si>
  <si>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</si>
  <si>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</si>
  <si>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</si>
  <si>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</si>
  <si>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</si>
  <si>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</si>
  <si>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</si>
  <si>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</si>
  <si>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</si>
  <si>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</si>
  <si>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</si>
  <si>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</si>
  <si>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</si>
  <si>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</si>
  <si>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</si>
  <si>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</si>
  <si>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</si>
  <si>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</si>
  <si>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</si>
  <si>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</si>
  <si>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</si>
  <si>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</si>
  <si>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</si>
  <si>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</si>
  <si>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</si>
  <si>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</si>
  <si>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</si>
  <si>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</si>
  <si>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</si>
  <si>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</si>
  <si>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</si>
  <si>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</si>
  <si>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</si>
  <si>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</si>
  <si>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</si>
  <si>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</si>
  <si>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</si>
  <si>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</si>
  <si>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</si>
  <si>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</si>
  <si>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</si>
  <si>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</si>
  <si>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</si>
  <si>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</si>
  <si>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</si>
  <si>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</si>
  <si>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</si>
  <si>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</si>
  <si>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</si>
  <si>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</si>
  <si>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</si>
  <si>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</si>
  <si>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</si>
  <si>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</si>
  <si>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</si>
  <si>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</si>
  <si>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</si>
  <si>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</si>
  <si>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</si>
  <si>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</si>
  <si>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</si>
  <si>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</si>
  <si>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</si>
  <si>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</si>
  <si>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</si>
  <si>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</si>
  <si>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</si>
  <si>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</si>
  <si>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</si>
  <si>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</si>
  <si>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</si>
  <si>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</si>
  <si>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</si>
  <si>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</si>
  <si>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</si>
  <si>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</si>
  <si>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</si>
  <si>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</si>
  <si>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</si>
  <si>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</si>
  <si>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</si>
  <si>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</si>
  <si>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</si>
  <si>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</si>
  <si>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</si>
  <si>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</si>
  <si>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</si>
  <si>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</si>
  <si>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</si>
  <si>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</si>
  <si>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</si>
  <si>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</si>
  <si>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</si>
  <si>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</si>
  <si>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</si>
  <si>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</si>
  <si>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</si>
  <si>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</si>
  <si>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</si>
  <si>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</si>
  <si>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</si>
  <si>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</si>
  <si>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</si>
  <si>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</si>
  <si>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</si>
  <si>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</si>
  <si>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</si>
  <si>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</si>
  <si>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</si>
  <si>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</si>
  <si>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</si>
  <si>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</si>
  <si>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</si>
  <si>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</si>
  <si>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</si>
  <si>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</si>
  <si>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</si>
  <si>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</si>
  <si>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</si>
  <si>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</si>
  <si>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</si>
  <si>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</si>
  <si>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</si>
  <si>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</si>
  <si>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</si>
  <si>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</si>
  <si>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</si>
  <si>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</si>
  <si>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</si>
  <si>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</si>
  <si>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</si>
  <si>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</si>
  <si>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</si>
  <si>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</si>
  <si>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</si>
  <si>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</si>
  <si>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</si>
  <si>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</si>
  <si>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</si>
  <si>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</si>
  <si>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</si>
  <si>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</si>
  <si>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</si>
  <si>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</si>
  <si>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</si>
  <si>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</si>
  <si>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</si>
  <si>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</si>
  <si>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</si>
  <si>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</si>
  <si>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</si>
  <si>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</si>
  <si>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</si>
  <si>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</si>
  <si>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</si>
  <si>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</si>
  <si>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</si>
  <si>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</si>
  <si>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</si>
  <si>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</si>
  <si>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</si>
  <si>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</si>
  <si>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</si>
  <si>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</si>
  <si>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</si>
  <si>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</si>
  <si>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</si>
  <si>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</si>
  <si>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</si>
  <si>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</si>
  <si>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</si>
  <si>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</si>
  <si>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</si>
  <si>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</si>
  <si>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</si>
  <si>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</si>
  <si>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</si>
  <si>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</si>
  <si>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</si>
  <si>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</si>
  <si>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</si>
  <si>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</si>
  <si>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</si>
  <si>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</si>
  <si>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</si>
  <si>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</si>
  <si>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</si>
  <si>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</si>
  <si>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</si>
  <si>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</si>
  <si>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</si>
  <si>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</si>
  <si>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</si>
  <si>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</si>
  <si>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</si>
  <si>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</si>
  <si>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</si>
  <si>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</si>
  <si>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</si>
  <si>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</si>
  <si>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</si>
  <si>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</si>
  <si>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</si>
  <si>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</si>
  <si>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</si>
  <si>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</si>
  <si>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</si>
  <si>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</si>
  <si>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</si>
  <si>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</si>
  <si>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</si>
  <si>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</si>
  <si>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</si>
  <si>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</si>
  <si>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</si>
  <si>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</si>
  <si>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</si>
  <si>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</si>
  <si>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</si>
  <si>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</si>
  <si>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</si>
  <si>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</si>
  <si>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</si>
  <si>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</si>
  <si>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</si>
  <si>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</si>
  <si>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</si>
  <si>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</si>
  <si>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</si>
  <si>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</si>
  <si>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</si>
  <si>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</si>
  <si>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</si>
  <si>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</si>
  <si>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</si>
  <si>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</si>
  <si>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</si>
  <si>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</si>
  <si>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</si>
  <si>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</si>
  <si>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</si>
  <si>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</si>
  <si>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</si>
  <si>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</si>
  <si>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</si>
  <si>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</si>
  <si>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</si>
  <si>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</si>
  <si>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</si>
  <si>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</si>
  <si>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</si>
  <si>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</si>
  <si>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</si>
  <si>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</si>
  <si>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</si>
  <si>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</si>
  <si>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</si>
  <si>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</si>
  <si>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</si>
  <si>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</si>
  <si>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</si>
  <si>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</si>
  <si>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</si>
  <si>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</si>
  <si>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</si>
  <si>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</si>
  <si>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</si>
  <si>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</si>
  <si>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</si>
  <si>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</si>
  <si>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</si>
  <si>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</si>
  <si>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</si>
  <si>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</si>
  <si>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</si>
  <si>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</si>
  <si>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</si>
  <si>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</si>
  <si>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</si>
  <si>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</si>
  <si>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</si>
  <si>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</si>
  <si>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</si>
  <si>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</si>
  <si>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</si>
  <si>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</si>
  <si>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</si>
  <si>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</si>
  <si>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</si>
  <si>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</si>
  <si>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</si>
  <si>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</si>
  <si>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</si>
  <si>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</si>
  <si>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</si>
  <si>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</si>
  <si>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</si>
  <si>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</si>
  <si>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</si>
  <si>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</si>
  <si>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</si>
  <si>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</si>
  <si>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</si>
  <si>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</si>
  <si>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</si>
  <si>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</si>
  <si>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</si>
  <si>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</si>
  <si>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</si>
  <si>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</si>
  <si>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</si>
  <si>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</si>
  <si>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</si>
  <si>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</si>
  <si>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</si>
  <si>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</si>
  <si>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</si>
  <si>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</si>
  <si>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</si>
  <si>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</si>
  <si>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</si>
  <si>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</si>
  <si>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</si>
  <si>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</si>
  <si>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</si>
  <si>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</si>
  <si>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</si>
  <si>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</si>
  <si>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</si>
  <si>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</si>
  <si>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</si>
  <si>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</si>
  <si>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</si>
  <si>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</si>
  <si>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</si>
  <si>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</si>
  <si>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</si>
  <si>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</si>
  <si>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</si>
  <si>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</si>
  <si>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</si>
  <si>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</si>
  <si>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</si>
  <si>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</si>
  <si>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</si>
  <si>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</si>
  <si>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</si>
  <si>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</si>
  <si>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</si>
  <si>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</si>
  <si>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</si>
  <si>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</si>
  <si>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</si>
  <si>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</si>
  <si>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</si>
  <si>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</si>
  <si>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</si>
  <si>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</si>
  <si>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</si>
  <si>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</si>
  <si>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</si>
  <si>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</si>
  <si>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</si>
  <si>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</si>
  <si>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</si>
  <si>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</si>
  <si>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</si>
  <si>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</si>
  <si>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</si>
  <si>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</si>
  <si>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</si>
  <si>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</si>
  <si>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</si>
  <si>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</si>
  <si>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</si>
  <si>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</si>
  <si>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</si>
  <si>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</si>
  <si>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</si>
  <si>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</si>
  <si>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</si>
  <si>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</si>
  <si>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</si>
  <si>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</si>
  <si>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</si>
  <si>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</si>
  <si>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</si>
  <si>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</si>
  <si>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</si>
  <si>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</si>
  <si>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</si>
  <si>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</si>
  <si>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</si>
  <si>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</si>
  <si>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</si>
  <si>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</si>
  <si>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</si>
  <si>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</si>
  <si>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</si>
  <si>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</si>
  <si>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</si>
  <si>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</si>
  <si>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</si>
  <si>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</si>
  <si>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</si>
  <si>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</si>
  <si>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</si>
  <si>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</si>
  <si>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</si>
  <si>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</si>
  <si>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</si>
  <si>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</si>
  <si>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</si>
  <si>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</si>
  <si>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</si>
  <si>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</si>
  <si>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</si>
  <si>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</si>
  <si>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</si>
  <si>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</si>
  <si>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</si>
  <si>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</si>
  <si>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</si>
  <si>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</si>
  <si>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</si>
  <si>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</si>
  <si>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</si>
  <si>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</si>
  <si>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</si>
  <si>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</si>
  <si>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</si>
  <si>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</si>
  <si>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</si>
  <si>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</si>
  <si>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</si>
  <si>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</si>
  <si>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</si>
  <si>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</si>
  <si>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</si>
  <si>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</si>
  <si>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</si>
  <si>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</si>
  <si>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</si>
  <si>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</si>
  <si>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</si>
  <si>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</si>
  <si>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</si>
  <si>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</si>
  <si>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</si>
  <si>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</si>
  <si>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</si>
  <si>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</si>
  <si>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</si>
  <si>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</si>
  <si>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</si>
  <si>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</si>
  <si>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</si>
  <si>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</si>
  <si>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</si>
  <si>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</si>
  <si>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</si>
  <si>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</si>
  <si>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</si>
  <si>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</si>
  <si>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</si>
  <si>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</si>
  <si>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</si>
  <si>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</si>
  <si>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</si>
  <si>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</si>
  <si>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</si>
  <si>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</si>
  <si>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</si>
  <si>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</si>
  <si>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</si>
  <si>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</si>
  <si>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</si>
  <si>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</si>
  <si>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</si>
  <si>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</si>
  <si>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</si>
  <si>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</si>
  <si>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</si>
  <si>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</si>
  <si>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</si>
  <si>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</si>
  <si>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</si>
  <si>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</si>
  <si>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</si>
  <si>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</si>
  <si>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</si>
  <si>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</si>
  <si>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</si>
  <si>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</si>
  <si>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</si>
  <si>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</si>
  <si>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</si>
  <si>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</si>
  <si>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</si>
  <si>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</si>
  <si>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</si>
  <si>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</si>
  <si>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</si>
  <si>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</si>
  <si>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</si>
  <si>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</si>
  <si>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</si>
  <si>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</si>
  <si>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</si>
  <si>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</si>
  <si>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</si>
  <si>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</si>
  <si>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</si>
  <si>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</si>
  <si>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</si>
  <si>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</si>
  <si>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</si>
  <si>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</si>
  <si>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</si>
  <si>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</si>
  <si>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</si>
  <si>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</si>
  <si>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</si>
  <si>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</si>
  <si>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</si>
  <si>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</si>
  <si>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</si>
  <si>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</si>
  <si>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</si>
  <si>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</si>
  <si>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</si>
  <si>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</si>
  <si>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</si>
  <si>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</si>
  <si>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</si>
  <si>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</si>
  <si>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</si>
  <si>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</si>
  <si>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</si>
  <si>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</si>
  <si>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</si>
  <si>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</si>
  <si>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</si>
  <si>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</si>
  <si>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</si>
  <si>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</si>
  <si>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</si>
  <si>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</si>
  <si>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</si>
  <si>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</si>
  <si>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</si>
  <si>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</si>
  <si>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</si>
  <si>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</si>
  <si>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</si>
  <si>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</si>
  <si>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</si>
  <si>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</si>
  <si>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</si>
  <si>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</si>
  <si>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</si>
  <si>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</si>
  <si>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</si>
  <si>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</si>
  <si>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</si>
  <si>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</si>
  <si>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</si>
  <si>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</si>
  <si>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</si>
  <si>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</si>
  <si>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</si>
  <si>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</si>
  <si>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</si>
  <si>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</si>
  <si>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</si>
  <si>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</si>
  <si>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</si>
  <si>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</si>
  <si>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</si>
  <si>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</si>
  <si>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</si>
  <si>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</si>
  <si>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</si>
  <si>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</si>
  <si>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</si>
  <si>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</si>
  <si>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</si>
  <si>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</si>
  <si>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</si>
  <si>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</si>
  <si>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</si>
  <si>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</si>
  <si>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</si>
  <si>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</si>
  <si>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</si>
  <si>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</si>
  <si>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</si>
  <si>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</si>
  <si>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</si>
  <si>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</si>
  <si>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</si>
  <si>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</si>
  <si>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</si>
  <si>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</si>
  <si>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</si>
  <si>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</si>
  <si>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</si>
  <si>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</si>
  <si>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</si>
  <si>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</si>
  <si>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</si>
  <si>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</si>
  <si>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</si>
  <si>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</si>
  <si>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</si>
  <si>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</si>
  <si>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</si>
  <si>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</si>
  <si>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</si>
  <si>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</si>
  <si>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</si>
  <si>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</si>
  <si>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</si>
  <si>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</si>
  <si>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</si>
  <si>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</si>
  <si>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</si>
  <si>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</si>
  <si>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</si>
  <si>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</si>
  <si>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</si>
  <si>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</si>
  <si>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</si>
  <si>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</si>
  <si>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</si>
  <si>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</si>
  <si>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</si>
  <si>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</si>
  <si>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</si>
  <si>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</si>
  <si>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</si>
  <si>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</si>
  <si>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</si>
  <si>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</si>
  <si>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</si>
  <si>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</si>
  <si>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</si>
  <si>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</si>
  <si>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</si>
  <si>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</si>
  <si>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</si>
  <si>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</si>
  <si>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</si>
  <si>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</si>
  <si>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</si>
  <si>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</si>
  <si>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</si>
  <si>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</si>
  <si>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</si>
  <si>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</si>
  <si>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</si>
  <si>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</si>
  <si>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</si>
  <si>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</si>
  <si>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</si>
  <si>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</si>
  <si>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</si>
  <si>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</si>
  <si>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</si>
  <si>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</si>
  <si>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</si>
  <si>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</si>
  <si>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</si>
  <si>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</si>
  <si>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</si>
  <si>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</si>
  <si>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</si>
  <si>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</si>
  <si>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</si>
  <si>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</si>
  <si>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</si>
  <si>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</si>
  <si>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</si>
  <si>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</si>
  <si>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</si>
  <si>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</si>
  <si>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</si>
  <si>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</si>
  <si>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</si>
  <si>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</si>
  <si>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</si>
  <si>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</si>
  <si>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</si>
  <si>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</si>
  <si>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</si>
  <si>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</si>
  <si>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</si>
  <si>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</si>
  <si>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</si>
  <si>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</si>
  <si>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</si>
  <si>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</si>
  <si>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</si>
  <si>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</si>
  <si>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</si>
  <si>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</si>
  <si>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</si>
  <si>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</si>
  <si>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</si>
  <si>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</si>
  <si>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</si>
  <si>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</si>
  <si>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</si>
  <si>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</si>
  <si>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</si>
  <si>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</si>
  <si>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</si>
  <si>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</si>
  <si>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</si>
  <si>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</si>
  <si>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</si>
  <si>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</si>
  <si>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</si>
  <si>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</si>
  <si>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</si>
  <si>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</si>
  <si>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</si>
  <si>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</si>
  <si>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</si>
  <si>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</si>
  <si>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</si>
  <si>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</si>
  <si>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</si>
  <si>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</si>
  <si>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</si>
  <si>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</si>
  <si>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</si>
  <si>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</si>
  <si>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</si>
  <si>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</si>
  <si>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</si>
  <si>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</si>
  <si>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</si>
  <si>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</si>
  <si>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</si>
  <si>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</si>
  <si>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</si>
  <si>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</si>
  <si>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</si>
  <si>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</si>
  <si>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</si>
  <si>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</si>
  <si>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</si>
  <si>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</si>
  <si>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</si>
  <si>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</si>
  <si>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</si>
  <si>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</si>
  <si>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</si>
  <si>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</si>
  <si>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</si>
  <si>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</si>
  <si>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</si>
  <si>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</si>
  <si>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</si>
  <si>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</si>
  <si>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</si>
  <si>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</si>
  <si>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</si>
  <si>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</si>
  <si>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</si>
  <si>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</si>
  <si>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</si>
  <si>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</si>
  <si>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</si>
  <si>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</si>
  <si>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</si>
  <si>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</si>
  <si>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</si>
  <si>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</si>
  <si>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</si>
  <si>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</si>
  <si>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</si>
  <si>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</si>
  <si>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</si>
  <si>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</si>
  <si>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</si>
  <si>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</si>
  <si>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</si>
  <si>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</si>
  <si>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</si>
  <si>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</si>
  <si>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</si>
  <si>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</si>
  <si>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</si>
  <si>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</si>
  <si>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</si>
  <si>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</si>
  <si>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</si>
  <si>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</si>
  <si>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</si>
  <si>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</si>
  <si>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</si>
  <si>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</si>
  <si>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</si>
  <si>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</si>
  <si>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</si>
  <si>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</si>
  <si>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</si>
  <si>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</si>
  <si>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</si>
  <si>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</si>
  <si>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</si>
  <si>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</si>
  <si>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</si>
  <si>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</si>
  <si>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</si>
  <si>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</si>
  <si>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</si>
  <si>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</si>
  <si>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</si>
  <si>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</si>
  <si>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</si>
  <si>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</si>
  <si>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</si>
  <si>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</si>
  <si>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</si>
  <si>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</si>
  <si>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</si>
  <si>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</si>
  <si>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</si>
  <si>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</si>
  <si>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</si>
  <si>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</si>
  <si>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</si>
  <si>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</si>
  <si>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</si>
  <si>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</si>
  <si>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</si>
  <si>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</si>
  <si>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</si>
  <si>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</si>
  <si>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</si>
  <si>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</si>
  <si>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</si>
  <si>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</si>
  <si>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</si>
  <si>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</si>
  <si>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</si>
  <si>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</si>
  <si>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</si>
  <si>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</si>
  <si>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</si>
  <si>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</si>
  <si>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</si>
  <si>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</si>
  <si>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</si>
  <si>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</si>
  <si>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</si>
  <si>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</si>
  <si>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</si>
  <si>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</si>
  <si>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</si>
  <si>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</si>
  <si>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</si>
  <si>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</si>
  <si>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</si>
  <si>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</si>
  <si>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</si>
  <si>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</si>
  <si>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</si>
  <si>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</si>
  <si>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</si>
  <si>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</si>
  <si>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</si>
  <si>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</si>
  <si>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</si>
  <si>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</si>
  <si>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</si>
  <si>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</si>
  <si>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</si>
  <si>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</si>
  <si>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</si>
  <si>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</si>
  <si>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</si>
  <si>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</si>
  <si>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</si>
  <si>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</si>
  <si>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</si>
  <si>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</si>
  <si>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</si>
  <si>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</si>
  <si>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</si>
  <si>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</si>
  <si>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</si>
  <si>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</si>
  <si>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</si>
  <si>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</si>
  <si>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</si>
  <si>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</si>
  <si>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</si>
  <si>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</si>
  <si>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</si>
  <si>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</si>
  <si>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</si>
  <si>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</si>
  <si>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</si>
  <si>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</si>
  <si>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</si>
  <si>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</si>
  <si>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</si>
  <si>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</si>
  <si>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</si>
  <si>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</si>
  <si>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</si>
  <si>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</si>
  <si>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</si>
  <si>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</si>
  <si>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</si>
  <si>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</si>
  <si>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</si>
  <si>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</si>
  <si>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</si>
  <si>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</si>
  <si>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</si>
  <si>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</si>
  <si>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</si>
  <si>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</si>
  <si>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</si>
  <si>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</si>
  <si>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</si>
  <si>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</si>
  <si>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</si>
  <si>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</si>
  <si>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</si>
  <si>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</si>
  <si>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</si>
  <si>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</si>
  <si>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</si>
  <si>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</si>
  <si>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</si>
  <si>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</si>
  <si>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</si>
  <si>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</si>
  <si>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</si>
  <si>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</si>
  <si>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</si>
  <si>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</si>
  <si>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</si>
  <si>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</si>
  <si>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</si>
  <si>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</si>
  <si>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</si>
  <si>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</si>
  <si>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</si>
  <si>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</si>
  <si>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</si>
  <si>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</si>
  <si>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</si>
  <si>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</si>
  <si>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</si>
  <si>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</si>
  <si>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</si>
  <si>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</si>
  <si>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</si>
  <si>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</si>
  <si>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</si>
  <si>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</si>
  <si>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</si>
  <si>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</si>
  <si>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</si>
  <si>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</si>
  <si>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</si>
  <si>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</si>
  <si>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</si>
  <si>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</si>
  <si>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</si>
  <si>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</si>
  <si>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</si>
  <si>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</si>
  <si>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</si>
  <si>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</si>
  <si>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</si>
  <si>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</si>
  <si>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</si>
  <si>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</si>
  <si>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</si>
  <si>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</si>
  <si>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</si>
  <si>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</si>
  <si>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</si>
  <si>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</si>
  <si>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</si>
  <si>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</si>
  <si>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</si>
  <si>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</si>
  <si>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</si>
  <si>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</si>
  <si>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</si>
  <si>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</si>
  <si>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</si>
  <si>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</si>
  <si>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</si>
  <si>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</si>
  <si>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</si>
  <si>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</si>
  <si>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</si>
  <si>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</si>
  <si>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</si>
  <si>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</si>
  <si>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</si>
  <si>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</si>
  <si>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</si>
  <si>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</si>
  <si>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</si>
  <si>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</si>
  <si>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</si>
  <si>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</si>
  <si>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</si>
  <si>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</si>
  <si>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</si>
  <si>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</si>
  <si>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</si>
  <si>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</si>
  <si>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</si>
  <si>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</si>
  <si>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</si>
  <si>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</si>
  <si>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</si>
  <si>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</si>
  <si>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</si>
  <si>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</si>
  <si>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</si>
  <si>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</si>
  <si>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</si>
  <si>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</si>
  <si>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</si>
  <si>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</si>
  <si>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</si>
  <si>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</si>
  <si>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</si>
  <si>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</si>
  <si>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</si>
  <si>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</si>
  <si>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</si>
  <si>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</si>
  <si>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</si>
  <si>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</si>
  <si>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</si>
  <si>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</si>
  <si>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</si>
  <si>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</si>
  <si>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</si>
  <si>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</si>
  <si>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</si>
  <si>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</si>
  <si>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</si>
  <si>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</si>
  <si>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</si>
  <si>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</si>
  <si>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</si>
  <si>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</si>
  <si>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</si>
  <si>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</si>
  <si>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</si>
  <si>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</si>
  <si>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</si>
  <si>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</si>
  <si>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</si>
  <si>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</si>
  <si>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</si>
  <si>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</si>
  <si>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</si>
  <si>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</si>
  <si>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</si>
  <si>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</si>
  <si>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</si>
  <si>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</si>
  <si>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</si>
  <si>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</si>
  <si>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</si>
  <si>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</si>
  <si>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</si>
  <si>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</si>
  <si>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</si>
  <si>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</si>
  <si>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</si>
  <si>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</si>
  <si>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</si>
  <si>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</si>
  <si>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</si>
  <si>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</si>
  <si>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</si>
  <si>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</si>
  <si>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</si>
  <si>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</si>
  <si>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</si>
  <si>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</si>
  <si>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</si>
  <si>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</si>
  <si>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</si>
  <si>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</si>
  <si>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</si>
  <si>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</si>
  <si>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</si>
  <si>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</si>
  <si>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</si>
  <si>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</si>
  <si>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</si>
  <si>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</si>
  <si>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</si>
  <si>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</si>
  <si>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</si>
  <si>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</si>
  <si>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</si>
  <si>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</si>
  <si>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</si>
  <si>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</si>
  <si>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</si>
  <si>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</si>
  <si>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</si>
  <si>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</si>
  <si>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</si>
  <si>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</si>
  <si>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</si>
  <si>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</si>
  <si>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</si>
  <si>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</si>
  <si>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</si>
  <si>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</si>
  <si>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</si>
  <si>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</si>
  <si>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</si>
  <si>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</si>
  <si>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</si>
  <si>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</si>
  <si>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</si>
  <si>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</si>
  <si>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</si>
  <si>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</si>
  <si>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</si>
  <si>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</si>
  <si>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</si>
  <si>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</si>
  <si>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</si>
  <si>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</si>
  <si>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</si>
  <si>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</si>
  <si>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</si>
  <si>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</si>
  <si>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</si>
  <si>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</si>
  <si>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</si>
  <si>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</si>
  <si>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</si>
  <si>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</si>
  <si>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</si>
  <si>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</si>
  <si>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</si>
  <si>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</si>
  <si>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</si>
  <si>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</si>
  <si>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</si>
  <si>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</si>
  <si>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</si>
  <si>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</si>
  <si>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</si>
  <si>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</si>
  <si>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</si>
  <si>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</si>
  <si>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</si>
  <si>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</si>
  <si>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</si>
  <si>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</si>
  <si>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</si>
  <si>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</si>
  <si>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</si>
  <si>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</si>
  <si>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</si>
  <si>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</si>
  <si>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</si>
  <si>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</si>
  <si>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</si>
  <si>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</si>
  <si>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</si>
  <si>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</si>
  <si>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</si>
  <si>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</si>
  <si>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</si>
  <si>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</si>
  <si>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</si>
  <si>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</si>
  <si>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</si>
  <si>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</si>
  <si>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</si>
  <si>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</si>
  <si>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</si>
  <si>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</si>
  <si>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</si>
  <si>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</si>
  <si>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</si>
  <si>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</si>
  <si>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</si>
  <si>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</si>
  <si>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</si>
  <si>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</si>
  <si>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</si>
  <si>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</si>
  <si>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</si>
  <si>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</si>
  <si>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</si>
  <si>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</si>
  <si>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</si>
  <si>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</si>
  <si>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</si>
  <si>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</si>
  <si>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</si>
  <si>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</si>
  <si>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</si>
  <si>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</si>
  <si>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</si>
  <si>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</si>
  <si>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</si>
  <si>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</si>
  <si>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</si>
  <si>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</si>
  <si>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</si>
  <si>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</si>
  <si>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</si>
  <si>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</si>
  <si>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</si>
  <si>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</si>
  <si>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</si>
  <si>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</si>
  <si>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</si>
  <si>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</si>
  <si>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</si>
  <si>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</si>
  <si>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</si>
  <si>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</si>
  <si>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</si>
  <si>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</si>
  <si>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</si>
  <si>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</si>
  <si>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</si>
  <si>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</si>
  <si>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</si>
  <si>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</si>
  <si>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</si>
  <si>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</si>
  <si>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</si>
  <si>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</si>
  <si>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</si>
  <si>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</si>
  <si>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</si>
  <si>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</si>
  <si>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</si>
  <si>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</si>
  <si>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</si>
  <si>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</si>
  <si>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</si>
  <si>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</si>
  <si>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</si>
  <si>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</si>
  <si>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</si>
  <si>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</si>
  <si>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</si>
  <si>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</si>
  <si>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</si>
  <si>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</si>
  <si>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</si>
  <si>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</si>
  <si>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</si>
  <si>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</si>
  <si>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</si>
  <si>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</si>
  <si>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</si>
  <si>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</si>
  <si>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</si>
  <si>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</si>
  <si>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</si>
  <si>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</si>
  <si>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</si>
  <si>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</si>
  <si>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</si>
  <si>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</si>
  <si>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</si>
  <si>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</si>
  <si>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</si>
  <si>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</si>
  <si>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</si>
  <si>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</si>
  <si>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</si>
  <si>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</si>
  <si>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</si>
  <si>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</si>
  <si>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</si>
  <si>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</si>
  <si>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</si>
  <si>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</si>
  <si>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</si>
  <si>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</si>
  <si>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</si>
  <si>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</si>
  <si>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</si>
  <si>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</si>
  <si>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</si>
  <si>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</si>
  <si>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</si>
  <si>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</si>
  <si>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</si>
  <si>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</si>
  <si>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</si>
  <si>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</si>
  <si>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</si>
  <si>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</si>
  <si>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</si>
  <si>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</si>
  <si>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</si>
  <si>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</si>
  <si>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</si>
  <si>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</si>
  <si>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</si>
  <si>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</si>
  <si>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</si>
  <si>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</si>
  <si>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</si>
  <si>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</si>
  <si>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</si>
  <si>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</si>
  <si>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</si>
  <si>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</si>
  <si>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</si>
  <si>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</si>
  <si>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</si>
  <si>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</si>
  <si>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</si>
  <si>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</si>
  <si>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</si>
  <si>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</si>
  <si>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</si>
  <si>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</si>
  <si>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</si>
  <si>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</si>
  <si>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</si>
  <si>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</si>
  <si>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</si>
  <si>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</si>
  <si>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</si>
  <si>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</si>
  <si>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</si>
  <si>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</si>
  <si>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</si>
  <si>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</si>
  <si>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</si>
  <si>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</si>
  <si>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</si>
  <si>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</si>
  <si>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</si>
  <si>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</si>
  <si>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</si>
  <si>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</si>
  <si>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</si>
  <si>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</si>
  <si>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</si>
  <si>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</si>
  <si>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</si>
  <si>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</si>
  <si>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</si>
  <si>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</si>
  <si>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</si>
  <si>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</si>
  <si>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</si>
  <si>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</si>
  <si>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</si>
  <si>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</si>
  <si>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</si>
  <si>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</si>
  <si>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</si>
  <si>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</si>
  <si>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</si>
  <si>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</si>
  <si>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</si>
  <si>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</si>
  <si>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</si>
  <si>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</si>
  <si>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</si>
  <si>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</si>
  <si>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</si>
  <si>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</si>
  <si>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</si>
  <si>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</si>
  <si>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</si>
  <si>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</si>
  <si>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</si>
  <si>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</si>
  <si>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</si>
  <si>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</si>
  <si>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</si>
  <si>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</si>
  <si>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</si>
  <si>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</si>
  <si>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</si>
  <si>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</si>
  <si>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</si>
  <si>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</si>
  <si>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</si>
  <si>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</si>
  <si>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</si>
  <si>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</si>
  <si>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</si>
  <si>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</si>
  <si>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</si>
  <si>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</si>
  <si>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</si>
  <si>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</si>
  <si>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</si>
  <si>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</si>
  <si>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</si>
  <si>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</si>
  <si>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</si>
  <si>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</si>
  <si>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</si>
  <si>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</si>
  <si>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</si>
  <si>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</si>
  <si>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</si>
  <si>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</si>
  <si>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</si>
  <si>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</si>
  <si>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</si>
  <si>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</si>
  <si>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</si>
  <si>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</si>
  <si>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</si>
  <si>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</si>
  <si>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</si>
  <si>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</si>
  <si>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</si>
  <si>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</si>
  <si>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</si>
  <si>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</si>
  <si>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</si>
  <si>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</si>
  <si>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</si>
  <si>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</si>
  <si>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</si>
  <si>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</si>
  <si>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</si>
  <si>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</si>
  <si>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</si>
  <si>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</si>
  <si>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</si>
  <si>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</si>
  <si>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</si>
  <si>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</si>
  <si>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</si>
  <si>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</si>
  <si>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</si>
  <si>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</si>
  <si>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</si>
  <si>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</si>
  <si>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</si>
  <si>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</si>
  <si>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</si>
  <si>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</si>
  <si>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</si>
  <si>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</si>
  <si>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</si>
  <si>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</si>
  <si>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</si>
  <si>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</si>
  <si>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</si>
  <si>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</si>
  <si>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</si>
  <si>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</si>
  <si>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</si>
  <si>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</si>
  <si>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</si>
  <si>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</si>
  <si>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</si>
  <si>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</si>
  <si>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</si>
  <si>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</si>
  <si>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</si>
  <si>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</si>
  <si>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</si>
  <si>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</si>
  <si>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</si>
  <si>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</si>
  <si>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</si>
  <si>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</si>
  <si>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</si>
  <si>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</si>
  <si>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</si>
  <si>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</si>
  <si>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</si>
  <si>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</si>
  <si>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</si>
  <si>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</si>
  <si>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</si>
  <si>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</si>
  <si>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</si>
  <si>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</si>
  <si>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</si>
  <si>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</si>
  <si>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</si>
  <si>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</si>
  <si>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</si>
  <si>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</si>
  <si>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</si>
  <si>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</si>
  <si>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</si>
  <si>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</si>
  <si>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</si>
  <si>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</si>
  <si>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</si>
  <si>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</si>
  <si>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</si>
  <si>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</si>
  <si>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</si>
  <si>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</si>
  <si>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</si>
  <si>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</si>
  <si>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</si>
  <si>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</si>
  <si>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</si>
  <si>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</si>
  <si>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</si>
  <si>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</si>
  <si>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</si>
  <si>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</si>
  <si>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</si>
  <si>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</si>
  <si>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</si>
  <si>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</si>
  <si>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</si>
  <si>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</si>
  <si>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</si>
  <si>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</si>
  <si>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</si>
  <si>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</si>
  <si>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</si>
  <si>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</si>
  <si>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</si>
  <si>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</si>
  <si>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</si>
  <si>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</si>
  <si>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</si>
  <si>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</si>
  <si>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</si>
  <si>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</si>
  <si>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</si>
  <si>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</si>
  <si>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</si>
  <si>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</si>
  <si>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</si>
  <si>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</si>
  <si>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</si>
  <si>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</si>
  <si>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</si>
  <si>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</si>
  <si>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</si>
  <si>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</si>
  <si>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</si>
  <si>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</si>
  <si>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</si>
  <si>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</si>
  <si>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</si>
  <si>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</si>
  <si>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</si>
  <si>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</si>
  <si>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</si>
  <si>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</si>
  <si>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</si>
  <si>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</si>
  <si>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</si>
  <si>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</si>
  <si>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</si>
  <si>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</si>
  <si>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</si>
  <si>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</si>
  <si>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</si>
  <si>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</si>
  <si>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</si>
  <si>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</si>
  <si>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</si>
  <si>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</si>
  <si>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</si>
  <si>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</si>
  <si>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</si>
  <si>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</si>
  <si>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</si>
  <si>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</si>
  <si>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</si>
  <si>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</si>
  <si>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</si>
  <si>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</si>
  <si>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</si>
  <si>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</si>
  <si>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</si>
  <si>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</si>
  <si>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</si>
  <si>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</si>
  <si>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</si>
  <si>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</si>
  <si>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</si>
  <si>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</si>
  <si>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</si>
  <si>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</si>
  <si>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</si>
  <si>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</si>
  <si>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</si>
  <si>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</si>
  <si>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</si>
  <si>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</si>
  <si>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</si>
  <si>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</si>
  <si>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</si>
  <si>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</si>
  <si>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</si>
  <si>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</si>
  <si>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</si>
  <si>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</si>
  <si>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</si>
  <si>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</si>
  <si>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</si>
  <si>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</si>
  <si>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</si>
  <si>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</si>
  <si>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</si>
  <si>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</si>
  <si>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</si>
  <si>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</si>
  <si>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</si>
  <si>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</si>
  <si>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</si>
  <si>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</si>
  <si>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</si>
  <si>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</si>
  <si>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</si>
  <si>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</si>
  <si>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</si>
  <si>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</si>
  <si>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</si>
  <si>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</si>
  <si>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</si>
  <si>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</si>
  <si>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</si>
  <si>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</si>
  <si>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</si>
  <si>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</si>
  <si>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</si>
  <si>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</si>
  <si>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</si>
  <si>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</si>
  <si>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</si>
  <si>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</si>
  <si>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</si>
  <si>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</si>
  <si>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</si>
  <si>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</si>
  <si>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</si>
  <si>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</si>
  <si>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</si>
  <si>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</si>
  <si>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</si>
  <si>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</si>
  <si>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</si>
  <si>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</si>
  <si>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</si>
  <si>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</si>
  <si>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</si>
  <si>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</si>
  <si>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</si>
  <si>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</si>
  <si>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</si>
  <si>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</si>
  <si>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</si>
  <si>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</si>
  <si>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</si>
  <si>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</si>
  <si>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</si>
  <si>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</si>
  <si>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</si>
  <si>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</si>
  <si>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</si>
  <si>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</si>
  <si>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</si>
  <si>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</si>
  <si>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</si>
  <si>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</si>
  <si>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</si>
  <si>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</si>
  <si>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</si>
  <si>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</si>
  <si>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</si>
  <si>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</si>
  <si>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</si>
  <si>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</si>
  <si>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</si>
  <si>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</si>
  <si>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</si>
  <si>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</si>
  <si>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</si>
  <si>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</si>
  <si>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</si>
  <si>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</si>
  <si>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</si>
  <si>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</si>
  <si>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</si>
  <si>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</si>
  <si>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</si>
  <si>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</si>
  <si>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</si>
  <si>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</si>
  <si>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</si>
  <si>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</si>
  <si>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</si>
  <si>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</si>
  <si>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</si>
  <si>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</si>
  <si>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</si>
  <si>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</si>
  <si>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</si>
  <si>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</si>
  <si>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</si>
  <si>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</si>
  <si>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</si>
  <si>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</si>
  <si>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</si>
  <si>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</si>
  <si>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</si>
  <si>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</si>
  <si>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</si>
  <si>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</si>
  <si>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</si>
  <si>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</si>
  <si>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</si>
  <si>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</si>
  <si>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</si>
  <si>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</si>
  <si>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</si>
  <si>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</si>
  <si>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</si>
  <si>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</si>
  <si>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</si>
  <si>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</si>
  <si>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</si>
  <si>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</si>
  <si>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</si>
  <si>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</si>
  <si>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</si>
  <si>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</si>
  <si>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</si>
  <si>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</si>
  <si>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</si>
  <si>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</si>
  <si>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</si>
  <si>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</si>
  <si>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</si>
  <si>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</si>
  <si>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</si>
  <si>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</si>
  <si>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</si>
  <si>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</si>
  <si>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</si>
  <si>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</si>
  <si>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</si>
  <si>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</si>
  <si>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</si>
  <si>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</si>
  <si>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</si>
  <si>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</si>
  <si>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</si>
  <si>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</si>
  <si>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</si>
  <si>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</si>
  <si>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</si>
  <si>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</si>
  <si>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</si>
  <si>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</si>
  <si>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</si>
  <si>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</si>
  <si>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</si>
  <si>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</si>
  <si>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</si>
  <si>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</si>
  <si>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</si>
  <si>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</si>
  <si>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</si>
  <si>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</si>
  <si>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</si>
  <si>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</si>
  <si>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</si>
  <si>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</si>
  <si>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</si>
  <si>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</si>
  <si>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</si>
  <si>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</si>
  <si>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</si>
  <si>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</si>
  <si>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</si>
  <si>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</si>
  <si>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</si>
  <si>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</si>
  <si>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</si>
  <si>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</si>
  <si>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</si>
  <si>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</si>
  <si>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</si>
  <si>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</si>
  <si>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</si>
  <si>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</si>
  <si>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</si>
  <si>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</si>
  <si>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</si>
  <si>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</si>
  <si>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</si>
  <si>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</si>
  <si>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</si>
  <si>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</si>
  <si>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</si>
  <si>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</si>
  <si>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</si>
  <si>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</si>
  <si>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</si>
  <si>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</si>
  <si>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</si>
  <si>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</si>
  <si>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</si>
  <si>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</si>
  <si>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</si>
  <si>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</si>
  <si>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</si>
  <si>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</si>
  <si>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</si>
  <si>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</si>
  <si>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</si>
  <si>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</si>
  <si>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</si>
  <si>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</si>
  <si>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</si>
  <si>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</si>
  <si>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</si>
  <si>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</si>
  <si>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</si>
  <si>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</si>
  <si>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</si>
  <si>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</si>
  <si>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</si>
  <si>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</si>
  <si>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</si>
  <si>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</si>
  <si>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</si>
  <si>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</si>
  <si>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</si>
  <si>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</si>
  <si>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</si>
  <si>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</si>
  <si>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</si>
  <si>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</si>
  <si>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</si>
  <si>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</si>
  <si>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</si>
  <si>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</si>
  <si>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</si>
  <si>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</si>
  <si>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</si>
  <si>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</si>
  <si>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</si>
  <si>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</si>
  <si>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</si>
  <si>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</si>
  <si>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</si>
  <si>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</si>
  <si>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</si>
  <si>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</si>
  <si>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</si>
  <si>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</si>
  <si>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</si>
  <si>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</si>
  <si>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</si>
  <si>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</si>
  <si>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</si>
  <si>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</si>
  <si>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</si>
  <si>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</si>
  <si>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</si>
  <si>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</si>
  <si>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</si>
  <si>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</si>
  <si>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</si>
  <si>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</si>
  <si>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</si>
  <si>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</si>
  <si>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</si>
  <si>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</si>
  <si>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</si>
  <si>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</si>
  <si>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</si>
  <si>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</si>
  <si>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</si>
  <si>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</si>
  <si>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</si>
  <si>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</si>
  <si>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</si>
  <si>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</si>
  <si>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</si>
  <si>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</si>
  <si>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</si>
  <si>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</si>
  <si>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</si>
  <si>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</si>
  <si>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</si>
  <si>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</si>
  <si>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</si>
  <si>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</si>
  <si>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</si>
  <si>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</si>
  <si>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</si>
  <si>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</si>
  <si>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</si>
  <si>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</si>
  <si>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</si>
  <si>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</si>
  <si>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</si>
  <si>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</si>
  <si>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</si>
  <si>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</si>
  <si>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</si>
  <si>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</si>
  <si>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</si>
  <si>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</si>
  <si>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</si>
  <si>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</si>
  <si>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</si>
  <si>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</si>
  <si>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</si>
  <si>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</si>
  <si>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</si>
  <si>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</si>
  <si>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</si>
  <si>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</si>
  <si>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</si>
  <si>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</si>
  <si>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</si>
  <si>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</si>
  <si>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</si>
  <si>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</si>
  <si>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</si>
  <si>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</si>
  <si>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</si>
  <si>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</si>
  <si>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</si>
  <si>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</si>
  <si>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</si>
  <si>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</si>
  <si>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</si>
  <si>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</si>
  <si>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</si>
  <si>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</si>
  <si>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</si>
  <si>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</si>
  <si>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</si>
  <si>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</si>
  <si>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</si>
  <si>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</si>
  <si>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</si>
  <si>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</si>
  <si>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</si>
  <si>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</si>
  <si>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</si>
  <si>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</si>
  <si>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</si>
  <si>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</si>
  <si>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</si>
  <si>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</si>
  <si>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</si>
  <si>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</si>
  <si>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</si>
  <si>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</si>
  <si>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</si>
  <si>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</si>
  <si>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</si>
  <si>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</si>
  <si>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</si>
  <si>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</si>
  <si>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</si>
  <si>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</si>
  <si>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</si>
  <si>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</si>
  <si>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</si>
  <si>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</si>
  <si>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</si>
  <si>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</si>
  <si>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</si>
  <si>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</si>
  <si>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</si>
  <si>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</si>
  <si>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</si>
  <si>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</si>
  <si>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</si>
  <si>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</si>
  <si>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</si>
  <si>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</si>
  <si>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</si>
  <si>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</si>
  <si>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</si>
  <si>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</si>
  <si>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</si>
  <si>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</si>
  <si>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</si>
  <si>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</si>
  <si>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</si>
  <si>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</si>
  <si>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</si>
  <si>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</si>
  <si>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</si>
  <si>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</si>
  <si>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</si>
  <si>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</si>
  <si>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</si>
  <si>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</si>
  <si>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</si>
  <si>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</si>
  <si>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</si>
  <si>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</si>
  <si>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</si>
  <si>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</si>
  <si>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</si>
  <si>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</si>
  <si>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</si>
  <si>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</si>
  <si>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</si>
  <si>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</si>
  <si>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</si>
  <si>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</si>
  <si>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</si>
  <si>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</si>
  <si>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</si>
  <si>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</si>
  <si>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</si>
  <si>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</si>
  <si>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</si>
  <si>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</si>
  <si>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</si>
  <si>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</si>
  <si>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</si>
  <si>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</si>
  <si>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</si>
  <si>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</si>
  <si>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</si>
  <si>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</si>
  <si>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</si>
  <si>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</si>
  <si>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</si>
  <si>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</si>
  <si>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</si>
  <si>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</si>
  <si>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</si>
  <si>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</si>
  <si>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</si>
  <si>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</si>
  <si>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</si>
  <si>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</si>
  <si>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</si>
  <si>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</si>
  <si>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</si>
  <si>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</si>
  <si>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</si>
  <si>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</si>
  <si>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</si>
  <si>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</si>
  <si>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</si>
  <si>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</si>
  <si>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</si>
  <si>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</si>
  <si>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</si>
  <si>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</si>
  <si>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</si>
  <si>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</si>
  <si>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</si>
  <si>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</si>
  <si>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</si>
  <si>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</si>
  <si>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</si>
  <si>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</si>
  <si>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</si>
  <si>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</si>
  <si>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</si>
  <si>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</si>
  <si>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</si>
  <si>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</si>
  <si>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</si>
  <si>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</si>
  <si>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</si>
  <si>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</si>
  <si>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</si>
  <si>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</si>
  <si>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</si>
  <si>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</si>
  <si>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</si>
  <si>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</si>
  <si>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</si>
  <si>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</si>
  <si>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</si>
  <si>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</si>
  <si>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</si>
  <si>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</si>
  <si>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</si>
  <si>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</si>
  <si>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</si>
  <si>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</si>
  <si>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</si>
  <si>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</si>
  <si>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</si>
  <si>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</si>
  <si>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</si>
  <si>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</si>
  <si>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</si>
  <si>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</si>
  <si>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</si>
  <si>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</si>
  <si>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</si>
  <si>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</si>
  <si>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</si>
  <si>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</si>
  <si>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</si>
  <si>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</si>
  <si>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</si>
  <si>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</si>
  <si>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</si>
  <si>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</si>
  <si>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</si>
  <si>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</si>
  <si>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</si>
  <si>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</si>
  <si>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</si>
  <si>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</si>
  <si>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</si>
  <si>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</si>
  <si>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</si>
  <si>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</si>
  <si>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</si>
  <si>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</si>
  <si>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</si>
  <si>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</si>
  <si>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</si>
  <si>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</si>
  <si>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</si>
  <si>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</si>
  <si>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</si>
  <si>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</si>
  <si>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</si>
  <si>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</si>
  <si>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</si>
  <si>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</si>
  <si>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</si>
  <si>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</si>
  <si>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</si>
  <si>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</si>
  <si>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</si>
  <si>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</si>
  <si>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</si>
  <si>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</si>
  <si>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</si>
  <si>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</si>
  <si>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</si>
  <si>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</si>
  <si>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</si>
  <si>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</si>
  <si>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</si>
  <si>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</si>
  <si>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</si>
  <si>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</si>
  <si>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</si>
  <si>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</si>
  <si>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</si>
  <si>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</si>
  <si>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</si>
  <si>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</si>
  <si>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</si>
  <si>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</si>
  <si>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</si>
  <si>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</si>
  <si>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</si>
  <si>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</si>
  <si>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</si>
  <si>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</si>
  <si>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</si>
  <si>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</si>
  <si>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</si>
  <si>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</si>
  <si>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</si>
  <si>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</si>
  <si>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</si>
  <si>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</si>
  <si>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</si>
  <si>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</si>
  <si>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</si>
  <si>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</si>
  <si>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</si>
  <si>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</si>
  <si>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</si>
  <si>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</si>
  <si>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</si>
  <si>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</si>
  <si>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</si>
  <si>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</si>
  <si>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</si>
  <si>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</si>
  <si>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</si>
  <si>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</si>
  <si>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</si>
  <si>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</si>
  <si>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</si>
  <si>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</si>
  <si>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</si>
  <si>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</si>
  <si>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</si>
  <si>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</si>
  <si>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</si>
  <si>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</si>
  <si>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</si>
  <si>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</si>
  <si>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</si>
  <si>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</si>
  <si>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</si>
  <si>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</si>
  <si>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</si>
  <si>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</si>
  <si>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</si>
  <si>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</si>
  <si>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</si>
  <si>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</si>
  <si>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</si>
  <si>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</si>
  <si>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</si>
  <si>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</si>
  <si>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</si>
  <si>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</si>
  <si>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</si>
  <si>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</si>
  <si>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</si>
  <si>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</si>
  <si>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</si>
  <si>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</si>
  <si>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</si>
  <si>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</si>
  <si>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</si>
  <si>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</si>
  <si>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</si>
  <si>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</si>
  <si>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</si>
  <si>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</si>
  <si>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</si>
  <si>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</si>
  <si>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</si>
  <si>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</si>
  <si>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</si>
  <si>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</si>
  <si>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</si>
  <si>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</si>
  <si>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</si>
  <si>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</si>
  <si>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</si>
  <si>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</si>
  <si>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</si>
  <si>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</si>
  <si>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</si>
  <si>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</si>
  <si>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</si>
  <si>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</si>
  <si>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</si>
  <si>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</si>
  <si>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</si>
  <si>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</si>
  <si>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</si>
  <si>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</si>
  <si>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</si>
  <si>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</si>
  <si>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</si>
  <si>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</si>
  <si>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</si>
  <si>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</si>
  <si>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</si>
  <si>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</si>
  <si>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</si>
  <si>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</si>
  <si>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</si>
  <si>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</si>
  <si>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</si>
  <si>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</si>
  <si>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</si>
  <si>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</si>
  <si>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</si>
  <si>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</si>
  <si>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</si>
  <si>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</si>
  <si>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</si>
  <si>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</si>
  <si>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</si>
  <si>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</si>
  <si>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</si>
  <si>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</si>
  <si>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</si>
  <si>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</si>
  <si>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</si>
  <si>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</si>
  <si>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</si>
  <si>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</si>
  <si>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</si>
  <si>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</si>
  <si>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</si>
  <si>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</si>
  <si>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</si>
  <si>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</si>
  <si>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</si>
  <si>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</si>
  <si>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</si>
  <si>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</si>
  <si>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</si>
  <si>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</si>
  <si>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</si>
  <si>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</si>
  <si>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</si>
  <si>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</si>
  <si>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</si>
  <si>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</si>
  <si>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</si>
  <si>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</si>
  <si>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</si>
  <si>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</si>
  <si>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</si>
  <si>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</si>
  <si>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</si>
  <si>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</si>
  <si>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</si>
  <si>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</si>
  <si>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</si>
  <si>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</si>
  <si>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</si>
  <si>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</si>
  <si>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</si>
  <si>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</si>
  <si>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</si>
  <si>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</si>
  <si>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</si>
  <si>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</si>
  <si>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</si>
  <si>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</si>
  <si>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</si>
  <si>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</si>
  <si>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</si>
  <si>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</si>
  <si>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</si>
  <si>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</si>
  <si>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</si>
  <si>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</si>
  <si>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</si>
  <si>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</si>
  <si>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</si>
  <si>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</si>
  <si>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</si>
  <si>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</si>
  <si>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</si>
  <si>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</si>
  <si>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</si>
  <si>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</si>
  <si>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</si>
  <si>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</si>
  <si>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</si>
  <si>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</si>
  <si>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</si>
  <si>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</si>
  <si>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</si>
  <si>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</si>
  <si>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</si>
  <si>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</si>
  <si>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</si>
  <si>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</si>
  <si>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</si>
  <si>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</si>
  <si>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</si>
  <si>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</si>
  <si>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</si>
  <si>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</si>
  <si>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</si>
  <si>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</si>
  <si>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</si>
  <si>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</si>
  <si>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</si>
  <si>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</si>
  <si>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</si>
  <si>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</si>
  <si>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</si>
  <si>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</si>
  <si>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</si>
  <si>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</si>
  <si>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</si>
  <si>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</si>
  <si>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</si>
  <si>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</si>
  <si>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</si>
  <si>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</si>
  <si>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</si>
  <si>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</si>
  <si>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</si>
  <si>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</si>
  <si>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</si>
  <si>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</si>
  <si>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</si>
  <si>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</si>
  <si>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</si>
  <si>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</si>
  <si>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</si>
  <si>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</si>
  <si>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</si>
  <si>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</si>
  <si>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</si>
  <si>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</si>
  <si>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</si>
  <si>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</si>
  <si>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</si>
  <si>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</si>
  <si>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</si>
  <si>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</si>
  <si>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</si>
  <si>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</si>
  <si>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</si>
  <si>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</si>
  <si>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</si>
  <si>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</si>
  <si>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</si>
  <si>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</si>
  <si>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</si>
  <si>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</si>
  <si>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</si>
  <si>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</si>
  <si>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</si>
  <si>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</si>
  <si>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</si>
  <si>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</si>
  <si>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</si>
  <si>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</si>
  <si>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</si>
  <si>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</si>
  <si>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</si>
  <si>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</si>
  <si>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</si>
  <si>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</si>
  <si>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</si>
  <si>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</si>
  <si>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</si>
  <si>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</si>
  <si>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</si>
  <si>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</si>
  <si>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</si>
  <si>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</si>
  <si>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</si>
  <si>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</si>
  <si>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</si>
  <si>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</si>
  <si>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</si>
  <si>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</si>
  <si>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</si>
  <si>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</si>
  <si>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</si>
  <si>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</si>
  <si>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</si>
  <si>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</si>
  <si>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</si>
  <si>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</si>
  <si>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</si>
  <si>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</si>
  <si>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</si>
  <si>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</si>
  <si>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</si>
  <si>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</si>
  <si>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</si>
  <si>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</si>
  <si>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</si>
  <si>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</si>
  <si>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</si>
  <si>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</si>
  <si>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</si>
  <si>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</si>
  <si>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</si>
  <si>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</si>
  <si>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</si>
  <si>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</si>
  <si>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</si>
  <si>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</si>
  <si>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</si>
  <si>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</si>
  <si>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</si>
  <si>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</si>
  <si>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</si>
  <si>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</si>
  <si>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</si>
  <si>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</si>
  <si>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</si>
  <si>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</si>
  <si>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</si>
  <si>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</si>
  <si>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</si>
  <si>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</si>
  <si>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</si>
  <si>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</si>
  <si>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</si>
  <si>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</si>
  <si>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</si>
  <si>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</si>
  <si>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</si>
  <si>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</si>
  <si>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</si>
  <si>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</si>
  <si>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</si>
  <si>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</si>
  <si>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</si>
  <si>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</si>
  <si>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</si>
  <si>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</si>
  <si>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</si>
  <si>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</si>
  <si>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</si>
  <si>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</si>
  <si>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</si>
  <si>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</si>
  <si>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</si>
  <si>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</si>
  <si>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</si>
  <si>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</si>
  <si>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</si>
  <si>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</si>
  <si>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</si>
  <si>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</si>
  <si>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</si>
  <si>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</si>
  <si>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</si>
  <si>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</si>
  <si>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</si>
  <si>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</si>
  <si>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</si>
  <si>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</si>
  <si>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</si>
  <si>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</si>
  <si>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</si>
  <si>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</si>
  <si>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</si>
  <si>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</si>
  <si>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</si>
  <si>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</si>
  <si>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</si>
  <si>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</si>
  <si>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</si>
  <si>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</si>
  <si>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</si>
  <si>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</si>
  <si>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</si>
  <si>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</si>
  <si>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</si>
  <si>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</si>
  <si>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</si>
  <si>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</si>
  <si>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</si>
  <si>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</si>
  <si>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</si>
  <si>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</si>
  <si>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</si>
  <si>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</si>
  <si>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</si>
  <si>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</si>
  <si>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</si>
  <si>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</si>
  <si>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</si>
  <si>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</si>
  <si>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</si>
  <si>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</si>
  <si>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</si>
  <si>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</si>
  <si>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</si>
  <si>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</si>
  <si>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</si>
  <si>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</si>
  <si>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</si>
  <si>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</si>
  <si>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</si>
  <si>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</si>
  <si>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</si>
  <si>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</si>
  <si>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</si>
  <si>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</si>
  <si>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</si>
  <si>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</si>
  <si>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</si>
  <si>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</si>
  <si>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</si>
  <si>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</si>
  <si>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</si>
  <si>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</si>
  <si>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</si>
  <si>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</si>
  <si>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</si>
  <si>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</si>
  <si>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</si>
  <si>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</si>
  <si>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</si>
  <si>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</si>
  <si>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</si>
  <si>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</si>
  <si>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</si>
  <si>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</si>
  <si>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</si>
  <si>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</si>
  <si>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</si>
  <si>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</si>
  <si>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</si>
  <si>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</si>
  <si>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</si>
  <si>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</si>
  <si>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</si>
  <si>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</si>
  <si>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</si>
  <si>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</si>
  <si>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</si>
  <si>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</si>
  <si>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</si>
  <si>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</si>
  <si>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</si>
  <si>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</si>
  <si>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</si>
  <si>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</si>
  <si>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</si>
  <si>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</si>
  <si>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</si>
  <si>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</si>
  <si>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</si>
  <si>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</si>
  <si>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</si>
  <si>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</si>
  <si>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</si>
  <si>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</si>
  <si>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</si>
  <si>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</si>
  <si>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</si>
  <si>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</si>
  <si>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</si>
  <si>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</si>
  <si>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</si>
  <si>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</si>
  <si>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</si>
  <si>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</si>
  <si>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</si>
  <si>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</si>
  <si>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</si>
  <si>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</si>
  <si>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</si>
  <si>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</si>
  <si>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</si>
  <si>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</si>
  <si>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</si>
  <si>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</si>
  <si>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</si>
  <si>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</si>
  <si>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</si>
  <si>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</si>
  <si>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</si>
  <si>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</si>
  <si>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</si>
  <si>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</si>
  <si>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</si>
  <si>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</si>
  <si>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</si>
  <si>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</si>
  <si>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</si>
  <si>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</si>
  <si>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</si>
  <si>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</si>
  <si>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</si>
  <si>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</si>
  <si>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</si>
  <si>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</si>
  <si>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</si>
  <si>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</si>
  <si>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</si>
  <si>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</si>
  <si>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</si>
  <si>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</si>
  <si>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</si>
  <si>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</si>
  <si>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</si>
  <si>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</si>
  <si>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</si>
  <si>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</si>
  <si>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</si>
  <si>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</si>
  <si>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</si>
  <si>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</si>
  <si>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</si>
  <si>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</si>
  <si>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</si>
  <si>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</si>
  <si>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</si>
  <si>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</si>
  <si>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</si>
  <si>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</si>
  <si>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</si>
  <si>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</si>
  <si>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</si>
  <si>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</si>
  <si>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</si>
  <si>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</si>
  <si>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</si>
  <si>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</si>
  <si>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</si>
  <si>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</si>
  <si>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</si>
  <si>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</si>
  <si>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</si>
  <si>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</si>
  <si>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</si>
  <si>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</si>
  <si>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</si>
  <si>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</si>
  <si>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</si>
  <si>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</si>
  <si>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</si>
  <si>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</si>
  <si>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</si>
  <si>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</si>
  <si>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</si>
  <si>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</si>
  <si>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</si>
  <si>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</si>
  <si>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</si>
  <si>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</si>
  <si>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</si>
  <si>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</si>
  <si>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</si>
  <si>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</si>
  <si>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</si>
  <si>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</si>
  <si>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</si>
  <si>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</si>
  <si>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</si>
  <si>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</si>
  <si>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</si>
  <si>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</si>
  <si>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</si>
  <si>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</si>
  <si>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</si>
  <si>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</si>
  <si>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</si>
  <si>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</si>
  <si>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</si>
  <si>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</si>
  <si>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</si>
  <si>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</si>
  <si>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</si>
  <si>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</si>
  <si>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</si>
  <si>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</si>
  <si>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</si>
  <si>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</si>
  <si>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</si>
  <si>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</si>
  <si>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</si>
  <si>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</si>
  <si>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</si>
  <si>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</si>
  <si>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</si>
  <si>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</si>
  <si>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</si>
  <si>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</si>
  <si>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</si>
  <si>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</si>
  <si>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</si>
  <si>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</si>
  <si>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</si>
  <si>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</si>
  <si>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</si>
  <si>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</si>
  <si>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</si>
  <si>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</si>
  <si>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</si>
  <si>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</si>
  <si>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</si>
  <si>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</si>
  <si>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</si>
  <si>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</si>
  <si>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</si>
  <si>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</si>
  <si>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</si>
  <si>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</si>
  <si>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</si>
  <si>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</si>
  <si>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</si>
  <si>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</si>
  <si>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</si>
  <si>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</si>
  <si>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</si>
  <si>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</si>
  <si>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</si>
  <si>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</si>
  <si>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</si>
  <si>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</si>
  <si>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</si>
  <si>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</si>
  <si>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</si>
  <si>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</si>
  <si>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</si>
  <si>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</si>
  <si>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</si>
  <si>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</si>
  <si>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</si>
  <si>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</si>
  <si>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</si>
  <si>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</si>
  <si>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</si>
  <si>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</si>
  <si>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</si>
  <si>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</si>
  <si>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</si>
  <si>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</si>
  <si>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</si>
  <si>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</si>
  <si>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</si>
  <si>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</si>
  <si>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</si>
  <si>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</si>
  <si>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</si>
  <si>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</si>
  <si>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</si>
  <si>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</si>
  <si>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</si>
  <si>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</si>
  <si>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</si>
  <si>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</si>
  <si>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</si>
  <si>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</si>
  <si>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</si>
  <si>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</si>
  <si>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</si>
  <si>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</si>
  <si>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</si>
  <si>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</si>
  <si>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</si>
  <si>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</si>
  <si>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</si>
  <si>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</si>
  <si>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</si>
  <si>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</si>
  <si>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</si>
  <si>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</si>
  <si>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</si>
  <si>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</si>
  <si>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</si>
  <si>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</si>
  <si>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</si>
  <si>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</si>
  <si>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</si>
  <si>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</si>
  <si>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</si>
  <si>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</si>
  <si>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</si>
  <si>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</si>
  <si>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</si>
  <si>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</si>
  <si>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</si>
  <si>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</si>
  <si>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</si>
  <si>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</si>
  <si>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</si>
  <si>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</si>
  <si>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</si>
  <si>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</si>
  <si>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</si>
  <si>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</si>
  <si>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</si>
  <si>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</si>
  <si>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</si>
  <si>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</si>
  <si>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</si>
  <si>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</si>
  <si>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</si>
  <si>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</si>
  <si>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</si>
  <si>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</si>
  <si>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</si>
  <si>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</si>
  <si>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</si>
  <si>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</si>
  <si>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</si>
  <si>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</si>
  <si>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</si>
  <si>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</si>
  <si>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</si>
  <si>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</si>
  <si>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</si>
  <si>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</si>
  <si>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</si>
  <si>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</si>
  <si>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</si>
  <si>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</si>
  <si>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</si>
  <si>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</si>
  <si>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</si>
  <si>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</si>
  <si>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</si>
  <si>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</si>
  <si>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</si>
  <si>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</si>
  <si>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</si>
  <si>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</si>
  <si>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</si>
  <si>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</si>
  <si>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</si>
  <si>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</si>
  <si>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</si>
  <si>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</si>
  <si>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</si>
  <si>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</si>
  <si>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</si>
  <si>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</si>
  <si>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</si>
  <si>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</si>
  <si>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</si>
  <si>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</si>
  <si>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</si>
  <si>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</si>
  <si>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</si>
  <si>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</si>
  <si>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</si>
  <si>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</si>
  <si>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</si>
  <si>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</si>
  <si>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</si>
  <si>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</si>
  <si>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</si>
  <si>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</si>
  <si>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</si>
  <si>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</si>
  <si>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</si>
  <si>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</si>
  <si>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</si>
  <si>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</si>
  <si>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</si>
  <si>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</si>
  <si>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</si>
  <si>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</si>
  <si>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</si>
  <si>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</si>
  <si>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</si>
  <si>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</si>
  <si>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</si>
  <si>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</si>
  <si>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</si>
  <si>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</si>
  <si>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</si>
  <si>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</si>
  <si>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</si>
  <si>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</si>
  <si>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</si>
  <si>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</si>
  <si>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</si>
  <si>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</si>
  <si>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</si>
  <si>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</si>
  <si>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</si>
  <si>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</si>
  <si>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</si>
  <si>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</si>
  <si>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</si>
  <si>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</si>
  <si>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</si>
  <si>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</si>
  <si>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</si>
  <si>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</si>
  <si>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</si>
  <si>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</si>
  <si>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</si>
  <si>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</si>
  <si>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</si>
  <si>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</si>
  <si>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</si>
  <si>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</si>
  <si>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</si>
  <si>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</si>
  <si>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</si>
  <si>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</si>
  <si>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</si>
  <si>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</si>
  <si>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</si>
  <si>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</si>
  <si>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</si>
  <si>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</si>
  <si>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</si>
  <si>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</si>
  <si>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</si>
  <si>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</si>
  <si>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</si>
  <si>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</si>
  <si>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</si>
  <si>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</si>
  <si>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</si>
  <si>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</si>
  <si>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</si>
  <si>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</si>
  <si>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</si>
  <si>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</si>
  <si>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</si>
  <si>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</si>
  <si>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</si>
  <si>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</si>
  <si>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</si>
  <si>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</si>
  <si>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</si>
  <si>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</si>
  <si>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</si>
  <si>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</si>
  <si>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</si>
  <si>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</si>
  <si>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</si>
  <si>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</si>
  <si>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</si>
  <si>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</si>
  <si>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</si>
  <si>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</si>
  <si>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</si>
  <si>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</si>
  <si>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</si>
  <si>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</si>
  <si>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</si>
  <si>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</si>
  <si>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</si>
  <si>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</si>
  <si>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</si>
  <si>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</si>
  <si>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</si>
  <si>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</si>
  <si>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</si>
  <si>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</si>
  <si>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</si>
  <si>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</si>
  <si>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</si>
  <si>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</si>
  <si>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</si>
  <si>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</si>
  <si>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</si>
  <si>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</si>
  <si>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</si>
  <si>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</si>
  <si>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</si>
  <si>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</si>
  <si>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</si>
  <si>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</si>
  <si>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</si>
  <si>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</si>
  <si>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</si>
  <si>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</si>
  <si>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</si>
  <si>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</si>
  <si>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</si>
  <si>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</si>
  <si>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</si>
  <si>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</si>
  <si>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</si>
  <si>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</si>
  <si>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</si>
  <si>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</si>
  <si>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</si>
  <si>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</si>
  <si>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</si>
  <si>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</si>
  <si>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</si>
  <si>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</si>
  <si>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</si>
  <si>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</si>
  <si>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</si>
  <si>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</si>
  <si>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</si>
  <si>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</si>
  <si>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</si>
  <si>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</si>
  <si>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</si>
  <si>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</si>
  <si>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</si>
  <si>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</si>
  <si>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</si>
  <si>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</si>
  <si>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</si>
  <si>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</si>
  <si>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</si>
  <si>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</si>
  <si>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</si>
  <si>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</si>
  <si>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</si>
  <si>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</si>
  <si>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</si>
  <si>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</si>
  <si>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</si>
  <si>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</si>
  <si>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</si>
  <si>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</si>
  <si>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</si>
  <si>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</si>
  <si>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</si>
  <si>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</si>
  <si>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</si>
  <si>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</si>
  <si>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</si>
  <si>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</si>
  <si>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</si>
  <si>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</si>
  <si>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</si>
  <si>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</si>
  <si>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</si>
  <si>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</si>
  <si>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</si>
  <si>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</si>
  <si>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</si>
  <si>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</si>
  <si>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</si>
  <si>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</si>
  <si>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</si>
  <si>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</si>
  <si>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</si>
  <si>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</si>
  <si>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</si>
  <si>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</si>
  <si>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</si>
  <si>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</si>
  <si>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</si>
  <si>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</si>
  <si>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</si>
  <si>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</si>
  <si>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</si>
  <si>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</si>
  <si>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</si>
  <si>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</si>
  <si>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</si>
  <si>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</si>
  <si>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</si>
  <si>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</si>
  <si>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</si>
  <si>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</si>
  <si>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</si>
  <si>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</si>
  <si>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</si>
  <si>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</si>
  <si>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</si>
  <si>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</si>
  <si>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</si>
  <si>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</si>
  <si>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</si>
  <si>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</si>
  <si>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</si>
  <si>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</si>
  <si>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</si>
  <si>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</si>
  <si>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</si>
  <si>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</si>
  <si>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</si>
  <si>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</si>
  <si>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</si>
  <si>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</si>
  <si>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</si>
  <si>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</si>
  <si>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</si>
  <si>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</si>
  <si>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</si>
  <si>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</si>
  <si>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</si>
  <si>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</si>
  <si>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</si>
  <si>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</si>
  <si>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</si>
  <si>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</si>
  <si>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</si>
  <si>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</si>
  <si>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</si>
  <si>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</si>
  <si>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</si>
  <si>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</si>
  <si>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</si>
  <si>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</si>
  <si>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</si>
  <si>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</si>
  <si>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</si>
  <si>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</si>
  <si>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</si>
  <si>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</si>
  <si>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</si>
  <si>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</si>
  <si>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</si>
  <si>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</si>
  <si>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</si>
  <si>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</si>
  <si>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</si>
  <si>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</si>
  <si>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</si>
  <si>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</si>
  <si>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</si>
  <si>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</si>
  <si>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</si>
  <si>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</si>
  <si>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</si>
  <si>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</si>
  <si>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</si>
  <si>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</si>
  <si>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</si>
  <si>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</si>
  <si>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</si>
  <si>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</si>
  <si>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</si>
  <si>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</si>
  <si>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</si>
  <si>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</si>
  <si>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</si>
  <si>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</si>
  <si>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</si>
  <si>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</si>
  <si>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</si>
  <si>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</si>
  <si>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</si>
  <si>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</si>
  <si>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</si>
  <si>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</si>
  <si>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</si>
  <si>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</si>
  <si>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</si>
  <si>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</si>
  <si>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</si>
  <si>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</si>
  <si>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</si>
  <si>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</si>
  <si>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</si>
  <si>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</si>
  <si>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</si>
  <si>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</si>
  <si>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</si>
  <si>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</si>
  <si>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</si>
  <si>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</si>
  <si>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</si>
  <si>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</si>
  <si>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</si>
  <si>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</si>
  <si>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</si>
  <si>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</si>
  <si>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</si>
  <si>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</si>
  <si>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</si>
  <si>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</si>
  <si>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</si>
  <si>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</si>
  <si>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</si>
  <si>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</si>
  <si>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</si>
  <si>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</si>
  <si>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</si>
  <si>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</si>
  <si>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</si>
  <si>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</si>
  <si>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</si>
  <si>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</si>
  <si>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</si>
  <si>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</si>
  <si>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</si>
  <si>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</si>
  <si>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</si>
  <si>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</si>
  <si>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</si>
  <si>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</si>
  <si>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</si>
  <si>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</si>
  <si>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</si>
  <si>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</si>
  <si>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</si>
  <si>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</si>
  <si>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</si>
  <si>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</si>
  <si>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</si>
  <si>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</si>
  <si>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</si>
  <si>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</si>
  <si>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</si>
  <si>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</si>
  <si>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</si>
  <si>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</si>
  <si>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</si>
  <si>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</si>
  <si>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</si>
  <si>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</si>
  <si>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</si>
  <si>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</si>
  <si>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</si>
  <si>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</si>
  <si>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</si>
  <si>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</si>
  <si>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</si>
  <si>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</si>
  <si>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</si>
  <si>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</si>
  <si>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</si>
  <si>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</si>
  <si>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</si>
  <si>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</si>
  <si>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</si>
  <si>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</si>
  <si>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</si>
  <si>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</si>
  <si>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</si>
  <si>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</si>
  <si>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</si>
  <si>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</si>
  <si>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</si>
  <si>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</si>
  <si>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</si>
  <si>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</si>
  <si>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</si>
  <si>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</si>
  <si>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</si>
  <si>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</si>
  <si>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</si>
  <si>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</si>
  <si>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</si>
  <si>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</si>
  <si>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</si>
  <si>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</si>
  <si>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</si>
  <si>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</si>
  <si>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</si>
  <si>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</si>
  <si>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</si>
  <si>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</si>
  <si>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</si>
  <si>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</si>
  <si>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</si>
  <si>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</si>
  <si>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</si>
  <si>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</si>
  <si>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</si>
  <si>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</si>
  <si>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</si>
  <si>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</si>
  <si>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</si>
  <si>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</si>
  <si>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</si>
  <si>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</si>
  <si>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</si>
  <si>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</si>
  <si>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</si>
  <si>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</si>
  <si>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</si>
  <si>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</si>
  <si>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</si>
  <si>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</si>
  <si>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</si>
  <si>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</si>
  <si>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</si>
  <si>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</si>
  <si>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</si>
  <si>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</si>
  <si>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</si>
  <si>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</si>
  <si>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</si>
  <si>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</si>
  <si>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</si>
  <si>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</si>
  <si>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</si>
  <si>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</si>
  <si>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</si>
  <si>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</si>
  <si>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</si>
  <si>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</si>
  <si>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</si>
  <si>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</si>
  <si>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</si>
  <si>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</si>
  <si>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</si>
  <si>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</si>
  <si>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</si>
  <si>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</si>
  <si>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</si>
  <si>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</si>
  <si>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</si>
  <si>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</si>
  <si>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</si>
  <si>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</si>
  <si>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</si>
  <si>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</si>
  <si>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</si>
  <si>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</si>
  <si>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</si>
  <si>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</si>
  <si>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</si>
  <si>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</si>
  <si>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</si>
  <si>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</si>
  <si>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</si>
  <si>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</si>
  <si>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</si>
  <si>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</si>
  <si>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</si>
  <si>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</si>
  <si>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</si>
  <si>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</si>
  <si>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</si>
  <si>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</si>
  <si>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</si>
  <si>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</si>
  <si>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</si>
  <si>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</si>
  <si>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</si>
  <si>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</si>
  <si>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</si>
  <si>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</si>
  <si>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</si>
  <si>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</si>
  <si>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</si>
  <si>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</si>
  <si>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</si>
  <si>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</si>
  <si>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</si>
  <si>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</si>
  <si>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</si>
  <si>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</si>
  <si>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</si>
  <si>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</si>
  <si>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</si>
  <si>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</si>
  <si>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</si>
  <si>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</si>
  <si>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</si>
  <si>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</si>
  <si>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</si>
  <si>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</si>
  <si>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</si>
  <si>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</si>
  <si>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</si>
  <si>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</si>
  <si>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</si>
  <si>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</si>
  <si>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</si>
  <si>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</si>
  <si>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</si>
  <si>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</si>
  <si>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</si>
  <si>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</si>
  <si>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</si>
  <si>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</si>
  <si>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</si>
  <si>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</si>
  <si>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</si>
  <si>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</si>
  <si>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</si>
  <si>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</si>
  <si>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</si>
  <si>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</si>
  <si>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</si>
  <si>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</si>
  <si>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</si>
  <si>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</si>
  <si>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</si>
  <si>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</si>
  <si>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</si>
  <si>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</si>
  <si>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</si>
  <si>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</si>
  <si>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</si>
  <si>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</si>
  <si>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</si>
  <si>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</si>
  <si>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</si>
  <si>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</si>
  <si>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</si>
  <si>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</si>
  <si>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</si>
  <si>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</si>
  <si>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</si>
  <si>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</si>
  <si>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</si>
  <si>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</si>
  <si>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</si>
  <si>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</si>
  <si>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</si>
  <si>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</si>
  <si>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</si>
  <si>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</si>
  <si>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</si>
  <si>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</si>
  <si>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</si>
  <si>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</si>
  <si>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</si>
  <si>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</si>
  <si>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</si>
  <si>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</si>
  <si>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</si>
  <si>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</si>
  <si>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</si>
  <si>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</si>
  <si>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</si>
  <si>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</si>
  <si>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</si>
  <si>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</si>
  <si>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</si>
  <si>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</si>
  <si>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</si>
  <si>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</si>
  <si>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</si>
  <si>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</si>
  <si>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</si>
  <si>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</si>
  <si>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</si>
  <si>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</si>
  <si>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</si>
  <si>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</si>
  <si>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</si>
  <si>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</si>
  <si>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</si>
  <si>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</si>
  <si>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</si>
  <si>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</si>
  <si>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</si>
  <si>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</si>
  <si>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</si>
  <si>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</si>
  <si>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</si>
  <si>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</si>
  <si>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</si>
  <si>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</si>
  <si>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</si>
  <si>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</si>
  <si>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</si>
  <si>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</si>
  <si>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</si>
  <si>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</si>
  <si>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</si>
  <si>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</si>
  <si>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</si>
  <si>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</si>
  <si>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</si>
  <si>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</si>
  <si>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</si>
  <si>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</si>
  <si>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</si>
  <si>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</si>
  <si>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</si>
  <si>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</si>
  <si>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</si>
  <si>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</si>
  <si>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</si>
  <si>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</si>
  <si>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</si>
  <si>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</si>
  <si>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</si>
  <si>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</si>
  <si>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</si>
  <si>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</si>
  <si>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</si>
  <si>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</si>
  <si>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</si>
  <si>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</si>
  <si>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</si>
  <si>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</si>
  <si>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</si>
  <si>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</si>
  <si>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</si>
  <si>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</si>
  <si>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</si>
  <si>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</si>
  <si>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</si>
  <si>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</si>
  <si>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</si>
  <si>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</si>
  <si>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</si>
  <si>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</si>
  <si>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</si>
  <si>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</si>
  <si>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</si>
  <si>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</si>
  <si>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</si>
  <si>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</si>
  <si>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</si>
  <si>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</si>
  <si>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</si>
  <si>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</si>
  <si>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</si>
  <si>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</si>
  <si>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</si>
  <si>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</si>
  <si>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</si>
  <si>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</si>
  <si>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</si>
  <si>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</si>
  <si>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</si>
  <si>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</si>
  <si>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</si>
  <si>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</si>
  <si>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</si>
  <si>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</si>
  <si>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</si>
  <si>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</si>
  <si>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</si>
  <si>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</si>
  <si>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</si>
  <si>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</si>
  <si>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</si>
  <si>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</si>
  <si>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</si>
  <si>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</si>
  <si>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</si>
  <si>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</si>
  <si>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</si>
  <si>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</si>
  <si>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</si>
  <si>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</si>
  <si>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</si>
  <si>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</si>
  <si>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</si>
  <si>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</si>
  <si>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</si>
  <si>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</si>
  <si>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</si>
  <si>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</si>
  <si>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</si>
  <si>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</si>
  <si>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</si>
  <si>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</si>
  <si>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</si>
  <si>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</si>
  <si>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</si>
  <si>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</si>
  <si>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</si>
  <si>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</si>
  <si>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</si>
  <si>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</si>
  <si>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</si>
  <si>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</si>
  <si>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</si>
  <si>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</si>
  <si>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</si>
  <si>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</si>
  <si>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</si>
  <si>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</si>
  <si>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</si>
  <si>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</si>
  <si>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</si>
  <si>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</si>
  <si>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</si>
  <si>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</si>
  <si>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</si>
  <si>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</si>
  <si>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</si>
  <si>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</si>
  <si>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</si>
  <si>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</si>
  <si>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</si>
  <si>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</si>
  <si>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</si>
  <si>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</si>
  <si>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</si>
  <si>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</si>
  <si>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</si>
  <si>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</si>
  <si>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</si>
  <si>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</si>
  <si>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</si>
  <si>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</si>
  <si>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</si>
  <si>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</si>
  <si>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</si>
  <si>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</si>
  <si>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</si>
  <si>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</si>
  <si>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</si>
  <si>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</si>
  <si>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</si>
  <si>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</si>
  <si>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</si>
  <si>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</si>
  <si>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</si>
  <si>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</si>
  <si>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</si>
  <si>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</si>
  <si>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</si>
  <si>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</si>
  <si>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</si>
  <si>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</si>
  <si>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</si>
  <si>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</si>
  <si>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</si>
  <si>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</si>
  <si>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</si>
  <si>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</si>
  <si>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</si>
  <si>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</si>
  <si>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</si>
  <si>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</si>
  <si>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</si>
  <si>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</si>
  <si>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</si>
  <si>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</si>
  <si>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</si>
  <si>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</si>
  <si>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</si>
  <si>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</si>
  <si>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</si>
  <si>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</si>
  <si>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</si>
  <si>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</si>
  <si>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</si>
  <si>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</si>
  <si>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</si>
  <si>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</si>
  <si>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</si>
  <si>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</si>
  <si>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</si>
  <si>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</si>
  <si>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</si>
  <si>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</si>
  <si>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</si>
  <si>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</si>
  <si>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</si>
  <si>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</si>
  <si>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</si>
  <si>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</si>
  <si>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</si>
  <si>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</si>
  <si>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</si>
  <si>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</si>
  <si>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</si>
  <si>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</si>
  <si>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</si>
  <si>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</si>
  <si>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</si>
  <si>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</si>
  <si>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</si>
  <si>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</si>
  <si>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</si>
  <si>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</si>
  <si>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</si>
  <si>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</si>
  <si>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</si>
  <si>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</si>
  <si>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</si>
  <si>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</si>
  <si>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</si>
  <si>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</si>
  <si>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</si>
  <si>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</si>
  <si>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</si>
  <si>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</si>
  <si>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</si>
  <si>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</si>
  <si>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</si>
  <si>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</si>
  <si>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</si>
  <si>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</si>
  <si>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</si>
  <si>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</si>
  <si>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</si>
  <si>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</si>
  <si>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</si>
  <si>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</si>
  <si>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</si>
  <si>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</si>
  <si>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</si>
  <si>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</si>
  <si>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</si>
  <si>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</si>
  <si>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</si>
  <si>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</si>
  <si>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</si>
  <si>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</si>
  <si>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</si>
  <si>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</si>
  <si>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</si>
  <si>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</si>
  <si>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</si>
  <si>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</si>
  <si>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</si>
  <si>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</si>
  <si>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</si>
  <si>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</si>
  <si>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</si>
  <si>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</si>
  <si>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</si>
  <si>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</si>
  <si>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</si>
  <si>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</si>
  <si>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</si>
  <si>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</si>
  <si>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</si>
  <si>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</si>
  <si>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</si>
  <si>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</si>
  <si>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</si>
  <si>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</si>
  <si>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</si>
  <si>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</si>
  <si>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</si>
  <si>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</si>
  <si>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</si>
  <si>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</si>
  <si>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</si>
  <si>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</si>
  <si>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</si>
  <si>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</si>
  <si>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</si>
  <si>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</si>
  <si>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</si>
  <si>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</si>
  <si>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</si>
  <si>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</si>
  <si>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</si>
  <si>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</si>
  <si>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</si>
  <si>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</si>
  <si>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</si>
  <si>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</si>
  <si>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</si>
  <si>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</si>
  <si>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</si>
  <si>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</si>
  <si>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</si>
  <si>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</si>
  <si>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</si>
  <si>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</si>
  <si>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</si>
  <si>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</si>
  <si>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</si>
  <si>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</si>
  <si>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</si>
  <si>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</si>
  <si>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</si>
  <si>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</si>
  <si>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</si>
  <si>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</si>
  <si>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</si>
  <si>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</si>
  <si>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</si>
  <si>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</si>
  <si>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</si>
  <si>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</si>
  <si>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</si>
  <si>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</si>
  <si>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</si>
  <si>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</si>
  <si>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</si>
  <si>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</si>
  <si>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</si>
  <si>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</si>
  <si>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</si>
  <si>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</si>
  <si>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</si>
  <si>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</si>
  <si>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</si>
  <si>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</si>
  <si>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</si>
  <si>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</si>
  <si>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</si>
  <si>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</si>
  <si>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</si>
  <si>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</si>
  <si>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</si>
  <si>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</si>
  <si>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</si>
  <si>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</si>
  <si>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</si>
  <si>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</si>
  <si>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</si>
  <si>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</si>
  <si>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</si>
  <si>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</si>
  <si>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</si>
  <si>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</si>
  <si>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</si>
  <si>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</si>
  <si>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</si>
  <si>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</si>
  <si>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</si>
  <si>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</si>
  <si>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</si>
  <si>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</si>
  <si>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</si>
  <si>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</si>
  <si>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</si>
  <si>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</si>
  <si>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</si>
  <si>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</si>
  <si>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</si>
  <si>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</si>
  <si>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</si>
  <si>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</si>
  <si>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</si>
  <si>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</si>
  <si>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</si>
  <si>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</si>
  <si>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</si>
  <si>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</si>
  <si>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</si>
  <si>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</si>
  <si>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</si>
  <si>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</si>
  <si>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</si>
  <si>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</si>
  <si>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</si>
  <si>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</si>
  <si>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</si>
  <si>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</si>
  <si>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</si>
  <si>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</si>
  <si>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</si>
  <si>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</si>
  <si>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</si>
  <si>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</si>
  <si>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</si>
  <si>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</si>
  <si>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</si>
  <si>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</si>
  <si>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</si>
  <si>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</si>
  <si>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</si>
  <si>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</si>
  <si>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</si>
  <si>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</si>
  <si>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</si>
  <si>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</si>
  <si>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</si>
  <si>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</si>
  <si>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</si>
  <si>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</si>
  <si>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</si>
  <si>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</si>
  <si>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</si>
  <si>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</si>
  <si>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</si>
  <si>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</si>
  <si>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</si>
  <si>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</si>
  <si>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</si>
  <si>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</si>
  <si>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</si>
  <si>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</si>
  <si>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</si>
  <si>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</si>
  <si>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</si>
  <si>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</si>
  <si>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</si>
  <si>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</si>
  <si>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</si>
  <si>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</si>
  <si>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</si>
  <si>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</si>
  <si>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</si>
  <si>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</si>
  <si>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</si>
  <si>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</si>
  <si>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</si>
  <si>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</si>
  <si>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</si>
  <si>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</si>
  <si>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</si>
  <si>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</si>
  <si>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</si>
  <si>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</si>
  <si>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</si>
  <si>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</si>
  <si>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</si>
  <si>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</si>
  <si>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</si>
  <si>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</si>
  <si>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</si>
  <si>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</si>
  <si>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</si>
  <si>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</si>
  <si>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</si>
  <si>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</si>
  <si>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</si>
  <si>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</si>
  <si>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</si>
  <si>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</si>
  <si>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</si>
  <si>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</si>
  <si>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</si>
  <si>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</si>
  <si>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</si>
  <si>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</si>
  <si>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</si>
  <si>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</si>
  <si>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</si>
  <si>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</si>
  <si>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</si>
  <si>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</si>
  <si>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</si>
  <si>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</si>
  <si>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</si>
  <si>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</si>
  <si>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</si>
  <si>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</si>
  <si>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</si>
  <si>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</si>
  <si>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</si>
  <si>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</si>
  <si>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</si>
  <si>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</si>
  <si>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</si>
  <si>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</si>
  <si>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</si>
  <si>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</si>
  <si>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</si>
  <si>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</si>
  <si>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</si>
  <si>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</si>
  <si>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</si>
  <si>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</si>
  <si>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</si>
  <si>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</si>
  <si>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</si>
  <si>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</si>
  <si>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</si>
  <si>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</si>
  <si>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</si>
  <si>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</si>
  <si>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</si>
  <si>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</si>
  <si>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</si>
  <si>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</si>
  <si>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</si>
  <si>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</si>
  <si>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</si>
  <si>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</si>
  <si>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</si>
  <si>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</si>
  <si>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</si>
  <si>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</si>
  <si>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</si>
  <si>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</si>
  <si>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</si>
  <si>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</si>
  <si>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</si>
  <si>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</si>
  <si>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</si>
  <si>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</si>
  <si>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</si>
  <si>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</si>
  <si>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</si>
  <si>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</si>
  <si>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</si>
  <si>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</si>
  <si>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</si>
  <si>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</si>
  <si>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</si>
  <si>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</si>
  <si>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</si>
  <si>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</si>
  <si>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</si>
  <si>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</si>
  <si>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</si>
  <si>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</si>
  <si>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</si>
  <si>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</si>
  <si>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</si>
  <si>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</si>
  <si>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</si>
  <si>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</si>
  <si>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</si>
  <si>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</si>
  <si>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</si>
  <si>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</si>
  <si>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</si>
  <si>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</si>
  <si>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</si>
  <si>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</si>
  <si>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</si>
  <si>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</si>
  <si>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</si>
  <si>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</si>
  <si>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</si>
  <si>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</si>
  <si>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</si>
  <si>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</si>
  <si>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</si>
  <si>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</si>
  <si>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</si>
  <si>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</si>
  <si>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</si>
  <si>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</si>
  <si>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</si>
  <si>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</si>
  <si>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</si>
  <si>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</si>
  <si>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</si>
  <si>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</si>
  <si>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</si>
  <si>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</si>
  <si>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</si>
  <si>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</si>
  <si>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</si>
  <si>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</si>
  <si>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</si>
  <si>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</si>
  <si>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</si>
  <si>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</si>
  <si>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</si>
  <si>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</si>
  <si>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</si>
  <si>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</si>
  <si>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</si>
  <si>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</si>
  <si>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</si>
  <si>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</si>
  <si>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</si>
  <si>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</si>
  <si>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</si>
  <si>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</si>
  <si>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</si>
  <si>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</si>
  <si>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</si>
  <si>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</si>
  <si>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</si>
  <si>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</si>
  <si>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</si>
  <si>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</si>
  <si>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</si>
  <si>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</si>
  <si>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</si>
  <si>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</si>
  <si>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</si>
  <si>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</si>
  <si>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</si>
  <si>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</si>
  <si>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</si>
  <si>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</si>
  <si>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</si>
  <si>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</si>
  <si>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</si>
  <si>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</si>
  <si>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</si>
  <si>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</si>
  <si>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</si>
  <si>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</si>
  <si>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</si>
  <si>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</si>
  <si>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</si>
  <si>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</si>
  <si>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</si>
  <si>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</si>
  <si>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</si>
  <si>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</si>
  <si>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</si>
  <si>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</si>
  <si>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</si>
  <si>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</si>
  <si>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</si>
  <si>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</si>
  <si>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</si>
  <si>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</si>
  <si>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</si>
  <si>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</si>
  <si>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</si>
  <si>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</si>
  <si>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</si>
  <si>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</si>
  <si>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</si>
  <si>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</si>
  <si>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</si>
  <si>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</si>
  <si>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</si>
  <si>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</si>
  <si>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</si>
  <si>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</si>
  <si>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</si>
  <si>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</si>
  <si>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</si>
  <si>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</si>
  <si>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</si>
  <si>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</si>
  <si>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</si>
  <si>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</si>
  <si>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</si>
  <si>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</si>
  <si>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</si>
  <si>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</si>
  <si>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</si>
  <si>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</si>
  <si>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</si>
  <si>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</si>
  <si>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</si>
  <si>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</si>
  <si>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</si>
  <si>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</si>
  <si>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</si>
  <si>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</si>
  <si>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</si>
  <si>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</si>
  <si>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</si>
  <si>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</si>
  <si>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</si>
  <si>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</si>
  <si>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</si>
  <si>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</si>
  <si>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</si>
  <si>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</si>
  <si>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</si>
  <si>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</si>
  <si>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</si>
  <si>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</si>
  <si>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</si>
  <si>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</si>
  <si>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</si>
  <si>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</si>
  <si>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</si>
  <si>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</si>
  <si>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</si>
  <si>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</si>
  <si>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</si>
  <si>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</si>
  <si>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</si>
  <si>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</si>
  <si>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</si>
  <si>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</si>
  <si>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</si>
  <si>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</si>
  <si>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</si>
  <si>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</si>
  <si>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</si>
  <si>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</si>
  <si>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</si>
  <si>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</si>
  <si>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</si>
  <si>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</si>
  <si>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</si>
  <si>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</si>
  <si>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</si>
  <si>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</si>
  <si>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</si>
  <si>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</si>
  <si>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</si>
  <si>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</si>
  <si>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</si>
  <si>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</si>
  <si>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</si>
  <si>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</si>
  <si>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</si>
  <si>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</si>
  <si>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</si>
  <si>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</si>
  <si>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</si>
  <si>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</si>
  <si>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</si>
  <si>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</si>
  <si>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</si>
  <si>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</si>
  <si>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</si>
  <si>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</si>
  <si>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</si>
  <si>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</si>
  <si>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</si>
  <si>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</si>
  <si>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</si>
  <si>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</si>
  <si>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</si>
  <si>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</si>
  <si>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</si>
  <si>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</si>
  <si>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</si>
  <si>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</si>
  <si>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</si>
  <si>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</si>
  <si>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</si>
  <si>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</si>
  <si>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</si>
  <si>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</si>
  <si>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</si>
  <si>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</si>
  <si>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</si>
  <si>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</si>
  <si>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</si>
  <si>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</si>
  <si>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</si>
  <si>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</si>
  <si>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</si>
  <si>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</si>
  <si>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</si>
  <si>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</si>
  <si>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</si>
  <si>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</si>
  <si>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</si>
  <si>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</si>
  <si>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</si>
  <si>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</si>
  <si>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</si>
  <si>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</si>
  <si>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</si>
  <si>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</si>
  <si>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</si>
  <si>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</si>
  <si>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</si>
  <si>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</si>
  <si>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</si>
  <si>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</si>
  <si>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</si>
  <si>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</si>
  <si>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</si>
  <si>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</si>
  <si>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</si>
  <si>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</si>
  <si>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</si>
  <si>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</si>
  <si>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</si>
  <si>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</si>
  <si>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</si>
  <si>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</si>
  <si>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</si>
  <si>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</si>
  <si>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</si>
  <si>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</si>
  <si>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</si>
  <si>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</si>
  <si>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</si>
  <si>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</si>
  <si>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</si>
  <si>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</si>
  <si>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</si>
  <si>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</si>
  <si>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</si>
  <si>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</si>
  <si>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</si>
  <si>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</si>
  <si>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</si>
  <si>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</si>
  <si>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</si>
  <si>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</si>
  <si>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</si>
  <si>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</si>
  <si>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</si>
  <si>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</si>
  <si>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</si>
  <si>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</si>
  <si>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</si>
  <si>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</si>
  <si>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</si>
  <si>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</si>
  <si>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</si>
  <si>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</si>
  <si>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</si>
  <si>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</si>
  <si>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</si>
  <si>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</si>
  <si>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</si>
  <si>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</si>
  <si>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</si>
  <si>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</si>
  <si>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</si>
  <si>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</si>
  <si>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</si>
  <si>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</si>
  <si>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</si>
  <si>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</si>
  <si>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</si>
  <si>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</si>
  <si>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</si>
  <si>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</si>
  <si>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</si>
  <si>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</si>
  <si>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</si>
  <si>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</si>
  <si>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</si>
  <si>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</si>
  <si>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</si>
  <si>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</si>
  <si>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</si>
  <si>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</si>
  <si>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</si>
  <si>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</si>
  <si>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</si>
  <si>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</si>
  <si>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</si>
  <si>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</si>
  <si>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</si>
  <si>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</si>
  <si>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</si>
  <si>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</si>
  <si>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</si>
  <si>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</si>
  <si>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</si>
  <si>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</si>
  <si>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</si>
  <si>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</si>
  <si>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</si>
  <si>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</si>
  <si>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</si>
  <si>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</si>
  <si>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</si>
  <si>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</si>
  <si>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</si>
  <si>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</si>
  <si>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</si>
  <si>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</si>
  <si>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</si>
  <si>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</si>
  <si>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</si>
  <si>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</si>
  <si>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</si>
  <si>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</si>
  <si>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</si>
  <si>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</si>
  <si>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</si>
  <si>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</si>
  <si>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</si>
  <si>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</si>
  <si>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</si>
  <si>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</si>
  <si>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</si>
  <si>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</si>
  <si>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</si>
  <si>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</si>
  <si>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</si>
  <si>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</si>
  <si>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</si>
  <si>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</si>
  <si>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</si>
  <si>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</si>
  <si>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</si>
  <si>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</si>
  <si>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</si>
  <si>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</si>
  <si>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</si>
  <si>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</si>
  <si>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</si>
  <si>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</si>
  <si>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</si>
  <si>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</si>
  <si>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</si>
  <si>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</si>
  <si>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</si>
  <si>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</si>
  <si>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</si>
  <si>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</si>
  <si>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</si>
  <si>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</si>
  <si>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</si>
  <si>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</si>
  <si>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</si>
  <si>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</si>
  <si>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</si>
  <si>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</si>
  <si>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</si>
  <si>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</si>
  <si>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</si>
  <si>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</si>
  <si>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</si>
  <si>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</si>
  <si>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</si>
  <si>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</si>
  <si>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</si>
  <si>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</si>
  <si>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</si>
  <si>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</si>
  <si>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</si>
  <si>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</si>
  <si>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</si>
  <si>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</si>
  <si>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</si>
  <si>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</si>
  <si>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</si>
  <si>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</si>
  <si>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</si>
  <si>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</si>
  <si>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</si>
  <si>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</si>
  <si>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</si>
  <si>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</si>
  <si>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</si>
  <si>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</si>
  <si>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</si>
  <si>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</si>
  <si>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</si>
  <si>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</si>
  <si>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</si>
  <si>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</si>
  <si>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</si>
  <si>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</si>
  <si>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</si>
  <si>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</si>
  <si>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</si>
  <si>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</si>
  <si>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</si>
  <si>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</si>
  <si>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</si>
  <si>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</si>
  <si>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</si>
  <si>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</si>
  <si>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</si>
  <si>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</si>
  <si>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</si>
  <si>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</si>
  <si>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</si>
  <si>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</si>
  <si>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</si>
  <si>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</si>
  <si>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</si>
  <si>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</si>
  <si>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</si>
  <si>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</si>
  <si>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</si>
  <si>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</si>
  <si>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</si>
  <si>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</si>
  <si>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</si>
  <si>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</si>
  <si>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</si>
  <si>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</si>
  <si>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</si>
  <si>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</si>
  <si>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</si>
  <si>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</si>
  <si>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</si>
  <si>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</si>
  <si>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</si>
  <si>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</si>
  <si>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</si>
  <si>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</si>
  <si>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</si>
  <si>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</si>
  <si>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</si>
  <si>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</si>
  <si>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</si>
  <si>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</si>
  <si>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</si>
  <si>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</si>
  <si>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</si>
  <si>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</si>
  <si>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</si>
  <si>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</si>
  <si>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</si>
  <si>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</si>
  <si>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</si>
  <si>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</si>
  <si>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</si>
  <si>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</si>
  <si>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</si>
  <si>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</si>
  <si>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</si>
  <si>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</si>
  <si>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</si>
  <si>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</si>
  <si>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</si>
  <si>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</si>
  <si>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</si>
  <si>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</si>
  <si>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</si>
  <si>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</si>
  <si>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</si>
  <si>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</si>
  <si>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</si>
  <si>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</si>
  <si>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</si>
  <si>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</si>
  <si>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</si>
  <si>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</si>
  <si>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</si>
  <si>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</si>
  <si>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</si>
  <si>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</si>
  <si>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</si>
  <si>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</si>
  <si>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</si>
  <si>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</si>
  <si>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</si>
  <si>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</si>
  <si>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</si>
  <si>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</si>
  <si>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</si>
  <si>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</si>
  <si>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</si>
  <si>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</si>
  <si>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</si>
  <si>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</si>
  <si>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</si>
  <si>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</si>
  <si>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</si>
  <si>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</si>
  <si>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</si>
  <si>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</si>
  <si>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</si>
  <si>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</si>
  <si>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</si>
  <si>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</si>
  <si>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</si>
  <si>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</si>
  <si>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</si>
  <si>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</si>
  <si>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</si>
  <si>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</si>
  <si>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</si>
  <si>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</si>
  <si>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</si>
  <si>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</si>
  <si>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</si>
  <si>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</si>
  <si>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</si>
  <si>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</si>
  <si>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</si>
  <si>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</si>
  <si>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</si>
  <si>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</si>
  <si>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</si>
  <si>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</si>
  <si>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</si>
  <si>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</si>
  <si>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</si>
  <si>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</si>
  <si>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</si>
  <si>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</si>
  <si>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</si>
  <si>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</si>
  <si>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</si>
  <si>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</si>
  <si>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</si>
  <si>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</si>
  <si>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</si>
  <si>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</si>
  <si>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</si>
  <si>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</si>
  <si>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</si>
  <si>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</si>
  <si>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</si>
  <si>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</si>
  <si>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</si>
  <si>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</si>
  <si>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</si>
  <si>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</si>
  <si>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</si>
  <si>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</si>
  <si>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</si>
  <si>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</si>
  <si>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</si>
  <si>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</si>
  <si>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</si>
  <si>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</si>
  <si>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</si>
  <si>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</si>
  <si>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</si>
  <si>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</si>
  <si>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</si>
  <si>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</si>
  <si>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</si>
  <si>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</si>
  <si>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</si>
  <si>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</si>
  <si>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</si>
  <si>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</si>
  <si>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</si>
  <si>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</si>
  <si>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</si>
  <si>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</si>
  <si>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</si>
  <si>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</si>
  <si>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</si>
  <si>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</si>
  <si>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</si>
  <si>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</si>
  <si>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</si>
  <si>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</si>
  <si>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</si>
  <si>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</si>
  <si>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</si>
  <si>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</si>
  <si>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</si>
  <si>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</si>
  <si>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</si>
  <si>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</si>
  <si>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</si>
  <si>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</si>
  <si>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</si>
  <si>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</si>
  <si>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</si>
  <si>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</si>
  <si>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</si>
  <si>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</si>
  <si>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</si>
  <si>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</si>
  <si>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</si>
  <si>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</si>
  <si>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</si>
  <si>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</si>
  <si>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</si>
  <si>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</si>
  <si>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</si>
  <si>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</si>
  <si>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</si>
  <si>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</si>
  <si>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</si>
  <si>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</si>
  <si>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</si>
  <si>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</si>
  <si>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</si>
  <si>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</si>
  <si>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</si>
  <si>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</si>
  <si>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</si>
  <si>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</si>
  <si>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</si>
  <si>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</si>
  <si>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</si>
  <si>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</si>
  <si>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</si>
  <si>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</si>
  <si>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</si>
  <si>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</si>
  <si>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</si>
  <si>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</si>
  <si>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</si>
  <si>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</si>
  <si>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</si>
  <si>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</si>
  <si>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</si>
  <si>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</si>
  <si>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</si>
  <si>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</si>
  <si>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</si>
  <si>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</si>
  <si>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</si>
  <si>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</si>
  <si>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</si>
  <si>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</si>
  <si>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</si>
  <si>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</si>
  <si>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</si>
  <si>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</si>
  <si>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</si>
  <si>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</si>
  <si>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</si>
  <si>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</si>
  <si>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</si>
  <si>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</si>
  <si>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</si>
  <si>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</si>
  <si>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</si>
  <si>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</si>
  <si>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</si>
  <si>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</si>
  <si>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</si>
  <si>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</si>
  <si>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</si>
  <si>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</si>
  <si>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</si>
  <si>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</si>
  <si>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</si>
  <si>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</si>
  <si>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</si>
  <si>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</si>
  <si>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</si>
  <si>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</si>
  <si>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</si>
  <si>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</si>
  <si>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</si>
  <si>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</si>
  <si>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</si>
  <si>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</si>
  <si>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</si>
  <si>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</si>
  <si>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</si>
  <si>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</si>
  <si>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</si>
  <si>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</si>
  <si>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</si>
  <si>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</si>
  <si>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</si>
  <si>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</si>
  <si>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</si>
  <si>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</si>
  <si>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</si>
  <si>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</si>
  <si>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</si>
  <si>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</si>
  <si>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</si>
  <si>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</si>
  <si>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</si>
  <si>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</si>
  <si>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</si>
  <si>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</si>
  <si>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</si>
  <si>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</si>
  <si>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</si>
  <si>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</si>
  <si>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</si>
  <si>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</si>
  <si>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</si>
  <si>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</si>
  <si>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</si>
  <si>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</si>
  <si>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</si>
  <si>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</si>
  <si>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</si>
  <si>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</si>
  <si>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</si>
  <si>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</si>
  <si>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</si>
  <si>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</si>
  <si>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</si>
  <si>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</si>
  <si>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</si>
  <si>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</si>
  <si>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</si>
  <si>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</si>
  <si>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</si>
  <si>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</si>
  <si>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</si>
  <si>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</si>
  <si>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</si>
  <si>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</si>
  <si>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</si>
  <si>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</si>
  <si>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</si>
  <si>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</si>
  <si>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</si>
  <si>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</si>
  <si>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</si>
  <si>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</si>
  <si>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</si>
  <si>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</si>
  <si>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</si>
  <si>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</si>
  <si>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</si>
  <si>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</si>
  <si>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</si>
  <si>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</si>
  <si>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</si>
  <si>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</si>
  <si>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</si>
  <si>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</si>
  <si>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</si>
  <si>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</si>
  <si>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</si>
  <si>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</si>
  <si>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</si>
  <si>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</si>
  <si>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</si>
  <si>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</si>
  <si>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</si>
  <si>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</si>
  <si>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</si>
  <si>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</si>
  <si>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</si>
  <si>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</si>
  <si>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</si>
  <si>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</si>
  <si>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</si>
  <si>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</si>
  <si>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</si>
  <si>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</si>
  <si>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</si>
  <si>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</si>
  <si>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</si>
  <si>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</si>
  <si>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</si>
  <si>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</si>
  <si>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</si>
  <si>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</si>
  <si>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</si>
  <si>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</si>
  <si>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</si>
  <si>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</si>
  <si>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</si>
  <si>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</si>
  <si>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</si>
  <si>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</si>
  <si>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</si>
  <si>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</si>
  <si>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</si>
  <si>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</si>
  <si>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</si>
  <si>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</si>
  <si>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</si>
  <si>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</si>
  <si>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</si>
  <si>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</si>
  <si>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</si>
  <si>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</si>
  <si>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</si>
  <si>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</si>
  <si>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</si>
  <si>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</si>
  <si>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</si>
  <si>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</si>
  <si>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</si>
  <si>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</si>
  <si>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</si>
  <si>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</si>
  <si>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</si>
  <si>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</si>
  <si>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</si>
  <si>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</si>
  <si>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</si>
  <si>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</si>
  <si>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</si>
  <si>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</si>
  <si>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</si>
  <si>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</si>
  <si>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</si>
  <si>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</si>
  <si>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</si>
  <si>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</si>
  <si>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</si>
  <si>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</si>
  <si>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</si>
  <si>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</si>
  <si>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</si>
  <si>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</si>
  <si>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</si>
  <si>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</si>
  <si>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</si>
  <si>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</si>
  <si>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</si>
  <si>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</si>
  <si>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</si>
  <si>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</si>
  <si>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</si>
  <si>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</si>
  <si>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</si>
  <si>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</si>
  <si>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</si>
  <si>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</si>
  <si>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</si>
  <si>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</si>
  <si>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</si>
  <si>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</si>
  <si>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</si>
  <si>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</si>
  <si>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</si>
  <si>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</si>
  <si>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</si>
  <si>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</si>
  <si>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</si>
  <si>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</si>
  <si>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</si>
  <si>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</si>
  <si>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</si>
  <si>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</si>
  <si>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</si>
  <si>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</si>
  <si>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</si>
  <si>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</si>
  <si>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</si>
  <si>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</si>
  <si>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</si>
  <si>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</si>
  <si>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</si>
  <si>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</si>
  <si>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</si>
  <si>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</si>
  <si>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</si>
  <si>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</si>
  <si>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</si>
  <si>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</si>
  <si>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</si>
  <si>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</si>
  <si>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</si>
  <si>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</si>
  <si>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</si>
  <si>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</si>
  <si>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</si>
  <si>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</si>
  <si>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</si>
  <si>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</si>
  <si>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</si>
  <si>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</si>
  <si>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</si>
  <si>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</si>
  <si>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</si>
  <si>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</si>
  <si>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</si>
  <si>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</si>
  <si>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</si>
  <si>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</si>
  <si>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</si>
  <si>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</si>
  <si>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</si>
  <si>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</si>
  <si>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</si>
  <si>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</si>
  <si>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</si>
  <si>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</si>
  <si>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</si>
  <si>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</si>
  <si>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</si>
  <si>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</si>
  <si>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</si>
  <si>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</si>
  <si>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</si>
  <si>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</si>
  <si>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</si>
  <si>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</si>
  <si>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</si>
  <si>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</si>
  <si>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</si>
  <si>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</si>
  <si>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</si>
  <si>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</si>
  <si>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</si>
  <si>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</si>
  <si>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</si>
  <si>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</si>
  <si>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</si>
  <si>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</si>
  <si>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</si>
  <si>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</si>
  <si>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</si>
  <si>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</si>
  <si>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</si>
  <si>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</si>
  <si>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</si>
  <si>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</si>
  <si>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</si>
  <si>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</si>
  <si>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</si>
  <si>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</si>
  <si>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</si>
  <si>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</si>
  <si>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</si>
  <si>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</si>
  <si>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</si>
  <si>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</si>
  <si>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</si>
  <si>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</si>
  <si>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</si>
  <si>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</si>
  <si>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</si>
  <si>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</si>
  <si>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</si>
  <si>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</si>
  <si>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</si>
  <si>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</si>
  <si>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</si>
  <si>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</si>
  <si>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</si>
  <si>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</si>
  <si>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</si>
  <si>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</si>
  <si>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</si>
  <si>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</si>
  <si>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</si>
  <si>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</si>
  <si>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</si>
  <si>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</si>
  <si>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</si>
  <si>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</si>
  <si>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</si>
  <si>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</si>
  <si>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</si>
  <si>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</si>
  <si>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</si>
  <si>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</si>
  <si>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</si>
  <si>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</si>
  <si>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</si>
  <si>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</si>
  <si>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</si>
  <si>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</si>
  <si>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</si>
  <si>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</si>
  <si>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</si>
  <si>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</si>
  <si>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</si>
  <si>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</si>
  <si>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</si>
  <si>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</si>
  <si>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</si>
  <si>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</si>
  <si>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</si>
  <si>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</si>
  <si>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</si>
  <si>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</si>
  <si>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</si>
  <si>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</si>
  <si>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</si>
  <si>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</si>
  <si>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</si>
  <si>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</si>
  <si>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</si>
  <si>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</si>
  <si>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</si>
  <si>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</si>
  <si>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</si>
  <si>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</si>
  <si>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</si>
  <si>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</si>
  <si>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</si>
  <si>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</si>
  <si>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</si>
  <si>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</si>
  <si>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</si>
  <si>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</si>
  <si>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</si>
  <si>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</si>
  <si>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</si>
  <si>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</si>
  <si>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</si>
  <si>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</si>
  <si>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</si>
  <si>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</si>
  <si>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</si>
  <si>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</si>
  <si>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</si>
  <si>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</si>
  <si>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</si>
  <si>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</si>
  <si>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</si>
  <si>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</si>
  <si>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</si>
  <si>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</si>
  <si>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</si>
  <si>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</si>
  <si>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</si>
  <si>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</si>
  <si>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</si>
  <si>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</si>
  <si>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</si>
  <si>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</si>
  <si>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</si>
  <si>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</si>
  <si>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</si>
  <si>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</si>
  <si>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</si>
  <si>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</si>
  <si>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</si>
  <si>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</si>
  <si>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</si>
  <si>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</si>
  <si>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</si>
  <si>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</si>
  <si>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</si>
  <si>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</si>
  <si>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</si>
  <si>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</si>
  <si>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</si>
  <si>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</si>
  <si>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</si>
  <si>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</si>
  <si>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</si>
  <si>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</si>
  <si>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</si>
  <si>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</si>
  <si>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</si>
  <si>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</si>
  <si>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</si>
  <si>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</si>
  <si>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</si>
  <si>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</si>
  <si>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</si>
  <si>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</si>
  <si>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</si>
  <si>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</si>
  <si>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</si>
  <si>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</si>
  <si>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</si>
  <si>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</si>
  <si>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</si>
  <si>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</si>
  <si>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</si>
  <si>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</si>
  <si>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</si>
  <si>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</si>
  <si>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</si>
  <si>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</si>
  <si>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</si>
  <si>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</si>
  <si>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</si>
  <si>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</si>
  <si>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</si>
  <si>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</si>
  <si>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</si>
  <si>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</si>
  <si>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</si>
  <si>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</si>
  <si>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</si>
  <si>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</si>
  <si>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</si>
  <si>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</si>
  <si>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</si>
  <si>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</si>
  <si>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</si>
  <si>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</si>
  <si>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</si>
  <si>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</si>
  <si>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</si>
  <si>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</si>
  <si>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</si>
  <si>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</si>
  <si>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</si>
  <si>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</si>
  <si>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</si>
  <si>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</si>
  <si>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</si>
  <si>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</si>
  <si>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</si>
  <si>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</si>
  <si>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</si>
  <si>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</si>
  <si>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</si>
  <si>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</si>
  <si>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</si>
  <si>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</si>
  <si>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</si>
  <si>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</si>
  <si>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</si>
  <si>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</si>
  <si>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</si>
  <si>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</si>
  <si>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</si>
  <si>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</si>
  <si>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</si>
  <si>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</si>
  <si>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</si>
  <si>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</si>
  <si>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</si>
  <si>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</si>
  <si>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</si>
  <si>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</si>
  <si>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</si>
  <si>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</si>
  <si>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</si>
  <si>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</si>
  <si>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</si>
  <si>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</si>
  <si>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</si>
  <si>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</si>
  <si>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</si>
  <si>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</si>
  <si>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</si>
  <si>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</si>
  <si>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</si>
  <si>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</si>
  <si>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</si>
  <si>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</si>
  <si>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</si>
  <si>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</si>
  <si>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</si>
  <si>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</si>
  <si>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</si>
  <si>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</si>
  <si>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</si>
  <si>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</si>
  <si>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</si>
  <si>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</si>
  <si>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</si>
  <si>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</si>
  <si>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</si>
  <si>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</si>
  <si>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</si>
  <si>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</si>
  <si>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</si>
  <si>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</si>
  <si>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</si>
  <si>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</si>
  <si>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</si>
  <si>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</si>
  <si>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</si>
  <si>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</si>
  <si>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</si>
  <si>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</si>
  <si>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</si>
  <si>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</si>
  <si>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</si>
  <si>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</si>
  <si>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</si>
  <si>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</si>
  <si>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</si>
  <si>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</si>
  <si>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</si>
  <si>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</si>
  <si>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</si>
  <si>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</si>
  <si>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</si>
  <si>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</si>
  <si>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</si>
  <si>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</si>
  <si>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</si>
  <si>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</si>
  <si>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</si>
  <si>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</si>
  <si>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</si>
  <si>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</si>
  <si>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</si>
  <si>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</si>
  <si>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</si>
  <si>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</si>
  <si>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</si>
  <si>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</si>
  <si>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</si>
  <si>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</si>
  <si>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</si>
  <si>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</si>
  <si>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</si>
  <si>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</si>
  <si>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</si>
  <si>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</si>
  <si>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</si>
  <si>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</si>
  <si>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</si>
  <si>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</si>
  <si>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</si>
  <si>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</si>
  <si>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</si>
  <si>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</si>
  <si>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</si>
  <si>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</si>
  <si>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</si>
  <si>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</si>
  <si>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</si>
  <si>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</si>
  <si>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</si>
  <si>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</si>
  <si>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</si>
  <si>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</si>
  <si>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</si>
  <si>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</si>
  <si>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</si>
  <si>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</si>
  <si>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</si>
  <si>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</si>
  <si>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</si>
  <si>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</si>
  <si>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</si>
  <si>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</si>
  <si>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</si>
  <si>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</si>
  <si>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</si>
  <si>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</si>
  <si>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</si>
  <si>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</si>
  <si>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</si>
  <si>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</si>
  <si>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</si>
  <si>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</si>
  <si>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</si>
  <si>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</si>
  <si>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</si>
  <si>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</si>
  <si>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</si>
  <si>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</si>
  <si>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</si>
  <si>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</si>
  <si>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</si>
  <si>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</si>
  <si>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</si>
  <si>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</si>
  <si>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</si>
  <si>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</si>
  <si>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</si>
  <si>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</si>
  <si>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</si>
  <si>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</si>
  <si>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</si>
  <si>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</si>
  <si>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</si>
  <si>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</si>
  <si>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</si>
  <si>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</si>
  <si>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</si>
  <si>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</si>
  <si>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</si>
  <si>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</si>
  <si>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</si>
  <si>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</si>
  <si>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</si>
  <si>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</si>
  <si>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</si>
  <si>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</si>
  <si>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</si>
  <si>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</si>
  <si>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</si>
  <si>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</si>
  <si>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</si>
  <si>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</si>
  <si>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</si>
  <si>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</si>
  <si>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</si>
  <si>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</si>
  <si>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</si>
  <si>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</si>
  <si>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</si>
  <si>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</si>
  <si>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</si>
  <si>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</si>
  <si>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</si>
  <si>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</si>
  <si>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</si>
  <si>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</si>
  <si>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</si>
  <si>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</si>
  <si>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</si>
  <si>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</si>
  <si>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</si>
  <si>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</si>
  <si>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</si>
  <si>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</si>
  <si>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</si>
  <si>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</si>
  <si>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</si>
  <si>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</si>
  <si>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</si>
  <si>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</si>
  <si>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</si>
  <si>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</si>
  <si>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</si>
  <si>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</si>
  <si>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</si>
  <si>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</si>
  <si>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</si>
  <si>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</si>
  <si>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</si>
  <si>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</si>
  <si>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</si>
  <si>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</si>
  <si>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</si>
  <si>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</si>
  <si>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</si>
  <si>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</si>
  <si>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</si>
  <si>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</si>
  <si>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</si>
  <si>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</si>
  <si>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</si>
  <si>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</si>
  <si>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</si>
  <si>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</si>
  <si>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</si>
  <si>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</si>
  <si>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</si>
  <si>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</si>
  <si>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</si>
  <si>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</si>
  <si>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</si>
  <si>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</si>
  <si>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</si>
  <si>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</si>
  <si>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</si>
  <si>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</si>
  <si>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</si>
  <si>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</si>
  <si>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</si>
  <si>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</si>
  <si>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</si>
  <si>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</si>
  <si>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</si>
  <si>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</si>
  <si>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</si>
  <si>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</si>
  <si>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</si>
  <si>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</si>
  <si>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</si>
  <si>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</si>
  <si>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</si>
  <si>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</si>
  <si>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</si>
  <si>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</si>
  <si>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</si>
  <si>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</si>
  <si>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</si>
  <si>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</si>
  <si>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</si>
  <si>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</si>
  <si>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</si>
  <si>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</si>
  <si>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</si>
  <si>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</si>
  <si>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</si>
  <si>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</si>
  <si>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</si>
  <si>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</si>
  <si>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</si>
  <si>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</si>
  <si>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</si>
  <si>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</si>
  <si>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</si>
  <si>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</si>
  <si>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</si>
  <si>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</si>
  <si>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</si>
  <si>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</si>
  <si>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</si>
  <si>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</si>
  <si>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</si>
  <si>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</si>
  <si>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</si>
  <si>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</si>
  <si>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</si>
  <si>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</si>
  <si>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</si>
  <si>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</si>
  <si>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</si>
  <si>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</si>
  <si>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</si>
  <si>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</si>
  <si>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</si>
  <si>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</si>
  <si>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</si>
  <si>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</si>
  <si>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</si>
  <si>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</si>
  <si>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</si>
  <si>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</si>
  <si>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</si>
  <si>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</si>
  <si>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</si>
  <si>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</si>
  <si>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</si>
  <si>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</si>
  <si>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</si>
  <si>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</si>
  <si>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</si>
  <si>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</si>
  <si>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</si>
  <si>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</si>
  <si>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</si>
  <si>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</si>
  <si>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</si>
  <si>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</si>
  <si>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</si>
  <si>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</si>
  <si>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</si>
  <si>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</si>
  <si>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</si>
  <si>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</si>
  <si>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</si>
  <si>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</si>
  <si>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</si>
  <si>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</si>
  <si>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</si>
  <si>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</si>
  <si>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</si>
  <si>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</si>
  <si>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</si>
  <si>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</si>
  <si>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</si>
  <si>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</si>
  <si>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</si>
  <si>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</si>
  <si>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</si>
  <si>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</si>
  <si>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</si>
  <si>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</si>
  <si>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</si>
  <si>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</si>
  <si>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</si>
  <si>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</si>
  <si>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</si>
  <si>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</si>
  <si>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</si>
  <si>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</si>
  <si>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</si>
  <si>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</si>
  <si>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</si>
  <si>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</si>
  <si>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</si>
  <si>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</si>
  <si>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</si>
  <si>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</si>
  <si>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</si>
  <si>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</si>
  <si>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</si>
  <si>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</si>
  <si>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</si>
  <si>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</si>
  <si>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</si>
  <si>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</si>
  <si>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</si>
  <si>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</si>
  <si>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</si>
  <si>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</si>
  <si>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</si>
  <si>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</si>
  <si>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</si>
  <si>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</si>
  <si>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</si>
  <si>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</si>
  <si>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</si>
  <si>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</si>
  <si>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</si>
  <si>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</si>
  <si>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</si>
  <si>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</si>
  <si>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</si>
  <si>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</si>
  <si>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</si>
  <si>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</si>
  <si>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</si>
  <si>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</si>
  <si>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</si>
  <si>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</si>
  <si>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</si>
  <si>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</si>
  <si>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</si>
  <si>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</si>
  <si>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</si>
  <si>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</si>
  <si>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</si>
  <si>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</si>
  <si>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</si>
  <si>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</si>
  <si>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</si>
  <si>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</si>
  <si>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</si>
  <si>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</si>
  <si>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</si>
  <si>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</si>
  <si>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</si>
  <si>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</si>
  <si>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</si>
  <si>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</si>
  <si>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</si>
  <si>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</si>
  <si>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</si>
  <si>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</si>
  <si>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</si>
  <si>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</si>
  <si>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</si>
  <si>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</si>
  <si>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</si>
  <si>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</si>
  <si>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</si>
  <si>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</si>
  <si>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</si>
  <si>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</si>
  <si>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</si>
  <si>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</si>
  <si>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</si>
  <si>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</si>
  <si>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</si>
  <si>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</si>
  <si>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</si>
  <si>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</si>
  <si>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</si>
  <si>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</si>
  <si>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</si>
  <si>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</si>
  <si>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</si>
  <si>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</si>
  <si>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</si>
  <si>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</si>
  <si>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</si>
  <si>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</si>
  <si>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</si>
  <si>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</si>
  <si>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</si>
  <si>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</si>
  <si>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</si>
  <si>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</si>
  <si>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</si>
  <si>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</si>
  <si>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</si>
  <si>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</si>
  <si>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</si>
  <si>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</si>
  <si>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</si>
  <si>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</si>
  <si>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</si>
  <si>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</si>
  <si>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</si>
  <si>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</si>
  <si>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</si>
  <si>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</si>
  <si>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</si>
  <si>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</si>
  <si>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</si>
  <si>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</si>
  <si>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</si>
  <si>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</si>
  <si>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</si>
  <si>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</si>
  <si>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</si>
  <si>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</si>
  <si>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</si>
  <si>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</si>
  <si>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</si>
  <si>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</si>
  <si>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</si>
  <si>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</si>
  <si>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</si>
  <si>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</si>
  <si>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</si>
  <si>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</si>
  <si>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</si>
  <si>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</si>
  <si>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</si>
  <si>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</si>
  <si>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</si>
  <si>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</si>
  <si>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</si>
  <si>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</si>
  <si>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</si>
  <si>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</si>
  <si>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</si>
  <si>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</si>
  <si>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</si>
  <si>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</si>
  <si>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</si>
  <si>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</si>
  <si>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</si>
  <si>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</si>
  <si>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</si>
  <si>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</si>
  <si>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</si>
  <si>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</si>
  <si>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</si>
  <si>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</si>
  <si>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</si>
  <si>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</si>
  <si>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</si>
  <si>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</si>
  <si>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</si>
  <si>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</si>
  <si>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</si>
  <si>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</si>
  <si>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</si>
  <si>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</si>
  <si>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</si>
  <si>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</si>
  <si>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</si>
  <si>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</si>
  <si>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</si>
  <si>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</si>
  <si>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</si>
  <si>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</si>
  <si>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</si>
  <si>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</si>
  <si>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</si>
  <si>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</si>
  <si>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</si>
  <si>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</si>
  <si>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</si>
  <si>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</si>
  <si>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</si>
  <si>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</si>
  <si>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</si>
  <si>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</si>
  <si>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</si>
  <si>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</si>
  <si>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</si>
  <si>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</si>
  <si>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</si>
  <si>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</si>
  <si>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</si>
  <si>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</si>
  <si>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</si>
  <si>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</si>
  <si>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</si>
  <si>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</si>
  <si>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</si>
  <si>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</si>
  <si>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</si>
  <si>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</si>
  <si>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</si>
  <si>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</si>
  <si>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</si>
  <si>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</si>
  <si>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</si>
  <si>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</si>
  <si>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</si>
  <si>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</si>
  <si>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</si>
  <si>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</si>
  <si>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</si>
  <si>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</si>
  <si>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</si>
  <si>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</si>
  <si>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</si>
  <si>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</si>
  <si>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</si>
  <si>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</si>
  <si>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</si>
  <si>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</si>
  <si>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</si>
  <si>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</si>
  <si>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</si>
  <si>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</si>
  <si>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</si>
  <si>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</si>
  <si>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</si>
  <si>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</si>
  <si>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</si>
  <si>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</si>
  <si>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</si>
  <si>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</si>
  <si>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</si>
  <si>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</si>
  <si>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</si>
  <si>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</si>
  <si>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</si>
  <si>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</si>
  <si>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</si>
  <si>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</si>
  <si>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</si>
  <si>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</si>
  <si>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</si>
  <si>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</si>
  <si>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</si>
  <si>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</si>
  <si>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</si>
  <si>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</si>
  <si>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</si>
  <si>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</si>
  <si>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</si>
  <si>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</si>
  <si>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</si>
  <si>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</si>
  <si>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</si>
  <si>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</si>
  <si>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</si>
  <si>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</si>
  <si>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</si>
  <si>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</si>
  <si>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</si>
  <si>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</si>
  <si>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</si>
  <si>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</si>
  <si>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</si>
  <si>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</si>
  <si>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</si>
  <si>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</si>
  <si>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</si>
  <si>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</si>
  <si>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</si>
  <si>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</si>
  <si>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</si>
  <si>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</si>
  <si>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</si>
  <si>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</si>
  <si>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</si>
  <si>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</si>
  <si>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</si>
  <si>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</si>
  <si>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</si>
  <si>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</si>
  <si>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</si>
  <si>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</si>
  <si>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</si>
  <si>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</si>
  <si>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</si>
  <si>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</si>
  <si>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</si>
  <si>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</si>
  <si>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</si>
  <si>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</si>
  <si>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</si>
  <si>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</si>
  <si>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</si>
  <si>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</si>
  <si>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</si>
  <si>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</si>
  <si>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</si>
  <si>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</si>
  <si>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</si>
  <si>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</si>
  <si>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</si>
  <si>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</si>
  <si>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</si>
  <si>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</si>
  <si>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</si>
  <si>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</si>
  <si>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</si>
  <si>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</si>
  <si>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</si>
  <si>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</si>
  <si>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</si>
  <si>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</si>
  <si>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</si>
  <si>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</si>
  <si>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</si>
  <si>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</si>
  <si>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</si>
  <si>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</si>
  <si>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</si>
  <si>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</si>
  <si>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</si>
  <si>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</si>
  <si>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</si>
  <si>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</si>
  <si>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</si>
  <si>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</si>
  <si>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</si>
  <si>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</si>
  <si>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</si>
  <si>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</si>
  <si>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</si>
  <si>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</si>
  <si>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</si>
  <si>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</si>
  <si>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</si>
  <si>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</si>
  <si>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</si>
  <si>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</si>
  <si>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</si>
  <si>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</si>
  <si>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</si>
  <si>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</si>
  <si>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</si>
  <si>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</si>
  <si>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</si>
  <si>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</si>
  <si>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</si>
  <si>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</si>
  <si>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</si>
  <si>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</si>
  <si>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</si>
  <si>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</si>
  <si>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</si>
  <si>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</si>
  <si>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</si>
  <si>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</si>
  <si>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</si>
  <si>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</si>
  <si>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</si>
  <si>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</si>
  <si>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</si>
  <si>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</si>
  <si>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</si>
  <si>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</si>
  <si>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</si>
  <si>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</si>
  <si>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</si>
  <si>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</si>
  <si>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</si>
  <si>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</si>
  <si>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</si>
  <si>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</si>
  <si>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</si>
  <si>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</si>
  <si>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</si>
  <si>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</si>
  <si>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</si>
  <si>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</si>
  <si>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</si>
  <si>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</si>
  <si>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</si>
  <si>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</si>
  <si>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</si>
  <si>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</si>
  <si>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</si>
  <si>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</si>
  <si>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</si>
  <si>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</si>
  <si>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</si>
  <si>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</si>
  <si>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</si>
  <si>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</si>
  <si>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</si>
  <si>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</si>
  <si>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</si>
  <si>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</si>
  <si>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</si>
  <si>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</si>
  <si>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</si>
  <si>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</si>
  <si>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</si>
  <si>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</si>
  <si>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</si>
  <si>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ACCENT 1.5</t>
  </si>
  <si>
    <t>DUSTER ZEN 1.6</t>
  </si>
  <si>
    <t>GRIS ESTRELLA</t>
  </si>
  <si>
    <t>JOLION TURBO DCT 1.5 AUT</t>
  </si>
  <si>
    <t>SHARK 1.5 AUT</t>
  </si>
  <si>
    <t>CX30 4X2 2.0 AUT</t>
  </si>
  <si>
    <t>AZUL OSCURO METALIZADO</t>
  </si>
  <si>
    <t>7 DCT 1.6 AUT</t>
  </si>
  <si>
    <t>BLANCO AURA</t>
  </si>
  <si>
    <t>TERRALORD DCAB DLX 2.5</t>
  </si>
  <si>
    <t>SAVEIRO CD 4X2 1.6</t>
  </si>
  <si>
    <t>BLANCO CANDY</t>
  </si>
  <si>
    <t>TYWT29</t>
  </si>
  <si>
    <t>Nuevo 208 MCA Active Pack Puretech 75 MT5</t>
  </si>
  <si>
    <t>SPORTAGE EX 2.0 AUT</t>
  </si>
  <si>
    <t>TUCSON NX4 2.0 AUT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</si>
  <si>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</si>
  <si>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</si>
  <si>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</si>
  <si>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</si>
  <si>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</si>
  <si>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</si>
  <si>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GRIS ARTEMIS</t>
  </si>
  <si>
    <t>F150 XLT 4X4 5.0L AUT</t>
  </si>
  <si>
    <t>TAHOE 4X4 5.3 AUT</t>
  </si>
  <si>
    <t>TVXH52</t>
  </si>
  <si>
    <t>1500 BIG HORN 4X4 3.6 AT</t>
  </si>
  <si>
    <t>COMBO MCA 1.5 TD</t>
  </si>
  <si>
    <t>REMAX CRDI DC 4X4 2.5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</si>
  <si>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</si>
  <si>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</si>
  <si>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</si>
  <si>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</si>
  <si>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</si>
  <si>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</si>
  <si>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</si>
  <si>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</si>
  <si>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</si>
  <si>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</si>
  <si>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</si>
  <si>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</si>
  <si>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</si>
  <si>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</si>
  <si>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</si>
  <si>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</si>
  <si>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</si>
  <si>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</si>
  <si>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</si>
  <si>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</si>
  <si>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</si>
  <si>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</si>
  <si>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</si>
  <si>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</si>
  <si>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</si>
  <si>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</si>
  <si>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</si>
  <si>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</si>
  <si>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</si>
  <si>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</si>
  <si>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</si>
  <si>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</si>
  <si>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</si>
  <si>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</si>
  <si>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</si>
  <si>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</si>
  <si>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</si>
  <si>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</si>
  <si>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</si>
  <si>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</si>
  <si>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</si>
  <si>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</si>
  <si>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</si>
  <si>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</si>
  <si>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COROLLA CROSS HEV 1.8 AUT</t>
  </si>
  <si>
    <t>BLANCO PERLADO PLATINUM</t>
  </si>
  <si>
    <t>RXRX10</t>
  </si>
  <si>
    <t>SCGS32</t>
  </si>
  <si>
    <t>JSWS83</t>
  </si>
  <si>
    <t>SPORTAGE LX 4X4 2.0 AUT</t>
  </si>
  <si>
    <t>ROJO ORANGE</t>
  </si>
  <si>
    <t>USO GERENCIA</t>
  </si>
  <si>
    <t>TJSH86</t>
  </si>
  <si>
    <t>VRHP15</t>
  </si>
  <si>
    <t>THCY49</t>
  </si>
  <si>
    <t>500 1.5 CVT</t>
  </si>
  <si>
    <t>SSTS46</t>
  </si>
  <si>
    <t>NEGRO PERLA</t>
  </si>
  <si>
    <t>KZKL71</t>
  </si>
  <si>
    <t>ARRIZO 5 1.5</t>
  </si>
  <si>
    <t>TSZD67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</si>
  <si>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</si>
  <si>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</si>
  <si>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</si>
  <si>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</si>
  <si>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</si>
  <si>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</si>
  <si>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</si>
  <si>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</si>
  <si>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</si>
  <si>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2008 ACTIVE 130 1.2</t>
  </si>
  <si>
    <t>POER 4X2 MT 2.0</t>
  </si>
  <si>
    <t>SJVT25</t>
  </si>
  <si>
    <t>RXCG78</t>
  </si>
  <si>
    <t>CX70 T 1.5 AUT</t>
  </si>
  <si>
    <t>SWBW81</t>
  </si>
  <si>
    <t>URVAN 4X2 2.5</t>
  </si>
  <si>
    <t>SYDR45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</si>
  <si>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</si>
  <si>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</si>
  <si>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</si>
  <si>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</si>
  <si>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</si>
  <si>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</si>
  <si>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</si>
  <si>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</si>
  <si>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</si>
  <si>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</si>
  <si>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</si>
  <si>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</si>
  <si>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</si>
  <si>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</si>
  <si>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</si>
  <si>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</si>
  <si>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</si>
  <si>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</si>
  <si>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</si>
  <si>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</si>
  <si>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</si>
  <si>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</si>
  <si>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</si>
  <si>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</si>
  <si>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</si>
  <si>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</si>
  <si>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</si>
  <si>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</si>
  <si>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</si>
  <si>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</si>
  <si>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</si>
  <si>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</si>
  <si>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</si>
  <si>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</si>
  <si>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</si>
  <si>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</si>
  <si>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</si>
  <si>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</si>
  <si>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</si>
  <si>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</si>
  <si>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</si>
  <si>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</si>
  <si>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</si>
  <si>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</si>
  <si>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</si>
  <si>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</si>
  <si>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</si>
  <si>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</si>
  <si>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</si>
  <si>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</si>
  <si>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</si>
  <si>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</si>
  <si>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</si>
  <si>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</si>
  <si>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</si>
  <si>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</si>
  <si>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</si>
  <si>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</si>
  <si>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</si>
  <si>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</si>
  <si>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</si>
  <si>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</si>
  <si>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</si>
  <si>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</si>
  <si>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</si>
  <si>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</si>
  <si>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</si>
  <si>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</si>
  <si>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</si>
  <si>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</si>
  <si>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</si>
  <si>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</si>
  <si>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</si>
  <si>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</si>
  <si>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</si>
  <si>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</si>
  <si>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</si>
  <si>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</si>
  <si>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</si>
  <si>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</si>
  <si>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</si>
  <si>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</si>
  <si>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</si>
  <si>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</si>
  <si>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</si>
  <si>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</si>
  <si>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</si>
  <si>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</si>
  <si>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</si>
  <si>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</si>
  <si>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</si>
  <si>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</si>
  <si>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</si>
  <si>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</si>
  <si>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</si>
  <si>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</si>
  <si>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</si>
  <si>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</si>
  <si>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</si>
  <si>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</si>
  <si>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</si>
  <si>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</si>
  <si>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</si>
  <si>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</si>
  <si>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</si>
  <si>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</si>
  <si>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</si>
  <si>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</si>
  <si>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</si>
  <si>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</si>
  <si>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</si>
  <si>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</si>
  <si>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</si>
  <si>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</si>
  <si>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</si>
  <si>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</si>
  <si>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</si>
  <si>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</si>
  <si>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</si>
  <si>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</si>
  <si>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</si>
  <si>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</si>
  <si>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</si>
  <si>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</si>
  <si>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</si>
  <si>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</si>
  <si>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</si>
  <si>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</si>
  <si>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</si>
  <si>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</si>
  <si>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</si>
  <si>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</si>
  <si>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</si>
  <si>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</si>
  <si>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</si>
  <si>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</si>
  <si>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</si>
  <si>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</si>
  <si>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</si>
  <si>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</si>
  <si>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</si>
  <si>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</si>
  <si>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</si>
  <si>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</si>
  <si>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</si>
  <si>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</si>
  <si>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</si>
  <si>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</si>
  <si>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</si>
  <si>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</si>
  <si>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</si>
  <si>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</si>
  <si>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</si>
  <si>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</si>
  <si>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</si>
  <si>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</si>
  <si>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</si>
  <si>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</si>
  <si>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</si>
  <si>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</si>
  <si>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</si>
  <si>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</si>
  <si>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</si>
  <si>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</si>
  <si>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</si>
  <si>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</si>
  <si>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</si>
  <si>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</si>
  <si>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</si>
  <si>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</si>
  <si>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</si>
  <si>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</si>
  <si>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</si>
  <si>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</si>
  <si>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</si>
  <si>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</si>
  <si>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</si>
  <si>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</si>
  <si>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</si>
  <si>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</si>
  <si>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</si>
  <si>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</si>
  <si>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</si>
  <si>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</si>
  <si>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</si>
  <si>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</si>
  <si>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</si>
  <si>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</si>
  <si>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</si>
  <si>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</si>
  <si>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</si>
  <si>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</si>
  <si>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</si>
  <si>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</si>
  <si>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</si>
  <si>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</si>
  <si>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</si>
  <si>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</si>
  <si>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</si>
  <si>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</si>
  <si>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</si>
  <si>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</si>
  <si>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</si>
  <si>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</si>
  <si>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</si>
  <si>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</si>
  <si>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</si>
  <si>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</si>
  <si>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</si>
  <si>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</si>
  <si>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</si>
  <si>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</si>
  <si>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</si>
  <si>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</si>
  <si>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</si>
  <si>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</si>
  <si>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</si>
  <si>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</si>
  <si>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</si>
  <si>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</si>
  <si>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</si>
  <si>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</si>
  <si>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</si>
  <si>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</si>
  <si>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</si>
  <si>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</si>
  <si>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</si>
  <si>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</si>
  <si>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</si>
  <si>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</si>
  <si>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</si>
  <si>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</si>
  <si>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</si>
  <si>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</si>
  <si>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</si>
  <si>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</si>
  <si>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</si>
  <si>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</si>
  <si>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</si>
  <si>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</si>
  <si>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</si>
  <si>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</si>
  <si>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</si>
  <si>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</si>
  <si>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</si>
  <si>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</si>
  <si>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</si>
  <si>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</si>
  <si>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</si>
  <si>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</si>
  <si>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</si>
  <si>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</si>
  <si>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</si>
  <si>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</si>
  <si>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</si>
  <si>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</si>
  <si>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</si>
  <si>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</si>
  <si>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</si>
  <si>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</si>
  <si>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</si>
  <si>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</si>
  <si>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</si>
  <si>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</si>
  <si>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</si>
  <si>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</si>
  <si>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</si>
  <si>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</si>
  <si>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</si>
  <si>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</si>
  <si>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</si>
  <si>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</si>
  <si>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</si>
  <si>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</si>
  <si>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</si>
  <si>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</si>
  <si>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</si>
  <si>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</si>
  <si>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</si>
  <si>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</si>
  <si>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</si>
  <si>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</si>
  <si>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</si>
  <si>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</si>
  <si>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</si>
  <si>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</si>
  <si>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</si>
  <si>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</si>
  <si>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</si>
  <si>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</si>
  <si>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</si>
  <si>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</si>
  <si>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</si>
  <si>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</si>
  <si>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</si>
  <si>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</si>
  <si>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</si>
  <si>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</si>
  <si>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</si>
  <si>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</si>
  <si>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</si>
  <si>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</si>
  <si>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</si>
  <si>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</si>
  <si>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</si>
  <si>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</si>
  <si>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</si>
  <si>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</si>
  <si>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</si>
  <si>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</si>
  <si>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</si>
  <si>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</si>
  <si>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</si>
  <si>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</si>
  <si>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</si>
  <si>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</si>
  <si>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</si>
  <si>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</si>
  <si>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</si>
  <si>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</si>
  <si>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</si>
  <si>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</si>
  <si>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</si>
  <si>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</si>
  <si>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</si>
  <si>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</si>
  <si>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</si>
  <si>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</si>
  <si>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</si>
  <si>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</si>
  <si>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</si>
  <si>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</si>
  <si>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</si>
  <si>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</si>
  <si>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</si>
  <si>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</si>
  <si>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</si>
  <si>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</si>
  <si>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</si>
  <si>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</si>
  <si>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</si>
  <si>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</si>
  <si>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</si>
  <si>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</si>
  <si>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</si>
  <si>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</si>
  <si>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</si>
  <si>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</si>
  <si>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</si>
  <si>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</si>
  <si>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</si>
  <si>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</si>
  <si>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</si>
  <si>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</si>
  <si>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</si>
  <si>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</si>
  <si>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</si>
  <si>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</si>
  <si>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</si>
  <si>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</si>
  <si>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</si>
  <si>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</si>
  <si>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</si>
  <si>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</si>
  <si>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</si>
  <si>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</si>
  <si>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</si>
  <si>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</si>
  <si>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</si>
  <si>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</si>
  <si>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</si>
  <si>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</si>
  <si>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</si>
  <si>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</si>
  <si>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</si>
  <si>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</si>
  <si>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</si>
  <si>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</si>
  <si>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</si>
  <si>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</si>
  <si>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</si>
  <si>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</si>
  <si>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</si>
  <si>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</si>
  <si>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</si>
  <si>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</si>
  <si>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</si>
  <si>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</si>
  <si>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</si>
  <si>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</si>
  <si>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</si>
  <si>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</si>
  <si>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</si>
  <si>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</si>
  <si>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</si>
  <si>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</si>
  <si>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</si>
  <si>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</si>
  <si>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</si>
  <si>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</si>
  <si>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</si>
  <si>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</si>
  <si>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</si>
  <si>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</si>
  <si>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</si>
  <si>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</si>
  <si>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</si>
  <si>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</si>
  <si>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</si>
  <si>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</si>
  <si>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</si>
  <si>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</si>
  <si>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</si>
  <si>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</si>
  <si>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</si>
  <si>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</si>
  <si>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</si>
  <si>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</si>
  <si>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</si>
  <si>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</si>
  <si>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</si>
  <si>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</si>
  <si>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</si>
  <si>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</si>
  <si>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</si>
  <si>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</si>
  <si>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</si>
  <si>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</si>
  <si>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</si>
  <si>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</si>
  <si>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</si>
  <si>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</si>
  <si>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</si>
  <si>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</si>
  <si>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</si>
  <si>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</si>
  <si>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</si>
  <si>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</si>
  <si>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</si>
  <si>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</si>
  <si>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</si>
  <si>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</si>
  <si>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</si>
  <si>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</si>
  <si>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</si>
  <si>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</si>
  <si>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</si>
  <si>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</si>
  <si>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</si>
  <si>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</si>
  <si>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</si>
  <si>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</si>
  <si>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</si>
  <si>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</si>
  <si>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</si>
  <si>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</si>
  <si>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</si>
  <si>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</si>
  <si>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</si>
  <si>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</si>
  <si>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</si>
  <si>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</si>
  <si>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</si>
  <si>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</si>
  <si>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</si>
  <si>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</si>
  <si>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</si>
  <si>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</si>
  <si>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</si>
  <si>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</si>
  <si>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</si>
  <si>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</si>
  <si>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</si>
  <si>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</si>
  <si>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</si>
  <si>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</si>
  <si>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</si>
  <si>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</si>
  <si>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</si>
  <si>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</si>
  <si>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</si>
  <si>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</si>
  <si>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</si>
  <si>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</si>
  <si>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</si>
  <si>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</si>
  <si>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</si>
  <si>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</si>
  <si>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</si>
  <si>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</si>
  <si>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</si>
  <si>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</si>
  <si>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</si>
  <si>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</si>
  <si>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</si>
  <si>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</si>
  <si>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</si>
  <si>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</si>
  <si>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</si>
  <si>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</si>
  <si>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</si>
  <si>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</si>
  <si>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</si>
  <si>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</si>
  <si>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</si>
  <si>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</si>
  <si>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</si>
  <si>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</si>
  <si>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</si>
  <si>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</si>
  <si>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</si>
  <si>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</si>
  <si>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</si>
  <si>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</si>
  <si>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</si>
  <si>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</si>
  <si>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</si>
  <si>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</si>
  <si>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</si>
  <si>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</si>
  <si>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</si>
  <si>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</si>
  <si>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</si>
  <si>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</si>
  <si>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</si>
  <si>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</si>
  <si>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</si>
  <si>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</si>
  <si>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</si>
  <si>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</si>
  <si>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</si>
  <si>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</si>
  <si>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</si>
  <si>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</si>
  <si>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</si>
  <si>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</si>
  <si>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</si>
  <si>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</si>
  <si>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</si>
  <si>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</si>
  <si>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</si>
  <si>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</si>
  <si>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</si>
  <si>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</si>
  <si>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</si>
  <si>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</si>
  <si>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</si>
  <si>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</si>
  <si>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</si>
  <si>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</si>
  <si>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</si>
  <si>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</si>
  <si>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</si>
  <si>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</si>
  <si>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</si>
  <si>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</si>
  <si>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</si>
  <si>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</si>
  <si>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</si>
  <si>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</si>
  <si>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</si>
  <si>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</si>
  <si>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</si>
  <si>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</si>
  <si>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</si>
  <si>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</si>
  <si>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</si>
  <si>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</si>
  <si>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</si>
  <si>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</si>
  <si>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</si>
  <si>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</si>
  <si>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</si>
  <si>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</si>
  <si>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</si>
  <si>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</si>
  <si>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</si>
  <si>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</si>
  <si>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</si>
  <si>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</si>
  <si>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</si>
  <si>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</si>
  <si>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</si>
  <si>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</si>
  <si>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</si>
  <si>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</si>
  <si>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</si>
  <si>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</si>
  <si>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</si>
  <si>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</si>
  <si>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</si>
  <si>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</si>
  <si>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</si>
  <si>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</si>
  <si>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</si>
  <si>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</si>
  <si>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</si>
  <si>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</si>
  <si>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</si>
  <si>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</si>
  <si>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</si>
  <si>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</si>
  <si>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</si>
  <si>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</si>
  <si>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</si>
  <si>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</si>
  <si>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</si>
  <si>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</si>
  <si>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</si>
  <si>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</si>
  <si>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</si>
  <si>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</si>
  <si>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</si>
  <si>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</si>
  <si>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</si>
  <si>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</si>
  <si>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</si>
  <si>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</si>
  <si>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</si>
  <si>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</si>
  <si>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</si>
  <si>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</si>
  <si>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</si>
  <si>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</si>
  <si>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</si>
  <si>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</si>
  <si>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</si>
  <si>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</si>
  <si>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</si>
  <si>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</si>
  <si>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</si>
  <si>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</si>
  <si>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</si>
  <si>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</si>
  <si>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</si>
  <si>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</si>
  <si>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</si>
  <si>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</si>
  <si>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</si>
  <si>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</si>
  <si>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</si>
  <si>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</si>
  <si>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</si>
  <si>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</si>
  <si>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</si>
  <si>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</si>
  <si>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</si>
  <si>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</si>
  <si>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</si>
  <si>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</si>
  <si>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</si>
  <si>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</si>
  <si>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</si>
  <si>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</si>
  <si>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</si>
  <si>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</si>
  <si>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</si>
  <si>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</si>
  <si>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</si>
  <si>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</si>
  <si>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</si>
  <si>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</si>
  <si>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</si>
  <si>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</si>
  <si>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</si>
  <si>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</si>
  <si>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</si>
  <si>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</si>
  <si>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</si>
  <si>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</si>
  <si>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</si>
  <si>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</si>
  <si>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</si>
  <si>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</si>
  <si>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</si>
  <si>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</si>
  <si>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</si>
  <si>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</si>
  <si>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</si>
  <si>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</si>
  <si>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</si>
  <si>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</si>
  <si>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</si>
  <si>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</si>
  <si>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</si>
  <si>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</si>
  <si>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</si>
  <si>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</si>
  <si>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</si>
  <si>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</si>
  <si>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</si>
  <si>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</si>
  <si>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</si>
  <si>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</si>
  <si>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</si>
  <si>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</si>
  <si>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</si>
  <si>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</si>
  <si>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</si>
  <si>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</si>
  <si>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</si>
  <si>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</si>
  <si>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</si>
  <si>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</si>
  <si>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</si>
  <si>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</si>
  <si>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</si>
  <si>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</si>
  <si>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</si>
  <si>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</si>
  <si>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</si>
  <si>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</si>
  <si>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</si>
  <si>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</si>
  <si>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</si>
  <si>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</si>
  <si>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</si>
  <si>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</si>
  <si>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</si>
  <si>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</si>
  <si>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</si>
  <si>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</si>
  <si>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</si>
  <si>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</si>
  <si>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</si>
  <si>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</si>
  <si>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</si>
  <si>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</si>
  <si>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</si>
  <si>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</si>
  <si>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</si>
  <si>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</si>
  <si>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</si>
  <si>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</si>
  <si>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</si>
  <si>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</si>
  <si>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</si>
  <si>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</si>
  <si>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</si>
  <si>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</si>
  <si>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</si>
  <si>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</si>
  <si>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</si>
  <si>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</si>
  <si>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</si>
  <si>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</si>
  <si>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</si>
  <si>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</si>
  <si>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</si>
  <si>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</si>
  <si>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</si>
  <si>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</si>
  <si>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</si>
  <si>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</si>
  <si>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</si>
  <si>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</si>
  <si>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</si>
  <si>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</si>
  <si>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</si>
  <si>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</si>
  <si>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</si>
  <si>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</si>
  <si>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</si>
  <si>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</si>
  <si>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</si>
  <si>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</si>
  <si>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</si>
  <si>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</si>
  <si>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</si>
  <si>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</si>
  <si>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</si>
  <si>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</si>
  <si>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</si>
  <si>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</si>
  <si>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</si>
  <si>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</si>
  <si>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</si>
  <si>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</si>
  <si>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</si>
  <si>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</si>
  <si>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</si>
  <si>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</si>
  <si>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</si>
  <si>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</si>
  <si>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</si>
  <si>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</si>
  <si>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</si>
  <si>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</si>
  <si>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</si>
  <si>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</si>
  <si>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</si>
  <si>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</si>
  <si>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</si>
  <si>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</si>
  <si>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</si>
  <si>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</si>
  <si>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</si>
  <si>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</si>
  <si>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</si>
  <si>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</si>
  <si>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</si>
  <si>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</si>
  <si>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</si>
  <si>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</si>
  <si>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</si>
  <si>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</si>
  <si>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</si>
  <si>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</si>
  <si>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</si>
  <si>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</si>
  <si>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</si>
  <si>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</si>
  <si>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</si>
  <si>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</si>
  <si>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</si>
  <si>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</si>
  <si>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</si>
  <si>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</si>
  <si>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</si>
  <si>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</si>
  <si>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</si>
  <si>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</si>
  <si>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</si>
  <si>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</si>
  <si>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</si>
  <si>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</si>
  <si>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</si>
  <si>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</si>
  <si>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</si>
  <si>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</si>
  <si>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</si>
  <si>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</si>
  <si>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</si>
  <si>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</si>
  <si>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</si>
  <si>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</si>
  <si>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</si>
  <si>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</si>
  <si>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</si>
  <si>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</si>
  <si>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</si>
  <si>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</si>
  <si>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</si>
  <si>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</si>
  <si>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</si>
  <si>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</si>
  <si>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</si>
  <si>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</si>
  <si>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</si>
  <si>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</si>
  <si>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</si>
  <si>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</si>
  <si>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</si>
  <si>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</si>
  <si>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</si>
  <si>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</si>
  <si>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</si>
  <si>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</si>
  <si>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</si>
  <si>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</si>
  <si>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</si>
  <si>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</si>
  <si>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</si>
  <si>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</si>
  <si>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</si>
  <si>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</si>
  <si>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</si>
  <si>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</si>
  <si>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</si>
  <si>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</si>
  <si>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</si>
  <si>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</si>
  <si>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</si>
  <si>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</si>
  <si>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</si>
  <si>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</si>
  <si>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</si>
  <si>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</si>
  <si>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</si>
  <si>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</si>
  <si>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</si>
  <si>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</si>
  <si>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</si>
  <si>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</si>
  <si>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</si>
  <si>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</si>
  <si>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</si>
  <si>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</si>
  <si>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</si>
  <si>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</si>
  <si>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</si>
  <si>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</si>
  <si>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</si>
  <si>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</si>
  <si>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</si>
  <si>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</si>
  <si>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</si>
  <si>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</si>
  <si>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</si>
  <si>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</si>
  <si>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</si>
  <si>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</si>
  <si>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</si>
  <si>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</si>
  <si>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</si>
  <si>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</si>
  <si>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</si>
  <si>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</si>
  <si>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</si>
  <si>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</si>
  <si>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</si>
  <si>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</si>
  <si>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</si>
  <si>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</si>
  <si>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</si>
  <si>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</si>
  <si>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</si>
  <si>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</si>
  <si>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</si>
  <si>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</si>
  <si>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</si>
  <si>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</si>
  <si>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</si>
  <si>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</si>
  <si>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</si>
  <si>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</si>
  <si>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</si>
  <si>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</si>
  <si>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</si>
  <si>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</si>
  <si>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</si>
  <si>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</si>
  <si>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</si>
  <si>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</si>
  <si>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</si>
  <si>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</si>
  <si>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</si>
  <si>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</si>
  <si>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</si>
  <si>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</si>
  <si>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</si>
  <si>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</si>
  <si>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</si>
  <si>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</si>
  <si>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</si>
  <si>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</si>
  <si>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</si>
  <si>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</si>
  <si>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</si>
  <si>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</si>
  <si>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</si>
  <si>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</si>
  <si>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</si>
  <si>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</si>
  <si>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</si>
  <si>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</si>
  <si>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</si>
  <si>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</si>
  <si>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</si>
  <si>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</si>
  <si>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</si>
  <si>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</si>
  <si>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</si>
  <si>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</si>
  <si>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</si>
  <si>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</si>
  <si>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</si>
  <si>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</si>
  <si>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</si>
  <si>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</si>
  <si>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</si>
  <si>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</si>
  <si>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</si>
  <si>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</si>
  <si>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</si>
  <si>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</si>
  <si>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</si>
  <si>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</si>
  <si>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</si>
  <si>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</si>
  <si>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</si>
  <si>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</si>
  <si>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</si>
  <si>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</si>
  <si>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</si>
  <si>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</si>
  <si>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</si>
  <si>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</si>
  <si>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</si>
  <si>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</si>
  <si>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</si>
  <si>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</si>
  <si>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</si>
  <si>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</si>
  <si>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</si>
  <si>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</si>
  <si>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</si>
  <si>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</si>
  <si>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</si>
  <si>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</si>
  <si>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</si>
  <si>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</si>
  <si>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</si>
  <si>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</si>
  <si>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</si>
  <si>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</si>
  <si>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</si>
  <si>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</si>
  <si>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</si>
  <si>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</si>
  <si>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</si>
  <si>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</si>
  <si>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</si>
  <si>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</si>
  <si>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</si>
  <si>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</si>
  <si>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</si>
  <si>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</si>
  <si>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</si>
  <si>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</si>
  <si>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</si>
  <si>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</si>
  <si>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</si>
  <si>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</si>
  <si>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</si>
  <si>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</si>
  <si>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</si>
  <si>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</si>
  <si>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</si>
  <si>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</si>
  <si>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</si>
  <si>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</si>
  <si>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</si>
  <si>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</si>
  <si>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</si>
  <si>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</si>
  <si>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</si>
  <si>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</si>
  <si>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</si>
  <si>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</si>
  <si>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</si>
  <si>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</si>
  <si>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</si>
  <si>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</si>
  <si>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</si>
  <si>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</si>
  <si>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</si>
  <si>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</si>
  <si>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</si>
  <si>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</si>
  <si>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</si>
  <si>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</si>
  <si>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</si>
  <si>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</si>
  <si>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</si>
  <si>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</si>
  <si>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</si>
  <si>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</si>
  <si>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</si>
  <si>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</si>
  <si>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</si>
  <si>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</si>
  <si>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</si>
  <si>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</si>
  <si>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</si>
  <si>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</si>
  <si>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</si>
  <si>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</si>
  <si>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</si>
  <si>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</si>
  <si>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</si>
  <si>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</si>
  <si>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</si>
  <si>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</si>
  <si>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</si>
  <si>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</si>
  <si>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</si>
  <si>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</si>
  <si>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</si>
  <si>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</si>
  <si>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</si>
  <si>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</si>
  <si>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</si>
  <si>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</si>
  <si>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</si>
  <si>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</si>
  <si>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</si>
  <si>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</si>
  <si>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</si>
  <si>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</si>
  <si>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</si>
  <si>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</si>
  <si>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</si>
  <si>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</si>
  <si>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</si>
  <si>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</si>
  <si>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</si>
  <si>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</si>
  <si>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</si>
  <si>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</si>
  <si>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</si>
  <si>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</si>
  <si>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</si>
  <si>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</si>
  <si>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</si>
  <si>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</si>
  <si>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</si>
  <si>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</si>
  <si>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</si>
  <si>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</si>
  <si>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</si>
  <si>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</si>
  <si>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</si>
  <si>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</si>
  <si>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</si>
  <si>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</si>
  <si>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</si>
  <si>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</si>
  <si>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</si>
  <si>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</si>
  <si>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</si>
  <si>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</si>
  <si>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</si>
  <si>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</si>
  <si>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</si>
  <si>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</si>
  <si>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</si>
  <si>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</si>
  <si>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</si>
  <si>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</si>
  <si>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</si>
  <si>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</si>
  <si>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</si>
  <si>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</si>
  <si>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</si>
  <si>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</si>
  <si>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</si>
  <si>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</si>
  <si>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</si>
  <si>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</si>
  <si>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</si>
  <si>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</si>
  <si>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</si>
  <si>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</si>
  <si>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</si>
  <si>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</si>
  <si>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</si>
  <si>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</si>
  <si>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</si>
  <si>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</si>
  <si>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</si>
  <si>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</si>
  <si>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</si>
  <si>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</si>
  <si>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</si>
  <si>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</si>
  <si>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</si>
  <si>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</si>
  <si>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</si>
  <si>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</si>
  <si>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</si>
  <si>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</si>
  <si>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</si>
  <si>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</si>
  <si>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</si>
  <si>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</si>
  <si>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</si>
  <si>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</si>
  <si>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</si>
  <si>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</si>
  <si>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</si>
  <si>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</si>
  <si>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</si>
  <si>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</si>
  <si>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</si>
  <si>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</si>
  <si>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</si>
  <si>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</si>
  <si>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</si>
  <si>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</si>
  <si>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</si>
  <si>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</si>
  <si>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</si>
  <si>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</si>
  <si>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</si>
  <si>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</si>
  <si>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</si>
  <si>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</si>
  <si>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</si>
  <si>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</si>
  <si>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</si>
  <si>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</si>
  <si>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</si>
  <si>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</si>
  <si>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</si>
  <si>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</si>
  <si>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</si>
  <si>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</si>
  <si>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</si>
  <si>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</si>
  <si>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</si>
  <si>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</si>
  <si>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</si>
  <si>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</si>
  <si>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</si>
  <si>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</si>
  <si>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</si>
  <si>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</si>
  <si>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</si>
  <si>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</si>
  <si>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</si>
  <si>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</si>
  <si>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</si>
  <si>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</si>
  <si>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</si>
  <si>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</si>
  <si>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</si>
  <si>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</si>
  <si>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</si>
  <si>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</si>
  <si>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</si>
  <si>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</si>
  <si>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</si>
  <si>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</si>
  <si>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</si>
  <si>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</si>
  <si>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</si>
  <si>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</si>
  <si>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</si>
  <si>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</si>
  <si>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</si>
  <si>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</si>
  <si>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</si>
  <si>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</si>
  <si>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</si>
  <si>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</si>
  <si>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</si>
  <si>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</si>
  <si>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</si>
  <si>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</si>
  <si>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</si>
  <si>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</si>
  <si>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</si>
  <si>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</si>
  <si>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</si>
  <si>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</si>
  <si>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</si>
  <si>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</si>
  <si>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</si>
  <si>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</si>
  <si>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</si>
  <si>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</si>
  <si>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</si>
  <si>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</si>
  <si>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</si>
  <si>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</si>
  <si>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</si>
  <si>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</si>
  <si>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</si>
  <si>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</si>
  <si>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</si>
  <si>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</si>
  <si>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</si>
  <si>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</si>
  <si>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</si>
  <si>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</si>
  <si>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</si>
  <si>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</si>
  <si>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</si>
  <si>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</si>
  <si>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</si>
  <si>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</si>
  <si>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</si>
  <si>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</si>
  <si>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</si>
  <si>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</si>
  <si>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</si>
  <si>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</si>
  <si>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</si>
  <si>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</si>
  <si>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</si>
  <si>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</si>
  <si>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</si>
  <si>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</si>
  <si>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</si>
  <si>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</si>
  <si>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</si>
  <si>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</si>
  <si>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</si>
  <si>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</si>
  <si>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</si>
  <si>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</si>
  <si>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</si>
  <si>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</si>
  <si>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</si>
  <si>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</si>
  <si>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</si>
  <si>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</si>
  <si>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</si>
  <si>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</si>
  <si>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</si>
  <si>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</si>
  <si>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</si>
  <si>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</si>
  <si>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</si>
  <si>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</si>
  <si>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</si>
  <si>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</si>
  <si>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</si>
  <si>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</si>
  <si>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</si>
  <si>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</si>
  <si>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</si>
  <si>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</si>
  <si>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</si>
  <si>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</si>
  <si>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</si>
  <si>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</si>
  <si>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</si>
  <si>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</si>
  <si>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</si>
  <si>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</si>
  <si>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</si>
  <si>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</si>
  <si>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</si>
  <si>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</si>
  <si>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</si>
  <si>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</si>
  <si>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</si>
  <si>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</si>
  <si>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</si>
  <si>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</si>
  <si>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</si>
  <si>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</si>
  <si>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</si>
  <si>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</si>
  <si>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</si>
  <si>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</si>
  <si>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</si>
  <si>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</si>
  <si>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</si>
  <si>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</si>
  <si>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</si>
  <si>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</si>
  <si>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</si>
  <si>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</si>
  <si>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</si>
  <si>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</si>
  <si>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</si>
  <si>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</si>
  <si>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</si>
  <si>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</si>
  <si>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</si>
  <si>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</si>
  <si>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</si>
  <si>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</si>
  <si>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</si>
  <si>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</si>
  <si>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</si>
  <si>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</si>
  <si>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</si>
  <si>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</si>
  <si>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</si>
  <si>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</si>
  <si>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</si>
  <si>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</si>
  <si>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</si>
  <si>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</si>
  <si>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</si>
  <si>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</si>
  <si>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</si>
  <si>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</si>
  <si>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</si>
  <si>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</si>
  <si>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</si>
  <si>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</si>
  <si>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</si>
  <si>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</si>
  <si>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</si>
  <si>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</si>
  <si>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</si>
  <si>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</si>
  <si>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</si>
  <si>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</si>
  <si>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</si>
  <si>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</si>
  <si>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</si>
  <si>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</si>
  <si>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</si>
  <si>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</si>
  <si>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</si>
  <si>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</si>
  <si>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</si>
  <si>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</si>
  <si>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</si>
  <si>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</si>
  <si>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</si>
  <si>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</si>
  <si>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</si>
  <si>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</si>
  <si>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</si>
  <si>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</si>
  <si>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</si>
  <si>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</si>
  <si>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</si>
  <si>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</si>
  <si>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</si>
  <si>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</si>
  <si>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</si>
  <si>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</si>
  <si>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</si>
  <si>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</si>
  <si>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</si>
  <si>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</si>
  <si>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</si>
  <si>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</si>
  <si>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</si>
  <si>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</si>
  <si>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</si>
  <si>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</si>
  <si>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</si>
  <si>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</si>
  <si>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</si>
  <si>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</si>
  <si>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</si>
  <si>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</si>
  <si>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</si>
  <si>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</si>
  <si>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</si>
  <si>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</si>
  <si>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</si>
  <si>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</si>
  <si>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</si>
  <si>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</si>
  <si>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</si>
  <si>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</si>
  <si>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</si>
  <si>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</si>
  <si>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</si>
  <si>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</si>
  <si>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</si>
  <si>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</si>
  <si>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</si>
  <si>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</si>
  <si>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</si>
  <si>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</si>
  <si>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</si>
  <si>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</si>
  <si>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</si>
  <si>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</si>
  <si>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</si>
  <si>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</si>
  <si>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</si>
  <si>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</si>
  <si>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</si>
  <si>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</si>
  <si>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</si>
  <si>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</si>
  <si>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</si>
  <si>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</si>
  <si>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</si>
  <si>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</si>
  <si>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</si>
  <si>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</si>
  <si>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</si>
  <si>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</si>
  <si>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</si>
  <si>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</si>
  <si>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</si>
  <si>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</si>
  <si>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</si>
  <si>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</si>
  <si>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</si>
  <si>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</si>
  <si>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</si>
  <si>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</si>
  <si>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</si>
  <si>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</si>
  <si>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</si>
  <si>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</si>
  <si>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</si>
  <si>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</si>
  <si>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</si>
  <si>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</si>
  <si>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</si>
  <si>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</si>
  <si>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</si>
  <si>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</si>
  <si>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</si>
  <si>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</si>
  <si>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</si>
  <si>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</si>
  <si>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</si>
  <si>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</si>
  <si>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</si>
  <si>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</si>
  <si>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</si>
  <si>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</si>
  <si>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</si>
  <si>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</si>
  <si>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</si>
  <si>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</si>
  <si>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</si>
  <si>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</si>
  <si>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</si>
  <si>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</si>
  <si>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</si>
  <si>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</si>
  <si>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</si>
  <si>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</si>
  <si>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</si>
  <si>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</si>
  <si>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</si>
  <si>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</si>
  <si>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</si>
  <si>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</si>
  <si>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</si>
  <si>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</si>
  <si>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</si>
  <si>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</si>
  <si>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</si>
  <si>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</si>
  <si>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</si>
  <si>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</si>
  <si>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</si>
  <si>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</si>
  <si>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</si>
  <si>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</si>
  <si>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</si>
  <si>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</si>
  <si>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</si>
  <si>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</si>
  <si>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</si>
  <si>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</si>
  <si>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</si>
  <si>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</si>
  <si>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</si>
  <si>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</si>
  <si>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</si>
  <si>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</si>
  <si>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</si>
  <si>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</si>
  <si>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</si>
  <si>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</si>
  <si>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</si>
  <si>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</si>
  <si>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</si>
  <si>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</si>
  <si>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</si>
  <si>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</si>
  <si>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</si>
  <si>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</si>
  <si>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</si>
  <si>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</si>
  <si>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</si>
  <si>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</si>
  <si>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</si>
  <si>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</si>
  <si>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</si>
  <si>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</si>
  <si>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</si>
  <si>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</si>
  <si>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</si>
  <si>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</si>
  <si>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</si>
  <si>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</si>
  <si>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</si>
  <si>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</si>
  <si>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</si>
  <si>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</si>
  <si>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</si>
  <si>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</si>
  <si>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</si>
  <si>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</si>
  <si>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</si>
  <si>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</si>
  <si>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</si>
  <si>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</si>
  <si>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</si>
  <si>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</si>
  <si>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</si>
  <si>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</si>
  <si>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</si>
  <si>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</si>
  <si>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</si>
  <si>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</si>
  <si>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</si>
  <si>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</si>
  <si>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</si>
  <si>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</si>
  <si>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</si>
  <si>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</si>
  <si>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</si>
  <si>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</si>
  <si>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</si>
  <si>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</si>
  <si>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</si>
  <si>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</si>
  <si>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</si>
  <si>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</si>
  <si>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</si>
  <si>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</si>
  <si>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</si>
  <si>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</si>
  <si>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</si>
  <si>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</si>
  <si>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</si>
  <si>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</si>
  <si>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</si>
  <si>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</si>
  <si>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</si>
  <si>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</si>
  <si>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</si>
  <si>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</si>
  <si>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</si>
  <si>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</si>
  <si>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</si>
  <si>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</si>
  <si>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</si>
  <si>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</si>
  <si>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</si>
  <si>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</si>
  <si>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</si>
  <si>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</si>
  <si>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</si>
  <si>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</si>
  <si>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</si>
  <si>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</si>
  <si>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</si>
  <si>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</si>
  <si>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</si>
  <si>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</si>
  <si>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</si>
  <si>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</si>
  <si>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</si>
  <si>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</si>
  <si>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</si>
  <si>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</si>
  <si>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</si>
  <si>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</si>
  <si>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</si>
  <si>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</si>
  <si>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</si>
  <si>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</si>
  <si>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</si>
  <si>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</si>
  <si>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</si>
  <si>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</si>
  <si>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</si>
  <si>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</si>
  <si>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</si>
  <si>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</si>
  <si>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</si>
  <si>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</si>
  <si>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</si>
  <si>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SPIN 1.8</t>
  </si>
  <si>
    <t>AZUL ATLANTICO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</si>
  <si>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</si>
  <si>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</si>
  <si>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</si>
  <si>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</si>
  <si>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</si>
  <si>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</si>
  <si>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</si>
  <si>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</si>
  <si>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</si>
  <si>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</si>
  <si>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</si>
  <si>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</si>
  <si>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</si>
  <si>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</si>
  <si>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</si>
  <si>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</si>
  <si>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</si>
  <si>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</si>
  <si>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</si>
  <si>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</si>
  <si>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</si>
  <si>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</si>
  <si>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</si>
  <si>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</si>
  <si>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</si>
  <si>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</si>
  <si>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</si>
  <si>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</si>
  <si>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</si>
  <si>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</si>
  <si>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</si>
  <si>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</si>
  <si>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</si>
  <si>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</si>
  <si>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</si>
  <si>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</si>
  <si>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</si>
  <si>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</si>
  <si>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</si>
  <si>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</si>
  <si>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</si>
  <si>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</si>
  <si>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</si>
  <si>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</si>
  <si>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</si>
  <si>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</si>
  <si>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</si>
  <si>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</si>
  <si>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</si>
  <si>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</si>
  <si>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</si>
  <si>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</si>
  <si>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</si>
  <si>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</si>
  <si>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</si>
  <si>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</si>
  <si>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</si>
  <si>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</si>
  <si>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</si>
  <si>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</si>
  <si>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</si>
  <si>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</si>
  <si>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</si>
  <si>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</si>
  <si>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</si>
  <si>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</si>
  <si>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</si>
  <si>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</si>
  <si>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</si>
  <si>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</si>
  <si>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</si>
  <si>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</si>
  <si>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</si>
  <si>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</si>
  <si>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KICKS 1.6</t>
  </si>
  <si>
    <t>TERRITORY 4X2 1.5 AUT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</si>
  <si>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</si>
  <si>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</si>
  <si>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</si>
  <si>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</si>
  <si>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</si>
  <si>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</si>
  <si>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</si>
  <si>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</si>
  <si>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</si>
  <si>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</si>
  <si>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</si>
  <si>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</si>
  <si>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</si>
  <si>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</si>
  <si>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</si>
  <si>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</si>
  <si>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</si>
  <si>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</si>
  <si>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</si>
  <si>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</si>
  <si>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</si>
  <si>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</si>
  <si>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</si>
  <si>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</si>
  <si>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</si>
  <si>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</si>
  <si>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</si>
  <si>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ARKANA 1.3 AUT</t>
  </si>
  <si>
    <t>T8 PRO 2.0T 4X4 DSL AT ADVANCE</t>
  </si>
  <si>
    <t>JIMNY 4X4 1.5 AT</t>
  </si>
  <si>
    <t>VERDE OSCURO</t>
  </si>
  <si>
    <t>TRUCK DC 1.3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</si>
  <si>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</si>
  <si>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</si>
  <si>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</si>
  <si>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</si>
  <si>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</si>
  <si>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</si>
  <si>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</si>
  <si>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</si>
  <si>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</si>
  <si>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</si>
  <si>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</si>
  <si>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</si>
  <si>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</si>
  <si>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</si>
  <si>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</si>
  <si>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</si>
  <si>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</si>
  <si>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</si>
  <si>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</si>
  <si>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</si>
  <si>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</si>
  <si>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</si>
  <si>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</si>
  <si>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</si>
  <si>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</si>
  <si>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</si>
  <si>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</si>
  <si>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</si>
  <si>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</si>
  <si>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</si>
  <si>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</si>
  <si>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</si>
  <si>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</si>
  <si>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</si>
  <si>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</si>
  <si>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</si>
  <si>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</si>
  <si>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</si>
  <si>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</si>
  <si>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</si>
  <si>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</si>
  <si>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</si>
  <si>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</si>
  <si>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</si>
  <si>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</si>
  <si>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</si>
  <si>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</si>
  <si>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</si>
  <si>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</si>
  <si>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</si>
  <si>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</si>
  <si>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</si>
  <si>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</si>
  <si>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</si>
  <si>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</si>
  <si>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</si>
  <si>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</si>
  <si>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</si>
  <si>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</si>
  <si>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</si>
  <si>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</si>
  <si>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</si>
  <si>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</si>
  <si>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</si>
  <si>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</si>
  <si>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</si>
  <si>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</si>
  <si>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</si>
  <si>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</si>
  <si>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</si>
  <si>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</si>
  <si>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</si>
  <si>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</si>
  <si>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</si>
  <si>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</si>
  <si>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</si>
  <si>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</si>
  <si>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</si>
  <si>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</si>
  <si>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</si>
  <si>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</si>
  <si>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</si>
  <si>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</si>
  <si>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</si>
  <si>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</si>
  <si>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</si>
  <si>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</si>
  <si>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</si>
  <si>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</si>
  <si>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</si>
  <si>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</si>
  <si>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</si>
  <si>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</si>
  <si>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</si>
  <si>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</si>
  <si>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</si>
  <si>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</si>
  <si>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</si>
  <si>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</si>
  <si>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</si>
  <si>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</si>
  <si>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</si>
  <si>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</si>
  <si>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</si>
  <si>
    <t>VRHS21</t>
  </si>
  <si>
    <t>Local Premium</t>
  </si>
  <si>
    <t>Territory Titanium 1.5 FHEV</t>
  </si>
  <si>
    <t>Ranger Dsl XLS 4x2 2.0L MT</t>
  </si>
  <si>
    <t>VERSA 4X2 1.6 AUT</t>
  </si>
  <si>
    <t>ALL NEW COMPASS SPORT LX 2.4</t>
  </si>
  <si>
    <t>MAVERICK LARIAT 2.5 AUT</t>
  </si>
  <si>
    <t>C5 4X2 1.5 AUT</t>
  </si>
  <si>
    <t>OUTBACK 4X4 2.5 AT</t>
  </si>
  <si>
    <t>RANGER DCAB 4X4 3.2 AUT</t>
  </si>
  <si>
    <t>208 STYLE PURETECH 75 1.2</t>
  </si>
  <si>
    <t>BLANCO PERLADO</t>
  </si>
  <si>
    <t>AZUL OSCURO METALICO</t>
  </si>
  <si>
    <t>VERDE OTOÑO METALICO</t>
  </si>
  <si>
    <t>TEST CAR</t>
  </si>
  <si>
    <t>VKGR53</t>
  </si>
  <si>
    <t>RCBH61</t>
  </si>
  <si>
    <t>PDVH83</t>
  </si>
  <si>
    <t>SHLV66</t>
  </si>
  <si>
    <t>VLLZ31</t>
  </si>
  <si>
    <t>SSTF89</t>
  </si>
  <si>
    <t>PFZL51</t>
  </si>
  <si>
    <t>SKRH89</t>
  </si>
  <si>
    <t>PLGW23</t>
  </si>
  <si>
    <t>RFKS49</t>
  </si>
  <si>
    <t>KJYH97</t>
  </si>
  <si>
    <t>KZLV49</t>
  </si>
  <si>
    <t>RGHF53</t>
  </si>
  <si>
    <t>SYFS80</t>
  </si>
  <si>
    <t>THRH18</t>
  </si>
  <si>
    <t>KZVW98</t>
  </si>
  <si>
    <t>SHBW37</t>
  </si>
  <si>
    <t>TLTC28</t>
  </si>
  <si>
    <t>RXCG73</t>
  </si>
  <si>
    <t>RKZK42</t>
  </si>
  <si>
    <t>THCW22</t>
  </si>
  <si>
    <t>VWJX81</t>
  </si>
  <si>
    <t>TGFV21</t>
  </si>
  <si>
    <t>SVRS70</t>
  </si>
  <si>
    <t>RFVG31</t>
  </si>
  <si>
    <t>RJDX35</t>
  </si>
  <si>
    <t>TDYJ34</t>
  </si>
  <si>
    <t>TJDK85</t>
  </si>
  <si>
    <t>RZFB27</t>
  </si>
  <si>
    <t>RZFD64</t>
  </si>
  <si>
    <t>SDPD17</t>
  </si>
  <si>
    <t>SVRL93</t>
  </si>
  <si>
    <t>STBT58</t>
  </si>
  <si>
    <t>TLBB27</t>
  </si>
  <si>
    <t>2.2T GLX DIESEL 4X4 6AB 8AT 5P</t>
  </si>
  <si>
    <t>NEW BERLINGO</t>
  </si>
  <si>
    <t>1.5 HDI M DIESEL 100 4X2 FURGON EURO 6 BVM MT 5P</t>
  </si>
  <si>
    <t>1.0 TSI COMFORTLINE 4X2 MT 5P</t>
  </si>
  <si>
    <t>2.0T TROPHY AWD DCT AT 5P</t>
  </si>
  <si>
    <t>1.6 VTI SHINE 4X2 115 5PAS MT 5P</t>
  </si>
  <si>
    <t>2.3 ECOBOOST XLT 4X4 AT 5P</t>
  </si>
  <si>
    <t>1.5 COMFORT 4X2 SMART MT 5P</t>
  </si>
  <si>
    <t>S-CROSS NEW</t>
  </si>
  <si>
    <t>1.6 GL 2WD MT 5P</t>
  </si>
  <si>
    <t>1.2T ULTIMATE 4X2 AT 5P</t>
  </si>
  <si>
    <t>2.5 GLX N 4X2 AT 5P</t>
  </si>
  <si>
    <t>LEAPMOTOR</t>
  </si>
  <si>
    <t>B10</t>
  </si>
  <si>
    <t>ELECTRICO LIFE RWD AT 5P</t>
  </si>
  <si>
    <t>1.5 LTZ P 4X2 MT 5P</t>
  </si>
  <si>
    <t>1.8 COMFORT 2R 4X2 MT 5P</t>
  </si>
  <si>
    <t>1.6T EX AWD 7AT 5P</t>
  </si>
  <si>
    <t>3.0 ECOBOOST ST 4X4 AT 5P</t>
  </si>
  <si>
    <t>2026-06-30</t>
  </si>
  <si>
    <t>113 días</t>
  </si>
  <si>
    <t>2026-06-26 11:02:36</t>
  </si>
  <si>
    <t>2026-06-25 06:54:39</t>
  </si>
  <si>
    <t>2026-06-25 07:19:39</t>
  </si>
  <si>
    <t>2026-06-25 07:31:25</t>
  </si>
  <si>
    <t>2026-06-25 07:38:38</t>
  </si>
  <si>
    <t>2026-06-25 07:53:07</t>
  </si>
  <si>
    <t>2026-06-25 07:59:32</t>
  </si>
  <si>
    <t>2026-06-25 08:22:54</t>
  </si>
  <si>
    <t>2026-06-25 08:52:42</t>
  </si>
  <si>
    <t>2026-06-25 09:18:46</t>
  </si>
  <si>
    <t>2026-06-25 12:28:46</t>
  </si>
  <si>
    <t>2026-06-26 09:05:46</t>
  </si>
  <si>
    <t>2026-06-26 11:40:20</t>
  </si>
  <si>
    <t>2026-06-26 12:04:09</t>
  </si>
  <si>
    <t>2026-06-26 12:17:48</t>
  </si>
  <si>
    <t>2026-06-26 12:22:06</t>
  </si>
  <si>
    <t>2026-06-26 12:41:51</t>
  </si>
  <si>
    <t>2026-06-26 13:52:50</t>
  </si>
  <si>
    <t>2026-06-26 13:58:24</t>
  </si>
  <si>
    <t>2026-06-26 14:02:19</t>
  </si>
  <si>
    <t>2026-06-26 14:06:07</t>
  </si>
  <si>
    <t>2026-06-27 07:12:32</t>
  </si>
  <si>
    <t>2026-06-27 07:25:05</t>
  </si>
  <si>
    <t>2026-06-27 08:08:28</t>
  </si>
  <si>
    <t>2026-06-27 08:16:09</t>
  </si>
  <si>
    <t>2026-06-30 07:17:45</t>
  </si>
  <si>
    <t>2026-06-30 09:10:01</t>
  </si>
  <si>
    <t>2026-06-30 09:20:11</t>
  </si>
  <si>
    <t>2026-06-30 11:22:29</t>
  </si>
  <si>
    <t>2026-06-30 12:22:53</t>
  </si>
  <si>
    <t>2026-06-30 12:37:05</t>
  </si>
  <si>
    <t>2026-06-30 12:41:57</t>
  </si>
  <si>
    <t>2026-06-30 13:08:04</t>
  </si>
  <si>
    <t>2026-06-30 13:12:51</t>
  </si>
  <si>
    <t>2026-06-30 13:47:46</t>
  </si>
  <si>
    <t>2026-06-30 13:52:47</t>
  </si>
  <si>
    <t>2026-07-01 06:05:52</t>
  </si>
  <si>
    <t>2026-07-01 07:00:17</t>
  </si>
  <si>
    <t>2026-07-01 07:05:20</t>
  </si>
  <si>
    <t>2026-07-01 07:08:20</t>
  </si>
  <si>
    <t>2026-07-01 09:39:15</t>
  </si>
  <si>
    <t>2026-06-26 09:01:40</t>
  </si>
  <si>
    <t>Filtro</t>
  </si>
  <si>
    <t>ESCAPE 4X4 2.0 AUT</t>
  </si>
  <si>
    <t>CROSSLAND MT6 1.2T</t>
  </si>
  <si>
    <t>BLANCO JADE</t>
  </si>
  <si>
    <t>NEW CX 5 R 2.0 AT</t>
  </si>
  <si>
    <t>PLATEADO PLATA METALIZADO</t>
  </si>
  <si>
    <t>JS3 1.6</t>
  </si>
  <si>
    <t>RAV4 CVT 2.0</t>
  </si>
  <si>
    <t>SELTOS EX TURBO GDI 1.4 AUT</t>
  </si>
  <si>
    <t>C3 PURETECH 4X2 1.2</t>
  </si>
  <si>
    <t>GRIS GRAFITO NEGRO</t>
  </si>
  <si>
    <t>TIGGO 2 PRO FL GLS 1.5 AUT</t>
  </si>
  <si>
    <t>TERRITORY TITANIUM 4X2 1.5 AUT</t>
  </si>
  <si>
    <t>VBBD33</t>
  </si>
  <si>
    <t>MOKKA ELEGANCE 1.2T AT8</t>
  </si>
  <si>
    <t>MORNING MPI 1.2</t>
  </si>
  <si>
    <t>GRIS ASTRAL</t>
  </si>
  <si>
    <t>TSSG14</t>
  </si>
  <si>
    <t>2026-07-01 12:48:37</t>
  </si>
  <si>
    <t>SDKF28</t>
  </si>
  <si>
    <t>2026-07-01 13:18:55</t>
  </si>
  <si>
    <t>SVRL46</t>
  </si>
  <si>
    <t>2026-07-01 13:39:26</t>
  </si>
  <si>
    <t>THCY81</t>
  </si>
  <si>
    <t>2026-07-01 14:09:01</t>
  </si>
  <si>
    <t>SSGF39</t>
  </si>
  <si>
    <t>2.2 FULL 4X2 DIESEL REFRESH DC MT 4P</t>
  </si>
  <si>
    <t>2026-07-01 14:47:13</t>
  </si>
  <si>
    <t>TZHS30</t>
  </si>
  <si>
    <t>2026-07-01 14:52:44</t>
  </si>
  <si>
    <t>SHZX73</t>
  </si>
  <si>
    <t>2026-07-01 14:57:07</t>
  </si>
  <si>
    <t>VKDD49</t>
  </si>
  <si>
    <t>2026-07-02 06:26:17</t>
  </si>
  <si>
    <t>JFZZ47</t>
  </si>
  <si>
    <t>1.2 GLS 4X2 HB AC AT 5P</t>
  </si>
  <si>
    <t>2026-07-02 09:24:05</t>
  </si>
  <si>
    <t>TYZD70</t>
  </si>
  <si>
    <t>G7</t>
  </si>
  <si>
    <t>2.0 LITE DIESEL 4X4 EURO6 MT 4P</t>
  </si>
  <si>
    <t>2026-07-02 09:30:17</t>
  </si>
  <si>
    <t>PGGT72</t>
  </si>
  <si>
    <t>2026-07-02 13:28:14</t>
  </si>
  <si>
    <t>SDGG72</t>
  </si>
  <si>
    <t>1.6 ADVANCE 4X2 CVT AT 4P</t>
  </si>
  <si>
    <t>2026-07-02 13:33:38</t>
  </si>
  <si>
    <t>STZD64</t>
  </si>
  <si>
    <t>2026-07-02 14:31:58</t>
  </si>
  <si>
    <t>SYDS96</t>
  </si>
  <si>
    <t>2026-07-03 07:49:15</t>
  </si>
  <si>
    <t>HHXR85</t>
  </si>
  <si>
    <t>2.0 EX SPECIAL PACK 4X2 MT 5P</t>
  </si>
  <si>
    <t>2026-07-03 09:01:05</t>
  </si>
  <si>
    <t>1.5 STD 4X2 AT 5P</t>
  </si>
  <si>
    <t>2026-07-03 09:13:38</t>
  </si>
  <si>
    <t>TBRS15</t>
  </si>
  <si>
    <t>2026-07-03 09:34:47</t>
  </si>
  <si>
    <t>2026-07-03 11:26:35</t>
  </si>
  <si>
    <t>VDHZ81</t>
  </si>
  <si>
    <t>2026-07-03 11:29:59</t>
  </si>
  <si>
    <t>TXYZ94</t>
  </si>
  <si>
    <t>1.6 MINI TRUCK ELT 4X2 DC MT 4P</t>
  </si>
  <si>
    <t>2026-07-06 06:09:48</t>
  </si>
  <si>
    <t>PYRZ74</t>
  </si>
  <si>
    <t>2026-07-06 07:27:06</t>
  </si>
  <si>
    <t>JKXV14</t>
  </si>
  <si>
    <t>2026-07-02 07:03:24</t>
  </si>
  <si>
    <t>2026-07-02 13:35:20</t>
  </si>
  <si>
    <t>2026-07-02 13:38:11</t>
  </si>
  <si>
    <t>2026-07-02 13:39:38</t>
  </si>
  <si>
    <t>2026-07-02 13:40:46</t>
  </si>
  <si>
    <t>2026-07-02 13:41:42</t>
  </si>
  <si>
    <t>2026-07-02 13:43:18</t>
  </si>
  <si>
    <t>2026-07-02 13:44:13</t>
  </si>
  <si>
    <t>RGHD71</t>
  </si>
  <si>
    <t>1.2 C22 PICK UP 4X2 DC AC MT 4P</t>
  </si>
  <si>
    <t>2026-07-04 08:17:39</t>
  </si>
  <si>
    <t>RXRV54</t>
  </si>
  <si>
    <t>2026-07-04 09:19:46</t>
  </si>
  <si>
    <t>SYPY23</t>
  </si>
  <si>
    <t>YUAN PLUS EV GS</t>
  </si>
  <si>
    <t>Ranger Dsl XLS 4x4 2.0L</t>
  </si>
  <si>
    <t>JXTB68</t>
  </si>
  <si>
    <t>SANTA FE GLS 2.4</t>
  </si>
  <si>
    <t>S CROSS GL 1.6</t>
  </si>
  <si>
    <t>5008 PURETECH 180 1.6 AUT</t>
  </si>
  <si>
    <t>CS15 HB 4X2 1.5</t>
  </si>
  <si>
    <t>SBWL93</t>
  </si>
  <si>
    <t>GS3 MT 1.5</t>
  </si>
  <si>
    <t>SJVR13</t>
  </si>
  <si>
    <t>GROOVE 1.5</t>
  </si>
  <si>
    <t>RANGER XLT M 4X2 2.5</t>
  </si>
  <si>
    <t>3008 BLUE HDI 130 EAT8 1.5 AUT</t>
  </si>
  <si>
    <t>ESCAPE DURA D4 2.5 AUT</t>
  </si>
  <si>
    <t>K3 EX 1.6L 6AT FULL</t>
  </si>
  <si>
    <t>TERRITORY TITANIUM 4X2 5P 1.5 AUT</t>
  </si>
  <si>
    <t>GRIS JET</t>
  </si>
  <si>
    <t>CDLV87</t>
  </si>
  <si>
    <t>OPIRUS</t>
  </si>
  <si>
    <t>3.8 AT 4P</t>
  </si>
  <si>
    <t>2024-02-27</t>
  </si>
  <si>
    <t>2024-03-02 07:31:21</t>
  </si>
  <si>
    <t>HTSJ81</t>
  </si>
  <si>
    <t>NEW GOLF</t>
  </si>
  <si>
    <t>1.4 4X2 AT 5P</t>
  </si>
  <si>
    <t>2026-07-07 14:01:51</t>
  </si>
  <si>
    <t>KLPL67</t>
  </si>
  <si>
    <t>2024-03-01 14:53:18</t>
  </si>
  <si>
    <t>KRFC18</t>
  </si>
  <si>
    <t>2.0I X AWD CVT AT 5P</t>
  </si>
  <si>
    <t>2026-07-07</t>
  </si>
  <si>
    <t>2026-07-13 12:10:04</t>
  </si>
  <si>
    <t>LLBT84</t>
  </si>
  <si>
    <t>2024-05-23</t>
  </si>
  <si>
    <t>2024-05-23 12:21:26</t>
  </si>
  <si>
    <t>1.6 ACTIVE PURETECH 130 MT6 5P</t>
  </si>
  <si>
    <t>2024-03-01 14:51:13</t>
  </si>
  <si>
    <t>1.2T GS LINE MHEV 4X2 AT 5P</t>
  </si>
  <si>
    <t>2026-07-10 11:23:14</t>
  </si>
  <si>
    <t>2026-07-15 08:29:23</t>
  </si>
  <si>
    <t>NUEVO KWID</t>
  </si>
  <si>
    <t>ELECTRICO E-TECH 4X2 HB AT 5P</t>
  </si>
  <si>
    <t>2026-07-14 14:44:32</t>
  </si>
  <si>
    <t>2026-07-15 07:33:34</t>
  </si>
  <si>
    <t>2026-07-08 12:18:57</t>
  </si>
  <si>
    <t>PTRP14</t>
  </si>
  <si>
    <t>2026-07-06 08:56:43</t>
  </si>
  <si>
    <t>RFKS23</t>
  </si>
  <si>
    <t>2024-03-02 07:29:35</t>
  </si>
  <si>
    <t>RRLG92</t>
  </si>
  <si>
    <t>PORSCHE</t>
  </si>
  <si>
    <t>MACAN</t>
  </si>
  <si>
    <t>2.0 4X4 AT 5P</t>
  </si>
  <si>
    <t>132 días</t>
  </si>
  <si>
    <t>2026-07-07 14:19:16</t>
  </si>
  <si>
    <t>RSDZ65</t>
  </si>
  <si>
    <t>2024-05-23 12:29:53</t>
  </si>
  <si>
    <t>RVPX58</t>
  </si>
  <si>
    <t>1.5T GLX AT 5P</t>
  </si>
  <si>
    <t>2024-03-01 14:54:44</t>
  </si>
  <si>
    <t>2026-07-09 14:22:07</t>
  </si>
  <si>
    <t>SGXX60</t>
  </si>
  <si>
    <t>1.5 COMFORT MT 5P</t>
  </si>
  <si>
    <t>2024-03-01 14:59:00</t>
  </si>
  <si>
    <t>SLWF20</t>
  </si>
  <si>
    <t>2026-07-07 06:48:26</t>
  </si>
  <si>
    <t>SPTC39</t>
  </si>
  <si>
    <t>2024-03-02 07:34:07</t>
  </si>
  <si>
    <t>SVRR83</t>
  </si>
  <si>
    <t>1.5 TREND AT 5P</t>
  </si>
  <si>
    <t>2024-03-01 14:57:14</t>
  </si>
  <si>
    <t>2024-03-01 14:46:22</t>
  </si>
  <si>
    <t>2026-07-08 07:02:27</t>
  </si>
  <si>
    <t>YUAN PLUS EV</t>
  </si>
  <si>
    <t>2026-07-08 14:02:57</t>
  </si>
  <si>
    <t>SYXS66</t>
  </si>
  <si>
    <t>1.8 COMFORT MT 5P</t>
  </si>
  <si>
    <t>2024-03-01 15:02:52</t>
  </si>
  <si>
    <t>2026-07-07 11:45:35</t>
  </si>
  <si>
    <t>2026-07-08 07:58:38</t>
  </si>
  <si>
    <t>2026-07-06 10:48:21</t>
  </si>
  <si>
    <t>2026-07-14 07:28:12</t>
  </si>
  <si>
    <t>2026-07-15</t>
  </si>
  <si>
    <t>2026-07-21 13:36:21</t>
  </si>
  <si>
    <t>2026-07-10 06:56:03</t>
  </si>
  <si>
    <t>2026-07-06 08:48:15</t>
  </si>
  <si>
    <t>VKCY48</t>
  </si>
  <si>
    <t>2026-07-06 10:36:43</t>
  </si>
  <si>
    <t>2026-07-06 10:37:52</t>
  </si>
  <si>
    <t>VSWT71</t>
  </si>
  <si>
    <t>2.0 BLACKHAWK AWD AT 5P</t>
  </si>
  <si>
    <t>2026-07-15 08:43:29</t>
  </si>
  <si>
    <t>2026-07-15 12:11:47</t>
  </si>
  <si>
    <t>KVWG91</t>
  </si>
  <si>
    <t>TJCZ21</t>
  </si>
  <si>
    <t>LVWP12</t>
  </si>
  <si>
    <t>PKPS51</t>
  </si>
  <si>
    <t>TCHY32</t>
  </si>
  <si>
    <t>RVRD52</t>
  </si>
  <si>
    <t>VKHW22</t>
  </si>
  <si>
    <t>PHTP50</t>
  </si>
  <si>
    <t>TVXF59</t>
  </si>
  <si>
    <t>RYZY56</t>
  </si>
  <si>
    <t>TFRG27</t>
  </si>
  <si>
    <t>LWKR84</t>
  </si>
  <si>
    <t>LZPD16</t>
  </si>
  <si>
    <t>PYXT27</t>
  </si>
  <si>
    <t>TPFL64</t>
  </si>
  <si>
    <t>KPKW45</t>
  </si>
  <si>
    <t>SFTZ20</t>
  </si>
  <si>
    <t>RLTL19</t>
  </si>
  <si>
    <t>TGVF54</t>
  </si>
  <si>
    <t>VDBP92</t>
  </si>
  <si>
    <t>LVXD93</t>
  </si>
  <si>
    <t>LYPB45</t>
  </si>
  <si>
    <t>RRXH10</t>
  </si>
  <si>
    <t>RHGD14</t>
  </si>
  <si>
    <t>SVGP24</t>
  </si>
  <si>
    <t>VBRT22</t>
  </si>
  <si>
    <t>RXRT67</t>
  </si>
  <si>
    <t>TRXS89</t>
  </si>
  <si>
    <t>SWBW72</t>
  </si>
  <si>
    <t>SCWX54</t>
  </si>
  <si>
    <t>TCCT43</t>
  </si>
  <si>
    <t>LGZH24</t>
  </si>
  <si>
    <t>TLRL19</t>
  </si>
  <si>
    <t>VJLK83</t>
  </si>
  <si>
    <t>PCFG34</t>
  </si>
  <si>
    <t>TRTW93</t>
  </si>
  <si>
    <t>PJDC79</t>
  </si>
  <si>
    <t>SVGK14</t>
  </si>
  <si>
    <t>PZJD45</t>
  </si>
  <si>
    <t>VDWS38</t>
  </si>
  <si>
    <t>TPJF45</t>
  </si>
  <si>
    <t>PYDD91</t>
  </si>
  <si>
    <t>RSJF89</t>
  </si>
  <si>
    <t>TCHV41</t>
  </si>
  <si>
    <t>SXHX83</t>
  </si>
  <si>
    <t>RKRX36</t>
  </si>
  <si>
    <t>PJFW51</t>
  </si>
  <si>
    <t>TCTW27</t>
  </si>
  <si>
    <t>RKRY97</t>
  </si>
  <si>
    <t>TPJD22</t>
  </si>
  <si>
    <t>TRTW75</t>
  </si>
  <si>
    <t>TYWW37</t>
  </si>
  <si>
    <t>LWKP31</t>
  </si>
  <si>
    <t>PHGF89</t>
  </si>
  <si>
    <t>TSVC35</t>
  </si>
  <si>
    <t>SXLC21</t>
  </si>
  <si>
    <t>RTWY94</t>
  </si>
  <si>
    <t>TKHT88</t>
  </si>
  <si>
    <t>TPZZ55</t>
  </si>
  <si>
    <t>TPCL54</t>
  </si>
  <si>
    <t>PZJJ24</t>
  </si>
  <si>
    <t>RBJH24</t>
  </si>
  <si>
    <t>RGFX57</t>
  </si>
  <si>
    <t>SKDK31</t>
  </si>
  <si>
    <t>PKRP45</t>
  </si>
  <si>
    <t>PTDH44</t>
  </si>
  <si>
    <t>SPSY95</t>
  </si>
  <si>
    <t>RLJS93</t>
  </si>
  <si>
    <t>RGHF21</t>
  </si>
  <si>
    <t>RGHD98</t>
  </si>
  <si>
    <t>VKGH56</t>
  </si>
  <si>
    <t>SDKF53</t>
  </si>
  <si>
    <t>RBJJ54</t>
  </si>
  <si>
    <t>JXWC63</t>
  </si>
  <si>
    <t>KPKW63</t>
  </si>
  <si>
    <t>PBXW41</t>
  </si>
  <si>
    <t>KHWR96</t>
  </si>
  <si>
    <t>TDWW22</t>
  </si>
  <si>
    <t>LRVY51</t>
  </si>
  <si>
    <t>VBRS76</t>
  </si>
  <si>
    <t>RFVX49</t>
  </si>
  <si>
    <t>RBTD19</t>
  </si>
  <si>
    <t>SVGK46</t>
  </si>
  <si>
    <t>RSSY95</t>
  </si>
  <si>
    <t>TLRL17</t>
  </si>
  <si>
    <t>SRYD46</t>
  </si>
  <si>
    <t>SJKK62</t>
  </si>
  <si>
    <t>PSJH91</t>
  </si>
  <si>
    <t>RJLF57</t>
  </si>
  <si>
    <t>TFGX89</t>
  </si>
  <si>
    <t>TPTY17</t>
  </si>
  <si>
    <t>SYXR80</t>
  </si>
  <si>
    <t>TKTZ54</t>
  </si>
  <si>
    <t>SWKW82</t>
  </si>
  <si>
    <t>RXJH51</t>
  </si>
  <si>
    <t>KZVZ68</t>
  </si>
  <si>
    <t>PPLY35</t>
  </si>
  <si>
    <t>TDYJ10</t>
  </si>
  <si>
    <t>TBDD23</t>
  </si>
  <si>
    <t>PSJH70</t>
  </si>
  <si>
    <t>VVYY26</t>
  </si>
  <si>
    <t>KWTP62</t>
  </si>
  <si>
    <t>PTTG11</t>
  </si>
  <si>
    <t>VKWK10</t>
  </si>
  <si>
    <t>TJLF23</t>
  </si>
  <si>
    <t>TDYP21</t>
  </si>
  <si>
    <t>JPZS85</t>
  </si>
  <si>
    <t>KTBY55</t>
  </si>
  <si>
    <t>STZK77</t>
  </si>
  <si>
    <t>VBWW22</t>
  </si>
  <si>
    <t>RZCK86</t>
  </si>
  <si>
    <t>RTLJ10</t>
  </si>
  <si>
    <t>KTCZ59</t>
  </si>
  <si>
    <t>VRHP42</t>
  </si>
  <si>
    <t>VSBD43</t>
  </si>
  <si>
    <t>RRDZ69</t>
  </si>
  <si>
    <t>RFVF69</t>
  </si>
  <si>
    <t>SFLX84</t>
  </si>
  <si>
    <t>SGDB21</t>
  </si>
  <si>
    <t>PYDG87</t>
  </si>
  <si>
    <t>VCRS15</t>
  </si>
  <si>
    <t>VWJW66</t>
  </si>
  <si>
    <t>KTBY11</t>
  </si>
  <si>
    <t>LVYZ13</t>
  </si>
  <si>
    <t>RCBP84</t>
  </si>
  <si>
    <t>SFLW10</t>
  </si>
  <si>
    <t>RTLV27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</si>
</sst>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14" fontId="0" fillId="0" borderId="0" xfId="0" applyNumberFormat="1"/>
    <xf numFmtId="1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  <xf numFmtId="0" fontId="0" fillId="35" borderId="0" xfId="0" applyFill="1" applyAlignment="1">
      <alignment horizontal="left"/>
    </xf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7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38"/>
  <sheetViews>
    <sheetView tabSelected="1" topLeftCell="L1" zoomScale="81" zoomScaleNormal="81" workbookViewId="0">
      <pane ySplit="1" topLeftCell="A2" activePane="bottomLeft" state="frozen"/>
      <selection activeCell="E1" sqref="E1"/>
      <selection pane="bottomLeft" activeCell="G16" sqref="G16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10151</v>
      </c>
      <c r="AA1" s="21" t="s">
        <v>5385</v>
      </c>
      <c r="AB1" s="21" t="s">
        <v>10152</v>
      </c>
      <c r="AC1" s="21" t="s">
        <v>5387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1112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IFERROR(VLOOKUP(A2,'Base ATR'!$1:$1048576,3,FALSE),O2)</f>
        <v>21013250</v>
      </c>
      <c r="T2" t="str">
        <f t="shared" ref="T2:T64" si="0">IF(K2&lt;=30,"ROTACION ALTA",IF(K2&lt;30,"ROTACION MEDIA",IF(K2&lt;60,"ROTACION BAJA",IF(K2&gt;60,"LIQUIDAR"))))</f>
        <v>LIQUIDAR</v>
      </c>
      <c r="U2" s="6">
        <f t="shared" ref="U2:U64" si="1"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 t="shared" ref="X2:X64" si="2">IF(K2&lt;=15,Z2,IF(K2&lt;30,AA2,IF(K2&lt;60,AB2,IF(K2&gt;60,AC2))))</f>
        <v>21013250</v>
      </c>
      <c r="Y2" s="9">
        <f t="shared" ref="Y2:Y64" si="3">IFERROR(X2-V2,"")</f>
        <v>5113250</v>
      </c>
      <c r="Z2" s="6">
        <f>_xlfn.XLOOKUP($A2,'Data precios'!$A:$A,'Data precios'!G:G,"",0,-1)</f>
        <v>21013250</v>
      </c>
      <c r="AA2" s="6">
        <f>_xlfn.XLOOKUP($A2,'Data precios'!$A:$A,'Data precios'!H:H,"",0,-1)</f>
        <v>21013250</v>
      </c>
      <c r="AB2" s="6">
        <f>_xlfn.XLOOKUP($A2,'Data precios'!$A:$A,'Data precios'!I:I,"",0,-1)</f>
        <v>21013250</v>
      </c>
      <c r="AC2" s="6">
        <f>_xlfn.XLOOKUP($A2,'Data precios'!$A:$A,'Data precios'!J:J,"",0,-1)</f>
        <v>21013250</v>
      </c>
    </row>
    <row r="3" spans="1:29" ht="15" thickBot="1" x14ac:dyDescent="0.35">
      <c r="A3" t="s">
        <v>8598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562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IFERROR(VLOOKUP(A3,'Base ATR'!$1:$1048576,3,FALSE),O3)</f>
        <v>38249836</v>
      </c>
      <c r="T3" t="str">
        <f t="shared" si="0"/>
        <v>LIQUIDAR</v>
      </c>
      <c r="U3" s="6">
        <f t="shared" si="1"/>
        <v>31752158.849999998</v>
      </c>
      <c r="V3" s="18">
        <f>_xlfn.XLOOKUP(A3,'Data precios'!A:A,'Data precios'!D:D,"",0,-1)</f>
        <v>15900000</v>
      </c>
      <c r="W3" s="9">
        <f>IFERROR(V3-P3,"")</f>
        <v>-21455481</v>
      </c>
      <c r="X3" s="11">
        <f t="shared" si="2"/>
        <v>38249836</v>
      </c>
      <c r="Y3" s="9">
        <f t="shared" si="3"/>
        <v>22349836</v>
      </c>
      <c r="Z3" s="6">
        <f>_xlfn.XLOOKUP($A3,'Data precios'!$A:$A,'Data precios'!G:G,"",0,-1)</f>
        <v>38249836</v>
      </c>
      <c r="AA3" s="6">
        <f>_xlfn.XLOOKUP($A3,'Data precios'!$A:$A,'Data precios'!H:H,"",0,-1)</f>
        <v>38249836</v>
      </c>
      <c r="AB3" s="6">
        <f>_xlfn.XLOOKUP($A3,'Data precios'!$A:$A,'Data precios'!I:I,"",0,-1)</f>
        <v>38249836</v>
      </c>
      <c r="AC3" s="6">
        <f>_xlfn.XLOOKUP($A3,'Data precios'!$A:$A,'Data precios'!J:J,"",0,-1)</f>
        <v>38249836</v>
      </c>
    </row>
    <row r="4" spans="1:29" ht="15" thickBot="1" x14ac:dyDescent="0.35">
      <c r="A4" t="s">
        <v>440</v>
      </c>
      <c r="B4" t="s">
        <v>4019</v>
      </c>
      <c r="C4" t="s">
        <v>5348</v>
      </c>
      <c r="D4" t="s">
        <v>62</v>
      </c>
      <c r="E4" t="s">
        <v>8589</v>
      </c>
      <c r="F4">
        <v>2026</v>
      </c>
      <c r="G4">
        <v>2700</v>
      </c>
      <c r="I4" t="s">
        <v>26</v>
      </c>
      <c r="J4" t="s">
        <v>347</v>
      </c>
      <c r="K4">
        <v>232</v>
      </c>
      <c r="L4" t="s">
        <v>52</v>
      </c>
      <c r="M4">
        <v>32237100</v>
      </c>
      <c r="N4">
        <v>0</v>
      </c>
      <c r="O4">
        <v>32237100</v>
      </c>
      <c r="P4">
        <v>31990000</v>
      </c>
      <c r="Q4">
        <v>-247100</v>
      </c>
      <c r="R4">
        <v>-77</v>
      </c>
      <c r="S4" s="5">
        <f>IFERROR(VLOOKUP(A4,'Base ATR'!$1:$1048576,3,FALSE),O4)</f>
        <v>32237100</v>
      </c>
      <c r="T4" t="str">
        <f t="shared" si="0"/>
        <v>LIQUIDAR</v>
      </c>
      <c r="U4" s="6">
        <f t="shared" si="1"/>
        <v>27191500</v>
      </c>
      <c r="V4" s="18">
        <f>_xlfn.XLOOKUP(A4,'Data precios'!A:A,'Data precios'!D:D,"",0,-1)</f>
        <v>28200000</v>
      </c>
      <c r="W4" s="9">
        <f>IFERROR(V4-P4,"")</f>
        <v>-3790000</v>
      </c>
      <c r="X4" s="11">
        <f t="shared" si="2"/>
        <v>32237100</v>
      </c>
      <c r="Y4" s="9">
        <f t="shared" si="3"/>
        <v>4037100</v>
      </c>
      <c r="Z4" s="6">
        <f>_xlfn.XLOOKUP($A4,'Data precios'!$A:$A,'Data precios'!G:G,"",0,-1)</f>
        <v>32237100</v>
      </c>
      <c r="AA4" s="6">
        <f>_xlfn.XLOOKUP($A4,'Data precios'!$A:$A,'Data precios'!H:H,"",0,-1)</f>
        <v>32237100</v>
      </c>
      <c r="AB4" s="6">
        <f>_xlfn.XLOOKUP($A4,'Data precios'!$A:$A,'Data precios'!I:I,"",0,-1)</f>
        <v>32237100</v>
      </c>
      <c r="AC4" s="6">
        <f>_xlfn.XLOOKUP($A4,'Data precios'!$A:$A,'Data precios'!J:J,"",0,-1)</f>
        <v>32237100</v>
      </c>
    </row>
    <row r="5" spans="1:29" ht="15" thickBot="1" x14ac:dyDescent="0.35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I5" t="s">
        <v>343</v>
      </c>
      <c r="J5" t="s">
        <v>64</v>
      </c>
      <c r="K5">
        <v>661</v>
      </c>
      <c r="L5" t="s">
        <v>344</v>
      </c>
      <c r="M5">
        <v>19339411</v>
      </c>
      <c r="N5">
        <v>2743915</v>
      </c>
      <c r="O5">
        <v>22083326</v>
      </c>
      <c r="P5">
        <v>15290000</v>
      </c>
      <c r="Q5">
        <v>-6793326</v>
      </c>
      <c r="R5">
        <v>-4443</v>
      </c>
      <c r="S5" s="5">
        <f>IFERROR(VLOOKUP(A5,'Base ATR'!$1:$1048576,3,FALSE),O5)</f>
        <v>22083326</v>
      </c>
      <c r="T5" t="str">
        <f t="shared" si="0"/>
        <v>LIQUIDAR</v>
      </c>
      <c r="U5" s="6">
        <f t="shared" si="1"/>
        <v>12996500</v>
      </c>
      <c r="V5" s="18">
        <f>_xlfn.XLOOKUP(A5,'Data precios'!A:A,'Data precios'!D:D,"",0,-1)</f>
        <v>15000000</v>
      </c>
      <c r="W5" s="9">
        <f>V5-P5</f>
        <v>-290000</v>
      </c>
      <c r="X5" s="11">
        <f t="shared" si="2"/>
        <v>22083326</v>
      </c>
      <c r="Y5" s="9">
        <f t="shared" si="3"/>
        <v>7083326</v>
      </c>
      <c r="Z5" s="6">
        <f>_xlfn.XLOOKUP($A5,'Data precios'!$A:$A,'Data precios'!G:G,"",0,-1)</f>
        <v>22083326</v>
      </c>
      <c r="AA5" s="6">
        <f>_xlfn.XLOOKUP($A5,'Data precios'!$A:$A,'Data precios'!H:H,"",0,-1)</f>
        <v>22083326</v>
      </c>
      <c r="AB5" s="6">
        <f>_xlfn.XLOOKUP($A5,'Data precios'!$A:$A,'Data precios'!I:I,"",0,-1)</f>
        <v>22083326</v>
      </c>
      <c r="AC5" s="6">
        <f>_xlfn.XLOOKUP($A5,'Data precios'!$A:$A,'Data precios'!J:J,"",0,-1)</f>
        <v>22083326</v>
      </c>
    </row>
    <row r="6" spans="1:29" ht="15" thickBot="1" x14ac:dyDescent="0.35">
      <c r="A6" t="s">
        <v>4018</v>
      </c>
      <c r="B6" t="s">
        <v>4019</v>
      </c>
      <c r="C6" t="s">
        <v>30</v>
      </c>
      <c r="D6" t="s">
        <v>62</v>
      </c>
      <c r="E6" t="s">
        <v>4020</v>
      </c>
      <c r="F6">
        <v>2024</v>
      </c>
      <c r="G6">
        <v>1800</v>
      </c>
      <c r="I6" t="s">
        <v>343</v>
      </c>
      <c r="J6" t="s">
        <v>273</v>
      </c>
      <c r="K6">
        <v>583</v>
      </c>
      <c r="L6" t="s">
        <v>344</v>
      </c>
      <c r="M6">
        <v>16691428</v>
      </c>
      <c r="N6">
        <v>1274699</v>
      </c>
      <c r="O6">
        <v>17966127</v>
      </c>
      <c r="P6">
        <v>16290000</v>
      </c>
      <c r="Q6">
        <v>-1676127</v>
      </c>
      <c r="R6">
        <v>-1029</v>
      </c>
      <c r="S6" s="5">
        <f>IFERROR(VLOOKUP(A6,'Base ATR'!$1:$1048576,3,FALSE),O6)</f>
        <v>17966127</v>
      </c>
      <c r="T6" t="str">
        <f t="shared" si="0"/>
        <v>LIQUIDAR</v>
      </c>
      <c r="U6" s="6">
        <f t="shared" si="1"/>
        <v>13846500</v>
      </c>
      <c r="V6" s="18">
        <f>_xlfn.XLOOKUP(A6,'Data precios'!A:A,'Data precios'!D:D,"",0,-1)</f>
        <v>13700000</v>
      </c>
      <c r="W6" s="9">
        <f>IFERROR(V6-P6,"")</f>
        <v>-2590000</v>
      </c>
      <c r="X6" s="11">
        <f t="shared" si="2"/>
        <v>17966127</v>
      </c>
      <c r="Y6" s="9">
        <f t="shared" si="3"/>
        <v>4266127</v>
      </c>
      <c r="Z6" s="6">
        <f>_xlfn.XLOOKUP($A6,'Data precios'!$A:$A,'Data precios'!G:G,"",0,-1)</f>
        <v>17966127</v>
      </c>
      <c r="AA6" s="6">
        <f>_xlfn.XLOOKUP($A6,'Data precios'!$A:$A,'Data precios'!H:H,"",0,-1)</f>
        <v>17966127</v>
      </c>
      <c r="AB6" s="6">
        <f>_xlfn.XLOOKUP($A6,'Data precios'!$A:$A,'Data precios'!I:I,"",0,-1)</f>
        <v>17966127</v>
      </c>
      <c r="AC6" s="6">
        <f>_xlfn.XLOOKUP($A6,'Data precios'!$A:$A,'Data precios'!J:J,"",0,-1)</f>
        <v>17966127</v>
      </c>
    </row>
    <row r="7" spans="1:29" ht="15" thickBot="1" x14ac:dyDescent="0.35">
      <c r="A7" t="s">
        <v>5830</v>
      </c>
      <c r="B7" t="s">
        <v>4019</v>
      </c>
      <c r="C7" t="s">
        <v>30</v>
      </c>
      <c r="D7" t="s">
        <v>62</v>
      </c>
      <c r="E7" t="s">
        <v>8601</v>
      </c>
      <c r="F7">
        <v>2024</v>
      </c>
      <c r="G7">
        <v>45647</v>
      </c>
      <c r="I7" t="s">
        <v>343</v>
      </c>
      <c r="J7" t="s">
        <v>357</v>
      </c>
      <c r="K7">
        <v>997</v>
      </c>
      <c r="L7" t="s">
        <v>52</v>
      </c>
      <c r="M7">
        <v>21175461</v>
      </c>
      <c r="N7">
        <v>1288456</v>
      </c>
      <c r="O7">
        <v>22463917</v>
      </c>
      <c r="P7">
        <v>17590000</v>
      </c>
      <c r="Q7">
        <v>-4873917</v>
      </c>
      <c r="R7">
        <v>-2771</v>
      </c>
      <c r="S7" s="5">
        <f>IFERROR(VLOOKUP(A7,'Base ATR'!$1:$1048576,3,FALSE),O7)</f>
        <v>22463917</v>
      </c>
      <c r="T7" t="str">
        <f t="shared" si="0"/>
        <v>LIQUIDAR</v>
      </c>
      <c r="U7" s="6">
        <f t="shared" si="1"/>
        <v>14951500</v>
      </c>
      <c r="V7" s="18">
        <f>_xlfn.XLOOKUP(A7,'Data precios'!A:A,'Data precios'!D:D,"",0,-1)</f>
        <v>16500000</v>
      </c>
      <c r="W7" s="9">
        <f>IFERROR(V7-P7,"")</f>
        <v>-1090000</v>
      </c>
      <c r="X7" s="11">
        <f t="shared" si="2"/>
        <v>22463917</v>
      </c>
      <c r="Y7" s="9">
        <f t="shared" si="3"/>
        <v>5963917</v>
      </c>
      <c r="Z7" s="6">
        <f>_xlfn.XLOOKUP($A7,'Data precios'!$A:$A,'Data precios'!G:G,"",0,-1)</f>
        <v>22463917</v>
      </c>
      <c r="AA7" s="6">
        <f>_xlfn.XLOOKUP($A7,'Data precios'!$A:$A,'Data precios'!H:H,"",0,-1)</f>
        <v>22463917</v>
      </c>
      <c r="AB7" s="6">
        <f>_xlfn.XLOOKUP($A7,'Data precios'!$A:$A,'Data precios'!I:I,"",0,-1)</f>
        <v>22463917</v>
      </c>
      <c r="AC7" s="6">
        <f>_xlfn.XLOOKUP($A7,'Data precios'!$A:$A,'Data precios'!J:J,"",0,-1)</f>
        <v>22463917</v>
      </c>
    </row>
    <row r="8" spans="1:29" ht="15" thickBot="1" x14ac:dyDescent="0.35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I8" t="s">
        <v>343</v>
      </c>
      <c r="J8" t="s">
        <v>273</v>
      </c>
      <c r="K8">
        <v>335</v>
      </c>
      <c r="L8" t="s">
        <v>344</v>
      </c>
      <c r="M8">
        <v>26670800</v>
      </c>
      <c r="N8">
        <v>991590</v>
      </c>
      <c r="O8">
        <v>27662390</v>
      </c>
      <c r="P8">
        <v>20990000</v>
      </c>
      <c r="Q8">
        <v>-6672390</v>
      </c>
      <c r="R8">
        <v>-3179</v>
      </c>
      <c r="S8" s="5">
        <f>IFERROR(VLOOKUP(A8,'Base ATR'!$1:$1048576,3,FALSE),O8)</f>
        <v>27662390</v>
      </c>
      <c r="T8" t="str">
        <f t="shared" si="0"/>
        <v>LIQUIDAR</v>
      </c>
      <c r="U8" s="6">
        <f t="shared" si="1"/>
        <v>17841500</v>
      </c>
      <c r="V8" s="18">
        <f>_xlfn.XLOOKUP(A8,'Data precios'!A:A,'Data precios'!D:D,"",0,-1)</f>
        <v>20300000</v>
      </c>
      <c r="W8" s="9">
        <f>V8-P8</f>
        <v>-690000</v>
      </c>
      <c r="X8" s="11">
        <f t="shared" si="2"/>
        <v>27662390</v>
      </c>
      <c r="Y8" s="9">
        <f t="shared" si="3"/>
        <v>7362390</v>
      </c>
      <c r="Z8" s="6">
        <f>_xlfn.XLOOKUP($A8,'Data precios'!$A:$A,'Data precios'!G:G,"",0,-1)</f>
        <v>27662390</v>
      </c>
      <c r="AA8" s="6">
        <f>_xlfn.XLOOKUP($A8,'Data precios'!$A:$A,'Data precios'!H:H,"",0,-1)</f>
        <v>27662390</v>
      </c>
      <c r="AB8" s="6">
        <f>_xlfn.XLOOKUP($A8,'Data precios'!$A:$A,'Data precios'!I:I,"",0,-1)</f>
        <v>27662390</v>
      </c>
      <c r="AC8" s="6">
        <f>_xlfn.XLOOKUP($A8,'Data precios'!$A:$A,'Data precios'!J:J,"",0,-1)</f>
        <v>27662390</v>
      </c>
    </row>
    <row r="9" spans="1:29" ht="15" thickBot="1" x14ac:dyDescent="0.35">
      <c r="A9" t="s">
        <v>4149</v>
      </c>
      <c r="B9" t="s">
        <v>4019</v>
      </c>
      <c r="C9" t="s">
        <v>35</v>
      </c>
      <c r="D9" t="s">
        <v>62</v>
      </c>
      <c r="E9" t="s">
        <v>4150</v>
      </c>
      <c r="F9">
        <v>2025</v>
      </c>
      <c r="G9">
        <v>1510</v>
      </c>
      <c r="I9" t="s">
        <v>26</v>
      </c>
      <c r="J9" t="s">
        <v>152</v>
      </c>
      <c r="K9">
        <v>343</v>
      </c>
      <c r="L9" t="s">
        <v>344</v>
      </c>
      <c r="M9">
        <v>20390000</v>
      </c>
      <c r="N9">
        <v>0</v>
      </c>
      <c r="O9">
        <v>20390000</v>
      </c>
      <c r="P9">
        <v>16990000</v>
      </c>
      <c r="Q9">
        <v>-3400000</v>
      </c>
      <c r="R9">
        <v>-2001</v>
      </c>
      <c r="S9" s="5">
        <f>IFERROR(VLOOKUP(A9,'Base ATR'!$1:$1048576,3,FALSE),O9)</f>
        <v>20390000</v>
      </c>
      <c r="T9" t="str">
        <f t="shared" si="0"/>
        <v>LIQUIDAR</v>
      </c>
      <c r="U9" s="6">
        <f t="shared" si="1"/>
        <v>14441500</v>
      </c>
      <c r="V9" s="18">
        <f>_xlfn.XLOOKUP(A9,'Data precios'!A:A,'Data precios'!D:D,"",0,-1)</f>
        <v>15400000</v>
      </c>
      <c r="W9" s="9">
        <f>V9-P9</f>
        <v>-1590000</v>
      </c>
      <c r="X9" s="11">
        <f t="shared" si="2"/>
        <v>20390000</v>
      </c>
      <c r="Y9" s="9">
        <f t="shared" si="3"/>
        <v>4990000</v>
      </c>
      <c r="Z9" s="6">
        <f>_xlfn.XLOOKUP($A9,'Data precios'!$A:$A,'Data precios'!G:G,"",0,-1)</f>
        <v>20390000</v>
      </c>
      <c r="AA9" s="6">
        <f>_xlfn.XLOOKUP($A9,'Data precios'!$A:$A,'Data precios'!H:H,"",0,-1)</f>
        <v>20390000</v>
      </c>
      <c r="AB9" s="6">
        <f>_xlfn.XLOOKUP($A9,'Data precios'!$A:$A,'Data precios'!I:I,"",0,-1)</f>
        <v>20390000</v>
      </c>
      <c r="AC9" s="6">
        <f>_xlfn.XLOOKUP($A9,'Data precios'!$A:$A,'Data precios'!J:J,"",0,-1)</f>
        <v>20390000</v>
      </c>
    </row>
    <row r="10" spans="1:29" ht="15" thickBot="1" x14ac:dyDescent="0.35">
      <c r="A10" t="s">
        <v>421</v>
      </c>
      <c r="B10" t="s">
        <v>4019</v>
      </c>
      <c r="C10" t="s">
        <v>54</v>
      </c>
      <c r="D10" t="s">
        <v>62</v>
      </c>
      <c r="E10" t="s">
        <v>4148</v>
      </c>
      <c r="F10">
        <v>2025</v>
      </c>
      <c r="G10">
        <v>0</v>
      </c>
      <c r="I10" t="s">
        <v>26</v>
      </c>
      <c r="J10" t="s">
        <v>273</v>
      </c>
      <c r="K10">
        <v>259</v>
      </c>
      <c r="L10" t="s">
        <v>33</v>
      </c>
      <c r="M10">
        <v>26525100</v>
      </c>
      <c r="N10">
        <v>0</v>
      </c>
      <c r="O10">
        <v>26525100</v>
      </c>
      <c r="P10">
        <v>21990000</v>
      </c>
      <c r="Q10">
        <v>-4535100</v>
      </c>
      <c r="R10">
        <v>-2062</v>
      </c>
      <c r="S10" s="5">
        <f>IFERROR(VLOOKUP(A10,'Base ATR'!$1:$1048576,3,FALSE),O10)</f>
        <v>26525100</v>
      </c>
      <c r="T10" t="str">
        <f t="shared" si="0"/>
        <v>LIQUIDAR</v>
      </c>
      <c r="U10" s="6">
        <f t="shared" si="1"/>
        <v>18691500</v>
      </c>
      <c r="V10" s="18">
        <f>_xlfn.XLOOKUP(A10,'Data precios'!A:A,'Data precios'!D:D,"",0,-1)</f>
        <v>21400000</v>
      </c>
      <c r="W10" s="9">
        <f>IFERROR(V10-P10,"")</f>
        <v>-590000</v>
      </c>
      <c r="X10" s="11">
        <f t="shared" si="2"/>
        <v>26525100</v>
      </c>
      <c r="Y10" s="9">
        <f t="shared" si="3"/>
        <v>5125100</v>
      </c>
      <c r="Z10" s="6">
        <f>_xlfn.XLOOKUP($A10,'Data precios'!$A:$A,'Data precios'!G:G,"",0,-1)</f>
        <v>26525100</v>
      </c>
      <c r="AA10" s="6">
        <f>_xlfn.XLOOKUP($A10,'Data precios'!$A:$A,'Data precios'!H:H,"",0,-1)</f>
        <v>26525100</v>
      </c>
      <c r="AB10" s="6">
        <f>_xlfn.XLOOKUP($A10,'Data precios'!$A:$A,'Data precios'!I:I,"",0,-1)</f>
        <v>26525100</v>
      </c>
      <c r="AC10" s="6">
        <f>_xlfn.XLOOKUP($A10,'Data precios'!$A:$A,'Data precios'!J:J,"",0,-1)</f>
        <v>26525100</v>
      </c>
    </row>
    <row r="11" spans="1:29" ht="15" thickBot="1" x14ac:dyDescent="0.35">
      <c r="A11" t="s">
        <v>518</v>
      </c>
      <c r="B11" t="s">
        <v>4019</v>
      </c>
      <c r="C11" t="s">
        <v>5348</v>
      </c>
      <c r="D11" t="s">
        <v>62</v>
      </c>
      <c r="E11" t="s">
        <v>71</v>
      </c>
      <c r="F11">
        <v>2025</v>
      </c>
      <c r="G11">
        <v>0</v>
      </c>
      <c r="I11" t="s">
        <v>26</v>
      </c>
      <c r="J11" t="s">
        <v>273</v>
      </c>
      <c r="K11">
        <v>259</v>
      </c>
      <c r="L11" t="s">
        <v>52</v>
      </c>
      <c r="M11">
        <v>29381100</v>
      </c>
      <c r="N11">
        <v>0</v>
      </c>
      <c r="O11">
        <v>29381100</v>
      </c>
      <c r="P11">
        <v>21990000</v>
      </c>
      <c r="Q11">
        <v>-7391100</v>
      </c>
      <c r="R11">
        <v>-3361</v>
      </c>
      <c r="S11" s="5">
        <f>IFERROR(VLOOKUP(A11,'Base ATR'!$1:$1048576,3,FALSE),O11)</f>
        <v>29381100</v>
      </c>
      <c r="T11" t="str">
        <f t="shared" si="0"/>
        <v>LIQUIDAR</v>
      </c>
      <c r="U11" s="6">
        <f t="shared" si="1"/>
        <v>18691500</v>
      </c>
      <c r="V11" s="18">
        <f>_xlfn.XLOOKUP(A11,'Data precios'!A:A,'Data precios'!D:D,"",0,-1)</f>
        <v>25000000</v>
      </c>
      <c r="W11" s="9">
        <f>V11-P11</f>
        <v>3010000</v>
      </c>
      <c r="X11" s="11">
        <f t="shared" si="2"/>
        <v>29381100</v>
      </c>
      <c r="Y11" s="9">
        <f t="shared" si="3"/>
        <v>4381100</v>
      </c>
      <c r="Z11" s="6">
        <f>_xlfn.XLOOKUP($A11,'Data precios'!$A:$A,'Data precios'!G:G,"",0,-1)</f>
        <v>29381100</v>
      </c>
      <c r="AA11" s="6">
        <f>_xlfn.XLOOKUP($A11,'Data precios'!$A:$A,'Data precios'!H:H,"",0,-1)</f>
        <v>29381100</v>
      </c>
      <c r="AB11" s="6">
        <f>_xlfn.XLOOKUP($A11,'Data precios'!$A:$A,'Data precios'!I:I,"",0,-1)</f>
        <v>29381100</v>
      </c>
      <c r="AC11" s="6">
        <f>_xlfn.XLOOKUP($A11,'Data precios'!$A:$A,'Data precios'!J:J,"",0,-1)</f>
        <v>29381100</v>
      </c>
    </row>
    <row r="12" spans="1:29" ht="15" thickBot="1" x14ac:dyDescent="0.35">
      <c r="A12" t="s">
        <v>8508</v>
      </c>
      <c r="B12" t="s">
        <v>4019</v>
      </c>
      <c r="C12" t="s">
        <v>35</v>
      </c>
      <c r="D12" t="s">
        <v>62</v>
      </c>
      <c r="E12" t="s">
        <v>8568</v>
      </c>
      <c r="F12">
        <v>2026</v>
      </c>
      <c r="G12">
        <v>941</v>
      </c>
      <c r="I12" t="s">
        <v>343</v>
      </c>
      <c r="J12" t="s">
        <v>347</v>
      </c>
      <c r="K12">
        <v>108</v>
      </c>
      <c r="L12" t="s">
        <v>344</v>
      </c>
      <c r="M12">
        <v>20512400</v>
      </c>
      <c r="N12">
        <v>270449</v>
      </c>
      <c r="O12">
        <v>20782849</v>
      </c>
      <c r="P12">
        <v>26990000</v>
      </c>
      <c r="Q12">
        <v>6207151</v>
      </c>
      <c r="R12">
        <v>23</v>
      </c>
      <c r="S12" s="5">
        <f>IFERROR(VLOOKUP(A12,'Base ATR'!$1:$1048576,3,FALSE),O12)</f>
        <v>20782849</v>
      </c>
      <c r="T12" t="str">
        <f t="shared" si="0"/>
        <v>LIQUIDAR</v>
      </c>
      <c r="U12" s="6">
        <f t="shared" si="1"/>
        <v>22941500</v>
      </c>
      <c r="V12" s="18">
        <f>_xlfn.XLOOKUP(A12,'Data precios'!A:A,'Data precios'!D:D,"",0,-1)</f>
        <v>25100000</v>
      </c>
      <c r="W12" s="9">
        <f t="shared" ref="W12:W19" si="4">IFERROR(V12-P12,"")</f>
        <v>-1890000</v>
      </c>
      <c r="X12" s="11">
        <f t="shared" si="2"/>
        <v>20782849</v>
      </c>
      <c r="Y12" s="9">
        <f t="shared" si="3"/>
        <v>-4317151</v>
      </c>
      <c r="Z12" s="6">
        <f>_xlfn.XLOOKUP($A12,'Data precios'!$A:$A,'Data precios'!G:G,"",0,-1)</f>
        <v>20782849</v>
      </c>
      <c r="AA12" s="6">
        <f>_xlfn.XLOOKUP($A12,'Data precios'!$A:$A,'Data precios'!H:H,"",0,-1)</f>
        <v>20782849</v>
      </c>
      <c r="AB12" s="6">
        <f>_xlfn.XLOOKUP($A12,'Data precios'!$A:$A,'Data precios'!I:I,"",0,-1)</f>
        <v>20782849</v>
      </c>
      <c r="AC12" s="6">
        <f>_xlfn.XLOOKUP($A12,'Data precios'!$A:$A,'Data precios'!J:J,"",0,-1)</f>
        <v>20782849</v>
      </c>
    </row>
    <row r="13" spans="1:29" ht="15" thickBot="1" x14ac:dyDescent="0.35">
      <c r="A13" t="s">
        <v>8524</v>
      </c>
      <c r="B13" t="s">
        <v>4019</v>
      </c>
      <c r="C13" t="s">
        <v>35</v>
      </c>
      <c r="D13" t="s">
        <v>230</v>
      </c>
      <c r="E13" t="s">
        <v>8566</v>
      </c>
      <c r="F13">
        <v>2026</v>
      </c>
      <c r="G13">
        <v>2705</v>
      </c>
      <c r="I13" t="s">
        <v>343</v>
      </c>
      <c r="J13" t="s">
        <v>8567</v>
      </c>
      <c r="K13">
        <v>108</v>
      </c>
      <c r="L13" t="s">
        <v>344</v>
      </c>
      <c r="M13">
        <v>16665547</v>
      </c>
      <c r="N13">
        <v>535096</v>
      </c>
      <c r="O13">
        <v>17200643</v>
      </c>
      <c r="P13">
        <v>20915966</v>
      </c>
      <c r="Q13">
        <v>3715323</v>
      </c>
      <c r="R13">
        <v>1776</v>
      </c>
      <c r="S13" s="5">
        <f>IFERROR(VLOOKUP(A13,'Base ATR'!$1:$1048576,3,FALSE),O13)</f>
        <v>17200643</v>
      </c>
      <c r="T13" t="str">
        <f t="shared" si="0"/>
        <v>LIQUIDAR</v>
      </c>
      <c r="U13" s="6">
        <f t="shared" si="1"/>
        <v>17778571.099999998</v>
      </c>
      <c r="V13" s="18">
        <f>_xlfn.XLOOKUP(A13,'Data precios'!A:A,'Data precios'!D:D,"",0,-1)</f>
        <v>18100000</v>
      </c>
      <c r="W13" s="9">
        <f t="shared" si="4"/>
        <v>-2815966</v>
      </c>
      <c r="X13" s="11">
        <f t="shared" si="2"/>
        <v>17200643</v>
      </c>
      <c r="Y13" s="9">
        <f t="shared" si="3"/>
        <v>-899357</v>
      </c>
      <c r="Z13" s="6">
        <f>_xlfn.XLOOKUP($A13,'Data precios'!$A:$A,'Data precios'!G:G,"",0,-1)</f>
        <v>17200643</v>
      </c>
      <c r="AA13" s="6">
        <f>_xlfn.XLOOKUP($A13,'Data precios'!$A:$A,'Data precios'!H:H,"",0,-1)</f>
        <v>17200643</v>
      </c>
      <c r="AB13" s="6">
        <f>_xlfn.XLOOKUP($A13,'Data precios'!$A:$A,'Data precios'!I:I,"",0,-1)</f>
        <v>17200643</v>
      </c>
      <c r="AC13" s="6">
        <f>_xlfn.XLOOKUP($A13,'Data precios'!$A:$A,'Data precios'!J:J,"",0,-1)</f>
        <v>17200643</v>
      </c>
    </row>
    <row r="14" spans="1:29" ht="15" thickBot="1" x14ac:dyDescent="0.35">
      <c r="A14" t="s">
        <v>8671</v>
      </c>
      <c r="B14" t="s">
        <v>341</v>
      </c>
      <c r="C14" t="s">
        <v>5323</v>
      </c>
      <c r="D14" t="s">
        <v>191</v>
      </c>
      <c r="E14" t="s">
        <v>8672</v>
      </c>
      <c r="F14">
        <v>2008</v>
      </c>
      <c r="G14">
        <v>0</v>
      </c>
      <c r="I14" t="s">
        <v>343</v>
      </c>
      <c r="J14" t="s">
        <v>161</v>
      </c>
      <c r="K14">
        <v>3433</v>
      </c>
      <c r="L14" t="s">
        <v>8628</v>
      </c>
      <c r="M14">
        <v>0</v>
      </c>
      <c r="N14">
        <v>1558253</v>
      </c>
      <c r="O14">
        <v>1558253</v>
      </c>
      <c r="P14">
        <v>0</v>
      </c>
      <c r="Q14">
        <v>-1558253</v>
      </c>
      <c r="R14">
        <v>-155825300</v>
      </c>
      <c r="S14" s="5">
        <f>IFERROR(VLOOKUP(A14,'Base ATR'!$1:$1048576,3,FALSE),O14)</f>
        <v>1558253</v>
      </c>
      <c r="T14" t="str">
        <f t="shared" si="0"/>
        <v>LIQUIDAR</v>
      </c>
      <c r="U14" s="6">
        <f t="shared" si="1"/>
        <v>0</v>
      </c>
      <c r="V14" s="18" t="str">
        <f>_xlfn.XLOOKUP(A14,'Data precios'!A:A,'Data precios'!D:D,"",0,-1)</f>
        <v>USO SERVICIO/GERENCIA</v>
      </c>
      <c r="W14" s="9" t="str">
        <f t="shared" si="4"/>
        <v/>
      </c>
      <c r="X14" s="11">
        <f t="shared" si="2"/>
        <v>1558253</v>
      </c>
      <c r="Y14" s="9" t="str">
        <f t="shared" si="3"/>
        <v/>
      </c>
      <c r="Z14" s="6">
        <f>_xlfn.XLOOKUP($A14,'Data precios'!$A:$A,'Data precios'!G:G,"",0,-1)</f>
        <v>1558253</v>
      </c>
      <c r="AA14" s="6">
        <f>_xlfn.XLOOKUP($A14,'Data precios'!$A:$A,'Data precios'!H:H,"",0,-1)</f>
        <v>1558253</v>
      </c>
      <c r="AB14" s="6">
        <f>_xlfn.XLOOKUP($A14,'Data precios'!$A:$A,'Data precios'!I:I,"",0,-1)</f>
        <v>1558253</v>
      </c>
      <c r="AC14" s="6">
        <f>_xlfn.XLOOKUP($A14,'Data precios'!$A:$A,'Data precios'!J:J,"",0,-1)</f>
        <v>1558253</v>
      </c>
    </row>
    <row r="15" spans="1:29" ht="15" thickBot="1" x14ac:dyDescent="0.35">
      <c r="A15" t="s">
        <v>8611</v>
      </c>
      <c r="B15" t="s">
        <v>341</v>
      </c>
      <c r="C15" t="s">
        <v>386</v>
      </c>
      <c r="D15" t="s">
        <v>58</v>
      </c>
      <c r="E15" t="s">
        <v>8612</v>
      </c>
      <c r="F15">
        <v>2009</v>
      </c>
      <c r="G15">
        <v>0</v>
      </c>
      <c r="I15" t="s">
        <v>26</v>
      </c>
      <c r="J15" t="s">
        <v>8613</v>
      </c>
      <c r="K15">
        <v>3436</v>
      </c>
      <c r="L15" t="s">
        <v>28</v>
      </c>
      <c r="M15">
        <v>7295200</v>
      </c>
      <c r="N15">
        <v>0</v>
      </c>
      <c r="O15">
        <v>7295200</v>
      </c>
      <c r="P15">
        <v>8990000</v>
      </c>
      <c r="Q15">
        <v>1694800</v>
      </c>
      <c r="R15">
        <v>1885</v>
      </c>
      <c r="S15" s="5">
        <f>IFERROR(VLOOKUP(A15,'Base ATR'!$1:$1048576,3,FALSE),O15)</f>
        <v>7295200</v>
      </c>
      <c r="T15" t="str">
        <f t="shared" si="0"/>
        <v>LIQUIDAR</v>
      </c>
      <c r="U15" s="6">
        <f t="shared" si="1"/>
        <v>7641500</v>
      </c>
      <c r="V15" s="18" t="str">
        <f>_xlfn.XLOOKUP(A15,'Data precios'!A:A,'Data precios'!D:D,"",0,-1)</f>
        <v>NO DISPONIBLE</v>
      </c>
      <c r="W15" s="9" t="str">
        <f t="shared" si="4"/>
        <v/>
      </c>
      <c r="X15" s="11">
        <f t="shared" si="2"/>
        <v>7295200</v>
      </c>
      <c r="Y15" s="9" t="str">
        <f t="shared" si="3"/>
        <v/>
      </c>
      <c r="Z15" s="6">
        <f>_xlfn.XLOOKUP($A15,'Data precios'!$A:$A,'Data precios'!G:G,"",0,-1)</f>
        <v>7295200</v>
      </c>
      <c r="AA15" s="6">
        <f>_xlfn.XLOOKUP($A15,'Data precios'!$A:$A,'Data precios'!H:H,"",0,-1)</f>
        <v>7295200</v>
      </c>
      <c r="AB15" s="6">
        <f>_xlfn.XLOOKUP($A15,'Data precios'!$A:$A,'Data precios'!I:I,"",0,-1)</f>
        <v>7295200</v>
      </c>
      <c r="AC15" s="6">
        <f>_xlfn.XLOOKUP($A15,'Data precios'!$A:$A,'Data precios'!J:J,"",0,-1)</f>
        <v>7295200</v>
      </c>
    </row>
    <row r="16" spans="1:29" ht="15" thickBot="1" x14ac:dyDescent="0.35">
      <c r="A16" t="s">
        <v>8667</v>
      </c>
      <c r="B16" t="s">
        <v>341</v>
      </c>
      <c r="C16" t="s">
        <v>293</v>
      </c>
      <c r="D16" t="s">
        <v>58</v>
      </c>
      <c r="E16" t="s">
        <v>8657</v>
      </c>
      <c r="F16">
        <v>2016</v>
      </c>
      <c r="G16">
        <v>0</v>
      </c>
      <c r="I16" t="s">
        <v>343</v>
      </c>
      <c r="J16" t="s">
        <v>110</v>
      </c>
      <c r="K16">
        <v>3857</v>
      </c>
      <c r="L16" t="s">
        <v>8640</v>
      </c>
      <c r="M16">
        <v>13050001</v>
      </c>
      <c r="N16">
        <v>2576087</v>
      </c>
      <c r="O16">
        <v>15626088</v>
      </c>
      <c r="P16">
        <v>13100840</v>
      </c>
      <c r="Q16">
        <v>-2525248</v>
      </c>
      <c r="R16">
        <v>-1928</v>
      </c>
      <c r="S16" s="5">
        <f>IFERROR(VLOOKUP(A16,'Base ATR'!$1:$1048576,3,FALSE),O16)</f>
        <v>15626088</v>
      </c>
      <c r="T16" t="str">
        <f t="shared" si="0"/>
        <v>LIQUIDAR</v>
      </c>
      <c r="U16" s="6">
        <f t="shared" si="1"/>
        <v>11135714</v>
      </c>
      <c r="V16" s="18" t="str">
        <f>_xlfn.XLOOKUP(A16,'Data precios'!A:A,'Data precios'!D:D,"",0,-1)</f>
        <v>USO SERVICIO/GERENCIA</v>
      </c>
      <c r="W16" s="9" t="str">
        <f t="shared" si="4"/>
        <v/>
      </c>
      <c r="X16" s="11">
        <f t="shared" si="2"/>
        <v>15626088</v>
      </c>
      <c r="Y16" s="9" t="str">
        <f t="shared" si="3"/>
        <v/>
      </c>
      <c r="Z16" s="6">
        <f>_xlfn.XLOOKUP($A16,'Data precios'!$A:$A,'Data precios'!G:G,"",0,-1)</f>
        <v>15626088</v>
      </c>
      <c r="AA16" s="6">
        <f>_xlfn.XLOOKUP($A16,'Data precios'!$A:$A,'Data precios'!H:H,"",0,-1)</f>
        <v>15626088</v>
      </c>
      <c r="AB16" s="6">
        <f>_xlfn.XLOOKUP($A16,'Data precios'!$A:$A,'Data precios'!I:I,"",0,-1)</f>
        <v>15626088</v>
      </c>
      <c r="AC16" s="6">
        <f>_xlfn.XLOOKUP($A16,'Data precios'!$A:$A,'Data precios'!J:J,"",0,-1)</f>
        <v>15626088</v>
      </c>
    </row>
    <row r="17" spans="1:30" ht="15" thickBot="1" x14ac:dyDescent="0.35">
      <c r="A17" t="s">
        <v>8607</v>
      </c>
      <c r="B17" t="s">
        <v>341</v>
      </c>
      <c r="C17" t="s">
        <v>8608</v>
      </c>
      <c r="D17" t="s">
        <v>191</v>
      </c>
      <c r="E17" t="s">
        <v>8609</v>
      </c>
      <c r="F17">
        <v>2020</v>
      </c>
      <c r="G17">
        <v>0</v>
      </c>
      <c r="I17" t="s">
        <v>26</v>
      </c>
      <c r="J17" t="s">
        <v>43</v>
      </c>
      <c r="K17">
        <v>2339</v>
      </c>
      <c r="L17" t="s">
        <v>8610</v>
      </c>
      <c r="M17">
        <v>12990000</v>
      </c>
      <c r="N17">
        <v>0</v>
      </c>
      <c r="O17">
        <v>12990000</v>
      </c>
      <c r="P17">
        <v>12990000</v>
      </c>
      <c r="Q17">
        <v>0</v>
      </c>
      <c r="R17">
        <v>0</v>
      </c>
      <c r="S17" s="5">
        <f>IFERROR(VLOOKUP(A17,'Base ATR'!$1:$1048576,3,FALSE),O17)</f>
        <v>12990000</v>
      </c>
      <c r="T17" t="str">
        <f t="shared" si="0"/>
        <v>LIQUIDAR</v>
      </c>
      <c r="U17" s="6">
        <f t="shared" si="1"/>
        <v>11041500</v>
      </c>
      <c r="V17" s="18" t="str">
        <f>_xlfn.XLOOKUP(A17,'Data precios'!A:A,'Data precios'!D:D,"",0,-1)</f>
        <v>SINIESTRADO</v>
      </c>
      <c r="W17" s="9" t="str">
        <f t="shared" si="4"/>
        <v/>
      </c>
      <c r="X17" s="11">
        <f t="shared" si="2"/>
        <v>12990000</v>
      </c>
      <c r="Y17" s="9" t="str">
        <f t="shared" si="3"/>
        <v/>
      </c>
      <c r="Z17" s="6">
        <f>_xlfn.XLOOKUP($A17,'Data precios'!$A:$A,'Data precios'!G:G,"",0,-1)</f>
        <v>12990000</v>
      </c>
      <c r="AA17" s="6">
        <f>_xlfn.XLOOKUP($A17,'Data precios'!$A:$A,'Data precios'!H:H,"",0,-1)</f>
        <v>12990000</v>
      </c>
      <c r="AB17" s="6">
        <f>_xlfn.XLOOKUP($A17,'Data precios'!$A:$A,'Data precios'!I:I,"",0,-1)</f>
        <v>12990000</v>
      </c>
      <c r="AC17" s="6">
        <f>_xlfn.XLOOKUP($A17,'Data precios'!$A:$A,'Data precios'!J:J,"",0,-1)</f>
        <v>12990000</v>
      </c>
    </row>
    <row r="18" spans="1:30" ht="15" thickBot="1" x14ac:dyDescent="0.35">
      <c r="A18" t="s">
        <v>8604</v>
      </c>
      <c r="B18" t="s">
        <v>341</v>
      </c>
      <c r="C18" t="s">
        <v>391</v>
      </c>
      <c r="D18" t="s">
        <v>131</v>
      </c>
      <c r="E18" t="s">
        <v>8605</v>
      </c>
      <c r="F18">
        <v>2019</v>
      </c>
      <c r="G18">
        <v>6400</v>
      </c>
      <c r="I18" t="s">
        <v>343</v>
      </c>
      <c r="J18" t="s">
        <v>8606</v>
      </c>
      <c r="K18">
        <v>1357</v>
      </c>
      <c r="L18" t="s">
        <v>28</v>
      </c>
      <c r="M18">
        <v>12497480</v>
      </c>
      <c r="N18">
        <v>3135424</v>
      </c>
      <c r="O18">
        <v>15632904</v>
      </c>
      <c r="P18">
        <v>15900000</v>
      </c>
      <c r="Q18">
        <v>267096</v>
      </c>
      <c r="R18">
        <v>168</v>
      </c>
      <c r="S18" s="5">
        <f>IFERROR(VLOOKUP(A18,'Base ATR'!$1:$1048576,3,FALSE),O18)</f>
        <v>15632904</v>
      </c>
      <c r="T18" t="str">
        <f t="shared" si="0"/>
        <v>LIQUIDAR</v>
      </c>
      <c r="U18" s="6">
        <f t="shared" si="1"/>
        <v>13515000</v>
      </c>
      <c r="V18" s="18">
        <f>_xlfn.XLOOKUP(A18,'Data precios'!A:A,'Data precios'!D:D,"",0,-1)</f>
        <v>15500000</v>
      </c>
      <c r="W18" s="9">
        <f t="shared" si="4"/>
        <v>-400000</v>
      </c>
      <c r="X18" s="11">
        <f t="shared" si="2"/>
        <v>15632904</v>
      </c>
      <c r="Y18" s="9">
        <f t="shared" si="3"/>
        <v>132904</v>
      </c>
      <c r="Z18" s="6">
        <f>_xlfn.XLOOKUP($A18,'Data precios'!$A:$A,'Data precios'!G:G,"",0,-1)</f>
        <v>15632904</v>
      </c>
      <c r="AA18" s="6">
        <f>_xlfn.XLOOKUP($A18,'Data precios'!$A:$A,'Data precios'!H:H,"",0,-1)</f>
        <v>15632904</v>
      </c>
      <c r="AB18" s="6">
        <f>_xlfn.XLOOKUP($A18,'Data precios'!$A:$A,'Data precios'!I:I,"",0,-1)</f>
        <v>15632904</v>
      </c>
      <c r="AC18" s="6">
        <f>_xlfn.XLOOKUP($A18,'Data precios'!$A:$A,'Data precios'!J:J,"",0,-1)</f>
        <v>15632904</v>
      </c>
    </row>
    <row r="19" spans="1:30" ht="15" thickBot="1" x14ac:dyDescent="0.35">
      <c r="A19" t="s">
        <v>8681</v>
      </c>
      <c r="B19" t="s">
        <v>341</v>
      </c>
      <c r="C19" t="s">
        <v>5340</v>
      </c>
      <c r="D19" t="s">
        <v>50</v>
      </c>
      <c r="E19" t="s">
        <v>8682</v>
      </c>
      <c r="F19">
        <v>2019</v>
      </c>
      <c r="G19">
        <v>0</v>
      </c>
      <c r="I19" t="s">
        <v>343</v>
      </c>
      <c r="J19" t="s">
        <v>43</v>
      </c>
      <c r="K19">
        <v>2695</v>
      </c>
      <c r="L19" t="s">
        <v>8640</v>
      </c>
      <c r="M19">
        <v>0</v>
      </c>
      <c r="N19">
        <v>2624366</v>
      </c>
      <c r="O19">
        <v>2624366</v>
      </c>
      <c r="P19">
        <v>5790000</v>
      </c>
      <c r="Q19">
        <v>3165634</v>
      </c>
      <c r="R19">
        <v>5467</v>
      </c>
      <c r="S19" s="5">
        <f>IFERROR(VLOOKUP(A19,'Base ATR'!$1:$1048576,3,FALSE),O19)</f>
        <v>2624366</v>
      </c>
      <c r="T19" t="str">
        <f t="shared" si="0"/>
        <v>LIQUIDAR</v>
      </c>
      <c r="U19" s="6">
        <f t="shared" si="1"/>
        <v>4921500</v>
      </c>
      <c r="V19" s="18" t="str">
        <f>_xlfn.XLOOKUP(A19,'Data precios'!A:A,'Data precios'!D:D,"",0,-1)</f>
        <v>USO SERVICIO/GERENCIA</v>
      </c>
      <c r="W19" s="9" t="str">
        <f t="shared" si="4"/>
        <v/>
      </c>
      <c r="X19" s="11">
        <f t="shared" si="2"/>
        <v>2624366</v>
      </c>
      <c r="Y19" s="9" t="str">
        <f t="shared" si="3"/>
        <v/>
      </c>
      <c r="Z19" s="6">
        <f>_xlfn.XLOOKUP($A19,'Data precios'!$A:$A,'Data precios'!G:G,"",0,-1)</f>
        <v>2624366</v>
      </c>
      <c r="AA19" s="6">
        <f>_xlfn.XLOOKUP($A19,'Data precios'!$A:$A,'Data precios'!H:H,"",0,-1)</f>
        <v>2624366</v>
      </c>
      <c r="AB19" s="6">
        <f>_xlfn.XLOOKUP($A19,'Data precios'!$A:$A,'Data precios'!I:I,"",0,-1)</f>
        <v>2624366</v>
      </c>
      <c r="AC19" s="6">
        <f>_xlfn.XLOOKUP($A19,'Data precios'!$A:$A,'Data precios'!J:J,"",0,-1)</f>
        <v>2624366</v>
      </c>
    </row>
    <row r="20" spans="1:30" ht="15" thickBot="1" x14ac:dyDescent="0.35">
      <c r="A20" t="s">
        <v>8673</v>
      </c>
      <c r="B20" t="s">
        <v>341</v>
      </c>
      <c r="C20" t="s">
        <v>386</v>
      </c>
      <c r="D20" t="s">
        <v>50</v>
      </c>
      <c r="E20" t="s">
        <v>8666</v>
      </c>
      <c r="F20">
        <v>2019</v>
      </c>
      <c r="G20">
        <v>0</v>
      </c>
      <c r="I20" t="s">
        <v>343</v>
      </c>
      <c r="J20" t="s">
        <v>43</v>
      </c>
      <c r="K20">
        <v>2589</v>
      </c>
      <c r="L20" t="s">
        <v>8640</v>
      </c>
      <c r="M20">
        <v>0</v>
      </c>
      <c r="N20">
        <v>2454691</v>
      </c>
      <c r="O20">
        <v>2454691</v>
      </c>
      <c r="P20">
        <v>7190000</v>
      </c>
      <c r="Q20">
        <v>4735309</v>
      </c>
      <c r="R20">
        <v>6586</v>
      </c>
      <c r="S20" s="5">
        <f>IFERROR(VLOOKUP(A20,'Base ATR'!$1:$1048576,3,FALSE),O20)</f>
        <v>2454691</v>
      </c>
      <c r="T20" t="str">
        <f t="shared" si="0"/>
        <v>LIQUIDAR</v>
      </c>
      <c r="U20" s="6">
        <f t="shared" si="1"/>
        <v>6111500</v>
      </c>
      <c r="V20" s="18" t="str">
        <f>_xlfn.XLOOKUP(A20,'Data precios'!A:A,'Data precios'!D:D,"",0,-1)</f>
        <v>USO SERVICIO/GERENCIA</v>
      </c>
      <c r="W20" s="9" t="e">
        <f>V20-P20</f>
        <v>#VALUE!</v>
      </c>
      <c r="X20" s="11">
        <f t="shared" si="2"/>
        <v>2454691</v>
      </c>
      <c r="Y20" s="9" t="str">
        <f t="shared" si="3"/>
        <v/>
      </c>
      <c r="Z20" s="6">
        <f>_xlfn.XLOOKUP($A20,'Data precios'!$A:$A,'Data precios'!G:G,"",0,-1)</f>
        <v>2454691</v>
      </c>
      <c r="AA20" s="6">
        <f>_xlfn.XLOOKUP($A20,'Data precios'!$A:$A,'Data precios'!H:H,"",0,-1)</f>
        <v>2454691</v>
      </c>
      <c r="AB20" s="6">
        <f>_xlfn.XLOOKUP($A20,'Data precios'!$A:$A,'Data precios'!I:I,"",0,-1)</f>
        <v>2454691</v>
      </c>
      <c r="AC20" s="6">
        <f>_xlfn.XLOOKUP($A20,'Data precios'!$A:$A,'Data precios'!J:J,"",0,-1)</f>
        <v>2454691</v>
      </c>
    </row>
    <row r="21" spans="1:30" ht="15" thickBot="1" x14ac:dyDescent="0.35">
      <c r="A21" t="s">
        <v>8683</v>
      </c>
      <c r="B21" t="s">
        <v>341</v>
      </c>
      <c r="C21" t="s">
        <v>8608</v>
      </c>
      <c r="D21" t="s">
        <v>50</v>
      </c>
      <c r="E21" t="s">
        <v>8666</v>
      </c>
      <c r="F21">
        <v>2019</v>
      </c>
      <c r="G21">
        <v>0</v>
      </c>
      <c r="I21" t="s">
        <v>343</v>
      </c>
      <c r="J21" t="s">
        <v>43</v>
      </c>
      <c r="K21">
        <v>2589</v>
      </c>
      <c r="L21" t="s">
        <v>8640</v>
      </c>
      <c r="M21">
        <v>0</v>
      </c>
      <c r="N21">
        <v>2502458</v>
      </c>
      <c r="O21">
        <v>2502458</v>
      </c>
      <c r="P21">
        <v>7190000</v>
      </c>
      <c r="Q21">
        <v>4687542</v>
      </c>
      <c r="R21">
        <v>652</v>
      </c>
      <c r="S21" s="5">
        <f>IFERROR(VLOOKUP(A21,'Base ATR'!$1:$1048576,3,FALSE),O21)</f>
        <v>2502458</v>
      </c>
      <c r="T21" t="str">
        <f t="shared" si="0"/>
        <v>LIQUIDAR</v>
      </c>
      <c r="U21" s="6">
        <f t="shared" si="1"/>
        <v>6111500</v>
      </c>
      <c r="V21" s="18" t="str">
        <f>_xlfn.XLOOKUP(A21,'Data precios'!A:A,'Data precios'!D:D,"",0,-1)</f>
        <v>USO SERVICIO/GERENCIA</v>
      </c>
      <c r="W21" s="9" t="str">
        <f>IFERROR(V21-P21,"")</f>
        <v/>
      </c>
      <c r="X21" s="11">
        <f t="shared" si="2"/>
        <v>2502458</v>
      </c>
      <c r="Y21" s="9" t="str">
        <f t="shared" si="3"/>
        <v/>
      </c>
      <c r="Z21" s="6">
        <f>_xlfn.XLOOKUP($A21,'Data precios'!$A:$A,'Data precios'!G:G,"",0,-1)</f>
        <v>2502458</v>
      </c>
      <c r="AA21" s="6">
        <f>_xlfn.XLOOKUP($A21,'Data precios'!$A:$A,'Data precios'!H:H,"",0,-1)</f>
        <v>2502458</v>
      </c>
      <c r="AB21" s="6">
        <f>_xlfn.XLOOKUP($A21,'Data precios'!$A:$A,'Data precios'!I:I,"",0,-1)</f>
        <v>2502458</v>
      </c>
      <c r="AC21" s="6">
        <f>_xlfn.XLOOKUP($A21,'Data precios'!$A:$A,'Data precios'!J:J,"",0,-1)</f>
        <v>2502458</v>
      </c>
    </row>
    <row r="22" spans="1:30" ht="15" thickBot="1" x14ac:dyDescent="0.35">
      <c r="A22" t="s">
        <v>8665</v>
      </c>
      <c r="B22" t="s">
        <v>341</v>
      </c>
      <c r="C22" t="s">
        <v>386</v>
      </c>
      <c r="D22" t="s">
        <v>50</v>
      </c>
      <c r="E22" t="s">
        <v>8666</v>
      </c>
      <c r="F22">
        <v>2019</v>
      </c>
      <c r="G22">
        <v>0</v>
      </c>
      <c r="I22" t="s">
        <v>343</v>
      </c>
      <c r="J22" t="s">
        <v>43</v>
      </c>
      <c r="K22">
        <v>2589</v>
      </c>
      <c r="L22" t="s">
        <v>8640</v>
      </c>
      <c r="M22">
        <v>0</v>
      </c>
      <c r="N22">
        <v>2315480</v>
      </c>
      <c r="O22">
        <v>2315480</v>
      </c>
      <c r="P22">
        <v>7190000</v>
      </c>
      <c r="Q22">
        <v>4874520</v>
      </c>
      <c r="R22">
        <v>678</v>
      </c>
      <c r="S22" s="5">
        <f>IFERROR(VLOOKUP(A22,'Base ATR'!$1:$1048576,3,FALSE),O22)</f>
        <v>2315480</v>
      </c>
      <c r="T22" t="str">
        <f t="shared" si="0"/>
        <v>LIQUIDAR</v>
      </c>
      <c r="U22" s="6">
        <f t="shared" si="1"/>
        <v>6111500</v>
      </c>
      <c r="V22" s="18" t="str">
        <f>_xlfn.XLOOKUP(A22,'Data precios'!A:A,'Data precios'!D:D,"",0,-1)</f>
        <v>USO SERVICIO/GERENCIA</v>
      </c>
      <c r="W22" s="9" t="str">
        <f>IFERROR(V22-P22,"")</f>
        <v/>
      </c>
      <c r="X22" s="11">
        <f t="shared" si="2"/>
        <v>2315480</v>
      </c>
      <c r="Y22" s="9" t="str">
        <f t="shared" si="3"/>
        <v/>
      </c>
      <c r="Z22" s="6">
        <f>_xlfn.XLOOKUP(A22,'Data precios'!A:A,'Data precios'!G:G,"",0,-1)</f>
        <v>2315480</v>
      </c>
      <c r="AA22" s="6">
        <f>IFERROR(VLOOKUP(A22,'Data precios'!$1:$1048576,8,0),"")</f>
        <v>2315480</v>
      </c>
      <c r="AB22" s="6">
        <f>IFERROR(VLOOKUP(A22,'Data precios'!$1:$1048576,9,0),"")</f>
        <v>2315480</v>
      </c>
      <c r="AC22" s="6">
        <f>IFERROR(VLOOKUP(A22,'Data precios'!$1:$1048576,10,0),"")</f>
        <v>2315480</v>
      </c>
    </row>
    <row r="23" spans="1:30" ht="15" thickBot="1" x14ac:dyDescent="0.35">
      <c r="A23" t="s">
        <v>8669</v>
      </c>
      <c r="B23" t="s">
        <v>341</v>
      </c>
      <c r="C23" t="s">
        <v>4006</v>
      </c>
      <c r="D23" t="s">
        <v>62</v>
      </c>
      <c r="E23" t="s">
        <v>8670</v>
      </c>
      <c r="F23">
        <v>2022</v>
      </c>
      <c r="G23">
        <v>0</v>
      </c>
      <c r="I23" t="s">
        <v>343</v>
      </c>
      <c r="J23" t="s">
        <v>347</v>
      </c>
      <c r="K23">
        <v>1484</v>
      </c>
      <c r="L23" t="s">
        <v>8640</v>
      </c>
      <c r="M23">
        <v>0</v>
      </c>
      <c r="N23">
        <v>3479924</v>
      </c>
      <c r="O23">
        <v>3479924</v>
      </c>
      <c r="P23">
        <v>0</v>
      </c>
      <c r="Q23">
        <v>-3479924</v>
      </c>
      <c r="R23">
        <v>-347992400</v>
      </c>
      <c r="S23" s="5">
        <f>IFERROR(VLOOKUP(A23,'Base ATR'!$1:$1048576,3,FALSE),O23)</f>
        <v>3479924</v>
      </c>
      <c r="T23" t="str">
        <f t="shared" si="0"/>
        <v>LIQUIDAR</v>
      </c>
      <c r="U23" s="6">
        <f t="shared" si="1"/>
        <v>0</v>
      </c>
      <c r="V23" s="18" t="str">
        <f>_xlfn.XLOOKUP(A23,'Data precios'!A:A,'Data precios'!D:D,"",0,-1)</f>
        <v>USO SERVICIO/GERENCIA</v>
      </c>
      <c r="W23" s="9" t="e">
        <f>V23-P23</f>
        <v>#VALUE!</v>
      </c>
      <c r="X23" s="11">
        <f t="shared" si="2"/>
        <v>3479924</v>
      </c>
      <c r="Y23" s="9" t="str">
        <f t="shared" si="3"/>
        <v/>
      </c>
      <c r="Z23" s="6">
        <f>_xlfn.XLOOKUP($A23,'Data precios'!$A:$A,'Data precios'!G:G,"",0,-1)</f>
        <v>3479924</v>
      </c>
      <c r="AA23" s="6">
        <f>_xlfn.XLOOKUP($A23,'Data precios'!$A:$A,'Data precios'!H:H,"",0,-1)</f>
        <v>3479924</v>
      </c>
      <c r="AB23" s="6">
        <f>_xlfn.XLOOKUP($A23,'Data precios'!$A:$A,'Data precios'!I:I,"",0,-1)</f>
        <v>3479924</v>
      </c>
      <c r="AC23" s="6">
        <f>_xlfn.XLOOKUP($A23,'Data precios'!$A:$A,'Data precios'!J:J,"",0,-1)</f>
        <v>3479924</v>
      </c>
    </row>
    <row r="24" spans="1:30" ht="15" thickBot="1" x14ac:dyDescent="0.35">
      <c r="A24" t="s">
        <v>8676</v>
      </c>
      <c r="B24" t="s">
        <v>341</v>
      </c>
      <c r="C24" t="s">
        <v>386</v>
      </c>
      <c r="D24" t="s">
        <v>50</v>
      </c>
      <c r="E24" t="s">
        <v>8677</v>
      </c>
      <c r="F24">
        <v>2023</v>
      </c>
      <c r="G24">
        <v>0</v>
      </c>
      <c r="I24" t="s">
        <v>343</v>
      </c>
      <c r="J24" t="s">
        <v>43</v>
      </c>
      <c r="K24">
        <v>1311</v>
      </c>
      <c r="L24" t="s">
        <v>8640</v>
      </c>
      <c r="M24">
        <v>0</v>
      </c>
      <c r="N24">
        <v>1443780</v>
      </c>
      <c r="O24">
        <v>1443780</v>
      </c>
      <c r="P24">
        <v>9290000</v>
      </c>
      <c r="Q24">
        <v>7846220</v>
      </c>
      <c r="R24">
        <v>8446</v>
      </c>
      <c r="S24" s="5">
        <f>IFERROR(VLOOKUP(A24,'Base ATR'!$1:$1048576,3,FALSE),O24)</f>
        <v>1443780</v>
      </c>
      <c r="T24" t="str">
        <f t="shared" si="0"/>
        <v>LIQUIDAR</v>
      </c>
      <c r="U24" s="6">
        <f t="shared" si="1"/>
        <v>7896500</v>
      </c>
      <c r="V24" s="18" t="str">
        <f>_xlfn.XLOOKUP(A24,'Data precios'!A:A,'Data precios'!D:D,"",0,-1)</f>
        <v>USO SERVICIO/GERENCIA</v>
      </c>
      <c r="W24" s="9" t="e">
        <f>V24-P24</f>
        <v>#VALUE!</v>
      </c>
      <c r="X24" s="11">
        <f t="shared" si="2"/>
        <v>1443780</v>
      </c>
      <c r="Y24" s="9" t="str">
        <f t="shared" si="3"/>
        <v/>
      </c>
      <c r="Z24" s="6">
        <f>_xlfn.XLOOKUP($A24,'Data precios'!$A:$A,'Data precios'!G:G,"",0,-1)</f>
        <v>1443780</v>
      </c>
      <c r="AA24" s="6">
        <f>_xlfn.XLOOKUP($A24,'Data precios'!$A:$A,'Data precios'!H:H,"",0,-1)</f>
        <v>1443780</v>
      </c>
      <c r="AB24" s="6">
        <f>_xlfn.XLOOKUP($A24,'Data precios'!$A:$A,'Data precios'!I:I,"",0,-1)</f>
        <v>1443780</v>
      </c>
      <c r="AC24" s="6">
        <f>_xlfn.XLOOKUP($A24,'Data precios'!$A:$A,'Data precios'!J:J,"",0,-1)</f>
        <v>1443780</v>
      </c>
    </row>
    <row r="25" spans="1:30" ht="15" thickBot="1" x14ac:dyDescent="0.35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I25" t="s">
        <v>343</v>
      </c>
      <c r="J25" t="s">
        <v>175</v>
      </c>
      <c r="K25">
        <v>1086</v>
      </c>
      <c r="L25" t="s">
        <v>344</v>
      </c>
      <c r="M25">
        <v>18761887</v>
      </c>
      <c r="N25">
        <v>2068289</v>
      </c>
      <c r="O25">
        <v>20830176</v>
      </c>
      <c r="P25">
        <v>14990000</v>
      </c>
      <c r="Q25">
        <v>-5840176</v>
      </c>
      <c r="R25">
        <v>-3896</v>
      </c>
      <c r="S25" s="5">
        <f>IFERROR(VLOOKUP(A25,'Base ATR'!$1:$1048576,3,FALSE),O25)</f>
        <v>20830176</v>
      </c>
      <c r="T25" t="str">
        <f t="shared" si="0"/>
        <v>LIQUIDAR</v>
      </c>
      <c r="U25" s="6">
        <f t="shared" si="1"/>
        <v>12741500</v>
      </c>
      <c r="V25" s="18">
        <f>_xlfn.XLOOKUP(A25,'Data precios'!A:A,'Data precios'!D:D,"",0,-1)</f>
        <v>14200000</v>
      </c>
      <c r="W25" s="9">
        <f t="shared" ref="W25:W30" si="5">IFERROR(V25-P25,"")</f>
        <v>-790000</v>
      </c>
      <c r="X25" s="11">
        <f t="shared" si="2"/>
        <v>20830176</v>
      </c>
      <c r="Y25" s="9">
        <f t="shared" si="3"/>
        <v>6630176</v>
      </c>
      <c r="Z25" s="6">
        <f>_xlfn.XLOOKUP($A25,'Data precios'!$A:$A,'Data precios'!G:G,"",0,-1)</f>
        <v>20830176</v>
      </c>
      <c r="AA25" s="6">
        <f>_xlfn.XLOOKUP($A25,'Data precios'!$A:$A,'Data precios'!H:H,"",0,-1)</f>
        <v>20830176</v>
      </c>
      <c r="AB25" s="6">
        <f>_xlfn.XLOOKUP($A25,'Data precios'!$A:$A,'Data precios'!I:I,"",0,-1)</f>
        <v>20830176</v>
      </c>
      <c r="AC25" s="6">
        <f>_xlfn.XLOOKUP($A25,'Data precios'!$A:$A,'Data precios'!J:J,"",0,-1)</f>
        <v>20830176</v>
      </c>
    </row>
    <row r="26" spans="1:30" ht="15" thickBot="1" x14ac:dyDescent="0.35">
      <c r="A26" t="s">
        <v>8521</v>
      </c>
      <c r="B26" t="s">
        <v>341</v>
      </c>
      <c r="C26" t="s">
        <v>35</v>
      </c>
      <c r="D26" t="s">
        <v>62</v>
      </c>
      <c r="E26" t="s">
        <v>4129</v>
      </c>
      <c r="F26">
        <v>2024</v>
      </c>
      <c r="G26">
        <v>50982</v>
      </c>
      <c r="I26" t="s">
        <v>343</v>
      </c>
      <c r="J26" t="s">
        <v>354</v>
      </c>
      <c r="K26">
        <v>120</v>
      </c>
      <c r="L26" t="s">
        <v>344</v>
      </c>
      <c r="M26">
        <v>29014497</v>
      </c>
      <c r="N26">
        <v>3058563</v>
      </c>
      <c r="O26">
        <v>32073060</v>
      </c>
      <c r="P26">
        <v>20990000</v>
      </c>
      <c r="Q26">
        <v>-11083060</v>
      </c>
      <c r="R26">
        <v>-528</v>
      </c>
      <c r="S26" s="5">
        <f>IFERROR(VLOOKUP(A26,'Base ATR'!$1:$1048576,3,FALSE),O26)</f>
        <v>32073060</v>
      </c>
      <c r="T26" t="str">
        <f t="shared" si="0"/>
        <v>LIQUIDAR</v>
      </c>
      <c r="U26" s="6">
        <f t="shared" si="1"/>
        <v>17841500</v>
      </c>
      <c r="V26" s="18">
        <f>_xlfn.XLOOKUP(A26,'Data precios'!A:A,'Data precios'!D:D,"",0,-1)</f>
        <v>19200000</v>
      </c>
      <c r="W26" s="9">
        <f t="shared" si="5"/>
        <v>-1790000</v>
      </c>
      <c r="X26" s="11">
        <f t="shared" si="2"/>
        <v>32073060</v>
      </c>
      <c r="Y26" s="9">
        <f t="shared" si="3"/>
        <v>12873060</v>
      </c>
      <c r="Z26" s="6">
        <f>_xlfn.XLOOKUP($A26,'Data precios'!$A:$A,'Data precios'!G:G,"",0,-1)</f>
        <v>32073060</v>
      </c>
      <c r="AA26" s="6">
        <f>_xlfn.XLOOKUP($A26,'Data precios'!$A:$A,'Data precios'!H:H,"",0,-1)</f>
        <v>32073060</v>
      </c>
      <c r="AB26" s="6">
        <f>_xlfn.XLOOKUP($A26,'Data precios'!$A:$A,'Data precios'!I:I,"",0,-1)</f>
        <v>32073060</v>
      </c>
      <c r="AC26" s="6">
        <f>_xlfn.XLOOKUP($A26,'Data precios'!$A:$A,'Data precios'!J:J,"",0,-1)</f>
        <v>32073060</v>
      </c>
    </row>
    <row r="27" spans="1:30" ht="15" thickBot="1" x14ac:dyDescent="0.35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I27" t="s">
        <v>343</v>
      </c>
      <c r="J27" t="s">
        <v>64</v>
      </c>
      <c r="K27">
        <v>644</v>
      </c>
      <c r="L27" t="s">
        <v>344</v>
      </c>
      <c r="M27">
        <v>30531382</v>
      </c>
      <c r="N27">
        <v>1126665</v>
      </c>
      <c r="O27">
        <v>31658047</v>
      </c>
      <c r="P27">
        <v>20590000</v>
      </c>
      <c r="Q27">
        <v>-11068047</v>
      </c>
      <c r="R27">
        <v>-5375</v>
      </c>
      <c r="S27" s="5">
        <f>IFERROR(VLOOKUP(A27,'Base ATR'!$1:$1048576,3,FALSE),O27)</f>
        <v>31658047</v>
      </c>
      <c r="T27" t="str">
        <f t="shared" si="0"/>
        <v>LIQUIDAR</v>
      </c>
      <c r="U27" s="6">
        <f t="shared" si="1"/>
        <v>17501500</v>
      </c>
      <c r="V27" s="18">
        <f>_xlfn.XLOOKUP(A27,'Data precios'!A:A,'Data precios'!D:D,"",0,-1)</f>
        <v>20700000</v>
      </c>
      <c r="W27" s="9">
        <f t="shared" si="5"/>
        <v>110000</v>
      </c>
      <c r="X27" s="11">
        <f t="shared" si="2"/>
        <v>31658047</v>
      </c>
      <c r="Y27" s="9">
        <f t="shared" si="3"/>
        <v>10958047</v>
      </c>
      <c r="Z27" s="6">
        <f>_xlfn.XLOOKUP($A27,'Data precios'!$A:$A,'Data precios'!G:G,"",0,-1)</f>
        <v>31658047</v>
      </c>
      <c r="AA27" s="6">
        <f>_xlfn.XLOOKUP($A27,'Data precios'!$A:$A,'Data precios'!H:H,"",0,-1)</f>
        <v>31658047</v>
      </c>
      <c r="AB27" s="6">
        <f>_xlfn.XLOOKUP($A27,'Data precios'!$A:$A,'Data precios'!I:I,"",0,-1)</f>
        <v>31658047</v>
      </c>
      <c r="AC27" s="6">
        <f>_xlfn.XLOOKUP($A27,'Data precios'!$A:$A,'Data precios'!J:J,"",0,-1)</f>
        <v>31658047</v>
      </c>
    </row>
    <row r="28" spans="1:30" ht="15" thickBot="1" x14ac:dyDescent="0.35">
      <c r="A28" t="s">
        <v>4119</v>
      </c>
      <c r="B28" t="s">
        <v>341</v>
      </c>
      <c r="C28" t="s">
        <v>5291</v>
      </c>
      <c r="D28" t="s">
        <v>62</v>
      </c>
      <c r="E28" t="s">
        <v>4120</v>
      </c>
      <c r="F28">
        <v>2024</v>
      </c>
      <c r="G28">
        <v>37</v>
      </c>
      <c r="I28" t="s">
        <v>343</v>
      </c>
      <c r="J28" t="s">
        <v>347</v>
      </c>
      <c r="K28">
        <v>521</v>
      </c>
      <c r="L28" t="s">
        <v>33</v>
      </c>
      <c r="M28">
        <v>16134417</v>
      </c>
      <c r="N28">
        <v>1936043</v>
      </c>
      <c r="O28">
        <v>18070460</v>
      </c>
      <c r="P28">
        <v>17690000</v>
      </c>
      <c r="Q28">
        <v>-380460</v>
      </c>
      <c r="R28">
        <v>-215</v>
      </c>
      <c r="S28" s="5">
        <f>IFERROR(VLOOKUP(A28,'Base ATR'!$1:$1048576,3,FALSE),O28)</f>
        <v>18070460</v>
      </c>
      <c r="T28" t="str">
        <f t="shared" si="0"/>
        <v>LIQUIDAR</v>
      </c>
      <c r="U28" s="6">
        <f t="shared" si="1"/>
        <v>15036500</v>
      </c>
      <c r="V28" s="18">
        <f>_xlfn.XLOOKUP(A28,'Data precios'!A:A,'Data precios'!D:D,"",0,-1)</f>
        <v>13300000</v>
      </c>
      <c r="W28" s="9">
        <f t="shared" si="5"/>
        <v>-4390000</v>
      </c>
      <c r="X28" s="11">
        <f t="shared" si="2"/>
        <v>18070460</v>
      </c>
      <c r="Y28" s="9">
        <f t="shared" si="3"/>
        <v>4770460</v>
      </c>
      <c r="Z28" s="6">
        <f>_xlfn.XLOOKUP($A28,'Data precios'!$A:$A,'Data precios'!G:G,"",0,-1)</f>
        <v>18070460</v>
      </c>
      <c r="AA28" s="6">
        <f>_xlfn.XLOOKUP($A28,'Data precios'!$A:$A,'Data precios'!H:H,"",0,-1)</f>
        <v>18070460</v>
      </c>
      <c r="AB28" s="6">
        <f>_xlfn.XLOOKUP($A28,'Data precios'!$A:$A,'Data precios'!I:I,"",0,-1)</f>
        <v>18070460</v>
      </c>
      <c r="AC28" s="6">
        <f>_xlfn.XLOOKUP($A28,'Data precios'!$A:$A,'Data precios'!J:J,"",0,-1)</f>
        <v>18070460</v>
      </c>
      <c r="AD28" t="s">
        <v>6282</v>
      </c>
    </row>
    <row r="29" spans="1:30" ht="15" thickBot="1" x14ac:dyDescent="0.35">
      <c r="A29" t="s">
        <v>359</v>
      </c>
      <c r="B29" t="s">
        <v>341</v>
      </c>
      <c r="C29" t="s">
        <v>30</v>
      </c>
      <c r="D29" t="s">
        <v>62</v>
      </c>
      <c r="E29" t="s">
        <v>356</v>
      </c>
      <c r="F29">
        <v>2024</v>
      </c>
      <c r="G29">
        <v>22197</v>
      </c>
      <c r="I29" t="s">
        <v>343</v>
      </c>
      <c r="J29" t="s">
        <v>357</v>
      </c>
      <c r="K29">
        <v>489</v>
      </c>
      <c r="L29" t="s">
        <v>344</v>
      </c>
      <c r="M29">
        <v>18519784</v>
      </c>
      <c r="N29">
        <v>2080236</v>
      </c>
      <c r="O29">
        <v>20600020</v>
      </c>
      <c r="P29">
        <v>14490000</v>
      </c>
      <c r="Q29">
        <v>-6110020</v>
      </c>
      <c r="R29">
        <v>-4217</v>
      </c>
      <c r="S29" s="5">
        <f>IFERROR(VLOOKUP(A29,'Base ATR'!$1:$1048576,3,FALSE),O29)</f>
        <v>20600020</v>
      </c>
      <c r="T29" t="str">
        <f t="shared" si="0"/>
        <v>LIQUIDAR</v>
      </c>
      <c r="U29" s="6">
        <f t="shared" si="1"/>
        <v>12316500</v>
      </c>
      <c r="V29" s="18">
        <f>_xlfn.XLOOKUP(A29,'Data precios'!A:A,'Data precios'!D:D,"",0,-1)</f>
        <v>15200000</v>
      </c>
      <c r="W29" s="9">
        <f t="shared" si="5"/>
        <v>710000</v>
      </c>
      <c r="X29" s="11">
        <f t="shared" si="2"/>
        <v>20600020</v>
      </c>
      <c r="Y29" s="9">
        <f t="shared" si="3"/>
        <v>5400020</v>
      </c>
      <c r="Z29" s="6">
        <f>_xlfn.XLOOKUP($A29,'Data precios'!$A:$A,'Data precios'!G:G,"",0,-1)</f>
        <v>20600020</v>
      </c>
      <c r="AA29" s="6">
        <f>_xlfn.XLOOKUP($A29,'Data precios'!$A:$A,'Data precios'!H:H,"",0,-1)</f>
        <v>20600020</v>
      </c>
      <c r="AB29" s="6">
        <f>_xlfn.XLOOKUP($A29,'Data precios'!$A:$A,'Data precios'!I:I,"",0,-1)</f>
        <v>20600020</v>
      </c>
      <c r="AC29" s="6">
        <f>_xlfn.XLOOKUP($A29,'Data precios'!$A:$A,'Data precios'!J:J,"",0,-1)</f>
        <v>20600020</v>
      </c>
    </row>
    <row r="30" spans="1:30" ht="15" thickBot="1" x14ac:dyDescent="0.35">
      <c r="A30" t="s">
        <v>441</v>
      </c>
      <c r="B30" t="s">
        <v>341</v>
      </c>
      <c r="C30" t="s">
        <v>5340</v>
      </c>
      <c r="D30" t="s">
        <v>24</v>
      </c>
      <c r="E30" t="s">
        <v>4089</v>
      </c>
      <c r="F30">
        <v>2024</v>
      </c>
      <c r="G30">
        <v>0</v>
      </c>
      <c r="I30" t="s">
        <v>26</v>
      </c>
      <c r="J30" t="s">
        <v>5341</v>
      </c>
      <c r="K30">
        <v>294</v>
      </c>
      <c r="L30" t="s">
        <v>52</v>
      </c>
      <c r="M30">
        <v>32900000</v>
      </c>
      <c r="N30">
        <v>0</v>
      </c>
      <c r="O30">
        <v>32900000</v>
      </c>
      <c r="P30">
        <v>39151000</v>
      </c>
      <c r="Q30">
        <v>6251000</v>
      </c>
      <c r="R30">
        <v>1597</v>
      </c>
      <c r="S30" s="5">
        <f>IFERROR(VLOOKUP(A30,'Base ATR'!$1:$1048576,3,FALSE),O30)</f>
        <v>39151000</v>
      </c>
      <c r="T30" t="str">
        <f t="shared" si="0"/>
        <v>LIQUIDAR</v>
      </c>
      <c r="U30" s="6">
        <f t="shared" si="1"/>
        <v>33278350</v>
      </c>
      <c r="V30" s="18">
        <f>_xlfn.XLOOKUP(A30,'Data precios'!A:A,'Data precios'!D:D,"",0,-1)</f>
        <v>31900000</v>
      </c>
      <c r="W30" s="9">
        <f t="shared" si="5"/>
        <v>-7251000</v>
      </c>
      <c r="X30" s="11">
        <f t="shared" si="2"/>
        <v>32900000</v>
      </c>
      <c r="Y30" s="9">
        <f t="shared" si="3"/>
        <v>1000000</v>
      </c>
      <c r="Z30" s="6">
        <f>_xlfn.XLOOKUP($A30,'Data precios'!$A:$A,'Data precios'!G:G,"",0,-1)</f>
        <v>32900000</v>
      </c>
      <c r="AA30" s="6">
        <f>_xlfn.XLOOKUP($A30,'Data precios'!$A:$A,'Data precios'!H:H,"",0,-1)</f>
        <v>32900000</v>
      </c>
      <c r="AB30" s="6">
        <f>_xlfn.XLOOKUP($A30,'Data precios'!$A:$A,'Data precios'!I:I,"",0,-1)</f>
        <v>32900000</v>
      </c>
      <c r="AC30" s="6">
        <f>_xlfn.XLOOKUP($A30,'Data precios'!$A:$A,'Data precios'!J:J,"",0,-1)</f>
        <v>32900000</v>
      </c>
    </row>
    <row r="31" spans="1:30" ht="15" thickBot="1" x14ac:dyDescent="0.35">
      <c r="A31" t="s">
        <v>4121</v>
      </c>
      <c r="B31" t="s">
        <v>341</v>
      </c>
      <c r="C31" t="s">
        <v>35</v>
      </c>
      <c r="D31" t="s">
        <v>131</v>
      </c>
      <c r="E31" t="s">
        <v>4122</v>
      </c>
      <c r="F31">
        <v>2024</v>
      </c>
      <c r="G31">
        <v>21500</v>
      </c>
      <c r="I31" t="s">
        <v>343</v>
      </c>
      <c r="J31" t="s">
        <v>4123</v>
      </c>
      <c r="K31">
        <v>219</v>
      </c>
      <c r="L31" t="s">
        <v>344</v>
      </c>
      <c r="M31">
        <v>21489916</v>
      </c>
      <c r="N31">
        <v>2992473</v>
      </c>
      <c r="O31">
        <v>24482389</v>
      </c>
      <c r="P31">
        <v>22764706</v>
      </c>
      <c r="Q31">
        <v>-1717683</v>
      </c>
      <c r="R31">
        <v>-755</v>
      </c>
      <c r="S31" s="5">
        <f>IFERROR(VLOOKUP(A31,'Base ATR'!$1:$1048576,3,FALSE),O31)</f>
        <v>24482389</v>
      </c>
      <c r="T31" t="str">
        <f t="shared" si="0"/>
        <v>LIQUIDAR</v>
      </c>
      <c r="U31" s="6">
        <f t="shared" si="1"/>
        <v>19350000.099999998</v>
      </c>
      <c r="V31" s="18">
        <f>_xlfn.XLOOKUP(A31,'Data precios'!A:A,'Data precios'!D:D,"",0,-1)</f>
        <v>22500000</v>
      </c>
      <c r="W31" s="9">
        <f>V31-P31</f>
        <v>-264706</v>
      </c>
      <c r="X31" s="11">
        <f t="shared" si="2"/>
        <v>24482389</v>
      </c>
      <c r="Y31" s="9">
        <f t="shared" si="3"/>
        <v>1982389</v>
      </c>
      <c r="Z31" s="6">
        <f>_xlfn.XLOOKUP($A31,'Data precios'!$A:$A,'Data precios'!G:G,"",0,-1)</f>
        <v>24482389</v>
      </c>
      <c r="AA31" s="6">
        <f>_xlfn.XLOOKUP($A31,'Data precios'!$A:$A,'Data precios'!H:H,"",0,-1)</f>
        <v>24482389</v>
      </c>
      <c r="AB31" s="6">
        <f>_xlfn.XLOOKUP($A31,'Data precios'!$A:$A,'Data precios'!I:I,"",0,-1)</f>
        <v>24482389</v>
      </c>
      <c r="AC31" s="6">
        <f>_xlfn.XLOOKUP($A31,'Data precios'!$A:$A,'Data precios'!J:J,"",0,-1)</f>
        <v>24482389</v>
      </c>
    </row>
    <row r="32" spans="1:30" ht="15" thickBot="1" x14ac:dyDescent="0.35">
      <c r="A32" t="s">
        <v>5369</v>
      </c>
      <c r="B32" t="s">
        <v>341</v>
      </c>
      <c r="C32" t="s">
        <v>35</v>
      </c>
      <c r="D32" t="s">
        <v>24</v>
      </c>
      <c r="E32" t="s">
        <v>4089</v>
      </c>
      <c r="F32">
        <v>2025</v>
      </c>
      <c r="G32">
        <v>66000</v>
      </c>
      <c r="I32" t="s">
        <v>26</v>
      </c>
      <c r="J32" t="s">
        <v>94</v>
      </c>
      <c r="K32">
        <v>145</v>
      </c>
      <c r="L32" t="s">
        <v>52</v>
      </c>
      <c r="M32">
        <v>25000000</v>
      </c>
      <c r="N32">
        <v>0</v>
      </c>
      <c r="O32">
        <v>25000000</v>
      </c>
      <c r="P32">
        <v>32990000</v>
      </c>
      <c r="Q32">
        <v>7990000</v>
      </c>
      <c r="R32">
        <v>2422</v>
      </c>
      <c r="S32" s="5">
        <f>IFERROR(VLOOKUP(A32,'Base ATR'!$1:$1048576,3,FALSE),O32)</f>
        <v>25000000</v>
      </c>
      <c r="T32" t="str">
        <f t="shared" si="0"/>
        <v>LIQUIDAR</v>
      </c>
      <c r="U32" s="6">
        <f t="shared" si="1"/>
        <v>28041500</v>
      </c>
      <c r="V32" s="18">
        <f>_xlfn.XLOOKUP(A32,'Data precios'!A:A,'Data precios'!D:D,"",0,-1)</f>
        <v>32600000</v>
      </c>
      <c r="W32" s="9">
        <f>V32-P32</f>
        <v>-390000</v>
      </c>
      <c r="X32" s="11">
        <f t="shared" si="2"/>
        <v>25000000</v>
      </c>
      <c r="Y32" s="9">
        <f t="shared" si="3"/>
        <v>-7600000</v>
      </c>
      <c r="Z32" s="6">
        <f>_xlfn.XLOOKUP($A32,'Data precios'!$A:$A,'Data precios'!G:G,"",0,-1)</f>
        <v>25000000</v>
      </c>
      <c r="AA32" s="6">
        <f>_xlfn.XLOOKUP($A32,'Data precios'!$A:$A,'Data precios'!H:H,"",0,-1)</f>
        <v>25000000</v>
      </c>
      <c r="AB32" s="6">
        <f>_xlfn.XLOOKUP($A32,'Data precios'!$A:$A,'Data precios'!I:I,"",0,-1)</f>
        <v>25000000</v>
      </c>
      <c r="AC32" s="6">
        <f>_xlfn.XLOOKUP($A32,'Data precios'!$A:$A,'Data precios'!J:J,"",0,-1)</f>
        <v>25000000</v>
      </c>
    </row>
    <row r="33" spans="1:29" ht="15" thickBot="1" x14ac:dyDescent="0.35">
      <c r="A33" t="s">
        <v>5342</v>
      </c>
      <c r="B33" t="s">
        <v>341</v>
      </c>
      <c r="C33" t="s">
        <v>5340</v>
      </c>
      <c r="D33" t="s">
        <v>24</v>
      </c>
      <c r="E33" t="s">
        <v>215</v>
      </c>
      <c r="F33">
        <v>2025</v>
      </c>
      <c r="G33">
        <v>0</v>
      </c>
      <c r="I33" t="s">
        <v>26</v>
      </c>
      <c r="J33" t="s">
        <v>43</v>
      </c>
      <c r="K33">
        <v>287</v>
      </c>
      <c r="L33" t="s">
        <v>8565</v>
      </c>
      <c r="M33">
        <v>39290000</v>
      </c>
      <c r="N33">
        <v>0</v>
      </c>
      <c r="O33">
        <v>39290000</v>
      </c>
      <c r="P33">
        <v>46755100</v>
      </c>
      <c r="Q33">
        <v>7465100</v>
      </c>
      <c r="R33">
        <v>1597</v>
      </c>
      <c r="S33" s="5">
        <f>IFERROR(VLOOKUP(A33,'Base ATR'!$1:$1048576,3,FALSE),O33)</f>
        <v>39290000</v>
      </c>
      <c r="T33" t="str">
        <f t="shared" si="0"/>
        <v>LIQUIDAR</v>
      </c>
      <c r="U33" s="6">
        <f t="shared" si="1"/>
        <v>39741835</v>
      </c>
      <c r="V33" s="18">
        <f>_xlfn.XLOOKUP(A33,'Data precios'!A:A,'Data precios'!D:D,"",0,-1)</f>
        <v>40700000</v>
      </c>
      <c r="W33" s="9">
        <f>IFERROR(V33-P33,"")</f>
        <v>-6055100</v>
      </c>
      <c r="X33" s="11">
        <f t="shared" si="2"/>
        <v>39290000</v>
      </c>
      <c r="Y33" s="9">
        <f t="shared" si="3"/>
        <v>-1410000</v>
      </c>
      <c r="Z33" s="6">
        <f>_xlfn.XLOOKUP($A33,'Data precios'!$A:$A,'Data precios'!G:G,"",0,-1)</f>
        <v>39290000</v>
      </c>
      <c r="AA33" s="6">
        <f>_xlfn.XLOOKUP($A33,'Data precios'!$A:$A,'Data precios'!H:H,"",0,-1)</f>
        <v>39290000</v>
      </c>
      <c r="AB33" s="6">
        <f>_xlfn.XLOOKUP($A33,'Data precios'!$A:$A,'Data precios'!I:I,"",0,-1)</f>
        <v>39290000</v>
      </c>
      <c r="AC33" s="6">
        <f>_xlfn.XLOOKUP($A33,'Data precios'!$A:$A,'Data precios'!J:J,"",0,-1)</f>
        <v>39290000</v>
      </c>
    </row>
    <row r="34" spans="1:29" ht="15" thickBot="1" x14ac:dyDescent="0.35">
      <c r="A34" t="s">
        <v>5343</v>
      </c>
      <c r="B34" t="s">
        <v>341</v>
      </c>
      <c r="C34" t="s">
        <v>293</v>
      </c>
      <c r="D34" t="s">
        <v>4184</v>
      </c>
      <c r="E34" t="s">
        <v>5344</v>
      </c>
      <c r="F34">
        <v>2024</v>
      </c>
      <c r="G34">
        <v>0</v>
      </c>
      <c r="I34" t="s">
        <v>26</v>
      </c>
      <c r="J34" t="s">
        <v>5345</v>
      </c>
      <c r="K34">
        <v>149</v>
      </c>
      <c r="L34" t="s">
        <v>52</v>
      </c>
      <c r="M34">
        <v>11082000</v>
      </c>
      <c r="N34">
        <v>0</v>
      </c>
      <c r="O34">
        <v>11082000</v>
      </c>
      <c r="P34">
        <v>11082000</v>
      </c>
      <c r="Q34">
        <v>0</v>
      </c>
      <c r="R34">
        <v>0</v>
      </c>
      <c r="S34" s="5">
        <f>IFERROR(VLOOKUP(A34,'Base ATR'!$1:$1048576,3,FALSE),O34)</f>
        <v>11082000</v>
      </c>
      <c r="T34" t="str">
        <f t="shared" si="0"/>
        <v>LIQUIDAR</v>
      </c>
      <c r="U34" s="6">
        <f t="shared" si="1"/>
        <v>9419700</v>
      </c>
      <c r="V34" s="18" t="str">
        <f>_xlfn.XLOOKUP(A34,'Data precios'!A:A,'Data precios'!D:D,"",0,-1)</f>
        <v>-</v>
      </c>
      <c r="W34" s="9" t="str">
        <f>IFERROR(V34-P34,"")</f>
        <v/>
      </c>
      <c r="X34" s="11">
        <f t="shared" si="2"/>
        <v>11082000</v>
      </c>
      <c r="Y34" s="9" t="str">
        <f t="shared" si="3"/>
        <v/>
      </c>
      <c r="Z34" s="6">
        <f>_xlfn.XLOOKUP($A34,'Data precios'!$A:$A,'Data precios'!G:G,"",0,-1)</f>
        <v>11082000</v>
      </c>
      <c r="AA34" s="6">
        <f>_xlfn.XLOOKUP($A34,'Data precios'!$A:$A,'Data precios'!H:H,"",0,-1)</f>
        <v>11082000</v>
      </c>
      <c r="AB34" s="6">
        <f>_xlfn.XLOOKUP($A34,'Data precios'!$A:$A,'Data precios'!I:I,"",0,-1)</f>
        <v>11082000</v>
      </c>
      <c r="AC34" s="6">
        <f>_xlfn.XLOOKUP($A34,'Data precios'!$A:$A,'Data precios'!J:J,"",0,-1)</f>
        <v>11082000</v>
      </c>
    </row>
    <row r="35" spans="1:29" ht="15" thickBot="1" x14ac:dyDescent="0.35">
      <c r="A35" t="s">
        <v>553</v>
      </c>
      <c r="B35" t="s">
        <v>341</v>
      </c>
      <c r="C35" t="s">
        <v>35</v>
      </c>
      <c r="D35" t="s">
        <v>24</v>
      </c>
      <c r="E35" t="s">
        <v>4111</v>
      </c>
      <c r="F35">
        <v>2025</v>
      </c>
      <c r="G35">
        <v>13051</v>
      </c>
      <c r="I35" t="s">
        <v>26</v>
      </c>
      <c r="J35" t="s">
        <v>32</v>
      </c>
      <c r="K35">
        <v>246</v>
      </c>
      <c r="L35" t="s">
        <v>33</v>
      </c>
      <c r="M35">
        <v>43000000</v>
      </c>
      <c r="N35">
        <v>0</v>
      </c>
      <c r="O35">
        <v>43000000</v>
      </c>
      <c r="P35">
        <v>38990000</v>
      </c>
      <c r="Q35">
        <v>-4010000</v>
      </c>
      <c r="R35">
        <v>-1028</v>
      </c>
      <c r="S35" s="5">
        <f>IFERROR(VLOOKUP(A35,'Base ATR'!$1:$1048576,3,FALSE),O35)</f>
        <v>43000000</v>
      </c>
      <c r="T35" t="str">
        <f t="shared" si="0"/>
        <v>LIQUIDAR</v>
      </c>
      <c r="U35" s="6">
        <f t="shared" si="1"/>
        <v>33141500</v>
      </c>
      <c r="V35" s="18">
        <f>_xlfn.XLOOKUP(A35,'Data precios'!A:A,'Data precios'!D:D,"",0,-1)</f>
        <v>38600000</v>
      </c>
      <c r="W35" s="9">
        <f>V35-P35</f>
        <v>-390000</v>
      </c>
      <c r="X35" s="11">
        <f t="shared" si="2"/>
        <v>43000000</v>
      </c>
      <c r="Y35" s="9">
        <f t="shared" si="3"/>
        <v>4400000</v>
      </c>
      <c r="Z35" s="6">
        <f>_xlfn.XLOOKUP($A35,'Data precios'!$A:$A,'Data precios'!G:G,"",0,-1)</f>
        <v>43000000</v>
      </c>
      <c r="AA35" s="6">
        <f>_xlfn.XLOOKUP($A35,'Data precios'!$A:$A,'Data precios'!H:H,"",0,-1)</f>
        <v>43000000</v>
      </c>
      <c r="AB35" s="6">
        <f>_xlfn.XLOOKUP($A35,'Data precios'!$A:$A,'Data precios'!I:I,"",0,-1)</f>
        <v>43000000</v>
      </c>
      <c r="AC35" s="6">
        <f>_xlfn.XLOOKUP($A35,'Data precios'!$A:$A,'Data precios'!J:J,"",0,-1)</f>
        <v>43000000</v>
      </c>
    </row>
    <row r="36" spans="1:29" ht="15" thickBot="1" x14ac:dyDescent="0.35">
      <c r="A36" t="s">
        <v>8585</v>
      </c>
      <c r="B36" t="s">
        <v>341</v>
      </c>
      <c r="C36" t="s">
        <v>35</v>
      </c>
      <c r="D36" t="s">
        <v>24</v>
      </c>
      <c r="E36" t="s">
        <v>8586</v>
      </c>
      <c r="F36">
        <v>2024</v>
      </c>
      <c r="G36">
        <v>0</v>
      </c>
      <c r="I36" t="s">
        <v>26</v>
      </c>
      <c r="J36" t="s">
        <v>5292</v>
      </c>
      <c r="K36">
        <v>163</v>
      </c>
      <c r="L36" t="s">
        <v>8584</v>
      </c>
      <c r="M36">
        <v>49771695</v>
      </c>
      <c r="N36">
        <v>0</v>
      </c>
      <c r="O36">
        <v>49771695</v>
      </c>
      <c r="P36">
        <v>49771695</v>
      </c>
      <c r="Q36">
        <v>0</v>
      </c>
      <c r="R36">
        <v>0</v>
      </c>
      <c r="S36" s="5">
        <f>IFERROR(VLOOKUP(A36,'Base ATR'!$1:$1048576,3,FALSE),O36)</f>
        <v>49771695</v>
      </c>
      <c r="T36" t="str">
        <f t="shared" si="0"/>
        <v>LIQUIDAR</v>
      </c>
      <c r="U36" s="6">
        <f t="shared" si="1"/>
        <v>42305940.75</v>
      </c>
      <c r="V36" s="18" t="str">
        <f>_xlfn.XLOOKUP(A36,'Data precios'!A:A,'Data precios'!D:D,"",0,-1)</f>
        <v>-</v>
      </c>
      <c r="W36" s="9" t="e">
        <f>V36-P36</f>
        <v>#VALUE!</v>
      </c>
      <c r="X36" s="11">
        <f t="shared" si="2"/>
        <v>49771695</v>
      </c>
      <c r="Y36" s="9" t="str">
        <f t="shared" si="3"/>
        <v/>
      </c>
      <c r="Z36" s="6">
        <f>_xlfn.XLOOKUP($A36,'Data precios'!$A:$A,'Data precios'!G:G,"",0,-1)</f>
        <v>49771695</v>
      </c>
      <c r="AA36" s="6">
        <f>_xlfn.XLOOKUP($A36,'Data precios'!$A:$A,'Data precios'!H:H,"",0,-1)</f>
        <v>49771695</v>
      </c>
      <c r="AB36" s="6">
        <f>_xlfn.XLOOKUP($A36,'Data precios'!$A:$A,'Data precios'!I:I,"",0,-1)</f>
        <v>49771695</v>
      </c>
      <c r="AC36" s="6">
        <f>_xlfn.XLOOKUP($A36,'Data precios'!$A:$A,'Data precios'!J:J,"",0,-1)</f>
        <v>49771695</v>
      </c>
    </row>
    <row r="37" spans="1:29" ht="15" thickBot="1" x14ac:dyDescent="0.35">
      <c r="A37" t="s">
        <v>5316</v>
      </c>
      <c r="B37" t="s">
        <v>341</v>
      </c>
      <c r="C37" t="s">
        <v>35</v>
      </c>
      <c r="D37" t="s">
        <v>62</v>
      </c>
      <c r="E37" t="s">
        <v>368</v>
      </c>
      <c r="F37">
        <v>2024</v>
      </c>
      <c r="G37">
        <v>0</v>
      </c>
      <c r="I37" t="s">
        <v>343</v>
      </c>
      <c r="J37" t="s">
        <v>152</v>
      </c>
      <c r="K37">
        <v>169</v>
      </c>
      <c r="L37" t="s">
        <v>344</v>
      </c>
      <c r="M37">
        <v>16746050</v>
      </c>
      <c r="N37">
        <v>1501605</v>
      </c>
      <c r="O37">
        <v>18247655</v>
      </c>
      <c r="P37">
        <v>13890000</v>
      </c>
      <c r="Q37">
        <v>-4357655</v>
      </c>
      <c r="R37">
        <v>-3137</v>
      </c>
      <c r="S37" s="5">
        <f>IFERROR(VLOOKUP(A37,'Base ATR'!$1:$1048576,3,FALSE),O37)</f>
        <v>18247655</v>
      </c>
      <c r="T37" t="str">
        <f t="shared" si="0"/>
        <v>LIQUIDAR</v>
      </c>
      <c r="U37" s="6">
        <f t="shared" si="1"/>
        <v>11806500</v>
      </c>
      <c r="V37" s="18" t="str">
        <f>_xlfn.XLOOKUP(A37,'Data precios'!A:A,'Data precios'!D:D,"",0,-1)</f>
        <v>-</v>
      </c>
      <c r="W37" s="9" t="e">
        <f>V37-P37</f>
        <v>#VALUE!</v>
      </c>
      <c r="X37" s="11">
        <f t="shared" si="2"/>
        <v>18247655</v>
      </c>
      <c r="Y37" s="9" t="str">
        <f t="shared" si="3"/>
        <v/>
      </c>
      <c r="Z37" s="6">
        <f>_xlfn.XLOOKUP($A37,'Data precios'!$A:$A,'Data precios'!G:G,"",0,-1)</f>
        <v>18247655</v>
      </c>
      <c r="AA37" s="6">
        <f>_xlfn.XLOOKUP($A37,'Data precios'!$A:$A,'Data precios'!H:H,"",0,-1)</f>
        <v>18247655</v>
      </c>
      <c r="AB37" s="6">
        <f>_xlfn.XLOOKUP($A37,'Data precios'!$A:$A,'Data precios'!I:I,"",0,-1)</f>
        <v>18247655</v>
      </c>
      <c r="AC37" s="6">
        <f>_xlfn.XLOOKUP($A37,'Data precios'!$A:$A,'Data precios'!J:J,"",0,-1)</f>
        <v>18247655</v>
      </c>
    </row>
    <row r="38" spans="1:29" ht="15" thickBot="1" x14ac:dyDescent="0.35">
      <c r="A38" t="s">
        <v>367</v>
      </c>
      <c r="B38" t="s">
        <v>341</v>
      </c>
      <c r="C38" t="s">
        <v>5291</v>
      </c>
      <c r="D38" t="s">
        <v>62</v>
      </c>
      <c r="E38" t="s">
        <v>368</v>
      </c>
      <c r="F38">
        <v>2024</v>
      </c>
      <c r="G38">
        <v>2700</v>
      </c>
      <c r="I38" t="s">
        <v>343</v>
      </c>
      <c r="J38" t="s">
        <v>273</v>
      </c>
      <c r="K38">
        <v>554</v>
      </c>
      <c r="L38" t="s">
        <v>344</v>
      </c>
      <c r="M38">
        <v>16733445</v>
      </c>
      <c r="N38">
        <v>1434077</v>
      </c>
      <c r="O38">
        <v>18167522</v>
      </c>
      <c r="P38">
        <v>13890000</v>
      </c>
      <c r="Q38">
        <v>-4277522</v>
      </c>
      <c r="R38">
        <v>-308</v>
      </c>
      <c r="S38" s="5">
        <f>IFERROR(VLOOKUP(A38,'Base ATR'!$1:$1048576,3,FALSE),O38)</f>
        <v>18167522</v>
      </c>
      <c r="T38" t="str">
        <f t="shared" si="0"/>
        <v>LIQUIDAR</v>
      </c>
      <c r="U38" s="6">
        <f t="shared" si="1"/>
        <v>11806500</v>
      </c>
      <c r="V38" s="18">
        <f>_xlfn.XLOOKUP(A38,'Data precios'!A:A,'Data precios'!D:D,"",0,-1)</f>
        <v>13800000</v>
      </c>
      <c r="W38" s="9">
        <f>IFERROR(V38-P38,"")</f>
        <v>-90000</v>
      </c>
      <c r="X38" s="11">
        <f t="shared" si="2"/>
        <v>18167522</v>
      </c>
      <c r="Y38" s="9">
        <f t="shared" si="3"/>
        <v>4367522</v>
      </c>
      <c r="Z38" s="6">
        <f>_xlfn.XLOOKUP($A38,'Data precios'!$A:$A,'Data precios'!G:G,"",0,-1)</f>
        <v>18167522</v>
      </c>
      <c r="AA38" s="6">
        <f>_xlfn.XLOOKUP($A38,'Data precios'!$A:$A,'Data precios'!H:H,"",0,-1)</f>
        <v>18167522</v>
      </c>
      <c r="AB38" s="6">
        <f>_xlfn.XLOOKUP($A38,'Data precios'!$A:$A,'Data precios'!I:I,"",0,-1)</f>
        <v>18167522</v>
      </c>
      <c r="AC38" s="6">
        <f>_xlfn.XLOOKUP($A38,'Data precios'!$A:$A,'Data precios'!J:J,"",0,-1)</f>
        <v>18167522</v>
      </c>
    </row>
    <row r="39" spans="1:29" ht="15" thickBot="1" x14ac:dyDescent="0.35">
      <c r="A39" t="s">
        <v>467</v>
      </c>
      <c r="B39" t="s">
        <v>341</v>
      </c>
      <c r="C39" t="s">
        <v>4006</v>
      </c>
      <c r="D39" t="s">
        <v>24</v>
      </c>
      <c r="E39" t="s">
        <v>242</v>
      </c>
      <c r="F39">
        <v>2024</v>
      </c>
      <c r="G39">
        <v>37000</v>
      </c>
      <c r="I39" t="s">
        <v>26</v>
      </c>
      <c r="J39" t="s">
        <v>4039</v>
      </c>
      <c r="K39">
        <v>244</v>
      </c>
      <c r="L39" t="s">
        <v>8584</v>
      </c>
      <c r="M39">
        <v>23490000</v>
      </c>
      <c r="N39">
        <v>0</v>
      </c>
      <c r="O39">
        <v>23490000</v>
      </c>
      <c r="P39">
        <v>24990000</v>
      </c>
      <c r="Q39">
        <v>1500000</v>
      </c>
      <c r="R39">
        <v>6</v>
      </c>
      <c r="S39" s="5">
        <f>IFERROR(VLOOKUP(A39,'Base ATR'!$1:$1048576,3,FALSE),O39)</f>
        <v>27953100</v>
      </c>
      <c r="T39" t="str">
        <f t="shared" si="0"/>
        <v>LIQUIDAR</v>
      </c>
      <c r="U39" s="6">
        <f t="shared" si="1"/>
        <v>21241500</v>
      </c>
      <c r="V39" s="18">
        <f>_xlfn.XLOOKUP(A39,'Data precios'!A:A,'Data precios'!D:D,"",0,-1)</f>
        <v>25200000</v>
      </c>
      <c r="W39" s="9">
        <f t="shared" ref="W39:W44" si="6">V39-P39</f>
        <v>210000</v>
      </c>
      <c r="X39" s="11">
        <f t="shared" si="2"/>
        <v>23490000</v>
      </c>
      <c r="Y39" s="9">
        <f t="shared" si="3"/>
        <v>-1710000</v>
      </c>
      <c r="Z39" s="6">
        <f>_xlfn.XLOOKUP($A39,'Data precios'!$A:$A,'Data precios'!G:G,"",0,-1)</f>
        <v>23490000</v>
      </c>
      <c r="AA39" s="6">
        <f>_xlfn.XLOOKUP($A39,'Data precios'!$A:$A,'Data precios'!H:H,"",0,-1)</f>
        <v>23490000</v>
      </c>
      <c r="AB39" s="6">
        <f>_xlfn.XLOOKUP($A39,'Data precios'!$A:$A,'Data precios'!I:I,"",0,-1)</f>
        <v>23490000</v>
      </c>
      <c r="AC39" s="6">
        <f>_xlfn.XLOOKUP($A39,'Data precios'!$A:$A,'Data precios'!J:J,"",0,-1)</f>
        <v>23490000</v>
      </c>
    </row>
    <row r="40" spans="1:29" ht="15" thickBot="1" x14ac:dyDescent="0.35">
      <c r="A40" t="s">
        <v>6273</v>
      </c>
      <c r="B40" t="s">
        <v>341</v>
      </c>
      <c r="C40" t="s">
        <v>10525</v>
      </c>
      <c r="D40" t="s">
        <v>24</v>
      </c>
      <c r="E40" t="s">
        <v>10527</v>
      </c>
      <c r="F40">
        <v>2024</v>
      </c>
      <c r="G40">
        <v>33641</v>
      </c>
      <c r="I40" t="s">
        <v>343</v>
      </c>
      <c r="J40" t="s">
        <v>4039</v>
      </c>
      <c r="K40">
        <v>23</v>
      </c>
      <c r="L40" t="s">
        <v>8584</v>
      </c>
      <c r="M40">
        <v>23490000</v>
      </c>
      <c r="N40">
        <v>0</v>
      </c>
      <c r="O40">
        <v>23490000</v>
      </c>
      <c r="P40">
        <v>24990000</v>
      </c>
      <c r="Q40">
        <v>1500000</v>
      </c>
      <c r="R40">
        <v>6</v>
      </c>
      <c r="S40" s="5">
        <f>IFERROR(VLOOKUP(A40,'Base ATR'!$1:$1048576,3,FALSE),O40)</f>
        <v>27953100</v>
      </c>
      <c r="T40" t="str">
        <f t="shared" si="0"/>
        <v>ROTACION ALTA</v>
      </c>
      <c r="U40" s="6">
        <f t="shared" si="1"/>
        <v>24990000</v>
      </c>
      <c r="V40" s="18">
        <f>_xlfn.XLOOKUP(A40,'Data precios'!A:A,'Data precios'!D:D,"",0,-1)</f>
        <v>24400000</v>
      </c>
      <c r="W40" s="9">
        <f t="shared" si="6"/>
        <v>-590000</v>
      </c>
      <c r="X40" s="11">
        <f t="shared" si="2"/>
        <v>21960000</v>
      </c>
      <c r="Y40" s="9">
        <f t="shared" si="3"/>
        <v>-2440000</v>
      </c>
      <c r="Z40" s="6">
        <f>_xlfn.XLOOKUP($A40,'Data precios'!$A:$A,'Data precios'!G:G,"",0,-1)</f>
        <v>22448000</v>
      </c>
      <c r="AA40" s="6">
        <f>_xlfn.XLOOKUP($A40,'Data precios'!$A:$A,'Data precios'!H:H,"",0,-1)</f>
        <v>21960000</v>
      </c>
      <c r="AB40" s="6">
        <f>_xlfn.XLOOKUP($A40,'Data precios'!$A:$A,'Data precios'!I:I,"",0,-1)</f>
        <v>21228000</v>
      </c>
      <c r="AC40" s="6">
        <f>_xlfn.XLOOKUP($A40,'Data precios'!$A:$A,'Data precios'!J:J,"",0,-1)</f>
        <v>20740000</v>
      </c>
    </row>
    <row r="41" spans="1:29" ht="15" thickBot="1" x14ac:dyDescent="0.35">
      <c r="A41" t="s">
        <v>348</v>
      </c>
      <c r="B41" t="s">
        <v>341</v>
      </c>
      <c r="C41" t="s">
        <v>30</v>
      </c>
      <c r="D41" t="s">
        <v>62</v>
      </c>
      <c r="E41" t="s">
        <v>349</v>
      </c>
      <c r="F41">
        <v>2025</v>
      </c>
      <c r="G41">
        <v>4385</v>
      </c>
      <c r="I41" t="s">
        <v>343</v>
      </c>
      <c r="J41" t="s">
        <v>175</v>
      </c>
      <c r="K41">
        <v>489</v>
      </c>
      <c r="L41" t="s">
        <v>344</v>
      </c>
      <c r="M41">
        <v>18511597</v>
      </c>
      <c r="N41">
        <v>814310</v>
      </c>
      <c r="O41">
        <v>19325907</v>
      </c>
      <c r="P41">
        <v>15790000</v>
      </c>
      <c r="Q41">
        <v>-3535907</v>
      </c>
      <c r="R41">
        <v>-2239</v>
      </c>
      <c r="S41" s="5">
        <f>IFERROR(VLOOKUP(A41,'Base ATR'!$1:$1048576,3,FALSE),O41)</f>
        <v>19325907</v>
      </c>
      <c r="T41" t="str">
        <f t="shared" si="0"/>
        <v>LIQUIDAR</v>
      </c>
      <c r="U41" s="6">
        <f t="shared" si="1"/>
        <v>13421500</v>
      </c>
      <c r="V41" s="18">
        <f>_xlfn.XLOOKUP(A41,'Data precios'!A:A,'Data precios'!D:D,"",0,-1)</f>
        <v>16400000</v>
      </c>
      <c r="W41" s="9">
        <f t="shared" si="6"/>
        <v>610000</v>
      </c>
      <c r="X41" s="11">
        <f t="shared" si="2"/>
        <v>19325907</v>
      </c>
      <c r="Y41" s="9">
        <f t="shared" si="3"/>
        <v>2925907</v>
      </c>
      <c r="Z41" s="6">
        <f>_xlfn.XLOOKUP($A41,'Data precios'!$A:$A,'Data precios'!G:G,"",0,-1)</f>
        <v>19325907</v>
      </c>
      <c r="AA41" s="6">
        <f>_xlfn.XLOOKUP($A41,'Data precios'!$A:$A,'Data precios'!H:H,"",0,-1)</f>
        <v>19325907</v>
      </c>
      <c r="AB41" s="6">
        <f>_xlfn.XLOOKUP($A41,'Data precios'!$A:$A,'Data precios'!I:I,"",0,-1)</f>
        <v>19325907</v>
      </c>
      <c r="AC41" s="6">
        <f>_xlfn.XLOOKUP($A41,'Data precios'!$A:$A,'Data precios'!J:J,"",0,-1)</f>
        <v>19325907</v>
      </c>
    </row>
    <row r="42" spans="1:29" ht="15" thickBot="1" x14ac:dyDescent="0.35">
      <c r="A42" t="s">
        <v>369</v>
      </c>
      <c r="B42" t="s">
        <v>341</v>
      </c>
      <c r="C42" t="s">
        <v>5291</v>
      </c>
      <c r="D42" t="s">
        <v>62</v>
      </c>
      <c r="E42" t="s">
        <v>370</v>
      </c>
      <c r="F42">
        <v>2025</v>
      </c>
      <c r="G42">
        <v>3150</v>
      </c>
      <c r="I42" t="s">
        <v>343</v>
      </c>
      <c r="J42" t="s">
        <v>64</v>
      </c>
      <c r="K42">
        <v>533</v>
      </c>
      <c r="L42" t="s">
        <v>344</v>
      </c>
      <c r="M42">
        <v>19610840</v>
      </c>
      <c r="N42">
        <v>977921</v>
      </c>
      <c r="O42">
        <v>20588761</v>
      </c>
      <c r="P42">
        <v>16590000</v>
      </c>
      <c r="Q42">
        <v>-3998761</v>
      </c>
      <c r="R42">
        <v>-241</v>
      </c>
      <c r="S42" s="5">
        <f>IFERROR(VLOOKUP(A42,'Base ATR'!$1:$1048576,3,FALSE),O42)</f>
        <v>20588761</v>
      </c>
      <c r="T42" t="str">
        <f t="shared" si="0"/>
        <v>LIQUIDAR</v>
      </c>
      <c r="U42" s="6">
        <f t="shared" si="1"/>
        <v>14101500</v>
      </c>
      <c r="V42" s="18">
        <f>_xlfn.XLOOKUP(A42,'Data precios'!A:A,'Data precios'!D:D,"",0,-1)</f>
        <v>17300000</v>
      </c>
      <c r="W42" s="9">
        <f t="shared" si="6"/>
        <v>710000</v>
      </c>
      <c r="X42" s="11">
        <f t="shared" si="2"/>
        <v>20588761</v>
      </c>
      <c r="Y42" s="9">
        <f t="shared" si="3"/>
        <v>3288761</v>
      </c>
      <c r="Z42" s="6">
        <f>_xlfn.XLOOKUP($A42,'Data precios'!$A:$A,'Data precios'!G:G,"",0,-1)</f>
        <v>20588761</v>
      </c>
      <c r="AA42" s="6">
        <f>_xlfn.XLOOKUP($A42,'Data precios'!$A:$A,'Data precios'!H:H,"",0,-1)</f>
        <v>20588761</v>
      </c>
      <c r="AB42" s="6">
        <f>_xlfn.XLOOKUP($A42,'Data precios'!$A:$A,'Data precios'!I:I,"",0,-1)</f>
        <v>20588761</v>
      </c>
      <c r="AC42" s="6">
        <f>_xlfn.XLOOKUP($A42,'Data precios'!$A:$A,'Data precios'!J:J,"",0,-1)</f>
        <v>20588761</v>
      </c>
    </row>
    <row r="43" spans="1:29" ht="15" thickBot="1" x14ac:dyDescent="0.35">
      <c r="A43" t="s">
        <v>360</v>
      </c>
      <c r="B43" t="s">
        <v>341</v>
      </c>
      <c r="C43" t="s">
        <v>35</v>
      </c>
      <c r="D43" t="s">
        <v>62</v>
      </c>
      <c r="E43" t="s">
        <v>361</v>
      </c>
      <c r="F43">
        <v>2025</v>
      </c>
      <c r="G43">
        <v>7735</v>
      </c>
      <c r="I43" t="s">
        <v>343</v>
      </c>
      <c r="J43" t="s">
        <v>64</v>
      </c>
      <c r="K43">
        <v>479</v>
      </c>
      <c r="L43" t="s">
        <v>344</v>
      </c>
      <c r="M43">
        <v>38661008</v>
      </c>
      <c r="N43">
        <v>876679</v>
      </c>
      <c r="O43">
        <v>39537687</v>
      </c>
      <c r="P43">
        <v>30590000</v>
      </c>
      <c r="Q43">
        <v>-8947687</v>
      </c>
      <c r="R43">
        <v>-2925</v>
      </c>
      <c r="S43" s="5">
        <f>IFERROR(VLOOKUP(A43,'Base ATR'!$1:$1048576,3,FALSE),O43)</f>
        <v>39537687</v>
      </c>
      <c r="T43" t="str">
        <f t="shared" si="0"/>
        <v>LIQUIDAR</v>
      </c>
      <c r="U43" s="6">
        <f t="shared" si="1"/>
        <v>26001500</v>
      </c>
      <c r="V43" s="18">
        <f>_xlfn.XLOOKUP(A43,'Data precios'!A:A,'Data precios'!D:D,"",0,-1)</f>
        <v>28300000</v>
      </c>
      <c r="W43" s="9">
        <f t="shared" si="6"/>
        <v>-2290000</v>
      </c>
      <c r="X43" s="11">
        <f t="shared" si="2"/>
        <v>39537687</v>
      </c>
      <c r="Y43" s="9">
        <f t="shared" si="3"/>
        <v>11237687</v>
      </c>
      <c r="Z43" s="6">
        <f>_xlfn.XLOOKUP($A43,'Data precios'!$A:$A,'Data precios'!G:G,"",0,-1)</f>
        <v>39537687</v>
      </c>
      <c r="AA43" s="6">
        <f>_xlfn.XLOOKUP($A43,'Data precios'!$A:$A,'Data precios'!H:H,"",0,-1)</f>
        <v>39537687</v>
      </c>
      <c r="AB43" s="6">
        <f>_xlfn.XLOOKUP($A43,'Data precios'!$A:$A,'Data precios'!I:I,"",0,-1)</f>
        <v>39537687</v>
      </c>
      <c r="AC43" s="6">
        <f>_xlfn.XLOOKUP($A43,'Data precios'!$A:$A,'Data precios'!J:J,"",0,-1)</f>
        <v>39537687</v>
      </c>
    </row>
    <row r="44" spans="1:29" ht="15" thickBot="1" x14ac:dyDescent="0.35">
      <c r="A44" t="s">
        <v>362</v>
      </c>
      <c r="B44" t="s">
        <v>341</v>
      </c>
      <c r="C44" t="s">
        <v>5291</v>
      </c>
      <c r="D44" t="s">
        <v>62</v>
      </c>
      <c r="E44" t="s">
        <v>363</v>
      </c>
      <c r="F44">
        <v>2025</v>
      </c>
      <c r="G44">
        <v>9609</v>
      </c>
      <c r="I44" t="s">
        <v>343</v>
      </c>
      <c r="J44" t="s">
        <v>64</v>
      </c>
      <c r="K44">
        <v>484</v>
      </c>
      <c r="L44" t="s">
        <v>344</v>
      </c>
      <c r="M44">
        <v>25856134</v>
      </c>
      <c r="N44">
        <v>1237071</v>
      </c>
      <c r="O44">
        <v>27093205</v>
      </c>
      <c r="P44">
        <v>25990000</v>
      </c>
      <c r="Q44">
        <v>-1103205</v>
      </c>
      <c r="R44">
        <v>-424</v>
      </c>
      <c r="S44" s="5">
        <f>IFERROR(VLOOKUP(A44,'Base ATR'!$1:$1048576,3,FALSE),O44)</f>
        <v>27093205</v>
      </c>
      <c r="T44" t="str">
        <f t="shared" si="0"/>
        <v>LIQUIDAR</v>
      </c>
      <c r="U44" s="6">
        <f t="shared" si="1"/>
        <v>22091500</v>
      </c>
      <c r="V44" s="18">
        <f>_xlfn.XLOOKUP(A44,'Data precios'!A:A,'Data precios'!D:D,"",0,-1)</f>
        <v>22800000</v>
      </c>
      <c r="W44" s="9">
        <f t="shared" si="6"/>
        <v>-3190000</v>
      </c>
      <c r="X44" s="11">
        <f t="shared" si="2"/>
        <v>27093205</v>
      </c>
      <c r="Y44" s="9">
        <f t="shared" si="3"/>
        <v>4293205</v>
      </c>
      <c r="Z44" s="6">
        <f>_xlfn.XLOOKUP($A44,'Data precios'!$A:$A,'Data precios'!G:G,"",0,-1)</f>
        <v>27093205</v>
      </c>
      <c r="AA44" s="6">
        <f>_xlfn.XLOOKUP($A44,'Data precios'!$A:$A,'Data precios'!H:H,"",0,-1)</f>
        <v>27093205</v>
      </c>
      <c r="AB44" s="6">
        <f>_xlfn.XLOOKUP($A44,'Data precios'!$A:$A,'Data precios'!I:I,"",0,-1)</f>
        <v>27093205</v>
      </c>
      <c r="AC44" s="6">
        <f>_xlfn.XLOOKUP($A44,'Data precios'!$A:$A,'Data precios'!J:J,"",0,-1)</f>
        <v>27093205</v>
      </c>
    </row>
    <row r="45" spans="1:29" ht="15" thickBot="1" x14ac:dyDescent="0.35">
      <c r="A45" t="s">
        <v>4128</v>
      </c>
      <c r="B45" t="s">
        <v>341</v>
      </c>
      <c r="C45" t="s">
        <v>35</v>
      </c>
      <c r="D45" t="s">
        <v>62</v>
      </c>
      <c r="E45" t="s">
        <v>4129</v>
      </c>
      <c r="F45">
        <v>2025</v>
      </c>
      <c r="G45">
        <v>16021</v>
      </c>
      <c r="I45" t="s">
        <v>343</v>
      </c>
      <c r="J45" t="s">
        <v>72</v>
      </c>
      <c r="K45">
        <v>451</v>
      </c>
      <c r="L45" t="s">
        <v>344</v>
      </c>
      <c r="M45">
        <v>27816817</v>
      </c>
      <c r="N45">
        <v>748769</v>
      </c>
      <c r="O45">
        <v>28565586</v>
      </c>
      <c r="P45">
        <v>21990000</v>
      </c>
      <c r="Q45">
        <v>-6575586</v>
      </c>
      <c r="R45">
        <v>-299</v>
      </c>
      <c r="S45" s="5">
        <f>IFERROR(VLOOKUP(A45,'Base ATR'!$1:$1048576,3,FALSE),O45)</f>
        <v>28565586</v>
      </c>
      <c r="T45" t="str">
        <f t="shared" si="0"/>
        <v>LIQUIDAR</v>
      </c>
      <c r="U45" s="6">
        <f t="shared" si="1"/>
        <v>18691500</v>
      </c>
      <c r="V45" s="18">
        <f>_xlfn.XLOOKUP(A45,'Data precios'!A:A,'Data precios'!D:D,"",0,-1)</f>
        <v>21300000</v>
      </c>
      <c r="W45" s="9">
        <f>IFERROR(V45-P45,"")</f>
        <v>-690000</v>
      </c>
      <c r="X45" s="11">
        <f t="shared" si="2"/>
        <v>28565586</v>
      </c>
      <c r="Y45" s="9">
        <f t="shared" si="3"/>
        <v>7265586</v>
      </c>
      <c r="Z45" s="6">
        <f>_xlfn.XLOOKUP($A45,'Data precios'!$A:$A,'Data precios'!G:G,"",0,-1)</f>
        <v>28565586</v>
      </c>
      <c r="AA45" s="6">
        <f>_xlfn.XLOOKUP($A45,'Data precios'!$A:$A,'Data precios'!H:H,"",0,-1)</f>
        <v>28565586</v>
      </c>
      <c r="AB45" s="6">
        <f>_xlfn.XLOOKUP($A45,'Data precios'!$A:$A,'Data precios'!I:I,"",0,-1)</f>
        <v>28565586</v>
      </c>
      <c r="AC45" s="6">
        <f>_xlfn.XLOOKUP($A45,'Data precios'!$A:$A,'Data precios'!J:J,"",0,-1)</f>
        <v>28565586</v>
      </c>
    </row>
    <row r="46" spans="1:29" ht="15" thickBot="1" x14ac:dyDescent="0.35">
      <c r="A46" t="s">
        <v>620</v>
      </c>
      <c r="B46" t="s">
        <v>341</v>
      </c>
      <c r="C46" t="s">
        <v>5337</v>
      </c>
      <c r="D46" t="s">
        <v>5338</v>
      </c>
      <c r="E46" t="s">
        <v>5339</v>
      </c>
      <c r="F46">
        <v>2025</v>
      </c>
      <c r="G46">
        <v>0</v>
      </c>
      <c r="I46" t="s">
        <v>26</v>
      </c>
      <c r="J46" t="s">
        <v>43</v>
      </c>
      <c r="K46">
        <v>339</v>
      </c>
      <c r="L46" t="s">
        <v>52</v>
      </c>
      <c r="M46">
        <v>26953052</v>
      </c>
      <c r="N46">
        <v>0</v>
      </c>
      <c r="O46">
        <v>26953052</v>
      </c>
      <c r="P46">
        <v>26953052</v>
      </c>
      <c r="Q46">
        <v>0</v>
      </c>
      <c r="R46">
        <v>0</v>
      </c>
      <c r="S46" s="5">
        <f>IFERROR(VLOOKUP(A46,'Base ATR'!$1:$1048576,3,FALSE),O46)</f>
        <v>26953052</v>
      </c>
      <c r="T46" t="str">
        <f t="shared" si="0"/>
        <v>LIQUIDAR</v>
      </c>
      <c r="U46" s="6">
        <f t="shared" si="1"/>
        <v>22910094.199999999</v>
      </c>
      <c r="V46" s="18" t="str">
        <f>_xlfn.XLOOKUP(A46,'Data precios'!A:A,'Data precios'!D:D,"",0,-1)</f>
        <v>-</v>
      </c>
      <c r="W46" s="9" t="e">
        <f>V46-P46</f>
        <v>#VALUE!</v>
      </c>
      <c r="X46" s="11">
        <f t="shared" si="2"/>
        <v>26953052</v>
      </c>
      <c r="Y46" s="9" t="str">
        <f t="shared" si="3"/>
        <v/>
      </c>
      <c r="Z46" s="6">
        <f>_xlfn.XLOOKUP($A46,'Data precios'!$A:$A,'Data precios'!G:G,"",0,-1)</f>
        <v>26953052</v>
      </c>
      <c r="AA46" s="6">
        <f>_xlfn.XLOOKUP($A46,'Data precios'!$A:$A,'Data precios'!H:H,"",0,-1)</f>
        <v>26953052</v>
      </c>
      <c r="AB46" s="6">
        <f>_xlfn.XLOOKUP($A46,'Data precios'!$A:$A,'Data precios'!I:I,"",0,-1)</f>
        <v>26953052</v>
      </c>
      <c r="AC46" s="6">
        <f>_xlfn.XLOOKUP($A46,'Data precios'!$A:$A,'Data precios'!J:J,"",0,-1)</f>
        <v>26953052</v>
      </c>
    </row>
    <row r="47" spans="1:29" ht="15" thickBot="1" x14ac:dyDescent="0.35">
      <c r="A47" t="s">
        <v>887</v>
      </c>
      <c r="B47" t="s">
        <v>341</v>
      </c>
      <c r="C47" t="s">
        <v>5291</v>
      </c>
      <c r="D47" t="s">
        <v>24</v>
      </c>
      <c r="E47" t="s">
        <v>5335</v>
      </c>
      <c r="F47">
        <v>2025</v>
      </c>
      <c r="G47">
        <v>0</v>
      </c>
      <c r="I47" t="s">
        <v>26</v>
      </c>
      <c r="J47" t="s">
        <v>5336</v>
      </c>
      <c r="K47">
        <v>422</v>
      </c>
      <c r="L47" t="s">
        <v>52</v>
      </c>
      <c r="M47">
        <v>48090000</v>
      </c>
      <c r="N47">
        <v>0</v>
      </c>
      <c r="O47">
        <v>48090000</v>
      </c>
      <c r="P47">
        <v>61000000</v>
      </c>
      <c r="Q47">
        <v>12910000</v>
      </c>
      <c r="R47">
        <v>2116</v>
      </c>
      <c r="S47" s="5">
        <f>IFERROR(VLOOKUP(A47,'Base ATR'!$1:$1048576,3,FALSE),O47)</f>
        <v>57227100</v>
      </c>
      <c r="T47" t="str">
        <f t="shared" si="0"/>
        <v>LIQUIDAR</v>
      </c>
      <c r="U47" s="6">
        <f t="shared" si="1"/>
        <v>51850000</v>
      </c>
      <c r="V47" s="18">
        <f>_xlfn.XLOOKUP(A47,'Data precios'!A:A,'Data precios'!D:D,"",0,-1)</f>
        <v>48300000</v>
      </c>
      <c r="W47" s="9">
        <f>IFERROR(V47-P47,"")</f>
        <v>-12700000</v>
      </c>
      <c r="X47" s="11">
        <f t="shared" si="2"/>
        <v>48090000</v>
      </c>
      <c r="Y47" s="9">
        <f t="shared" si="3"/>
        <v>-210000</v>
      </c>
      <c r="Z47" s="6">
        <f>_xlfn.XLOOKUP($A47,'Data precios'!$A:$A,'Data precios'!G:G,"",0,-1)</f>
        <v>48090000</v>
      </c>
      <c r="AA47" s="6">
        <f>_xlfn.XLOOKUP($A47,'Data precios'!$A:$A,'Data precios'!H:H,"",0,-1)</f>
        <v>48090000</v>
      </c>
      <c r="AB47" s="6">
        <f>_xlfn.XLOOKUP($A47,'Data precios'!$A:$A,'Data precios'!I:I,"",0,-1)</f>
        <v>48090000</v>
      </c>
      <c r="AC47" s="6">
        <f>_xlfn.XLOOKUP($A47,'Data precios'!$A:$A,'Data precios'!J:J,"",0,-1)</f>
        <v>48090000</v>
      </c>
    </row>
    <row r="48" spans="1:29" ht="15" thickBot="1" x14ac:dyDescent="0.35">
      <c r="A48" t="s">
        <v>5318</v>
      </c>
      <c r="B48" t="s">
        <v>341</v>
      </c>
      <c r="C48" t="s">
        <v>5291</v>
      </c>
      <c r="D48" t="s">
        <v>62</v>
      </c>
      <c r="E48" t="s">
        <v>5319</v>
      </c>
      <c r="F48">
        <v>2025</v>
      </c>
      <c r="G48">
        <v>0</v>
      </c>
      <c r="I48" t="s">
        <v>343</v>
      </c>
      <c r="J48" t="s">
        <v>152</v>
      </c>
      <c r="K48">
        <v>169</v>
      </c>
      <c r="L48" t="s">
        <v>344</v>
      </c>
      <c r="M48">
        <v>25392269</v>
      </c>
      <c r="N48">
        <v>1639523</v>
      </c>
      <c r="O48">
        <v>27031792</v>
      </c>
      <c r="P48">
        <v>26990000</v>
      </c>
      <c r="Q48">
        <v>-41792</v>
      </c>
      <c r="R48">
        <v>-15</v>
      </c>
      <c r="S48" s="5">
        <f>IFERROR(VLOOKUP(A48,'Base ATR'!$1:$1048576,3,FALSE),O48)</f>
        <v>27031792</v>
      </c>
      <c r="T48" t="str">
        <f t="shared" si="0"/>
        <v>LIQUIDAR</v>
      </c>
      <c r="U48" s="6">
        <f t="shared" si="1"/>
        <v>22941500</v>
      </c>
      <c r="V48" s="18">
        <f>_xlfn.XLOOKUP(A48,'Data precios'!A:A,'Data precios'!D:D,"",0,-1)</f>
        <v>24500000</v>
      </c>
      <c r="W48" s="9">
        <f>V48-P48</f>
        <v>-2490000</v>
      </c>
      <c r="X48" s="11">
        <f t="shared" si="2"/>
        <v>27031792</v>
      </c>
      <c r="Y48" s="9">
        <f t="shared" si="3"/>
        <v>2531792</v>
      </c>
      <c r="Z48" s="6">
        <f>_xlfn.XLOOKUP($A48,'Data precios'!$A:$A,'Data precios'!G:G,"",0,-1)</f>
        <v>27031792</v>
      </c>
      <c r="AA48" s="6">
        <f>_xlfn.XLOOKUP($A48,'Data precios'!$A:$A,'Data precios'!H:H,"",0,-1)</f>
        <v>27031792</v>
      </c>
      <c r="AB48" s="6">
        <f>_xlfn.XLOOKUP($A48,'Data precios'!$A:$A,'Data precios'!I:I,"",0,-1)</f>
        <v>27031792</v>
      </c>
      <c r="AC48" s="6">
        <f>_xlfn.XLOOKUP($A48,'Data precios'!$A:$A,'Data precios'!J:J,"",0,-1)</f>
        <v>27031792</v>
      </c>
    </row>
    <row r="49" spans="1:29" ht="15" thickBot="1" x14ac:dyDescent="0.35">
      <c r="A49" t="s">
        <v>4102</v>
      </c>
      <c r="B49" t="s">
        <v>341</v>
      </c>
      <c r="C49" t="s">
        <v>35</v>
      </c>
      <c r="D49" t="s">
        <v>62</v>
      </c>
      <c r="E49" t="s">
        <v>4016</v>
      </c>
      <c r="F49">
        <v>2025</v>
      </c>
      <c r="G49">
        <v>0</v>
      </c>
      <c r="I49" t="s">
        <v>343</v>
      </c>
      <c r="J49" t="s">
        <v>357</v>
      </c>
      <c r="K49">
        <v>238</v>
      </c>
      <c r="L49" t="s">
        <v>344</v>
      </c>
      <c r="M49">
        <v>19593950</v>
      </c>
      <c r="N49">
        <v>1241319</v>
      </c>
      <c r="O49">
        <v>20835269</v>
      </c>
      <c r="P49">
        <v>17890000</v>
      </c>
      <c r="Q49">
        <v>-2945269</v>
      </c>
      <c r="R49">
        <v>-1646</v>
      </c>
      <c r="S49" s="5">
        <f>IFERROR(VLOOKUP(A49,'Base ATR'!$1:$1048576,3,FALSE),O49)</f>
        <v>20835269</v>
      </c>
      <c r="T49" t="str">
        <f t="shared" si="0"/>
        <v>LIQUIDAR</v>
      </c>
      <c r="U49" s="6">
        <f t="shared" si="1"/>
        <v>15206500</v>
      </c>
      <c r="V49" s="18" t="str">
        <f>_xlfn.XLOOKUP(A49,'Data precios'!A:A,'Data precios'!D:D,"",0,-1)</f>
        <v>-</v>
      </c>
      <c r="W49" s="9" t="str">
        <f>IFERROR(V49-P49,"")</f>
        <v/>
      </c>
      <c r="X49" s="11">
        <f t="shared" si="2"/>
        <v>20835269</v>
      </c>
      <c r="Y49" s="9" t="str">
        <f t="shared" si="3"/>
        <v/>
      </c>
      <c r="Z49" s="6">
        <f>_xlfn.XLOOKUP($A49,'Data precios'!$A:$A,'Data precios'!G:G,"",0,-1)</f>
        <v>20835269</v>
      </c>
      <c r="AA49" s="6">
        <f>_xlfn.XLOOKUP($A49,'Data precios'!$A:$A,'Data precios'!H:H,"",0,-1)</f>
        <v>20835269</v>
      </c>
      <c r="AB49" s="6">
        <f>_xlfn.XLOOKUP($A49,'Data precios'!$A:$A,'Data precios'!I:I,"",0,-1)</f>
        <v>20835269</v>
      </c>
      <c r="AC49" s="6">
        <f>_xlfn.XLOOKUP($A49,'Data precios'!$A:$A,'Data precios'!J:J,"",0,-1)</f>
        <v>20835269</v>
      </c>
    </row>
    <row r="50" spans="1:29" ht="15" thickBot="1" x14ac:dyDescent="0.35">
      <c r="A50" t="s">
        <v>8560</v>
      </c>
      <c r="B50" t="s">
        <v>341</v>
      </c>
      <c r="C50" t="s">
        <v>5291</v>
      </c>
      <c r="D50" t="s">
        <v>62</v>
      </c>
      <c r="E50" t="s">
        <v>8561</v>
      </c>
      <c r="F50">
        <v>2025</v>
      </c>
      <c r="G50">
        <v>0</v>
      </c>
      <c r="I50" t="s">
        <v>343</v>
      </c>
      <c r="J50" t="s">
        <v>152</v>
      </c>
      <c r="K50">
        <v>90</v>
      </c>
      <c r="L50" t="s">
        <v>344</v>
      </c>
      <c r="M50">
        <v>12945210</v>
      </c>
      <c r="N50">
        <v>923669</v>
      </c>
      <c r="O50">
        <v>13868879</v>
      </c>
      <c r="P50">
        <v>14025210</v>
      </c>
      <c r="Q50">
        <v>156331</v>
      </c>
      <c r="R50">
        <v>111</v>
      </c>
      <c r="S50" s="5">
        <f>IFERROR(VLOOKUP(A50,'Base ATR'!$1:$1048576,3,FALSE),O50)</f>
        <v>13868879</v>
      </c>
      <c r="T50" t="str">
        <f t="shared" si="0"/>
        <v>LIQUIDAR</v>
      </c>
      <c r="U50" s="6">
        <f t="shared" si="1"/>
        <v>11921428.5</v>
      </c>
      <c r="V50" s="18">
        <f>_xlfn.XLOOKUP(A50,'Data precios'!A:A,'Data precios'!D:D,"",0,-1)</f>
        <v>11400000</v>
      </c>
      <c r="W50" s="9">
        <f>IFERROR(V50-P50,"")</f>
        <v>-2625210</v>
      </c>
      <c r="X50" s="11">
        <f t="shared" si="2"/>
        <v>9690000</v>
      </c>
      <c r="Y50" s="9">
        <f t="shared" si="3"/>
        <v>-1710000</v>
      </c>
      <c r="Z50" s="6">
        <f>_xlfn.XLOOKUP($A50,'Data precios'!$A:$A,'Data precios'!G:G,"",0,-1)</f>
        <v>10488000</v>
      </c>
      <c r="AA50" s="6">
        <f>_xlfn.XLOOKUP($A50,'Data precios'!$A:$A,'Data precios'!H:H,"",0,-1)</f>
        <v>10260000</v>
      </c>
      <c r="AB50" s="6">
        <f>_xlfn.XLOOKUP($A50,'Data precios'!$A:$A,'Data precios'!I:I,"",0,-1)</f>
        <v>9918000</v>
      </c>
      <c r="AC50" s="6">
        <f>_xlfn.XLOOKUP($A50,'Data precios'!$A:$A,'Data precios'!J:J,"",0,-1)</f>
        <v>9690000</v>
      </c>
    </row>
    <row r="51" spans="1:29" ht="15" thickBot="1" x14ac:dyDescent="0.35">
      <c r="A51" t="s">
        <v>8513</v>
      </c>
      <c r="B51" t="s">
        <v>341</v>
      </c>
      <c r="C51" t="s">
        <v>35</v>
      </c>
      <c r="D51" t="s">
        <v>230</v>
      </c>
      <c r="E51" t="s">
        <v>8575</v>
      </c>
      <c r="F51">
        <v>2025</v>
      </c>
      <c r="G51">
        <v>40200</v>
      </c>
      <c r="I51" t="s">
        <v>343</v>
      </c>
      <c r="J51" t="s">
        <v>347</v>
      </c>
      <c r="K51">
        <v>120</v>
      </c>
      <c r="L51" t="s">
        <v>344</v>
      </c>
      <c r="M51">
        <v>17140917</v>
      </c>
      <c r="N51">
        <v>641547</v>
      </c>
      <c r="O51">
        <v>17782464</v>
      </c>
      <c r="P51">
        <v>16290000</v>
      </c>
      <c r="Q51">
        <v>-1492464</v>
      </c>
      <c r="R51">
        <v>-916</v>
      </c>
      <c r="S51" s="5">
        <f>IFERROR(VLOOKUP(A51,'Base ATR'!$1:$1048576,3,FALSE),O51)</f>
        <v>17782464</v>
      </c>
      <c r="T51" t="str">
        <f t="shared" si="0"/>
        <v>LIQUIDAR</v>
      </c>
      <c r="U51" s="6">
        <f t="shared" si="1"/>
        <v>13846500</v>
      </c>
      <c r="V51" s="18">
        <f>_xlfn.XLOOKUP(A51,'Data precios'!A:A,'Data precios'!D:D,"",0,-1)</f>
        <v>15600000</v>
      </c>
      <c r="W51" s="9">
        <f>V51-P51</f>
        <v>-690000</v>
      </c>
      <c r="X51" s="11">
        <f t="shared" si="2"/>
        <v>17782464</v>
      </c>
      <c r="Y51" s="9">
        <f t="shared" si="3"/>
        <v>2182464</v>
      </c>
      <c r="Z51" s="6">
        <f>_xlfn.XLOOKUP($A51,'Data precios'!$A:$A,'Data precios'!G:G,"",0,-1)</f>
        <v>17782464</v>
      </c>
      <c r="AA51" s="6">
        <f>_xlfn.XLOOKUP($A51,'Data precios'!$A:$A,'Data precios'!H:H,"",0,-1)</f>
        <v>17782464</v>
      </c>
      <c r="AB51" s="6">
        <f>_xlfn.XLOOKUP($A51,'Data precios'!$A:$A,'Data precios'!I:I,"",0,-1)</f>
        <v>17782464</v>
      </c>
      <c r="AC51" s="6">
        <f>_xlfn.XLOOKUP($A51,'Data precios'!$A:$A,'Data precios'!J:J,"",0,-1)</f>
        <v>17782464</v>
      </c>
    </row>
    <row r="52" spans="1:29" ht="15" thickBot="1" x14ac:dyDescent="0.35">
      <c r="A52" t="s">
        <v>4107</v>
      </c>
      <c r="B52" t="s">
        <v>341</v>
      </c>
      <c r="C52" t="s">
        <v>30</v>
      </c>
      <c r="D52" t="s">
        <v>58</v>
      </c>
      <c r="E52" t="s">
        <v>4108</v>
      </c>
      <c r="F52">
        <v>2025</v>
      </c>
      <c r="G52">
        <v>10800</v>
      </c>
      <c r="I52" t="s">
        <v>343</v>
      </c>
      <c r="J52" t="s">
        <v>4109</v>
      </c>
      <c r="K52">
        <v>290</v>
      </c>
      <c r="L52" t="s">
        <v>344</v>
      </c>
      <c r="M52">
        <v>13444790</v>
      </c>
      <c r="N52">
        <v>1226095</v>
      </c>
      <c r="O52">
        <v>14670885</v>
      </c>
      <c r="P52">
        <v>17490000</v>
      </c>
      <c r="Q52">
        <v>2819115</v>
      </c>
      <c r="R52">
        <v>1612</v>
      </c>
      <c r="S52" s="5">
        <f>IFERROR(VLOOKUP(A52,'Base ATR'!$1:$1048576,3,FALSE),O52)</f>
        <v>14670885</v>
      </c>
      <c r="T52" t="str">
        <f t="shared" si="0"/>
        <v>LIQUIDAR</v>
      </c>
      <c r="U52" s="6">
        <f t="shared" si="1"/>
        <v>14866500</v>
      </c>
      <c r="V52" s="18">
        <f>_xlfn.XLOOKUP(A52,'Data precios'!A:A,'Data precios'!D:D,"",0,-1)</f>
        <v>15700000</v>
      </c>
      <c r="W52" s="9">
        <f>IFERROR(V52-P52,"")</f>
        <v>-1790000</v>
      </c>
      <c r="X52" s="11">
        <f t="shared" si="2"/>
        <v>14670885</v>
      </c>
      <c r="Y52" s="9">
        <f t="shared" si="3"/>
        <v>-1029115</v>
      </c>
      <c r="Z52" s="6">
        <f>_xlfn.XLOOKUP($A52,'Data precios'!$A:$A,'Data precios'!G:G,"",0,-1)</f>
        <v>14670885</v>
      </c>
      <c r="AA52" s="6">
        <f>_xlfn.XLOOKUP($A52,'Data precios'!$A:$A,'Data precios'!H:H,"",0,-1)</f>
        <v>14670885</v>
      </c>
      <c r="AB52" s="6">
        <f>_xlfn.XLOOKUP($A52,'Data precios'!$A:$A,'Data precios'!I:I,"",0,-1)</f>
        <v>14670885</v>
      </c>
      <c r="AC52" s="6">
        <f>_xlfn.XLOOKUP($A52,'Data precios'!$A:$A,'Data precios'!J:J,"",0,-1)</f>
        <v>14670885</v>
      </c>
    </row>
    <row r="53" spans="1:29" ht="15" thickBot="1" x14ac:dyDescent="0.35">
      <c r="A53" t="s">
        <v>7191</v>
      </c>
      <c r="B53" t="s">
        <v>341</v>
      </c>
      <c r="C53" t="s">
        <v>35</v>
      </c>
      <c r="D53" t="s">
        <v>62</v>
      </c>
      <c r="E53" t="s">
        <v>5319</v>
      </c>
      <c r="F53">
        <v>2025</v>
      </c>
      <c r="G53">
        <v>23967</v>
      </c>
      <c r="I53" t="s">
        <v>343</v>
      </c>
      <c r="J53" t="s">
        <v>354</v>
      </c>
      <c r="K53">
        <v>108</v>
      </c>
      <c r="L53" t="s">
        <v>344</v>
      </c>
      <c r="M53">
        <v>25546891</v>
      </c>
      <c r="N53">
        <v>1916780</v>
      </c>
      <c r="O53">
        <v>27463671</v>
      </c>
      <c r="P53">
        <v>24290000</v>
      </c>
      <c r="Q53">
        <v>-3173671</v>
      </c>
      <c r="R53">
        <v>-1307</v>
      </c>
      <c r="S53" s="5">
        <f>IFERROR(VLOOKUP(A53,'Base ATR'!$1:$1048576,3,FALSE),O53)</f>
        <v>27463671</v>
      </c>
      <c r="T53" t="str">
        <f t="shared" si="0"/>
        <v>LIQUIDAR</v>
      </c>
      <c r="U53" s="6">
        <f t="shared" si="1"/>
        <v>20646500</v>
      </c>
      <c r="V53" s="18">
        <f>_xlfn.XLOOKUP(A53,'Data precios'!A:A,'Data precios'!D:D,"",0,-1)</f>
        <v>24000000</v>
      </c>
      <c r="W53" s="9">
        <f>IFERROR(V53-P53,"")</f>
        <v>-290000</v>
      </c>
      <c r="X53" s="11">
        <f t="shared" si="2"/>
        <v>27463671</v>
      </c>
      <c r="Y53" s="9">
        <f t="shared" si="3"/>
        <v>3463671</v>
      </c>
      <c r="Z53" s="6">
        <f>_xlfn.XLOOKUP($A53,'Data precios'!$A:$A,'Data precios'!G:G,"",0,-1)</f>
        <v>27463671</v>
      </c>
      <c r="AA53" s="6">
        <f>_xlfn.XLOOKUP($A53,'Data precios'!$A:$A,'Data precios'!H:H,"",0,-1)</f>
        <v>27463671</v>
      </c>
      <c r="AB53" s="6">
        <f>_xlfn.XLOOKUP($A53,'Data precios'!$A:$A,'Data precios'!I:I,"",0,-1)</f>
        <v>27463671</v>
      </c>
      <c r="AC53" s="6">
        <f>_xlfn.XLOOKUP($A53,'Data precios'!$A:$A,'Data precios'!J:J,"",0,-1)</f>
        <v>27463671</v>
      </c>
    </row>
    <row r="54" spans="1:29" ht="15" thickBot="1" x14ac:dyDescent="0.35">
      <c r="A54" t="s">
        <v>10649</v>
      </c>
      <c r="B54" t="s">
        <v>341</v>
      </c>
      <c r="C54" t="s">
        <v>391</v>
      </c>
      <c r="D54" t="s">
        <v>230</v>
      </c>
      <c r="E54" t="s">
        <v>10650</v>
      </c>
      <c r="F54">
        <v>2026</v>
      </c>
      <c r="G54">
        <v>0</v>
      </c>
      <c r="I54" t="s">
        <v>343</v>
      </c>
      <c r="J54" t="s">
        <v>152</v>
      </c>
      <c r="K54">
        <v>489</v>
      </c>
      <c r="L54" t="s">
        <v>10538</v>
      </c>
      <c r="M54">
        <v>17738487</v>
      </c>
      <c r="N54">
        <v>1366271</v>
      </c>
      <c r="O54">
        <v>19104758</v>
      </c>
      <c r="P54">
        <v>19235294</v>
      </c>
      <c r="Q54">
        <v>130536</v>
      </c>
      <c r="R54">
        <v>68</v>
      </c>
      <c r="S54" s="5">
        <f>IFERROR(VLOOKUP(A54,'Base ATR'!$1:$1048576,3,FALSE),O54)</f>
        <v>19104758</v>
      </c>
      <c r="T54" t="str">
        <f t="shared" si="0"/>
        <v>LIQUIDAR</v>
      </c>
      <c r="U54" s="6">
        <f t="shared" si="1"/>
        <v>16349999.9</v>
      </c>
      <c r="V54" s="18" t="str">
        <f>_xlfn.XLOOKUP(A54,'Data precios'!A:A,'Data precios'!D:D,"",0,-1)</f>
        <v/>
      </c>
      <c r="W54" s="9" t="e">
        <f>V54-P54</f>
        <v>#VALUE!</v>
      </c>
      <c r="X54" s="11" t="str">
        <f t="shared" si="2"/>
        <v/>
      </c>
      <c r="Y54" s="9" t="str">
        <f t="shared" si="3"/>
        <v/>
      </c>
      <c r="Z54" s="6" t="str">
        <f>_xlfn.XLOOKUP($A54,'Data precios'!$A:$A,'Data precios'!G:G,"",0,-1)</f>
        <v/>
      </c>
      <c r="AA54" s="6" t="str">
        <f>_xlfn.XLOOKUP($A54,'Data precios'!$A:$A,'Data precios'!H:H,"",0,-1)</f>
        <v/>
      </c>
      <c r="AB54" s="6" t="str">
        <f>_xlfn.XLOOKUP($A54,'Data precios'!$A:$A,'Data precios'!I:I,"",0,-1)</f>
        <v/>
      </c>
      <c r="AC54" s="6" t="str">
        <f>_xlfn.XLOOKUP($A54,'Data precios'!$A:$A,'Data precios'!J:J,"",0,-1)</f>
        <v/>
      </c>
    </row>
    <row r="55" spans="1:29" ht="15" thickBot="1" x14ac:dyDescent="0.35">
      <c r="A55" t="s">
        <v>5320</v>
      </c>
      <c r="B55" t="s">
        <v>341</v>
      </c>
      <c r="C55" t="s">
        <v>35</v>
      </c>
      <c r="D55" t="s">
        <v>230</v>
      </c>
      <c r="E55" t="s">
        <v>5321</v>
      </c>
      <c r="F55">
        <v>2026</v>
      </c>
      <c r="G55">
        <v>3623</v>
      </c>
      <c r="I55" t="s">
        <v>343</v>
      </c>
      <c r="J55" t="s">
        <v>273</v>
      </c>
      <c r="K55">
        <v>252</v>
      </c>
      <c r="L55" t="s">
        <v>344</v>
      </c>
      <c r="M55">
        <v>12713277</v>
      </c>
      <c r="N55">
        <v>905340</v>
      </c>
      <c r="O55">
        <v>13618617</v>
      </c>
      <c r="P55">
        <v>13990000</v>
      </c>
      <c r="Q55">
        <v>371383</v>
      </c>
      <c r="R55">
        <v>265</v>
      </c>
      <c r="S55" s="5">
        <f>IFERROR(VLOOKUP(A55,'Base ATR'!$1:$1048576,3,FALSE),O55)</f>
        <v>13618617</v>
      </c>
      <c r="T55" t="str">
        <f t="shared" si="0"/>
        <v>LIQUIDAR</v>
      </c>
      <c r="U55" s="6">
        <f t="shared" si="1"/>
        <v>11891500</v>
      </c>
      <c r="V55" s="18" t="str">
        <f>_xlfn.XLOOKUP(A55,'Data precios'!A:A,'Data precios'!D:D,"",0,-1)</f>
        <v>-</v>
      </c>
      <c r="W55" s="9" t="e">
        <f>V55-P55</f>
        <v>#VALUE!</v>
      </c>
      <c r="X55" s="11">
        <f t="shared" si="2"/>
        <v>13618617</v>
      </c>
      <c r="Y55" s="9" t="str">
        <f t="shared" si="3"/>
        <v/>
      </c>
      <c r="Z55" s="6">
        <f>_xlfn.XLOOKUP($A55,'Data precios'!$A:$A,'Data precios'!G:G,"",0,-1)</f>
        <v>13618617</v>
      </c>
      <c r="AA55" s="6">
        <f>_xlfn.XLOOKUP($A55,'Data precios'!$A:$A,'Data precios'!H:H,"",0,-1)</f>
        <v>13618617</v>
      </c>
      <c r="AB55" s="6">
        <f>_xlfn.XLOOKUP($A55,'Data precios'!$A:$A,'Data precios'!I:I,"",0,-1)</f>
        <v>13618617</v>
      </c>
      <c r="AC55" s="6">
        <f>_xlfn.XLOOKUP($A55,'Data precios'!$A:$A,'Data precios'!J:J,"",0,-1)</f>
        <v>13618617</v>
      </c>
    </row>
    <row r="56" spans="1:29" ht="15" thickBot="1" x14ac:dyDescent="0.35">
      <c r="A56" t="s">
        <v>8519</v>
      </c>
      <c r="B56" t="s">
        <v>341</v>
      </c>
      <c r="C56" t="s">
        <v>35</v>
      </c>
      <c r="D56" t="s">
        <v>62</v>
      </c>
      <c r="E56" t="s">
        <v>5319</v>
      </c>
      <c r="F56">
        <v>2025</v>
      </c>
      <c r="G56">
        <v>8160</v>
      </c>
      <c r="I56" t="s">
        <v>343</v>
      </c>
      <c r="J56" t="s">
        <v>152</v>
      </c>
      <c r="K56">
        <v>108</v>
      </c>
      <c r="L56" t="s">
        <v>344</v>
      </c>
      <c r="M56">
        <v>25546891</v>
      </c>
      <c r="N56">
        <v>2425655</v>
      </c>
      <c r="O56">
        <v>27972546</v>
      </c>
      <c r="P56">
        <v>27722689</v>
      </c>
      <c r="Q56">
        <v>-249857</v>
      </c>
      <c r="R56">
        <v>-9</v>
      </c>
      <c r="S56" s="5">
        <f>IFERROR(VLOOKUP(A56,'Base ATR'!$1:$1048576,3,FALSE),O56)</f>
        <v>27972546</v>
      </c>
      <c r="T56" t="str">
        <f t="shared" si="0"/>
        <v>LIQUIDAR</v>
      </c>
      <c r="U56" s="6">
        <f t="shared" si="1"/>
        <v>23564285.649999999</v>
      </c>
      <c r="V56" s="18">
        <f>_xlfn.XLOOKUP(A56,'Data precios'!A:A,'Data precios'!D:D,"",0,-1)</f>
        <v>24900000</v>
      </c>
      <c r="W56" s="9">
        <f>V56-P56</f>
        <v>-2822689</v>
      </c>
      <c r="X56" s="11">
        <f t="shared" si="2"/>
        <v>27972546</v>
      </c>
      <c r="Y56" s="9">
        <f t="shared" si="3"/>
        <v>3072546</v>
      </c>
      <c r="Z56" s="6">
        <f>_xlfn.XLOOKUP($A56,'Data precios'!$A:$A,'Data precios'!G:G,"",0,-1)</f>
        <v>27972546</v>
      </c>
      <c r="AA56" s="6">
        <f>_xlfn.XLOOKUP($A56,'Data precios'!$A:$A,'Data precios'!H:H,"",0,-1)</f>
        <v>27972546</v>
      </c>
      <c r="AB56" s="6">
        <f>_xlfn.XLOOKUP($A56,'Data precios'!$A:$A,'Data precios'!I:I,"",0,-1)</f>
        <v>27972546</v>
      </c>
      <c r="AC56" s="6">
        <f>_xlfn.XLOOKUP($A56,'Data precios'!$A:$A,'Data precios'!J:J,"",0,-1)</f>
        <v>27972546</v>
      </c>
    </row>
    <row r="57" spans="1:29" ht="15" thickBot="1" x14ac:dyDescent="0.35">
      <c r="A57" t="s">
        <v>4115</v>
      </c>
      <c r="B57" t="s">
        <v>341</v>
      </c>
      <c r="C57" t="s">
        <v>35</v>
      </c>
      <c r="D57" t="s">
        <v>62</v>
      </c>
      <c r="E57" t="s">
        <v>4116</v>
      </c>
      <c r="F57">
        <v>2026</v>
      </c>
      <c r="G57">
        <v>0</v>
      </c>
      <c r="I57" t="s">
        <v>343</v>
      </c>
      <c r="J57" t="s">
        <v>357</v>
      </c>
      <c r="K57">
        <v>490</v>
      </c>
      <c r="L57" t="s">
        <v>8628</v>
      </c>
      <c r="M57">
        <v>21062857</v>
      </c>
      <c r="N57">
        <v>1471645</v>
      </c>
      <c r="O57">
        <v>22534502</v>
      </c>
      <c r="P57">
        <v>18990000</v>
      </c>
      <c r="Q57">
        <v>-3544502</v>
      </c>
      <c r="R57">
        <v>-1867</v>
      </c>
      <c r="S57" s="5">
        <f>IFERROR(VLOOKUP(A57,'Base ATR'!$1:$1048576,3,FALSE),O57)</f>
        <v>22534502</v>
      </c>
      <c r="T57" t="str">
        <f t="shared" si="0"/>
        <v>LIQUIDAR</v>
      </c>
      <c r="U57" s="6">
        <f t="shared" si="1"/>
        <v>16141500</v>
      </c>
      <c r="V57" s="18" t="str">
        <f>_xlfn.XLOOKUP(A57,'Data precios'!A:A,'Data precios'!D:D,"",0,-1)</f>
        <v>USO SERVICIO/GERENCIA</v>
      </c>
      <c r="W57" s="9" t="str">
        <f>IFERROR(V57-P57,"")</f>
        <v/>
      </c>
      <c r="X57" s="11">
        <f t="shared" si="2"/>
        <v>22534502</v>
      </c>
      <c r="Y57" s="9" t="str">
        <f t="shared" si="3"/>
        <v/>
      </c>
      <c r="Z57" s="6">
        <f>_xlfn.XLOOKUP($A57,'Data precios'!$A:$A,'Data precios'!G:G,"",0,-1)</f>
        <v>22534502</v>
      </c>
      <c r="AA57" s="6">
        <f>_xlfn.XLOOKUP($A57,'Data precios'!$A:$A,'Data precios'!H:H,"",0,-1)</f>
        <v>22534502</v>
      </c>
      <c r="AB57" s="6">
        <f>_xlfn.XLOOKUP($A57,'Data precios'!$A:$A,'Data precios'!I:I,"",0,-1)</f>
        <v>22534502</v>
      </c>
      <c r="AC57" s="6">
        <f>_xlfn.XLOOKUP($A57,'Data precios'!$A:$A,'Data precios'!J:J,"",0,-1)</f>
        <v>22534502</v>
      </c>
    </row>
    <row r="58" spans="1:29" ht="15" thickBot="1" x14ac:dyDescent="0.35">
      <c r="A58" t="s">
        <v>5346</v>
      </c>
      <c r="B58" t="s">
        <v>341</v>
      </c>
      <c r="C58" t="s">
        <v>35</v>
      </c>
      <c r="D58" t="s">
        <v>24</v>
      </c>
      <c r="E58" t="s">
        <v>5309</v>
      </c>
      <c r="F58">
        <v>2025</v>
      </c>
      <c r="G58">
        <v>28620</v>
      </c>
      <c r="I58" t="s">
        <v>26</v>
      </c>
      <c r="J58" t="s">
        <v>5341</v>
      </c>
      <c r="K58">
        <v>147</v>
      </c>
      <c r="L58" t="s">
        <v>8584</v>
      </c>
      <c r="M58">
        <v>37000000</v>
      </c>
      <c r="N58">
        <v>0</v>
      </c>
      <c r="O58">
        <v>37000000</v>
      </c>
      <c r="P58">
        <v>32990000</v>
      </c>
      <c r="Q58">
        <v>-4010000</v>
      </c>
      <c r="R58">
        <v>-1216</v>
      </c>
      <c r="S58" s="5">
        <f>IFERROR(VLOOKUP(A58,'Base ATR'!$1:$1048576,3,FALSE),O58)</f>
        <v>37000000</v>
      </c>
      <c r="T58" t="str">
        <f t="shared" si="0"/>
        <v>LIQUIDAR</v>
      </c>
      <c r="U58" s="6">
        <f t="shared" si="1"/>
        <v>28041500</v>
      </c>
      <c r="V58" s="18">
        <f>_xlfn.XLOOKUP(A58,'Data precios'!A:A,'Data precios'!D:D,"",0,-1)</f>
        <v>30500000</v>
      </c>
      <c r="W58" s="9">
        <f>V58-P58</f>
        <v>-2490000</v>
      </c>
      <c r="X58" s="11">
        <f t="shared" si="2"/>
        <v>37000000</v>
      </c>
      <c r="Y58" s="9">
        <f t="shared" si="3"/>
        <v>6500000</v>
      </c>
      <c r="Z58" s="6">
        <f>_xlfn.XLOOKUP($A58,'Data precios'!$A:$A,'Data precios'!G:G,"",0,-1)</f>
        <v>37000000</v>
      </c>
      <c r="AA58" s="6">
        <f>_xlfn.XLOOKUP($A58,'Data precios'!$A:$A,'Data precios'!H:H,"",0,-1)</f>
        <v>37000000</v>
      </c>
      <c r="AB58" s="6">
        <f>_xlfn.XLOOKUP($A58,'Data precios'!$A:$A,'Data precios'!I:I,"",0,-1)</f>
        <v>37000000</v>
      </c>
      <c r="AC58" s="6">
        <f>_xlfn.XLOOKUP($A58,'Data precios'!$A:$A,'Data precios'!J:J,"",0,-1)</f>
        <v>37000000</v>
      </c>
    </row>
    <row r="59" spans="1:29" ht="15" thickBot="1" x14ac:dyDescent="0.35">
      <c r="A59" t="s">
        <v>8678</v>
      </c>
      <c r="B59" t="s">
        <v>341</v>
      </c>
      <c r="C59" t="s">
        <v>386</v>
      </c>
      <c r="D59" t="s">
        <v>24</v>
      </c>
      <c r="E59" t="s">
        <v>8679</v>
      </c>
      <c r="F59">
        <v>2025</v>
      </c>
      <c r="G59">
        <v>0</v>
      </c>
      <c r="I59" t="s">
        <v>26</v>
      </c>
      <c r="J59" t="s">
        <v>8680</v>
      </c>
      <c r="K59">
        <v>65</v>
      </c>
      <c r="L59" t="s">
        <v>52</v>
      </c>
      <c r="M59">
        <v>58536100</v>
      </c>
      <c r="N59">
        <v>0</v>
      </c>
      <c r="O59">
        <v>58536100</v>
      </c>
      <c r="P59">
        <v>58536100</v>
      </c>
      <c r="Q59">
        <v>0</v>
      </c>
      <c r="R59">
        <v>0</v>
      </c>
      <c r="S59" s="5">
        <f>IFERROR(VLOOKUP(A59,'Base ATR'!$1:$1048576,3,FALSE),O59)</f>
        <v>58536100</v>
      </c>
      <c r="T59" t="str">
        <f t="shared" si="0"/>
        <v>LIQUIDAR</v>
      </c>
      <c r="U59" s="6">
        <f t="shared" si="1"/>
        <v>49755685</v>
      </c>
      <c r="V59" s="18">
        <f>_xlfn.XLOOKUP(A59,'Data precios'!A:A,'Data precios'!D:D,"",0,-1)</f>
        <v>56000000</v>
      </c>
      <c r="W59" s="9">
        <f>V59-P59</f>
        <v>-2536100</v>
      </c>
      <c r="X59" s="11">
        <f t="shared" si="2"/>
        <v>47600000</v>
      </c>
      <c r="Y59" s="9">
        <f t="shared" si="3"/>
        <v>-8400000</v>
      </c>
      <c r="Z59" s="6">
        <f>_xlfn.XLOOKUP($A59,'Data precios'!$A:$A,'Data precios'!G:G,"",0,-1)</f>
        <v>51520000</v>
      </c>
      <c r="AA59" s="6">
        <f>_xlfn.XLOOKUP($A59,'Data precios'!$A:$A,'Data precios'!H:H,"",0,-1)</f>
        <v>50400000</v>
      </c>
      <c r="AB59" s="6">
        <f>_xlfn.XLOOKUP($A59,'Data precios'!$A:$A,'Data precios'!I:I,"",0,-1)</f>
        <v>48720000</v>
      </c>
      <c r="AC59" s="6">
        <f>_xlfn.XLOOKUP($A59,'Data precios'!$A:$A,'Data precios'!J:J,"",0,-1)</f>
        <v>47600000</v>
      </c>
    </row>
    <row r="60" spans="1:29" ht="15" thickBot="1" x14ac:dyDescent="0.35">
      <c r="A60" t="s">
        <v>10517</v>
      </c>
      <c r="B60" t="s">
        <v>341</v>
      </c>
      <c r="C60" t="s">
        <v>386</v>
      </c>
      <c r="D60" t="s">
        <v>24</v>
      </c>
      <c r="E60" t="s">
        <v>10717</v>
      </c>
      <c r="F60">
        <v>2026</v>
      </c>
      <c r="G60">
        <v>0</v>
      </c>
      <c r="I60" t="s">
        <v>343</v>
      </c>
      <c r="J60" t="s">
        <v>43</v>
      </c>
      <c r="K60">
        <v>13</v>
      </c>
      <c r="L60" t="s">
        <v>33</v>
      </c>
      <c r="M60">
        <v>27190000</v>
      </c>
      <c r="N60">
        <v>0</v>
      </c>
      <c r="O60">
        <v>27190000</v>
      </c>
      <c r="P60">
        <v>33310000</v>
      </c>
      <c r="Q60">
        <v>6120000</v>
      </c>
      <c r="R60">
        <v>1837</v>
      </c>
      <c r="S60" s="5">
        <f>IFERROR(VLOOKUP(A60,'Base ATR'!$1:$1048576,3,FALSE),O60)</f>
        <v>27190000</v>
      </c>
      <c r="T60" t="str">
        <f t="shared" si="0"/>
        <v>ROTACION ALTA</v>
      </c>
      <c r="U60" s="6">
        <f t="shared" si="1"/>
        <v>33310000</v>
      </c>
      <c r="V60" s="18" t="str">
        <f>_xlfn.XLOOKUP(A60,'Data precios'!A:A,'Data precios'!D:D,"",0,-1)</f>
        <v/>
      </c>
      <c r="W60" s="9" t="str">
        <f>IFERROR(V60-P60,"")</f>
        <v/>
      </c>
      <c r="X60" s="11" t="str">
        <f t="shared" si="2"/>
        <v/>
      </c>
      <c r="Y60" s="9" t="str">
        <f t="shared" si="3"/>
        <v/>
      </c>
      <c r="Z60" s="6" t="str">
        <f>_xlfn.XLOOKUP($A60,'Data precios'!$A:$A,'Data precios'!G:G,"",0,-1)</f>
        <v/>
      </c>
      <c r="AA60" s="6" t="str">
        <f>_xlfn.XLOOKUP($A60,'Data precios'!$A:$A,'Data precios'!H:H,"",0,-1)</f>
        <v/>
      </c>
      <c r="AB60" s="6" t="str">
        <f>_xlfn.XLOOKUP($A60,'Data precios'!$A:$A,'Data precios'!I:I,"",0,-1)</f>
        <v/>
      </c>
      <c r="AC60" s="6" t="str">
        <f>_xlfn.XLOOKUP($A60,'Data precios'!$A:$A,'Data precios'!J:J,"",0,-1)</f>
        <v/>
      </c>
    </row>
    <row r="61" spans="1:29" ht="15" thickBot="1" x14ac:dyDescent="0.35">
      <c r="A61" t="s">
        <v>9198</v>
      </c>
      <c r="B61" t="s">
        <v>341</v>
      </c>
      <c r="C61" t="s">
        <v>386</v>
      </c>
      <c r="D61" t="s">
        <v>58</v>
      </c>
      <c r="E61" t="s">
        <v>10730</v>
      </c>
      <c r="F61">
        <v>2025</v>
      </c>
      <c r="G61">
        <v>0</v>
      </c>
      <c r="I61" t="s">
        <v>343</v>
      </c>
      <c r="J61" t="s">
        <v>110</v>
      </c>
      <c r="K61">
        <v>10</v>
      </c>
      <c r="L61" t="s">
        <v>33</v>
      </c>
      <c r="M61">
        <v>17322689</v>
      </c>
      <c r="N61">
        <v>0</v>
      </c>
      <c r="O61">
        <v>17322689</v>
      </c>
      <c r="P61">
        <v>18899160</v>
      </c>
      <c r="Q61">
        <v>1576471</v>
      </c>
      <c r="R61">
        <v>834</v>
      </c>
      <c r="S61" s="5">
        <f>IFERROR(VLOOKUP(A61,'Base ATR'!$1:$1048576,3,FALSE),O61)</f>
        <v>17322689</v>
      </c>
      <c r="T61" t="str">
        <f t="shared" si="0"/>
        <v>ROTACION ALTA</v>
      </c>
      <c r="U61" s="6">
        <f t="shared" si="1"/>
        <v>18899160</v>
      </c>
      <c r="V61" s="18">
        <f>_xlfn.XLOOKUP(A61,'Data precios'!A:A,'Data precios'!D:D,"",0,-1)</f>
        <v>17200000</v>
      </c>
      <c r="W61" s="9">
        <f>V61-P61</f>
        <v>-1699160</v>
      </c>
      <c r="X61" s="11">
        <f t="shared" si="2"/>
        <v>17200000</v>
      </c>
      <c r="Y61" s="9">
        <f t="shared" si="3"/>
        <v>0</v>
      </c>
      <c r="Z61" s="6">
        <f>_xlfn.XLOOKUP($A61,'Data precios'!$A:$A,'Data precios'!G:G,"",0,-1)</f>
        <v>17200000</v>
      </c>
      <c r="AA61" s="6">
        <f>_xlfn.XLOOKUP($A61,'Data precios'!$A:$A,'Data precios'!H:H,"",0,-1)</f>
        <v>16684000</v>
      </c>
      <c r="AB61" s="6">
        <f>_xlfn.XLOOKUP($A61,'Data precios'!$A:$A,'Data precios'!I:I,"",0,-1)</f>
        <v>16168000</v>
      </c>
      <c r="AC61" s="6">
        <f>_xlfn.XLOOKUP($A61,'Data precios'!$A:$A,'Data precios'!J:J,"",0,-1)</f>
        <v>15480000</v>
      </c>
    </row>
    <row r="62" spans="1:29" ht="15" thickBot="1" x14ac:dyDescent="0.35">
      <c r="A62" t="s">
        <v>5535</v>
      </c>
      <c r="B62" t="s">
        <v>341</v>
      </c>
      <c r="C62" t="s">
        <v>293</v>
      </c>
      <c r="D62" t="s">
        <v>24</v>
      </c>
      <c r="E62" t="s">
        <v>8564</v>
      </c>
      <c r="F62">
        <v>2026</v>
      </c>
      <c r="G62">
        <v>5964</v>
      </c>
      <c r="I62" t="s">
        <v>26</v>
      </c>
      <c r="J62" t="s">
        <v>225</v>
      </c>
      <c r="K62">
        <v>101</v>
      </c>
      <c r="L62" t="s">
        <v>52</v>
      </c>
      <c r="M62">
        <v>33921345</v>
      </c>
      <c r="N62">
        <v>0</v>
      </c>
      <c r="O62">
        <v>33921345</v>
      </c>
      <c r="P62">
        <v>29990000</v>
      </c>
      <c r="Q62">
        <v>-3931345</v>
      </c>
      <c r="R62">
        <v>-1311</v>
      </c>
      <c r="S62" s="5">
        <f>IFERROR(VLOOKUP(A62,'Base ATR'!$1:$1048576,3,FALSE),O62)</f>
        <v>33921345</v>
      </c>
      <c r="T62" t="str">
        <f t="shared" si="0"/>
        <v>LIQUIDAR</v>
      </c>
      <c r="U62" s="6">
        <f t="shared" si="1"/>
        <v>25491500</v>
      </c>
      <c r="V62" s="18">
        <f>_xlfn.XLOOKUP(A62,'Data precios'!A:A,'Data precios'!D:D,"",0,-1)</f>
        <v>31100000</v>
      </c>
      <c r="W62" s="9">
        <f>IFERROR(V62-P62,"")</f>
        <v>1110000</v>
      </c>
      <c r="X62" s="11">
        <f t="shared" si="2"/>
        <v>27990000</v>
      </c>
      <c r="Y62" s="9">
        <f t="shared" si="3"/>
        <v>-3110000</v>
      </c>
      <c r="Z62" s="6">
        <f>_xlfn.XLOOKUP($A62,'Data precios'!$A:$A,'Data precios'!G:G,"",0,-1)</f>
        <v>31100000</v>
      </c>
      <c r="AA62" s="6">
        <f>_xlfn.XLOOKUP($A62,'Data precios'!$A:$A,'Data precios'!H:H,"",0,-1)</f>
        <v>30167000</v>
      </c>
      <c r="AB62" s="6">
        <f>_xlfn.XLOOKUP($A62,'Data precios'!$A:$A,'Data precios'!I:I,"",0,-1)</f>
        <v>29234000</v>
      </c>
      <c r="AC62" s="6">
        <f>_xlfn.XLOOKUP($A62,'Data precios'!$A:$A,'Data precios'!J:J,"",0,-1)</f>
        <v>27990000</v>
      </c>
    </row>
    <row r="63" spans="1:29" ht="15" thickBot="1" x14ac:dyDescent="0.35">
      <c r="A63" t="s">
        <v>7182</v>
      </c>
      <c r="B63" t="s">
        <v>341</v>
      </c>
      <c r="C63" t="s">
        <v>35</v>
      </c>
      <c r="D63" t="s">
        <v>58</v>
      </c>
      <c r="E63" t="s">
        <v>8578</v>
      </c>
      <c r="F63">
        <v>2026</v>
      </c>
      <c r="G63">
        <v>3756</v>
      </c>
      <c r="I63" t="s">
        <v>343</v>
      </c>
      <c r="J63" t="s">
        <v>8579</v>
      </c>
      <c r="K63">
        <v>126</v>
      </c>
      <c r="L63" t="s">
        <v>344</v>
      </c>
      <c r="M63">
        <v>14110588</v>
      </c>
      <c r="N63">
        <v>731651</v>
      </c>
      <c r="O63">
        <v>14842239</v>
      </c>
      <c r="P63">
        <v>16798319</v>
      </c>
      <c r="Q63">
        <v>1956080</v>
      </c>
      <c r="R63">
        <v>1164</v>
      </c>
      <c r="S63" s="5">
        <f>IFERROR(VLOOKUP(A63,'Base ATR'!$1:$1048576,3,FALSE),O63)</f>
        <v>14842239</v>
      </c>
      <c r="T63" t="str">
        <f t="shared" si="0"/>
        <v>LIQUIDAR</v>
      </c>
      <c r="U63" s="6">
        <f t="shared" si="1"/>
        <v>14278571.15</v>
      </c>
      <c r="V63" s="18">
        <f>_xlfn.XLOOKUP(A63,'Data precios'!A:A,'Data precios'!D:D,"",0,-1)</f>
        <v>18500000</v>
      </c>
      <c r="W63" s="9">
        <f>IFERROR(V63-P63,"")</f>
        <v>1701681</v>
      </c>
      <c r="X63" s="11">
        <f t="shared" si="2"/>
        <v>14842239</v>
      </c>
      <c r="Y63" s="9">
        <f t="shared" si="3"/>
        <v>-3657761</v>
      </c>
      <c r="Z63" s="6">
        <f>_xlfn.XLOOKUP($A63,'Data precios'!$A:$A,'Data precios'!G:G,"",0,-1)</f>
        <v>14842239</v>
      </c>
      <c r="AA63" s="6">
        <f>_xlfn.XLOOKUP($A63,'Data precios'!$A:$A,'Data precios'!H:H,"",0,-1)</f>
        <v>14842239</v>
      </c>
      <c r="AB63" s="6">
        <f>_xlfn.XLOOKUP($A63,'Data precios'!$A:$A,'Data precios'!I:I,"",0,-1)</f>
        <v>14842239</v>
      </c>
      <c r="AC63" s="6">
        <f>_xlfn.XLOOKUP($A63,'Data precios'!$A:$A,'Data precios'!J:J,"",0,-1)</f>
        <v>14842239</v>
      </c>
    </row>
    <row r="64" spans="1:29" ht="15" thickBot="1" x14ac:dyDescent="0.35">
      <c r="A64" t="s">
        <v>7195</v>
      </c>
      <c r="B64" t="s">
        <v>341</v>
      </c>
      <c r="C64" t="s">
        <v>35</v>
      </c>
      <c r="D64" t="s">
        <v>58</v>
      </c>
      <c r="E64" t="s">
        <v>8577</v>
      </c>
      <c r="F64">
        <v>2026</v>
      </c>
      <c r="G64">
        <v>3478</v>
      </c>
      <c r="I64" t="s">
        <v>343</v>
      </c>
      <c r="J64" t="s">
        <v>284</v>
      </c>
      <c r="K64">
        <v>126</v>
      </c>
      <c r="L64" t="s">
        <v>344</v>
      </c>
      <c r="M64">
        <v>33169412</v>
      </c>
      <c r="N64">
        <v>2080269</v>
      </c>
      <c r="O64">
        <v>35249681</v>
      </c>
      <c r="P64">
        <v>39487395</v>
      </c>
      <c r="Q64">
        <v>4237714</v>
      </c>
      <c r="R64">
        <v>1073</v>
      </c>
      <c r="S64" s="5">
        <f>IFERROR(VLOOKUP(A64,'Base ATR'!$1:$1048576,3,FALSE),O64)</f>
        <v>35249681</v>
      </c>
      <c r="T64" t="str">
        <f t="shared" si="0"/>
        <v>LIQUIDAR</v>
      </c>
      <c r="U64" s="6">
        <f t="shared" si="1"/>
        <v>33564285.75</v>
      </c>
      <c r="V64" s="18">
        <f>_xlfn.XLOOKUP(A64,'Data precios'!A:A,'Data precios'!D:D,"",0,-1)</f>
        <v>36100000</v>
      </c>
      <c r="W64" s="9">
        <f>IFERROR(V64-P64,"")</f>
        <v>-3387395</v>
      </c>
      <c r="X64" s="11">
        <f t="shared" si="2"/>
        <v>35249681</v>
      </c>
      <c r="Y64" s="9">
        <f t="shared" si="3"/>
        <v>-850319</v>
      </c>
      <c r="Z64" s="6">
        <f>_xlfn.XLOOKUP($A64,'Data precios'!$A:$A,'Data precios'!G:G,"",0,-1)</f>
        <v>35249681</v>
      </c>
      <c r="AA64" s="6">
        <f>_xlfn.XLOOKUP($A64,'Data precios'!$A:$A,'Data precios'!H:H,"",0,-1)</f>
        <v>35249681</v>
      </c>
      <c r="AB64" s="6">
        <f>_xlfn.XLOOKUP($A64,'Data precios'!$A:$A,'Data precios'!I:I,"",0,-1)</f>
        <v>35249681</v>
      </c>
      <c r="AC64" s="6">
        <f>_xlfn.XLOOKUP($A64,'Data precios'!$A:$A,'Data precios'!J:J,"",0,-1)</f>
        <v>35249681</v>
      </c>
    </row>
    <row r="65" spans="1:29" ht="15" thickBot="1" x14ac:dyDescent="0.35">
      <c r="A65" t="s">
        <v>10524</v>
      </c>
      <c r="B65" t="s">
        <v>341</v>
      </c>
      <c r="C65" t="s">
        <v>386</v>
      </c>
      <c r="D65" t="s">
        <v>24</v>
      </c>
      <c r="E65" t="s">
        <v>10526</v>
      </c>
      <c r="F65">
        <v>2026</v>
      </c>
      <c r="G65">
        <v>0</v>
      </c>
      <c r="I65" t="s">
        <v>343</v>
      </c>
      <c r="J65" t="s">
        <v>10535</v>
      </c>
      <c r="K65">
        <v>217</v>
      </c>
      <c r="L65" t="s">
        <v>10538</v>
      </c>
      <c r="M65">
        <v>24100168</v>
      </c>
      <c r="N65">
        <v>703323</v>
      </c>
      <c r="O65">
        <v>24803491</v>
      </c>
      <c r="P65">
        <v>27386555</v>
      </c>
      <c r="Q65">
        <v>2583064</v>
      </c>
      <c r="R65">
        <v>943</v>
      </c>
      <c r="S65" s="5">
        <f>IFERROR(VLOOKUP(A65,'Base ATR'!$1:$1048576,3,FALSE),O65)</f>
        <v>24803491</v>
      </c>
      <c r="T65" t="str">
        <f t="shared" ref="T65:T128" si="7">IF(K65&lt;=30,"ROTACION ALTA",IF(K65&lt;30,"ROTACION MEDIA",IF(K65&lt;60,"ROTACION BAJA",IF(K65&gt;60,"LIQUIDAR"))))</f>
        <v>LIQUIDAR</v>
      </c>
      <c r="U65" s="6">
        <f t="shared" ref="U65:U128" si="8">IF(T65="ROTACION ALTA",P65,IF(T65="ROTACION MEDIA",P65*0.97,IF(T65="ROTACION BAJA",P65*0.9,IF(T65="LIQUIDAR",P65*0.85))))</f>
        <v>23278571.75</v>
      </c>
      <c r="V65" s="18">
        <f>_xlfn.XLOOKUP(A65,'Data precios'!A:A,'Data precios'!D:D,"",0,-1)</f>
        <v>0</v>
      </c>
      <c r="W65" s="9">
        <f>IFERROR(V65-P65,"")</f>
        <v>-27386555</v>
      </c>
      <c r="X65" s="11">
        <f t="shared" ref="X65:X128" si="9">IF(K65&lt;=15,Z65,IF(K65&lt;30,AA65,IF(K65&lt;60,AB65,IF(K65&gt;60,AC65))))</f>
        <v>24803491</v>
      </c>
      <c r="Y65" s="9">
        <f t="shared" ref="Y65:Y128" si="10">IFERROR(X65-V65,"")</f>
        <v>24803491</v>
      </c>
      <c r="Z65" s="6">
        <f>_xlfn.XLOOKUP($A65,'Data precios'!$A:$A,'Data precios'!G:G,"",0,-1)</f>
        <v>24803491</v>
      </c>
      <c r="AA65" s="6">
        <f>_xlfn.XLOOKUP($A65,'Data precios'!$A:$A,'Data precios'!H:H,"",0,-1)</f>
        <v>24803491</v>
      </c>
      <c r="AB65" s="6">
        <f>_xlfn.XLOOKUP($A65,'Data precios'!$A:$A,'Data precios'!I:I,"",0,-1)</f>
        <v>24803491</v>
      </c>
      <c r="AC65" s="6">
        <f>_xlfn.XLOOKUP($A65,'Data precios'!$A:$A,'Data precios'!J:J,"",0,-1)</f>
        <v>24803491</v>
      </c>
    </row>
    <row r="66" spans="1:29" ht="15" thickBot="1" x14ac:dyDescent="0.35">
      <c r="A66" t="s">
        <v>8674</v>
      </c>
      <c r="B66" t="s">
        <v>341</v>
      </c>
      <c r="C66" t="s">
        <v>391</v>
      </c>
      <c r="D66" t="s">
        <v>3991</v>
      </c>
      <c r="E66" t="s">
        <v>8675</v>
      </c>
      <c r="F66">
        <v>2026</v>
      </c>
      <c r="G66">
        <v>0</v>
      </c>
      <c r="I66" t="s">
        <v>343</v>
      </c>
      <c r="J66" t="s">
        <v>4636</v>
      </c>
      <c r="K66">
        <v>174</v>
      </c>
      <c r="L66" t="s">
        <v>8628</v>
      </c>
      <c r="M66">
        <v>21210924</v>
      </c>
      <c r="N66">
        <v>976055</v>
      </c>
      <c r="O66">
        <v>22186979</v>
      </c>
      <c r="P66">
        <v>23521008</v>
      </c>
      <c r="Q66">
        <v>1334029</v>
      </c>
      <c r="R66">
        <v>567</v>
      </c>
      <c r="S66" s="5">
        <f>IFERROR(VLOOKUP(A66,'Base ATR'!$1:$1048576,3,FALSE),O66)</f>
        <v>22186979</v>
      </c>
      <c r="T66" t="str">
        <f t="shared" si="7"/>
        <v>LIQUIDAR</v>
      </c>
      <c r="U66" s="6">
        <f t="shared" si="8"/>
        <v>19992856.800000001</v>
      </c>
      <c r="V66" s="18" t="str">
        <f>_xlfn.XLOOKUP(A66,'Data precios'!A:A,'Data precios'!D:D,"",0,-1)</f>
        <v>USO SERVICIO/GERENCIA</v>
      </c>
      <c r="W66" s="9" t="e">
        <f t="shared" ref="W66:W93" si="11">V66-P66</f>
        <v>#VALUE!</v>
      </c>
      <c r="X66" s="11">
        <f t="shared" si="9"/>
        <v>22186979</v>
      </c>
      <c r="Y66" s="9" t="str">
        <f t="shared" si="10"/>
        <v/>
      </c>
      <c r="Z66" s="6">
        <f>_xlfn.XLOOKUP($A66,'Data precios'!$A:$A,'Data precios'!G:G,"",0,-1)</f>
        <v>22186979</v>
      </c>
      <c r="AA66" s="6">
        <f>_xlfn.XLOOKUP($A66,'Data precios'!$A:$A,'Data precios'!H:H,"",0,-1)</f>
        <v>22186979</v>
      </c>
      <c r="AB66" s="6">
        <f>_xlfn.XLOOKUP($A66,'Data precios'!$A:$A,'Data precios'!I:I,"",0,-1)</f>
        <v>22186979</v>
      </c>
      <c r="AC66" s="6">
        <f>_xlfn.XLOOKUP($A66,'Data precios'!$A:$A,'Data precios'!J:J,"",0,-1)</f>
        <v>22186979</v>
      </c>
    </row>
    <row r="67" spans="1:29" ht="15" thickBot="1" x14ac:dyDescent="0.35">
      <c r="A67" t="s">
        <v>6474</v>
      </c>
      <c r="B67" t="s">
        <v>341</v>
      </c>
      <c r="C67" t="s">
        <v>5340</v>
      </c>
      <c r="D67" t="s">
        <v>24</v>
      </c>
      <c r="E67" t="s">
        <v>215</v>
      </c>
      <c r="F67">
        <v>2026</v>
      </c>
      <c r="G67">
        <v>2366</v>
      </c>
      <c r="I67" t="s">
        <v>343</v>
      </c>
      <c r="J67" t="s">
        <v>216</v>
      </c>
      <c r="K67">
        <v>93</v>
      </c>
      <c r="L67" t="s">
        <v>8565</v>
      </c>
      <c r="M67">
        <v>39737899</v>
      </c>
      <c r="N67">
        <v>0</v>
      </c>
      <c r="O67">
        <v>39737899</v>
      </c>
      <c r="P67">
        <v>47288100</v>
      </c>
      <c r="Q67">
        <v>7550201</v>
      </c>
      <c r="R67">
        <v>1597</v>
      </c>
      <c r="S67" s="5">
        <f>IFERROR(VLOOKUP(A67,'Base ATR'!$1:$1048576,3,FALSE),O67)</f>
        <v>47288100</v>
      </c>
      <c r="T67" t="str">
        <f t="shared" si="7"/>
        <v>LIQUIDAR</v>
      </c>
      <c r="U67" s="6">
        <f t="shared" si="8"/>
        <v>40194885</v>
      </c>
      <c r="V67" s="18">
        <f>_xlfn.XLOOKUP(A67,'Data precios'!A:A,'Data precios'!D:D,"",0,-1)</f>
        <v>44100000</v>
      </c>
      <c r="W67" s="9">
        <f t="shared" si="11"/>
        <v>-3188100</v>
      </c>
      <c r="X67" s="11">
        <f t="shared" si="9"/>
        <v>37485000</v>
      </c>
      <c r="Y67" s="9">
        <f t="shared" si="10"/>
        <v>-6615000</v>
      </c>
      <c r="Z67" s="6">
        <f>_xlfn.XLOOKUP($A67,'Data precios'!$A:$A,'Data precios'!G:G,"",0,-1)</f>
        <v>40572000</v>
      </c>
      <c r="AA67" s="6">
        <f>_xlfn.XLOOKUP($A67,'Data precios'!$A:$A,'Data precios'!H:H,"",0,-1)</f>
        <v>39690000</v>
      </c>
      <c r="AB67" s="6">
        <f>_xlfn.XLOOKUP($A67,'Data precios'!$A:$A,'Data precios'!I:I,"",0,-1)</f>
        <v>38367000</v>
      </c>
      <c r="AC67" s="6">
        <f>_xlfn.XLOOKUP($A67,'Data precios'!$A:$A,'Data precios'!J:J,"",0,-1)</f>
        <v>37485000</v>
      </c>
    </row>
    <row r="68" spans="1:29" ht="15" thickBot="1" x14ac:dyDescent="0.35">
      <c r="A68" t="s">
        <v>179</v>
      </c>
      <c r="B68" t="s">
        <v>22</v>
      </c>
      <c r="C68" t="s">
        <v>35</v>
      </c>
      <c r="D68" t="s">
        <v>154</v>
      </c>
      <c r="E68" t="s">
        <v>180</v>
      </c>
      <c r="F68">
        <v>2013</v>
      </c>
      <c r="G68">
        <v>160000</v>
      </c>
      <c r="I68" t="s">
        <v>26</v>
      </c>
      <c r="J68" t="s">
        <v>38</v>
      </c>
      <c r="K68">
        <v>1506</v>
      </c>
      <c r="L68" t="s">
        <v>28</v>
      </c>
      <c r="M68">
        <v>13800000</v>
      </c>
      <c r="N68">
        <v>513046</v>
      </c>
      <c r="O68">
        <v>14313046</v>
      </c>
      <c r="P68">
        <v>11490000</v>
      </c>
      <c r="Q68">
        <v>-2823046</v>
      </c>
      <c r="R68">
        <v>-2457</v>
      </c>
      <c r="S68" s="5">
        <f>IFERROR(VLOOKUP(A68,'Base ATR'!$1:$1048576,3,FALSE),O68)</f>
        <v>13800000</v>
      </c>
      <c r="T68" t="str">
        <f t="shared" si="7"/>
        <v>LIQUIDAR</v>
      </c>
      <c r="U68" s="6">
        <f t="shared" si="8"/>
        <v>9766500</v>
      </c>
      <c r="V68" s="18">
        <f>_xlfn.XLOOKUP(A68,'Data precios'!A:A,'Data precios'!D:D,"",0,-1)</f>
        <v>10300000</v>
      </c>
      <c r="W68" s="9">
        <f t="shared" si="11"/>
        <v>-1190000</v>
      </c>
      <c r="X68" s="11">
        <f t="shared" si="9"/>
        <v>14313046</v>
      </c>
      <c r="Y68" s="9">
        <f t="shared" si="10"/>
        <v>4013046</v>
      </c>
      <c r="Z68" s="6">
        <f>_xlfn.XLOOKUP($A68,'Data precios'!$A:$A,'Data precios'!G:G,"",0,-1)</f>
        <v>14313046</v>
      </c>
      <c r="AA68" s="6">
        <f>_xlfn.XLOOKUP($A68,'Data precios'!$A:$A,'Data precios'!H:H,"",0,-1)</f>
        <v>14313046</v>
      </c>
      <c r="AB68" s="6">
        <f>_xlfn.XLOOKUP($A68,'Data precios'!$A:$A,'Data precios'!I:I,"",0,-1)</f>
        <v>14313046</v>
      </c>
      <c r="AC68" s="6">
        <f>_xlfn.XLOOKUP($A68,'Data precios'!$A:$A,'Data precios'!J:J,"",0,-1)</f>
        <v>14313046</v>
      </c>
    </row>
    <row r="69" spans="1:29" ht="15" thickBot="1" x14ac:dyDescent="0.35">
      <c r="A69" t="s">
        <v>116</v>
      </c>
      <c r="B69" t="s">
        <v>22</v>
      </c>
      <c r="C69" t="s">
        <v>35</v>
      </c>
      <c r="D69" t="s">
        <v>58</v>
      </c>
      <c r="E69" t="s">
        <v>8626</v>
      </c>
      <c r="F69">
        <v>2014</v>
      </c>
      <c r="G69">
        <v>83000</v>
      </c>
      <c r="I69" t="s">
        <v>26</v>
      </c>
      <c r="J69" t="s">
        <v>8627</v>
      </c>
      <c r="K69">
        <v>2316</v>
      </c>
      <c r="L69" t="s">
        <v>8628</v>
      </c>
      <c r="M69">
        <v>0</v>
      </c>
      <c r="N69">
        <v>2523835</v>
      </c>
      <c r="O69">
        <v>2523835</v>
      </c>
      <c r="P69">
        <v>8490000</v>
      </c>
      <c r="Q69">
        <v>5966165</v>
      </c>
      <c r="R69">
        <v>7027</v>
      </c>
      <c r="S69" s="5">
        <f>IFERROR(VLOOKUP(A69,'Base ATR'!$1:$1048576,3,FALSE),O69)</f>
        <v>6300000</v>
      </c>
      <c r="T69" t="str">
        <f t="shared" si="7"/>
        <v>LIQUIDAR</v>
      </c>
      <c r="U69" s="6">
        <f t="shared" si="8"/>
        <v>7216500</v>
      </c>
      <c r="V69" s="18">
        <f>_xlfn.XLOOKUP(A69,'Data precios'!A:A,'Data precios'!D:D,"",0,-1)</f>
        <v>8700000</v>
      </c>
      <c r="W69" s="9">
        <f t="shared" si="11"/>
        <v>210000</v>
      </c>
      <c r="X69" s="11">
        <f t="shared" si="9"/>
        <v>2523835</v>
      </c>
      <c r="Y69" s="9">
        <f t="shared" si="10"/>
        <v>-6176165</v>
      </c>
      <c r="Z69" s="6">
        <f>_xlfn.XLOOKUP($A69,'Data precios'!$A:$A,'Data precios'!G:G,"",0,-1)</f>
        <v>2523835</v>
      </c>
      <c r="AA69" s="6">
        <f>_xlfn.XLOOKUP($A69,'Data precios'!$A:$A,'Data precios'!H:H,"",0,-1)</f>
        <v>2523835</v>
      </c>
      <c r="AB69" s="6">
        <f>_xlfn.XLOOKUP($A69,'Data precios'!$A:$A,'Data precios'!I:I,"",0,-1)</f>
        <v>2523835</v>
      </c>
      <c r="AC69" s="6">
        <f>_xlfn.XLOOKUP($A69,'Data precios'!$A:$A,'Data precios'!J:J,"",0,-1)</f>
        <v>2523835</v>
      </c>
    </row>
    <row r="70" spans="1:29" ht="15" thickBot="1" x14ac:dyDescent="0.35">
      <c r="A70" t="s">
        <v>8661</v>
      </c>
      <c r="B70" t="s">
        <v>22</v>
      </c>
      <c r="C70" t="s">
        <v>8656</v>
      </c>
      <c r="D70" t="s">
        <v>58</v>
      </c>
      <c r="E70" t="s">
        <v>8662</v>
      </c>
      <c r="F70">
        <v>2014</v>
      </c>
      <c r="G70">
        <v>50000</v>
      </c>
      <c r="I70" t="s">
        <v>26</v>
      </c>
      <c r="J70" t="s">
        <v>8663</v>
      </c>
      <c r="K70">
        <v>2900</v>
      </c>
      <c r="L70" t="s">
        <v>8658</v>
      </c>
      <c r="M70">
        <v>0</v>
      </c>
      <c r="N70">
        <v>1812732</v>
      </c>
      <c r="O70">
        <v>1812732</v>
      </c>
      <c r="P70">
        <v>4390000</v>
      </c>
      <c r="Q70">
        <v>2577268</v>
      </c>
      <c r="R70">
        <v>5871</v>
      </c>
      <c r="S70" s="5">
        <f>IFERROR(VLOOKUP(A70,'Base ATR'!$1:$1048576,3,FALSE),O70)</f>
        <v>1812732</v>
      </c>
      <c r="T70" t="str">
        <f t="shared" si="7"/>
        <v>LIQUIDAR</v>
      </c>
      <c r="U70" s="6">
        <f t="shared" si="8"/>
        <v>3731500</v>
      </c>
      <c r="V70" s="18" t="str">
        <f>_xlfn.XLOOKUP(A70,'Data precios'!A:A,'Data precios'!D:D,"",0,-1)</f>
        <v>USO SERVICIO/GERENCIA</v>
      </c>
      <c r="W70" s="9" t="e">
        <f t="shared" si="11"/>
        <v>#VALUE!</v>
      </c>
      <c r="X70" s="11">
        <f t="shared" si="9"/>
        <v>1812732</v>
      </c>
      <c r="Y70" s="9" t="str">
        <f t="shared" si="10"/>
        <v/>
      </c>
      <c r="Z70" s="6">
        <f>_xlfn.XLOOKUP($A70,'Data precios'!$A:$A,'Data precios'!G:G,"",0,-1)</f>
        <v>1812732</v>
      </c>
      <c r="AA70" s="6">
        <f>_xlfn.XLOOKUP($A70,'Data precios'!$A:$A,'Data precios'!H:H,"",0,-1)</f>
        <v>1812732</v>
      </c>
      <c r="AB70" s="6">
        <f>_xlfn.XLOOKUP($A70,'Data precios'!$A:$A,'Data precios'!I:I,"",0,-1)</f>
        <v>1812732</v>
      </c>
      <c r="AC70" s="6">
        <f>_xlfn.XLOOKUP($A70,'Data precios'!$A:$A,'Data precios'!J:J,"",0,-1)</f>
        <v>1812732</v>
      </c>
    </row>
    <row r="71" spans="1:29" ht="15" thickBot="1" x14ac:dyDescent="0.35">
      <c r="A71" t="s">
        <v>8638</v>
      </c>
      <c r="B71" t="s">
        <v>22</v>
      </c>
      <c r="C71" t="s">
        <v>293</v>
      </c>
      <c r="D71" t="s">
        <v>50</v>
      </c>
      <c r="E71" t="s">
        <v>8639</v>
      </c>
      <c r="F71">
        <v>2014</v>
      </c>
      <c r="G71">
        <v>0</v>
      </c>
      <c r="I71" t="s">
        <v>26</v>
      </c>
      <c r="J71" t="s">
        <v>43</v>
      </c>
      <c r="K71">
        <v>4425</v>
      </c>
      <c r="L71" t="s">
        <v>8640</v>
      </c>
      <c r="M71">
        <v>108561</v>
      </c>
      <c r="N71">
        <v>3090141</v>
      </c>
      <c r="O71">
        <v>3198702</v>
      </c>
      <c r="P71">
        <v>4867100</v>
      </c>
      <c r="Q71">
        <v>1668398</v>
      </c>
      <c r="R71">
        <v>3428</v>
      </c>
      <c r="S71" s="5">
        <f>IFERROR(VLOOKUP(A71,'Base ATR'!$1:$1048576,3,FALSE),O71)</f>
        <v>3198702</v>
      </c>
      <c r="T71" t="str">
        <f t="shared" si="7"/>
        <v>LIQUIDAR</v>
      </c>
      <c r="U71" s="6">
        <f t="shared" si="8"/>
        <v>4137035</v>
      </c>
      <c r="V71" s="18" t="str">
        <f>_xlfn.XLOOKUP(A71,'Data precios'!A:A,'Data precios'!D:D,"",0,-1)</f>
        <v>USO SERVICIO</v>
      </c>
      <c r="W71" s="9" t="e">
        <f t="shared" si="11"/>
        <v>#VALUE!</v>
      </c>
      <c r="X71" s="11">
        <f t="shared" si="9"/>
        <v>3198702</v>
      </c>
      <c r="Y71" s="9" t="str">
        <f t="shared" si="10"/>
        <v/>
      </c>
      <c r="Z71" s="6">
        <f>_xlfn.XLOOKUP($A71,'Data precios'!$A:$A,'Data precios'!G:G,"",0,-1)</f>
        <v>3198702</v>
      </c>
      <c r="AA71" s="6">
        <f>_xlfn.XLOOKUP($A71,'Data precios'!$A:$A,'Data precios'!H:H,"",0,-1)</f>
        <v>3198702</v>
      </c>
      <c r="AB71" s="6">
        <f>_xlfn.XLOOKUP($A71,'Data precios'!$A:$A,'Data precios'!I:I,"",0,-1)</f>
        <v>3198702</v>
      </c>
      <c r="AC71" s="6">
        <f>_xlfn.XLOOKUP($A71,'Data precios'!$A:$A,'Data precios'!J:J,"",0,-1)</f>
        <v>3198702</v>
      </c>
    </row>
    <row r="72" spans="1:29" ht="15" thickBot="1" x14ac:dyDescent="0.35">
      <c r="A72" t="s">
        <v>8645</v>
      </c>
      <c r="B72" t="s">
        <v>22</v>
      </c>
      <c r="C72" t="s">
        <v>35</v>
      </c>
      <c r="D72" t="s">
        <v>50</v>
      </c>
      <c r="E72" t="s">
        <v>8639</v>
      </c>
      <c r="F72">
        <v>2014</v>
      </c>
      <c r="G72">
        <v>0</v>
      </c>
      <c r="I72" t="s">
        <v>26</v>
      </c>
      <c r="J72" t="s">
        <v>43</v>
      </c>
      <c r="K72">
        <v>4432</v>
      </c>
      <c r="L72" t="s">
        <v>8640</v>
      </c>
      <c r="M72">
        <v>82597</v>
      </c>
      <c r="N72">
        <v>4016851</v>
      </c>
      <c r="O72">
        <v>4099448</v>
      </c>
      <c r="P72">
        <v>3490000</v>
      </c>
      <c r="Q72">
        <v>-609448</v>
      </c>
      <c r="R72">
        <v>-1746</v>
      </c>
      <c r="S72" s="5">
        <f>IFERROR(VLOOKUP(A72,'Base ATR'!$1:$1048576,3,FALSE),O72)</f>
        <v>4099448</v>
      </c>
      <c r="T72" t="str">
        <f t="shared" si="7"/>
        <v>LIQUIDAR</v>
      </c>
      <c r="U72" s="6">
        <f t="shared" si="8"/>
        <v>2966500</v>
      </c>
      <c r="V72" s="18" t="str">
        <f>_xlfn.XLOOKUP(A72,'Data precios'!A:A,'Data precios'!D:D,"",0,-1)</f>
        <v>USO SERVICIO/GERENCIA</v>
      </c>
      <c r="W72" s="9" t="e">
        <f t="shared" si="11"/>
        <v>#VALUE!</v>
      </c>
      <c r="X72" s="11">
        <f t="shared" si="9"/>
        <v>4099448</v>
      </c>
      <c r="Y72" s="9" t="str">
        <f t="shared" si="10"/>
        <v/>
      </c>
      <c r="Z72" s="6">
        <f>_xlfn.XLOOKUP($A72,'Data precios'!$A:$A,'Data precios'!G:G,"",0,-1)</f>
        <v>4099448</v>
      </c>
      <c r="AA72" s="6">
        <f>_xlfn.XLOOKUP($A72,'Data precios'!$A:$A,'Data precios'!H:H,"",0,-1)</f>
        <v>4099448</v>
      </c>
      <c r="AB72" s="6">
        <f>_xlfn.XLOOKUP($A72,'Data precios'!$A:$A,'Data precios'!I:I,"",0,-1)</f>
        <v>4099448</v>
      </c>
      <c r="AC72" s="6">
        <f>_xlfn.XLOOKUP($A72,'Data precios'!$A:$A,'Data precios'!J:J,"",0,-1)</f>
        <v>4099448</v>
      </c>
    </row>
    <row r="73" spans="1:29" ht="15" thickBot="1" x14ac:dyDescent="0.35">
      <c r="A73" t="s">
        <v>302</v>
      </c>
      <c r="B73" t="s">
        <v>22</v>
      </c>
      <c r="C73" t="s">
        <v>5291</v>
      </c>
      <c r="D73" t="s">
        <v>182</v>
      </c>
      <c r="E73" t="s">
        <v>303</v>
      </c>
      <c r="F73">
        <v>2015</v>
      </c>
      <c r="G73">
        <v>169000</v>
      </c>
      <c r="I73" t="s">
        <v>26</v>
      </c>
      <c r="J73" t="s">
        <v>94</v>
      </c>
      <c r="K73">
        <v>1591</v>
      </c>
      <c r="L73" t="s">
        <v>28</v>
      </c>
      <c r="M73">
        <v>10500000</v>
      </c>
      <c r="N73">
        <v>461694</v>
      </c>
      <c r="O73">
        <v>10961694</v>
      </c>
      <c r="P73">
        <v>8490000</v>
      </c>
      <c r="Q73">
        <v>-2471694</v>
      </c>
      <c r="R73">
        <v>-2911</v>
      </c>
      <c r="S73" s="5">
        <f>IFERROR(VLOOKUP(A73,'Base ATR'!$1:$1048576,3,FALSE),O73)</f>
        <v>10500000</v>
      </c>
      <c r="T73" t="str">
        <f t="shared" si="7"/>
        <v>LIQUIDAR</v>
      </c>
      <c r="U73" s="6">
        <f t="shared" si="8"/>
        <v>7216500</v>
      </c>
      <c r="V73" s="18">
        <f>_xlfn.XLOOKUP(A73,'Data precios'!A:A,'Data precios'!D:D,"",0,-1)</f>
        <v>6410000</v>
      </c>
      <c r="W73" s="9">
        <f t="shared" si="11"/>
        <v>-2080000</v>
      </c>
      <c r="X73" s="11">
        <f t="shared" si="9"/>
        <v>10961694</v>
      </c>
      <c r="Y73" s="9">
        <f t="shared" si="10"/>
        <v>4551694</v>
      </c>
      <c r="Z73" s="6">
        <f>_xlfn.XLOOKUP($A73,'Data precios'!$A:$A,'Data precios'!G:G,"",0,-1)</f>
        <v>10961694</v>
      </c>
      <c r="AA73" s="6">
        <f>_xlfn.XLOOKUP($A73,'Data precios'!$A:$A,'Data precios'!H:H,"",0,-1)</f>
        <v>10961694</v>
      </c>
      <c r="AB73" s="6">
        <f>_xlfn.XLOOKUP($A73,'Data precios'!$A:$A,'Data precios'!I:I,"",0,-1)</f>
        <v>10961694</v>
      </c>
      <c r="AC73" s="6">
        <f>_xlfn.XLOOKUP($A73,'Data precios'!$A:$A,'Data precios'!J:J,"",0,-1)</f>
        <v>10961694</v>
      </c>
    </row>
    <row r="74" spans="1:29" ht="15" thickBot="1" x14ac:dyDescent="0.35">
      <c r="A74" t="s">
        <v>8655</v>
      </c>
      <c r="B74" t="s">
        <v>22</v>
      </c>
      <c r="C74" t="s">
        <v>8656</v>
      </c>
      <c r="D74" t="s">
        <v>58</v>
      </c>
      <c r="E74" t="s">
        <v>8657</v>
      </c>
      <c r="F74">
        <v>2016</v>
      </c>
      <c r="G74">
        <v>0</v>
      </c>
      <c r="I74" t="s">
        <v>26</v>
      </c>
      <c r="J74" t="s">
        <v>110</v>
      </c>
      <c r="K74">
        <v>3909</v>
      </c>
      <c r="L74" t="s">
        <v>8658</v>
      </c>
      <c r="M74">
        <v>323597</v>
      </c>
      <c r="N74">
        <v>3165631</v>
      </c>
      <c r="O74">
        <v>3489228</v>
      </c>
      <c r="P74">
        <v>14800000</v>
      </c>
      <c r="Q74">
        <v>11310772</v>
      </c>
      <c r="R74">
        <v>7642</v>
      </c>
      <c r="S74" s="5">
        <f>IFERROR(VLOOKUP(A74,'Base ATR'!$1:$1048576,3,FALSE),O74)</f>
        <v>3489228</v>
      </c>
      <c r="T74" t="str">
        <f t="shared" si="7"/>
        <v>LIQUIDAR</v>
      </c>
      <c r="U74" s="6">
        <f t="shared" si="8"/>
        <v>12580000</v>
      </c>
      <c r="V74" s="18" t="str">
        <f>_xlfn.XLOOKUP(A74,'Data precios'!A:A,'Data precios'!D:D,"",0,-1)</f>
        <v>USO SERVICIO/GERENCIA</v>
      </c>
      <c r="W74" s="9" t="e">
        <f t="shared" si="11"/>
        <v>#VALUE!</v>
      </c>
      <c r="X74" s="11">
        <f t="shared" si="9"/>
        <v>3489228</v>
      </c>
      <c r="Y74" s="9" t="str">
        <f t="shared" si="10"/>
        <v/>
      </c>
      <c r="Z74" s="6">
        <f>_xlfn.XLOOKUP($A74,'Data precios'!$A:$A,'Data precios'!G:G,"",0,-1)</f>
        <v>3489228</v>
      </c>
      <c r="AA74" s="6">
        <f>_xlfn.XLOOKUP($A74,'Data precios'!$A:$A,'Data precios'!H:H,"",0,-1)</f>
        <v>3489228</v>
      </c>
      <c r="AB74" s="6">
        <f>_xlfn.XLOOKUP($A74,'Data precios'!$A:$A,'Data precios'!I:I,"",0,-1)</f>
        <v>3489228</v>
      </c>
      <c r="AC74" s="6">
        <f>_xlfn.XLOOKUP($A74,'Data precios'!$A:$A,'Data precios'!J:J,"",0,-1)</f>
        <v>3489228</v>
      </c>
    </row>
    <row r="75" spans="1:29" ht="15" thickBot="1" x14ac:dyDescent="0.35">
      <c r="A75" t="s">
        <v>91</v>
      </c>
      <c r="B75" t="s">
        <v>22</v>
      </c>
      <c r="C75" t="s">
        <v>35</v>
      </c>
      <c r="D75" t="s">
        <v>92</v>
      </c>
      <c r="E75" t="s">
        <v>93</v>
      </c>
      <c r="F75">
        <v>2017</v>
      </c>
      <c r="G75">
        <v>75000</v>
      </c>
      <c r="I75" t="s">
        <v>26</v>
      </c>
      <c r="J75" t="s">
        <v>94</v>
      </c>
      <c r="K75">
        <v>330</v>
      </c>
      <c r="L75" t="s">
        <v>52</v>
      </c>
      <c r="M75">
        <v>7300000</v>
      </c>
      <c r="N75">
        <v>235530</v>
      </c>
      <c r="O75">
        <v>7535530</v>
      </c>
      <c r="P75">
        <v>9590000</v>
      </c>
      <c r="Q75">
        <v>2054470</v>
      </c>
      <c r="R75">
        <v>2142</v>
      </c>
      <c r="S75" s="5">
        <f>IFERROR(VLOOKUP(A75,'Base ATR'!$1:$1048576,3,FALSE),O75)</f>
        <v>7300000</v>
      </c>
      <c r="T75" t="str">
        <f t="shared" si="7"/>
        <v>LIQUIDAR</v>
      </c>
      <c r="U75" s="6">
        <f t="shared" si="8"/>
        <v>8151500</v>
      </c>
      <c r="V75" s="18">
        <f>_xlfn.XLOOKUP(A75,'Data precios'!A:A,'Data precios'!D:D,"",0,-1)</f>
        <v>8900000</v>
      </c>
      <c r="W75" s="9">
        <f t="shared" si="11"/>
        <v>-690000</v>
      </c>
      <c r="X75" s="11">
        <f t="shared" si="9"/>
        <v>7535530</v>
      </c>
      <c r="Y75" s="9">
        <f t="shared" si="10"/>
        <v>-1364470</v>
      </c>
      <c r="Z75" s="6">
        <f>_xlfn.XLOOKUP($A75,'Data precios'!$A:$A,'Data precios'!G:G,"",0,-1)</f>
        <v>7535530</v>
      </c>
      <c r="AA75" s="6">
        <f>_xlfn.XLOOKUP($A75,'Data precios'!$A:$A,'Data precios'!H:H,"",0,-1)</f>
        <v>7535530</v>
      </c>
      <c r="AB75" s="6">
        <f>_xlfn.XLOOKUP($A75,'Data precios'!$A:$A,'Data precios'!I:I,"",0,-1)</f>
        <v>7535530</v>
      </c>
      <c r="AC75" s="6">
        <f>_xlfn.XLOOKUP($A75,'Data precios'!$A:$A,'Data precios'!J:J,"",0,-1)</f>
        <v>7535530</v>
      </c>
    </row>
    <row r="76" spans="1:29" ht="15" thickBot="1" x14ac:dyDescent="0.35">
      <c r="A76" t="s">
        <v>6638</v>
      </c>
      <c r="B76" t="s">
        <v>22</v>
      </c>
      <c r="C76" t="s">
        <v>54</v>
      </c>
      <c r="D76" t="s">
        <v>24</v>
      </c>
      <c r="E76" t="s">
        <v>10637</v>
      </c>
      <c r="F76">
        <v>2018</v>
      </c>
      <c r="G76">
        <v>66252</v>
      </c>
      <c r="I76" t="s">
        <v>26</v>
      </c>
      <c r="J76" t="s">
        <v>322</v>
      </c>
      <c r="K76">
        <v>54</v>
      </c>
      <c r="L76" t="s">
        <v>121</v>
      </c>
      <c r="M76">
        <v>8600000</v>
      </c>
      <c r="N76">
        <v>258240</v>
      </c>
      <c r="O76">
        <v>8858240</v>
      </c>
      <c r="P76">
        <v>10490000</v>
      </c>
      <c r="Q76">
        <v>1631760</v>
      </c>
      <c r="R76">
        <v>1556</v>
      </c>
      <c r="S76" s="5">
        <f>IFERROR(VLOOKUP(A76,'Base ATR'!$1:$1048576,3,FALSE),O76)</f>
        <v>8600000</v>
      </c>
      <c r="T76" t="str">
        <f t="shared" si="7"/>
        <v>ROTACION BAJA</v>
      </c>
      <c r="U76" s="6">
        <f t="shared" si="8"/>
        <v>9441000</v>
      </c>
      <c r="V76" s="18">
        <f>_xlfn.XLOOKUP(A76,'Data precios'!A:A,'Data precios'!D:D,"",0,-1)</f>
        <v>10800000</v>
      </c>
      <c r="W76" s="9">
        <f t="shared" si="11"/>
        <v>310000</v>
      </c>
      <c r="X76" s="11">
        <f t="shared" si="9"/>
        <v>10152000</v>
      </c>
      <c r="Y76" s="9">
        <f t="shared" si="10"/>
        <v>-648000</v>
      </c>
      <c r="Z76" s="6">
        <f>_xlfn.XLOOKUP($A76,'Data precios'!$A:$A,'Data precios'!G:G,"",0,-1)</f>
        <v>10800000</v>
      </c>
      <c r="AA76" s="6">
        <f>_xlfn.XLOOKUP($A76,'Data precios'!$A:$A,'Data precios'!H:H,"",0,-1)</f>
        <v>10476000</v>
      </c>
      <c r="AB76" s="6">
        <f>_xlfn.XLOOKUP($A76,'Data precios'!$A:$A,'Data precios'!I:I,"",0,-1)</f>
        <v>10152000</v>
      </c>
      <c r="AC76" s="6">
        <f>_xlfn.XLOOKUP($A76,'Data precios'!$A:$A,'Data precios'!J:J,"",0,-1)</f>
        <v>9720000</v>
      </c>
    </row>
    <row r="77" spans="1:29" ht="15" thickBot="1" x14ac:dyDescent="0.35">
      <c r="A77" t="s">
        <v>254</v>
      </c>
      <c r="B77" t="s">
        <v>22</v>
      </c>
      <c r="C77" t="s">
        <v>35</v>
      </c>
      <c r="D77" t="s">
        <v>62</v>
      </c>
      <c r="E77" t="s">
        <v>255</v>
      </c>
      <c r="F77">
        <v>2018</v>
      </c>
      <c r="G77">
        <v>120000</v>
      </c>
      <c r="I77" t="s">
        <v>26</v>
      </c>
      <c r="J77" t="s">
        <v>67</v>
      </c>
      <c r="K77">
        <v>1617</v>
      </c>
      <c r="L77" t="s">
        <v>52</v>
      </c>
      <c r="M77">
        <v>17650000</v>
      </c>
      <c r="N77">
        <v>753678</v>
      </c>
      <c r="O77">
        <v>18403678</v>
      </c>
      <c r="P77">
        <v>14390000</v>
      </c>
      <c r="Q77">
        <v>-4013678</v>
      </c>
      <c r="R77">
        <v>-2789</v>
      </c>
      <c r="S77" s="5">
        <f>IFERROR(VLOOKUP(A77,'Base ATR'!$1:$1048576,3,FALSE),O77)</f>
        <v>18403678</v>
      </c>
      <c r="T77" t="str">
        <f t="shared" si="7"/>
        <v>LIQUIDAR</v>
      </c>
      <c r="U77" s="6">
        <f t="shared" si="8"/>
        <v>12231500</v>
      </c>
      <c r="V77" s="18">
        <f>_xlfn.XLOOKUP(A77,'Data precios'!A:A,'Data precios'!D:D,"",0,-1)</f>
        <v>10900000</v>
      </c>
      <c r="W77" s="9">
        <f t="shared" si="11"/>
        <v>-3490000</v>
      </c>
      <c r="X77" s="11">
        <f t="shared" si="9"/>
        <v>18403678</v>
      </c>
      <c r="Y77" s="9">
        <f t="shared" si="10"/>
        <v>7503678</v>
      </c>
      <c r="Z77" s="6">
        <f>_xlfn.XLOOKUP($A77,'Data precios'!$A:$A,'Data precios'!G:G,"",0,-1)</f>
        <v>18403678</v>
      </c>
      <c r="AA77" s="6">
        <f>_xlfn.XLOOKUP($A77,'Data precios'!$A:$A,'Data precios'!H:H,"",0,-1)</f>
        <v>18403678</v>
      </c>
      <c r="AB77" s="6">
        <f>_xlfn.XLOOKUP($A77,'Data precios'!$A:$A,'Data precios'!I:I,"",0,-1)</f>
        <v>18403678</v>
      </c>
      <c r="AC77" s="6">
        <f>_xlfn.XLOOKUP($A77,'Data precios'!$A:$A,'Data precios'!J:J,"",0,-1)</f>
        <v>18403678</v>
      </c>
    </row>
    <row r="78" spans="1:29" ht="15" thickBot="1" x14ac:dyDescent="0.35">
      <c r="A78" t="s">
        <v>10718</v>
      </c>
      <c r="B78" t="s">
        <v>22</v>
      </c>
      <c r="C78" t="s">
        <v>54</v>
      </c>
      <c r="D78" t="s">
        <v>188</v>
      </c>
      <c r="E78" t="s">
        <v>10719</v>
      </c>
      <c r="F78">
        <v>2018</v>
      </c>
      <c r="G78">
        <v>68000</v>
      </c>
      <c r="I78" t="s">
        <v>26</v>
      </c>
      <c r="J78" t="s">
        <v>43</v>
      </c>
      <c r="K78">
        <v>1</v>
      </c>
      <c r="L78" t="s">
        <v>39</v>
      </c>
      <c r="M78">
        <v>9200000</v>
      </c>
      <c r="N78">
        <v>0</v>
      </c>
      <c r="O78">
        <v>9200000</v>
      </c>
      <c r="P78">
        <v>11990000</v>
      </c>
      <c r="Q78">
        <v>2790000</v>
      </c>
      <c r="R78">
        <v>2327</v>
      </c>
      <c r="S78" s="5">
        <f>IFERROR(VLOOKUP(A78,'Base ATR'!$1:$1048576,3,FALSE),O78)</f>
        <v>9200000</v>
      </c>
      <c r="T78" t="str">
        <f t="shared" si="7"/>
        <v>ROTACION ALTA</v>
      </c>
      <c r="U78" s="6">
        <f t="shared" si="8"/>
        <v>11990000</v>
      </c>
      <c r="V78" s="18">
        <f>_xlfn.XLOOKUP(A78,'Data precios'!A:A,'Data precios'!D:D,"",0,-1)</f>
        <v>13800000</v>
      </c>
      <c r="W78" s="9">
        <f t="shared" si="11"/>
        <v>1810000</v>
      </c>
      <c r="X78" s="11">
        <f t="shared" si="9"/>
        <v>13800000</v>
      </c>
      <c r="Y78" s="9">
        <f t="shared" si="10"/>
        <v>0</v>
      </c>
      <c r="Z78" s="6">
        <f>_xlfn.XLOOKUP($A78,'Data precios'!$A:$A,'Data precios'!G:G,"",0,-1)</f>
        <v>13800000</v>
      </c>
      <c r="AA78" s="6">
        <f>_xlfn.XLOOKUP($A78,'Data precios'!$A:$A,'Data precios'!H:H,"",0,-1)</f>
        <v>13386000</v>
      </c>
      <c r="AB78" s="6">
        <f>_xlfn.XLOOKUP($A78,'Data precios'!$A:$A,'Data precios'!I:I,"",0,-1)</f>
        <v>12972000</v>
      </c>
      <c r="AC78" s="6">
        <f>_xlfn.XLOOKUP($A78,'Data precios'!$A:$A,'Data precios'!J:J,"",0,-1)</f>
        <v>12420000</v>
      </c>
    </row>
    <row r="79" spans="1:29" ht="15" thickBot="1" x14ac:dyDescent="0.35">
      <c r="A79" t="s">
        <v>245</v>
      </c>
      <c r="B79" t="s">
        <v>22</v>
      </c>
      <c r="C79" t="s">
        <v>30</v>
      </c>
      <c r="D79" t="s">
        <v>62</v>
      </c>
      <c r="E79" t="s">
        <v>246</v>
      </c>
      <c r="F79">
        <v>2018</v>
      </c>
      <c r="G79">
        <v>95984</v>
      </c>
      <c r="I79" t="s">
        <v>26</v>
      </c>
      <c r="J79" t="s">
        <v>247</v>
      </c>
      <c r="K79">
        <v>202</v>
      </c>
      <c r="L79" t="s">
        <v>52</v>
      </c>
      <c r="M79">
        <v>8800000</v>
      </c>
      <c r="N79">
        <v>258030</v>
      </c>
      <c r="O79">
        <v>9058030</v>
      </c>
      <c r="P79">
        <v>10490000</v>
      </c>
      <c r="Q79">
        <v>1431970</v>
      </c>
      <c r="R79">
        <v>1365</v>
      </c>
      <c r="S79" s="5">
        <f>IFERROR(VLOOKUP(A79,'Base ATR'!$1:$1048576,3,FALSE),O79)</f>
        <v>8800000</v>
      </c>
      <c r="T79" t="str">
        <f t="shared" si="7"/>
        <v>LIQUIDAR</v>
      </c>
      <c r="U79" s="6">
        <f t="shared" si="8"/>
        <v>8916500</v>
      </c>
      <c r="V79" s="18">
        <f>_xlfn.XLOOKUP(A79,'Data precios'!A:A,'Data precios'!D:D,"",0,-1)</f>
        <v>11870000</v>
      </c>
      <c r="W79" s="9">
        <f t="shared" si="11"/>
        <v>1380000</v>
      </c>
      <c r="X79" s="11">
        <f t="shared" si="9"/>
        <v>10683000</v>
      </c>
      <c r="Y79" s="9">
        <f t="shared" si="10"/>
        <v>-1187000</v>
      </c>
      <c r="Z79" s="6">
        <f>_xlfn.XLOOKUP($A79,'Data precios'!$A:$A,'Data precios'!G:G,"",0,-1)</f>
        <v>11870000</v>
      </c>
      <c r="AA79" s="6">
        <f>_xlfn.XLOOKUP($A79,'Data precios'!$A:$A,'Data precios'!H:H,"",0,-1)</f>
        <v>11513900</v>
      </c>
      <c r="AB79" s="6">
        <f>_xlfn.XLOOKUP($A79,'Data precios'!$A:$A,'Data precios'!I:I,"",0,-1)</f>
        <v>11157800</v>
      </c>
      <c r="AC79" s="6">
        <f>_xlfn.XLOOKUP($A79,'Data precios'!$A:$A,'Data precios'!J:J,"",0,-1)</f>
        <v>10683000</v>
      </c>
    </row>
    <row r="80" spans="1:29" ht="15" thickBot="1" x14ac:dyDescent="0.35">
      <c r="A80" t="s">
        <v>8961</v>
      </c>
      <c r="B80" t="s">
        <v>22</v>
      </c>
      <c r="C80" t="s">
        <v>5291</v>
      </c>
      <c r="D80" t="s">
        <v>154</v>
      </c>
      <c r="E80" t="s">
        <v>10529</v>
      </c>
      <c r="F80">
        <v>2019</v>
      </c>
      <c r="G80">
        <v>44500</v>
      </c>
      <c r="I80" t="s">
        <v>26</v>
      </c>
      <c r="J80" t="s">
        <v>161</v>
      </c>
      <c r="K80">
        <v>26</v>
      </c>
      <c r="L80" t="s">
        <v>39</v>
      </c>
      <c r="M80">
        <v>9500000</v>
      </c>
      <c r="N80">
        <v>271740</v>
      </c>
      <c r="O80">
        <v>9771740</v>
      </c>
      <c r="P80">
        <v>10490000</v>
      </c>
      <c r="Q80">
        <v>718260</v>
      </c>
      <c r="R80">
        <v>685</v>
      </c>
      <c r="S80" s="5">
        <f>IFERROR(VLOOKUP(A80,'Base ATR'!$1:$1048576,3,FALSE),O80)</f>
        <v>9500000</v>
      </c>
      <c r="T80" t="str">
        <f t="shared" si="7"/>
        <v>ROTACION ALTA</v>
      </c>
      <c r="U80" s="6">
        <f t="shared" si="8"/>
        <v>10490000</v>
      </c>
      <c r="V80" s="18">
        <f>_xlfn.XLOOKUP(A80,'Data precios'!A:A,'Data precios'!D:D,"",0,-1)</f>
        <v>12000000</v>
      </c>
      <c r="W80" s="9">
        <f t="shared" si="11"/>
        <v>1510000</v>
      </c>
      <c r="X80" s="11">
        <f t="shared" si="9"/>
        <v>11640000</v>
      </c>
      <c r="Y80" s="9">
        <f t="shared" si="10"/>
        <v>-360000</v>
      </c>
      <c r="Z80" s="6">
        <f>_xlfn.XLOOKUP($A80,'Data precios'!$A:$A,'Data precios'!G:G,"",0,-1)</f>
        <v>12000000</v>
      </c>
      <c r="AA80" s="6">
        <f>_xlfn.XLOOKUP($A80,'Data precios'!$A:$A,'Data precios'!H:H,"",0,-1)</f>
        <v>11640000</v>
      </c>
      <c r="AB80" s="6">
        <f>_xlfn.XLOOKUP($A80,'Data precios'!$A:$A,'Data precios'!I:I,"",0,-1)</f>
        <v>11280000</v>
      </c>
      <c r="AC80" s="6">
        <f>_xlfn.XLOOKUP($A80,'Data precios'!$A:$A,'Data precios'!J:J,"",0,-1)</f>
        <v>10800000</v>
      </c>
    </row>
    <row r="81" spans="1:29" ht="15" thickBot="1" x14ac:dyDescent="0.35">
      <c r="A81" t="s">
        <v>8635</v>
      </c>
      <c r="B81" t="s">
        <v>22</v>
      </c>
      <c r="C81" t="s">
        <v>5291</v>
      </c>
      <c r="D81" t="s">
        <v>36</v>
      </c>
      <c r="E81" t="s">
        <v>8636</v>
      </c>
      <c r="F81">
        <v>2019</v>
      </c>
      <c r="G81">
        <v>66000</v>
      </c>
      <c r="I81" t="s">
        <v>26</v>
      </c>
      <c r="J81" t="s">
        <v>123</v>
      </c>
      <c r="K81">
        <v>45</v>
      </c>
      <c r="L81" t="s">
        <v>52</v>
      </c>
      <c r="M81">
        <v>3900000</v>
      </c>
      <c r="N81">
        <v>187740</v>
      </c>
      <c r="O81">
        <v>4087740</v>
      </c>
      <c r="P81">
        <v>5290000</v>
      </c>
      <c r="Q81">
        <v>1202260</v>
      </c>
      <c r="R81">
        <v>2273</v>
      </c>
      <c r="S81" s="5">
        <f>IFERROR(VLOOKUP(A81,'Base ATR'!$1:$1048576,3,FALSE),O81)</f>
        <v>3900000</v>
      </c>
      <c r="T81" t="str">
        <f t="shared" si="7"/>
        <v>ROTACION BAJA</v>
      </c>
      <c r="U81" s="6">
        <f t="shared" si="8"/>
        <v>4761000</v>
      </c>
      <c r="V81" s="18">
        <f>_xlfn.XLOOKUP(A81,'Data precios'!A:A,'Data precios'!D:D,"",0,-1)</f>
        <v>5400000</v>
      </c>
      <c r="W81" s="9">
        <f t="shared" si="11"/>
        <v>110000</v>
      </c>
      <c r="X81" s="11">
        <f t="shared" si="9"/>
        <v>5076000</v>
      </c>
      <c r="Y81" s="9">
        <f t="shared" si="10"/>
        <v>-324000</v>
      </c>
      <c r="Z81" s="6">
        <f>_xlfn.XLOOKUP($A81,'Data precios'!$A:$A,'Data precios'!G:G,"",0,-1)</f>
        <v>5400000</v>
      </c>
      <c r="AA81" s="6">
        <f>_xlfn.XLOOKUP($A81,'Data precios'!$A:$A,'Data precios'!H:H,"",0,-1)</f>
        <v>5238000</v>
      </c>
      <c r="AB81" s="6">
        <f>_xlfn.XLOOKUP($A81,'Data precios'!$A:$A,'Data precios'!I:I,"",0,-1)</f>
        <v>5076000</v>
      </c>
      <c r="AC81" s="6">
        <f>_xlfn.XLOOKUP($A81,'Data precios'!$A:$A,'Data precios'!J:J,"",0,-1)</f>
        <v>4860000</v>
      </c>
    </row>
    <row r="82" spans="1:29" ht="15" thickBot="1" x14ac:dyDescent="0.35">
      <c r="A82" t="s">
        <v>10554</v>
      </c>
      <c r="B82" t="s">
        <v>22</v>
      </c>
      <c r="C82" t="s">
        <v>54</v>
      </c>
      <c r="D82" t="s">
        <v>4641</v>
      </c>
      <c r="E82" t="s">
        <v>10720</v>
      </c>
      <c r="F82">
        <v>2019</v>
      </c>
      <c r="G82">
        <v>69756</v>
      </c>
      <c r="I82" t="s">
        <v>26</v>
      </c>
      <c r="J82" t="s">
        <v>46</v>
      </c>
      <c r="K82">
        <v>1</v>
      </c>
      <c r="L82" t="s">
        <v>39</v>
      </c>
      <c r="M82">
        <v>7300000</v>
      </c>
      <c r="N82">
        <v>0</v>
      </c>
      <c r="O82">
        <v>7300000</v>
      </c>
      <c r="P82">
        <v>8990000</v>
      </c>
      <c r="Q82">
        <v>1690000</v>
      </c>
      <c r="R82">
        <v>188</v>
      </c>
      <c r="S82" s="5">
        <f>IFERROR(VLOOKUP(A82,'Base ATR'!$1:$1048576,3,FALSE),O82)</f>
        <v>7300000</v>
      </c>
      <c r="T82" t="str">
        <f t="shared" si="7"/>
        <v>ROTACION ALTA</v>
      </c>
      <c r="U82" s="6">
        <f t="shared" si="8"/>
        <v>8990000</v>
      </c>
      <c r="V82" s="18">
        <f>_xlfn.XLOOKUP(A82,'Data precios'!A:A,'Data precios'!D:D,"",0,-1)</f>
        <v>9900000</v>
      </c>
      <c r="W82" s="9">
        <f t="shared" si="11"/>
        <v>910000</v>
      </c>
      <c r="X82" s="11">
        <f t="shared" si="9"/>
        <v>9900000</v>
      </c>
      <c r="Y82" s="9">
        <f t="shared" si="10"/>
        <v>0</v>
      </c>
      <c r="Z82" s="6">
        <f>_xlfn.XLOOKUP($A82,'Data precios'!$A:$A,'Data precios'!G:G,"",0,-1)</f>
        <v>9900000</v>
      </c>
      <c r="AA82" s="6">
        <f>_xlfn.XLOOKUP($A82,'Data precios'!$A:$A,'Data precios'!H:H,"",0,-1)</f>
        <v>9603000</v>
      </c>
      <c r="AB82" s="6">
        <f>_xlfn.XLOOKUP($A82,'Data precios'!$A:$A,'Data precios'!I:I,"",0,-1)</f>
        <v>9306000</v>
      </c>
      <c r="AC82" s="6">
        <f>_xlfn.XLOOKUP($A82,'Data precios'!$A:$A,'Data precios'!J:J,"",0,-1)</f>
        <v>8910000</v>
      </c>
    </row>
    <row r="83" spans="1:29" ht="15" thickBot="1" x14ac:dyDescent="0.35">
      <c r="A83" t="s">
        <v>6539</v>
      </c>
      <c r="B83" t="s">
        <v>22</v>
      </c>
      <c r="C83" t="s">
        <v>5291</v>
      </c>
      <c r="D83" t="s">
        <v>4097</v>
      </c>
      <c r="E83" t="s">
        <v>8549</v>
      </c>
      <c r="F83">
        <v>2019</v>
      </c>
      <c r="G83">
        <v>95000</v>
      </c>
      <c r="I83" t="s">
        <v>26</v>
      </c>
      <c r="J83" t="s">
        <v>8550</v>
      </c>
      <c r="K83">
        <v>84</v>
      </c>
      <c r="L83" t="s">
        <v>52</v>
      </c>
      <c r="M83">
        <v>5800000</v>
      </c>
      <c r="N83">
        <v>216240</v>
      </c>
      <c r="O83">
        <v>6016240</v>
      </c>
      <c r="P83">
        <v>7690000</v>
      </c>
      <c r="Q83">
        <v>1673760</v>
      </c>
      <c r="R83">
        <v>2177</v>
      </c>
      <c r="S83" s="5">
        <f>IFERROR(VLOOKUP(A83,'Base ATR'!$1:$1048576,3,FALSE),O83)</f>
        <v>5800000</v>
      </c>
      <c r="T83" t="str">
        <f t="shared" si="7"/>
        <v>LIQUIDAR</v>
      </c>
      <c r="U83" s="6">
        <f t="shared" si="8"/>
        <v>6536500</v>
      </c>
      <c r="V83" s="18">
        <f>_xlfn.XLOOKUP(A83,'Data precios'!A:A,'Data precios'!D:D,"",0,-1)</f>
        <v>7900000</v>
      </c>
      <c r="W83" s="9">
        <f t="shared" si="11"/>
        <v>210000</v>
      </c>
      <c r="X83" s="11">
        <f t="shared" si="9"/>
        <v>7110000</v>
      </c>
      <c r="Y83" s="9">
        <f t="shared" si="10"/>
        <v>-790000</v>
      </c>
      <c r="Z83" s="6">
        <f>_xlfn.XLOOKUP($A83,'Data precios'!$A:$A,'Data precios'!G:G,"",0,-1)</f>
        <v>7900000</v>
      </c>
      <c r="AA83" s="6">
        <f>_xlfn.XLOOKUP($A83,'Data precios'!$A:$A,'Data precios'!H:H,"",0,-1)</f>
        <v>7663000</v>
      </c>
      <c r="AB83" s="6">
        <f>_xlfn.XLOOKUP($A83,'Data precios'!$A:$A,'Data precios'!I:I,"",0,-1)</f>
        <v>7426000</v>
      </c>
      <c r="AC83" s="6">
        <f>_xlfn.XLOOKUP($A83,'Data precios'!$A:$A,'Data precios'!J:J,"",0,-1)</f>
        <v>7110000</v>
      </c>
    </row>
    <row r="84" spans="1:29" ht="15" thickBot="1" x14ac:dyDescent="0.35">
      <c r="A84" t="s">
        <v>253</v>
      </c>
      <c r="B84" t="s">
        <v>22</v>
      </c>
      <c r="C84" t="s">
        <v>35</v>
      </c>
      <c r="D84" t="s">
        <v>199</v>
      </c>
      <c r="E84" t="s">
        <v>8641</v>
      </c>
      <c r="F84">
        <v>2019</v>
      </c>
      <c r="G84">
        <v>72580</v>
      </c>
      <c r="I84" t="s">
        <v>26</v>
      </c>
      <c r="J84" t="s">
        <v>8642</v>
      </c>
      <c r="K84">
        <v>80</v>
      </c>
      <c r="L84" t="s">
        <v>52</v>
      </c>
      <c r="M84">
        <v>8300000</v>
      </c>
      <c r="N84">
        <v>253740</v>
      </c>
      <c r="O84">
        <v>8553740</v>
      </c>
      <c r="P84">
        <v>9290000</v>
      </c>
      <c r="Q84">
        <v>736260</v>
      </c>
      <c r="R84">
        <v>793</v>
      </c>
      <c r="S84" s="5">
        <f>IFERROR(VLOOKUP(A84,'Base ATR'!$1:$1048576,3,FALSE),O84)</f>
        <v>6300000</v>
      </c>
      <c r="T84" t="str">
        <f t="shared" si="7"/>
        <v>LIQUIDAR</v>
      </c>
      <c r="U84" s="6">
        <f t="shared" si="8"/>
        <v>7896500</v>
      </c>
      <c r="V84" s="18">
        <f>_xlfn.XLOOKUP(A84,'Data precios'!A:A,'Data precios'!D:D,"",0,-1)</f>
        <v>8800000</v>
      </c>
      <c r="W84" s="9">
        <f t="shared" si="11"/>
        <v>-490000</v>
      </c>
      <c r="X84" s="11">
        <f t="shared" si="9"/>
        <v>7480000</v>
      </c>
      <c r="Y84" s="9">
        <f t="shared" si="10"/>
        <v>-1320000</v>
      </c>
      <c r="Z84" s="6">
        <f>_xlfn.XLOOKUP($A84,'Data precios'!$A:$A,'Data precios'!G:G,"",0,-1)</f>
        <v>8096000</v>
      </c>
      <c r="AA84" s="6">
        <f>_xlfn.XLOOKUP($A84,'Data precios'!$A:$A,'Data precios'!H:H,"",0,-1)</f>
        <v>7920000</v>
      </c>
      <c r="AB84" s="6">
        <f>_xlfn.XLOOKUP($A84,'Data precios'!$A:$A,'Data precios'!I:I,"",0,-1)</f>
        <v>7656000</v>
      </c>
      <c r="AC84" s="6">
        <f>_xlfn.XLOOKUP($A84,'Data precios'!$A:$A,'Data precios'!J:J,"",0,-1)</f>
        <v>7480000</v>
      </c>
    </row>
    <row r="85" spans="1:29" ht="15" thickBot="1" x14ac:dyDescent="0.35">
      <c r="A85" t="s">
        <v>5376</v>
      </c>
      <c r="B85" t="s">
        <v>22</v>
      </c>
      <c r="C85" t="s">
        <v>35</v>
      </c>
      <c r="D85" t="s">
        <v>24</v>
      </c>
      <c r="E85" t="s">
        <v>8582</v>
      </c>
      <c r="F85">
        <v>2020</v>
      </c>
      <c r="G85">
        <v>84600</v>
      </c>
      <c r="I85" t="s">
        <v>26</v>
      </c>
      <c r="J85" t="s">
        <v>8583</v>
      </c>
      <c r="K85">
        <v>145</v>
      </c>
      <c r="L85" t="s">
        <v>52</v>
      </c>
      <c r="M85">
        <v>17000000</v>
      </c>
      <c r="N85">
        <v>381030</v>
      </c>
      <c r="O85">
        <v>17381030</v>
      </c>
      <c r="P85">
        <v>22990000</v>
      </c>
      <c r="Q85">
        <v>5608970</v>
      </c>
      <c r="R85">
        <v>244</v>
      </c>
      <c r="S85" s="5">
        <f>IFERROR(VLOOKUP(A85,'Base ATR'!$1:$1048576,3,FALSE),O85)</f>
        <v>17000000</v>
      </c>
      <c r="T85" t="str">
        <f t="shared" si="7"/>
        <v>LIQUIDAR</v>
      </c>
      <c r="U85" s="6">
        <f t="shared" si="8"/>
        <v>19541500</v>
      </c>
      <c r="V85" s="18">
        <f>_xlfn.XLOOKUP(A85,'Data precios'!A:A,'Data precios'!D:D,"",0,-1)</f>
        <v>23000000</v>
      </c>
      <c r="W85" s="9">
        <f t="shared" si="11"/>
        <v>10000</v>
      </c>
      <c r="X85" s="11">
        <f t="shared" si="9"/>
        <v>17381030</v>
      </c>
      <c r="Y85" s="9">
        <f t="shared" si="10"/>
        <v>-5618970</v>
      </c>
      <c r="Z85" s="6">
        <f>_xlfn.XLOOKUP($A85,'Data precios'!$A:$A,'Data precios'!G:G,"",0,-1)</f>
        <v>17381030</v>
      </c>
      <c r="AA85" s="6">
        <f>_xlfn.XLOOKUP($A85,'Data precios'!$A:$A,'Data precios'!H:H,"",0,-1)</f>
        <v>17381030</v>
      </c>
      <c r="AB85" s="6">
        <f>_xlfn.XLOOKUP($A85,'Data precios'!$A:$A,'Data precios'!I:I,"",0,-1)</f>
        <v>17381030</v>
      </c>
      <c r="AC85" s="6">
        <f>_xlfn.XLOOKUP($A85,'Data precios'!$A:$A,'Data precios'!J:J,"",0,-1)</f>
        <v>17381030</v>
      </c>
    </row>
    <row r="86" spans="1:29" ht="15" thickBot="1" x14ac:dyDescent="0.35">
      <c r="A86" t="s">
        <v>265</v>
      </c>
      <c r="B86" t="s">
        <v>22</v>
      </c>
      <c r="C86" t="s">
        <v>54</v>
      </c>
      <c r="D86" t="s">
        <v>62</v>
      </c>
      <c r="E86" t="s">
        <v>266</v>
      </c>
      <c r="F86">
        <v>2020</v>
      </c>
      <c r="G86">
        <v>31000</v>
      </c>
      <c r="I86" t="s">
        <v>26</v>
      </c>
      <c r="J86" t="s">
        <v>64</v>
      </c>
      <c r="K86">
        <v>1543</v>
      </c>
      <c r="L86" t="s">
        <v>52</v>
      </c>
      <c r="M86">
        <v>20000000</v>
      </c>
      <c r="N86">
        <v>1051072</v>
      </c>
      <c r="O86">
        <v>21051072</v>
      </c>
      <c r="P86">
        <v>14990000</v>
      </c>
      <c r="Q86">
        <v>-6061072</v>
      </c>
      <c r="R86">
        <v>-4043</v>
      </c>
      <c r="S86" s="5">
        <f>IFERROR(VLOOKUP(A86,'Base ATR'!$1:$1048576,3,FALSE),O86)</f>
        <v>20000000</v>
      </c>
      <c r="T86" t="str">
        <f t="shared" si="7"/>
        <v>LIQUIDAR</v>
      </c>
      <c r="U86" s="6">
        <f t="shared" si="8"/>
        <v>12741500</v>
      </c>
      <c r="V86" s="18">
        <f>_xlfn.XLOOKUP(A86,'Data precios'!A:A,'Data precios'!D:D,"",0,-1)</f>
        <v>14700000</v>
      </c>
      <c r="W86" s="9">
        <f t="shared" si="11"/>
        <v>-290000</v>
      </c>
      <c r="X86" s="11">
        <f t="shared" si="9"/>
        <v>12495000</v>
      </c>
      <c r="Y86" s="9">
        <f t="shared" si="10"/>
        <v>-2205000</v>
      </c>
      <c r="Z86" s="6">
        <f>_xlfn.XLOOKUP($A86,'Data precios'!$A:$A,'Data precios'!G:G,"",0,-1)</f>
        <v>13524000</v>
      </c>
      <c r="AA86" s="6">
        <f>_xlfn.XLOOKUP($A86,'Data precios'!$A:$A,'Data precios'!H:H,"",0,-1)</f>
        <v>13230000</v>
      </c>
      <c r="AB86" s="6">
        <f>_xlfn.XLOOKUP($A86,'Data precios'!$A:$A,'Data precios'!I:I,"",0,-1)</f>
        <v>12789000</v>
      </c>
      <c r="AC86" s="6">
        <f>_xlfn.XLOOKUP($A86,'Data precios'!$A:$A,'Data precios'!J:J,"",0,-1)</f>
        <v>12495000</v>
      </c>
    </row>
    <row r="87" spans="1:29" ht="15" thickBot="1" x14ac:dyDescent="0.35">
      <c r="A87" t="s">
        <v>318</v>
      </c>
      <c r="B87" t="s">
        <v>22</v>
      </c>
      <c r="C87" t="s">
        <v>54</v>
      </c>
      <c r="D87" t="s">
        <v>24</v>
      </c>
      <c r="E87" t="s">
        <v>119</v>
      </c>
      <c r="F87">
        <v>2020</v>
      </c>
      <c r="G87">
        <v>97261</v>
      </c>
      <c r="I87" t="s">
        <v>26</v>
      </c>
      <c r="J87" t="s">
        <v>27</v>
      </c>
      <c r="K87">
        <v>266</v>
      </c>
      <c r="L87" t="s">
        <v>121</v>
      </c>
      <c r="M87">
        <v>34200000</v>
      </c>
      <c r="N87">
        <v>639030</v>
      </c>
      <c r="O87">
        <v>34839030</v>
      </c>
      <c r="P87">
        <v>45990000</v>
      </c>
      <c r="Q87">
        <v>11150970</v>
      </c>
      <c r="R87">
        <v>2425</v>
      </c>
      <c r="S87" s="5">
        <f>IFERROR(VLOOKUP(A87,'Base ATR'!$1:$1048576,3,FALSE),O87)</f>
        <v>34200000</v>
      </c>
      <c r="T87" t="str">
        <f t="shared" si="7"/>
        <v>LIQUIDAR</v>
      </c>
      <c r="U87" s="6">
        <f t="shared" si="8"/>
        <v>39091500</v>
      </c>
      <c r="V87" s="18">
        <f>_xlfn.XLOOKUP(A87,'Data precios'!A:A,'Data precios'!D:D,"",0,-1)</f>
        <v>42400000</v>
      </c>
      <c r="W87" s="9">
        <f t="shared" si="11"/>
        <v>-3590000</v>
      </c>
      <c r="X87" s="11">
        <f t="shared" si="9"/>
        <v>36040000</v>
      </c>
      <c r="Y87" s="9">
        <f t="shared" si="10"/>
        <v>-6360000</v>
      </c>
      <c r="Z87" s="6">
        <f>_xlfn.XLOOKUP($A87,'Data precios'!$A:$A,'Data precios'!G:G,"",0,-1)</f>
        <v>39008000</v>
      </c>
      <c r="AA87" s="6">
        <f>_xlfn.XLOOKUP($A87,'Data precios'!$A:$A,'Data precios'!H:H,"",0,-1)</f>
        <v>38160000</v>
      </c>
      <c r="AB87" s="6">
        <f>_xlfn.XLOOKUP($A87,'Data precios'!$A:$A,'Data precios'!I:I,"",0,-1)</f>
        <v>36888000</v>
      </c>
      <c r="AC87" s="6">
        <f>_xlfn.XLOOKUP($A87,'Data precios'!$A:$A,'Data precios'!J:J,"",0,-1)</f>
        <v>36040000</v>
      </c>
    </row>
    <row r="88" spans="1:29" ht="15" thickBot="1" x14ac:dyDescent="0.35">
      <c r="A88" t="s">
        <v>263</v>
      </c>
      <c r="B88" t="s">
        <v>22</v>
      </c>
      <c r="C88" t="s">
        <v>5291</v>
      </c>
      <c r="D88" t="s">
        <v>199</v>
      </c>
      <c r="E88" t="s">
        <v>264</v>
      </c>
      <c r="F88">
        <v>2020</v>
      </c>
      <c r="G88">
        <v>96150</v>
      </c>
      <c r="I88" t="s">
        <v>26</v>
      </c>
      <c r="J88" t="s">
        <v>43</v>
      </c>
      <c r="K88">
        <v>570</v>
      </c>
      <c r="L88" t="s">
        <v>52</v>
      </c>
      <c r="M88">
        <v>14190000</v>
      </c>
      <c r="N88">
        <v>338880</v>
      </c>
      <c r="O88">
        <v>14528880</v>
      </c>
      <c r="P88">
        <v>13990000</v>
      </c>
      <c r="Q88">
        <v>-538880</v>
      </c>
      <c r="R88">
        <v>-385</v>
      </c>
      <c r="S88" s="5">
        <f>IFERROR(VLOOKUP(A88,'Base ATR'!$1:$1048576,3,FALSE),O88)</f>
        <v>12000000</v>
      </c>
      <c r="T88" t="str">
        <f t="shared" si="7"/>
        <v>LIQUIDAR</v>
      </c>
      <c r="U88" s="6">
        <f t="shared" si="8"/>
        <v>11891500</v>
      </c>
      <c r="V88" s="18">
        <f>_xlfn.XLOOKUP(A88,'Data precios'!A:A,'Data precios'!D:D,"",0,-1)</f>
        <v>12500000</v>
      </c>
      <c r="W88" s="9">
        <f t="shared" si="11"/>
        <v>-1490000</v>
      </c>
      <c r="X88" s="11">
        <f t="shared" si="9"/>
        <v>14528880</v>
      </c>
      <c r="Y88" s="9">
        <f t="shared" si="10"/>
        <v>2028880</v>
      </c>
      <c r="Z88" s="6">
        <f>_xlfn.XLOOKUP($A88,'Data precios'!$A:$A,'Data precios'!G:G,"",0,-1)</f>
        <v>14528880</v>
      </c>
      <c r="AA88" s="6">
        <f>_xlfn.XLOOKUP($A88,'Data precios'!$A:$A,'Data precios'!H:H,"",0,-1)</f>
        <v>14528880</v>
      </c>
      <c r="AB88" s="6">
        <f>_xlfn.XLOOKUP($A88,'Data precios'!$A:$A,'Data precios'!I:I,"",0,-1)</f>
        <v>14528880</v>
      </c>
      <c r="AC88" s="6">
        <f>_xlfn.XLOOKUP($A88,'Data precios'!$A:$A,'Data precios'!J:J,"",0,-1)</f>
        <v>14528880</v>
      </c>
    </row>
    <row r="89" spans="1:29" ht="15" thickBot="1" x14ac:dyDescent="0.35">
      <c r="A89" t="s">
        <v>118</v>
      </c>
      <c r="B89" t="s">
        <v>22</v>
      </c>
      <c r="C89" t="s">
        <v>54</v>
      </c>
      <c r="D89" t="s">
        <v>24</v>
      </c>
      <c r="E89" t="s">
        <v>119</v>
      </c>
      <c r="F89">
        <v>2020</v>
      </c>
      <c r="G89">
        <v>80000</v>
      </c>
      <c r="I89" t="s">
        <v>26</v>
      </c>
      <c r="J89" t="s">
        <v>120</v>
      </c>
      <c r="K89">
        <v>266</v>
      </c>
      <c r="L89" t="s">
        <v>33</v>
      </c>
      <c r="M89">
        <v>37200000</v>
      </c>
      <c r="N89">
        <v>684030</v>
      </c>
      <c r="O89">
        <v>37884030</v>
      </c>
      <c r="P89">
        <v>45990000</v>
      </c>
      <c r="Q89">
        <v>8105970</v>
      </c>
      <c r="R89">
        <v>1763</v>
      </c>
      <c r="S89" s="5">
        <f>IFERROR(VLOOKUP(A89,'Base ATR'!$1:$1048576,3,FALSE),O89)</f>
        <v>37200000</v>
      </c>
      <c r="T89" t="str">
        <f t="shared" si="7"/>
        <v>LIQUIDAR</v>
      </c>
      <c r="U89" s="6">
        <f t="shared" si="8"/>
        <v>39091500</v>
      </c>
      <c r="V89" s="18">
        <f>_xlfn.XLOOKUP(A89,'Data precios'!A:A,'Data precios'!D:D,"",0,-1)</f>
        <v>42700000</v>
      </c>
      <c r="W89" s="9">
        <f t="shared" si="11"/>
        <v>-3290000</v>
      </c>
      <c r="X89" s="11">
        <f t="shared" si="9"/>
        <v>37884030</v>
      </c>
      <c r="Y89" s="9">
        <f t="shared" si="10"/>
        <v>-4815970</v>
      </c>
      <c r="Z89" s="6">
        <f>_xlfn.XLOOKUP($A89,'Data precios'!$A:$A,'Data precios'!G:G,"",0,-1)</f>
        <v>37884030</v>
      </c>
      <c r="AA89" s="6">
        <f>_xlfn.XLOOKUP($A89,'Data precios'!$A:$A,'Data precios'!H:H,"",0,-1)</f>
        <v>37884030</v>
      </c>
      <c r="AB89" s="6">
        <f>_xlfn.XLOOKUP($A89,'Data precios'!$A:$A,'Data precios'!I:I,"",0,-1)</f>
        <v>37884030</v>
      </c>
      <c r="AC89" s="6">
        <f>_xlfn.XLOOKUP($A89,'Data precios'!$A:$A,'Data precios'!J:J,"",0,-1)</f>
        <v>37884030</v>
      </c>
    </row>
    <row r="90" spans="1:29" ht="15" thickBot="1" x14ac:dyDescent="0.35">
      <c r="A90" t="s">
        <v>112</v>
      </c>
      <c r="B90" t="s">
        <v>22</v>
      </c>
      <c r="C90" t="s">
        <v>54</v>
      </c>
      <c r="D90" t="s">
        <v>24</v>
      </c>
      <c r="E90" t="s">
        <v>113</v>
      </c>
      <c r="F90">
        <v>2020</v>
      </c>
      <c r="G90">
        <v>55000</v>
      </c>
      <c r="I90" t="s">
        <v>26</v>
      </c>
      <c r="J90" t="s">
        <v>114</v>
      </c>
      <c r="K90">
        <v>1227</v>
      </c>
      <c r="L90" t="s">
        <v>52</v>
      </c>
      <c r="M90">
        <v>18000000</v>
      </c>
      <c r="N90">
        <v>673380</v>
      </c>
      <c r="O90">
        <v>18673380</v>
      </c>
      <c r="P90">
        <v>18490000</v>
      </c>
      <c r="Q90">
        <v>-183380</v>
      </c>
      <c r="R90">
        <v>-99</v>
      </c>
      <c r="S90" s="5">
        <f>IFERROR(VLOOKUP(A90,'Base ATR'!$1:$1048576,3,FALSE),O90)</f>
        <v>18000000</v>
      </c>
      <c r="T90" t="str">
        <f t="shared" si="7"/>
        <v>LIQUIDAR</v>
      </c>
      <c r="U90" s="6">
        <f t="shared" si="8"/>
        <v>15716500</v>
      </c>
      <c r="V90" s="18">
        <f>_xlfn.XLOOKUP(A90,'Data precios'!A:A,'Data precios'!D:D,"",0,-1)</f>
        <v>17200000</v>
      </c>
      <c r="W90" s="9">
        <f t="shared" si="11"/>
        <v>-1290000</v>
      </c>
      <c r="X90" s="11">
        <f t="shared" si="9"/>
        <v>18673380</v>
      </c>
      <c r="Y90" s="9">
        <f t="shared" si="10"/>
        <v>1473380</v>
      </c>
      <c r="Z90" s="6">
        <f>_xlfn.XLOOKUP($A90,'Data precios'!$A:$A,'Data precios'!G:G,"",0,-1)</f>
        <v>18673380</v>
      </c>
      <c r="AA90" s="6">
        <f>_xlfn.XLOOKUP($A90,'Data precios'!$A:$A,'Data precios'!H:H,"",0,-1)</f>
        <v>18673380</v>
      </c>
      <c r="AB90" s="6">
        <f>_xlfn.XLOOKUP($A90,'Data precios'!$A:$A,'Data precios'!I:I,"",0,-1)</f>
        <v>18673380</v>
      </c>
      <c r="AC90" s="6">
        <f>_xlfn.XLOOKUP($A90,'Data precios'!$A:$A,'Data precios'!J:J,"",0,-1)</f>
        <v>18673380</v>
      </c>
    </row>
    <row r="91" spans="1:29" ht="15" thickBot="1" x14ac:dyDescent="0.35">
      <c r="A91" t="s">
        <v>1087</v>
      </c>
      <c r="B91" t="s">
        <v>22</v>
      </c>
      <c r="C91" t="s">
        <v>35</v>
      </c>
      <c r="D91" t="s">
        <v>137</v>
      </c>
      <c r="E91" t="s">
        <v>5294</v>
      </c>
      <c r="F91">
        <v>2020</v>
      </c>
      <c r="G91">
        <v>96000</v>
      </c>
      <c r="I91" t="s">
        <v>26</v>
      </c>
      <c r="J91" t="s">
        <v>46</v>
      </c>
      <c r="K91">
        <v>169</v>
      </c>
      <c r="L91" t="s">
        <v>33</v>
      </c>
      <c r="M91">
        <v>8500000</v>
      </c>
      <c r="N91">
        <v>253530</v>
      </c>
      <c r="O91">
        <v>8753530</v>
      </c>
      <c r="P91">
        <v>10990000</v>
      </c>
      <c r="Q91">
        <v>2236470</v>
      </c>
      <c r="R91">
        <v>2035</v>
      </c>
      <c r="S91" s="5">
        <f>IFERROR(VLOOKUP(A91,'Base ATR'!$1:$1048576,3,FALSE),O91)</f>
        <v>8550000</v>
      </c>
      <c r="T91" t="str">
        <f t="shared" si="7"/>
        <v>LIQUIDAR</v>
      </c>
      <c r="U91" s="6">
        <f t="shared" si="8"/>
        <v>9341500</v>
      </c>
      <c r="V91" s="18">
        <f>_xlfn.XLOOKUP(A91,'Data precios'!A:A,'Data precios'!D:D,"",0,-1)</f>
        <v>11470000</v>
      </c>
      <c r="W91" s="9">
        <f t="shared" si="11"/>
        <v>480000</v>
      </c>
      <c r="X91" s="11">
        <f t="shared" si="9"/>
        <v>10323000</v>
      </c>
      <c r="Y91" s="9">
        <f t="shared" si="10"/>
        <v>-1147000</v>
      </c>
      <c r="Z91" s="6">
        <f>_xlfn.XLOOKUP($A91,'Data precios'!$A:$A,'Data precios'!G:G,"",0,-1)</f>
        <v>11470000</v>
      </c>
      <c r="AA91" s="6">
        <f>_xlfn.XLOOKUP($A91,'Data precios'!$A:$A,'Data precios'!H:H,"",0,-1)</f>
        <v>11125900</v>
      </c>
      <c r="AB91" s="6">
        <f>_xlfn.XLOOKUP($A91,'Data precios'!$A:$A,'Data precios'!I:I,"",0,-1)</f>
        <v>10781800</v>
      </c>
      <c r="AC91" s="6">
        <f>_xlfn.XLOOKUP($A91,'Data precios'!$A:$A,'Data precios'!J:J,"",0,-1)</f>
        <v>10323000</v>
      </c>
    </row>
    <row r="92" spans="1:29" ht="15" thickBot="1" x14ac:dyDescent="0.35">
      <c r="A92" t="s">
        <v>6051</v>
      </c>
      <c r="B92" t="s">
        <v>22</v>
      </c>
      <c r="C92" t="s">
        <v>54</v>
      </c>
      <c r="D92" t="s">
        <v>92</v>
      </c>
      <c r="E92" t="s">
        <v>8572</v>
      </c>
      <c r="F92">
        <v>2020</v>
      </c>
      <c r="G92">
        <v>85300</v>
      </c>
      <c r="I92" t="s">
        <v>26</v>
      </c>
      <c r="J92" t="s">
        <v>114</v>
      </c>
      <c r="K92">
        <v>113</v>
      </c>
      <c r="L92" t="s">
        <v>33</v>
      </c>
      <c r="M92">
        <v>24500000</v>
      </c>
      <c r="N92">
        <v>496740</v>
      </c>
      <c r="O92">
        <v>24996740</v>
      </c>
      <c r="P92">
        <v>28990000</v>
      </c>
      <c r="Q92">
        <v>3993260</v>
      </c>
      <c r="R92">
        <v>1377</v>
      </c>
      <c r="S92" s="5">
        <f>IFERROR(VLOOKUP(A92,'Base ATR'!$1:$1048576,3,FALSE),O92)</f>
        <v>24500000</v>
      </c>
      <c r="T92" t="str">
        <f t="shared" si="7"/>
        <v>LIQUIDAR</v>
      </c>
      <c r="U92" s="6">
        <f t="shared" si="8"/>
        <v>24641500</v>
      </c>
      <c r="V92" s="18">
        <f>_xlfn.XLOOKUP(A92,'Data precios'!A:A,'Data precios'!D:D,"",0,-1)</f>
        <v>30300000</v>
      </c>
      <c r="W92" s="9">
        <f t="shared" si="11"/>
        <v>1310000</v>
      </c>
      <c r="X92" s="11">
        <f t="shared" si="9"/>
        <v>24996740</v>
      </c>
      <c r="Y92" s="9">
        <f t="shared" si="10"/>
        <v>-5303260</v>
      </c>
      <c r="Z92" s="6">
        <f>_xlfn.XLOOKUP($A92,'Data precios'!$A:$A,'Data precios'!G:G,"",0,-1)</f>
        <v>24996740</v>
      </c>
      <c r="AA92" s="6">
        <f>_xlfn.XLOOKUP($A92,'Data precios'!$A:$A,'Data precios'!H:H,"",0,-1)</f>
        <v>24996740</v>
      </c>
      <c r="AB92" s="6">
        <f>_xlfn.XLOOKUP($A92,'Data precios'!$A:$A,'Data precios'!I:I,"",0,-1)</f>
        <v>24996740</v>
      </c>
      <c r="AC92" s="6">
        <f>_xlfn.XLOOKUP($A92,'Data precios'!$A:$A,'Data precios'!J:J,"",0,-1)</f>
        <v>24996740</v>
      </c>
    </row>
    <row r="93" spans="1:29" ht="15" thickBot="1" x14ac:dyDescent="0.35">
      <c r="A93" t="s">
        <v>10545</v>
      </c>
      <c r="B93" t="s">
        <v>22</v>
      </c>
      <c r="C93" t="s">
        <v>5291</v>
      </c>
      <c r="D93" t="s">
        <v>62</v>
      </c>
      <c r="E93" t="s">
        <v>10721</v>
      </c>
      <c r="F93">
        <v>2020</v>
      </c>
      <c r="G93">
        <v>55000</v>
      </c>
      <c r="I93" t="s">
        <v>26</v>
      </c>
      <c r="J93" t="s">
        <v>4004</v>
      </c>
      <c r="K93">
        <v>9</v>
      </c>
      <c r="L93" t="s">
        <v>39</v>
      </c>
      <c r="M93">
        <v>12600000</v>
      </c>
      <c r="N93">
        <v>0</v>
      </c>
      <c r="O93">
        <v>12600000</v>
      </c>
      <c r="P93">
        <v>15990000</v>
      </c>
      <c r="Q93">
        <v>3390000</v>
      </c>
      <c r="R93">
        <v>212</v>
      </c>
      <c r="S93" s="5">
        <f>IFERROR(VLOOKUP(A93,'Base ATR'!$1:$1048576,3,FALSE),O93)</f>
        <v>12600000</v>
      </c>
      <c r="T93" t="str">
        <f t="shared" si="7"/>
        <v>ROTACION ALTA</v>
      </c>
      <c r="U93" s="6">
        <f t="shared" si="8"/>
        <v>15990000</v>
      </c>
      <c r="V93" s="18" t="str">
        <f>_xlfn.XLOOKUP(A93,'Data precios'!A:A,'Data precios'!D:D,"",0,-1)</f>
        <v/>
      </c>
      <c r="W93" s="9" t="e">
        <f t="shared" si="11"/>
        <v>#VALUE!</v>
      </c>
      <c r="X93" s="11" t="str">
        <f t="shared" si="9"/>
        <v/>
      </c>
      <c r="Y93" s="9" t="str">
        <f t="shared" si="10"/>
        <v/>
      </c>
      <c r="Z93" s="6" t="str">
        <f>_xlfn.XLOOKUP($A93,'Data precios'!$A:$A,'Data precios'!G:G,"",0,-1)</f>
        <v/>
      </c>
      <c r="AA93" s="6" t="str">
        <f>_xlfn.XLOOKUP($A93,'Data precios'!$A:$A,'Data precios'!H:H,"",0,-1)</f>
        <v/>
      </c>
      <c r="AB93" s="6" t="str">
        <f>_xlfn.XLOOKUP($A93,'Data precios'!$A:$A,'Data precios'!I:I,"",0,-1)</f>
        <v/>
      </c>
      <c r="AC93" s="6" t="str">
        <f>_xlfn.XLOOKUP($A93,'Data precios'!$A:$A,'Data precios'!J:J,"",0,-1)</f>
        <v/>
      </c>
    </row>
    <row r="94" spans="1:29" ht="15" thickBot="1" x14ac:dyDescent="0.35">
      <c r="A94" t="s">
        <v>212</v>
      </c>
      <c r="B94" t="s">
        <v>22</v>
      </c>
      <c r="C94" t="s">
        <v>54</v>
      </c>
      <c r="D94" t="s">
        <v>24</v>
      </c>
      <c r="E94" t="s">
        <v>213</v>
      </c>
      <c r="F94">
        <v>2021</v>
      </c>
      <c r="G94">
        <v>26963</v>
      </c>
      <c r="I94" t="s">
        <v>26</v>
      </c>
      <c r="J94" t="s">
        <v>60</v>
      </c>
      <c r="K94">
        <v>1273</v>
      </c>
      <c r="L94" t="s">
        <v>52</v>
      </c>
      <c r="M94">
        <v>15500000</v>
      </c>
      <c r="N94">
        <v>899467</v>
      </c>
      <c r="O94">
        <v>16399467</v>
      </c>
      <c r="P94">
        <v>12990000</v>
      </c>
      <c r="Q94">
        <v>-3409467</v>
      </c>
      <c r="R94">
        <v>-2625</v>
      </c>
      <c r="S94" s="5">
        <f>IFERROR(VLOOKUP(A94,'Base ATR'!$1:$1048576,3,FALSE),O94)</f>
        <v>15500000</v>
      </c>
      <c r="T94" t="str">
        <f t="shared" si="7"/>
        <v>LIQUIDAR</v>
      </c>
      <c r="U94" s="6">
        <f t="shared" si="8"/>
        <v>11041500</v>
      </c>
      <c r="V94" s="18">
        <f>_xlfn.XLOOKUP(A94,'Data precios'!A:A,'Data precios'!D:D,"",0,-1)</f>
        <v>12100000</v>
      </c>
      <c r="W94" s="9">
        <f>IFERROR(V94-P94,"")</f>
        <v>-890000</v>
      </c>
      <c r="X94" s="11">
        <f t="shared" si="9"/>
        <v>16399467</v>
      </c>
      <c r="Y94" s="9">
        <f t="shared" si="10"/>
        <v>4299467</v>
      </c>
      <c r="Z94" s="6">
        <f>_xlfn.XLOOKUP($A94,'Data precios'!$A:$A,'Data precios'!G:G,"",0,-1)</f>
        <v>16399467</v>
      </c>
      <c r="AA94" s="6">
        <f>_xlfn.XLOOKUP($A94,'Data precios'!$A:$A,'Data precios'!H:H,"",0,-1)</f>
        <v>16399467</v>
      </c>
      <c r="AB94" s="6">
        <f>_xlfn.XLOOKUP($A94,'Data precios'!$A:$A,'Data precios'!I:I,"",0,-1)</f>
        <v>16399467</v>
      </c>
      <c r="AC94" s="6">
        <f>_xlfn.XLOOKUP($A94,'Data precios'!$A:$A,'Data precios'!J:J,"",0,-1)</f>
        <v>16399467</v>
      </c>
    </row>
    <row r="95" spans="1:29" ht="15" thickBot="1" x14ac:dyDescent="0.35">
      <c r="A95" t="s">
        <v>316</v>
      </c>
      <c r="B95" t="s">
        <v>22</v>
      </c>
      <c r="C95" t="s">
        <v>5291</v>
      </c>
      <c r="D95" t="s">
        <v>182</v>
      </c>
      <c r="E95" t="s">
        <v>317</v>
      </c>
      <c r="F95">
        <v>2021</v>
      </c>
      <c r="G95">
        <v>75000</v>
      </c>
      <c r="I95" t="s">
        <v>26</v>
      </c>
      <c r="J95" t="s">
        <v>43</v>
      </c>
      <c r="K95">
        <v>373</v>
      </c>
      <c r="L95" t="s">
        <v>52</v>
      </c>
      <c r="M95">
        <v>11000000</v>
      </c>
      <c r="N95">
        <v>443877</v>
      </c>
      <c r="O95">
        <v>11443877</v>
      </c>
      <c r="P95">
        <v>12990000</v>
      </c>
      <c r="Q95">
        <v>1546123</v>
      </c>
      <c r="R95">
        <v>119</v>
      </c>
      <c r="S95" s="5">
        <f>IFERROR(VLOOKUP(A95,'Base ATR'!$1:$1048576,3,FALSE),O95)</f>
        <v>12000000</v>
      </c>
      <c r="T95" t="str">
        <f t="shared" si="7"/>
        <v>LIQUIDAR</v>
      </c>
      <c r="U95" s="6">
        <f t="shared" si="8"/>
        <v>11041500</v>
      </c>
      <c r="V95" s="18">
        <f>_xlfn.XLOOKUP(A95,'Data precios'!A:A,'Data precios'!D:D,"",0,-1)</f>
        <v>12000000</v>
      </c>
      <c r="W95" s="9">
        <f t="shared" ref="W95:W126" si="12">V95-P95</f>
        <v>-990000</v>
      </c>
      <c r="X95" s="11">
        <f t="shared" si="9"/>
        <v>11443877</v>
      </c>
      <c r="Y95" s="9">
        <f t="shared" si="10"/>
        <v>-556123</v>
      </c>
      <c r="Z95" s="6">
        <f>_xlfn.XLOOKUP($A95,'Data precios'!$A:$A,'Data precios'!G:G,"",0,-1)</f>
        <v>11443877</v>
      </c>
      <c r="AA95" s="6">
        <f>_xlfn.XLOOKUP($A95,'Data precios'!$A:$A,'Data precios'!H:H,"",0,-1)</f>
        <v>11443877</v>
      </c>
      <c r="AB95" s="6">
        <f>_xlfn.XLOOKUP($A95,'Data precios'!$A:$A,'Data precios'!I:I,"",0,-1)</f>
        <v>11443877</v>
      </c>
      <c r="AC95" s="6">
        <f>_xlfn.XLOOKUP($A95,'Data precios'!$A:$A,'Data precios'!J:J,"",0,-1)</f>
        <v>11443877</v>
      </c>
    </row>
    <row r="96" spans="1:29" ht="15" thickBot="1" x14ac:dyDescent="0.35">
      <c r="A96" t="s">
        <v>6361</v>
      </c>
      <c r="B96" t="s">
        <v>22</v>
      </c>
      <c r="C96" t="s">
        <v>54</v>
      </c>
      <c r="D96" t="s">
        <v>92</v>
      </c>
      <c r="E96" t="s">
        <v>10310</v>
      </c>
      <c r="F96">
        <v>2021</v>
      </c>
      <c r="G96">
        <v>83079</v>
      </c>
      <c r="I96" t="s">
        <v>26</v>
      </c>
      <c r="J96" t="s">
        <v>10311</v>
      </c>
      <c r="K96">
        <v>84</v>
      </c>
      <c r="L96" t="s">
        <v>33</v>
      </c>
      <c r="M96">
        <v>7100000</v>
      </c>
      <c r="N96">
        <v>235740</v>
      </c>
      <c r="O96">
        <v>7335740</v>
      </c>
      <c r="P96">
        <v>8990000</v>
      </c>
      <c r="Q96">
        <v>1654260</v>
      </c>
      <c r="R96">
        <v>184</v>
      </c>
      <c r="S96" s="5">
        <f>IFERROR(VLOOKUP(A96,'Base ATR'!$1:$1048576,3,FALSE),O96)</f>
        <v>7100000</v>
      </c>
      <c r="T96" t="str">
        <f t="shared" si="7"/>
        <v>LIQUIDAR</v>
      </c>
      <c r="U96" s="6">
        <f t="shared" si="8"/>
        <v>7641500</v>
      </c>
      <c r="V96" s="18">
        <f>_xlfn.XLOOKUP(A96,'Data precios'!A:A,'Data precios'!D:D,"",0,-1)</f>
        <v>9000000</v>
      </c>
      <c r="W96" s="9">
        <f t="shared" si="12"/>
        <v>10000</v>
      </c>
      <c r="X96" s="11">
        <f t="shared" si="9"/>
        <v>8100000</v>
      </c>
      <c r="Y96" s="9">
        <f t="shared" si="10"/>
        <v>-900000</v>
      </c>
      <c r="Z96" s="6">
        <f>_xlfn.XLOOKUP($A96,'Data precios'!$A:$A,'Data precios'!G:G,"",0,-1)</f>
        <v>9000000</v>
      </c>
      <c r="AA96" s="6">
        <f>_xlfn.XLOOKUP($A96,'Data precios'!$A:$A,'Data precios'!H:H,"",0,-1)</f>
        <v>8730000</v>
      </c>
      <c r="AB96" s="6">
        <f>_xlfn.XLOOKUP($A96,'Data precios'!$A:$A,'Data precios'!I:I,"",0,-1)</f>
        <v>8460000</v>
      </c>
      <c r="AC96" s="6">
        <f>_xlfn.XLOOKUP($A96,'Data precios'!$A:$A,'Data precios'!J:J,"",0,-1)</f>
        <v>8100000</v>
      </c>
    </row>
    <row r="97" spans="1:29" ht="15" thickBot="1" x14ac:dyDescent="0.35">
      <c r="A97" t="s">
        <v>4977</v>
      </c>
      <c r="B97" t="s">
        <v>22</v>
      </c>
      <c r="C97" t="s">
        <v>54</v>
      </c>
      <c r="D97" t="s">
        <v>24</v>
      </c>
      <c r="E97" t="s">
        <v>8569</v>
      </c>
      <c r="F97">
        <v>2021</v>
      </c>
      <c r="G97">
        <v>47500</v>
      </c>
      <c r="I97" t="s">
        <v>26</v>
      </c>
      <c r="J97" t="s">
        <v>5306</v>
      </c>
      <c r="K97">
        <v>108</v>
      </c>
      <c r="L97" t="s">
        <v>52</v>
      </c>
      <c r="M97">
        <v>20000000</v>
      </c>
      <c r="N97">
        <v>429240</v>
      </c>
      <c r="O97">
        <v>20429240</v>
      </c>
      <c r="P97">
        <v>31990000</v>
      </c>
      <c r="Q97">
        <v>11560760</v>
      </c>
      <c r="R97">
        <v>3614</v>
      </c>
      <c r="S97" s="5">
        <f>IFERROR(VLOOKUP(A97,'Base ATR'!$1:$1048576,3,FALSE),O97)</f>
        <v>20000000</v>
      </c>
      <c r="T97" t="str">
        <f t="shared" si="7"/>
        <v>LIQUIDAR</v>
      </c>
      <c r="U97" s="6">
        <f t="shared" si="8"/>
        <v>27191500</v>
      </c>
      <c r="V97" s="18">
        <f>_xlfn.XLOOKUP(A97,'Data precios'!A:A,'Data precios'!D:D,"",0,-1)</f>
        <v>32100000</v>
      </c>
      <c r="W97" s="9">
        <f t="shared" si="12"/>
        <v>110000</v>
      </c>
      <c r="X97" s="11">
        <f t="shared" si="9"/>
        <v>28890000</v>
      </c>
      <c r="Y97" s="9">
        <f t="shared" si="10"/>
        <v>-3210000</v>
      </c>
      <c r="Z97" s="6">
        <f>_xlfn.XLOOKUP($A97,'Data precios'!$A:$A,'Data precios'!G:G,"",0,-1)</f>
        <v>32100000</v>
      </c>
      <c r="AA97" s="6">
        <f>_xlfn.XLOOKUP($A97,'Data precios'!$A:$A,'Data precios'!H:H,"",0,-1)</f>
        <v>31137000</v>
      </c>
      <c r="AB97" s="6">
        <f>_xlfn.XLOOKUP($A97,'Data precios'!$A:$A,'Data precios'!I:I,"",0,-1)</f>
        <v>30174000</v>
      </c>
      <c r="AC97" s="6">
        <f>_xlfn.XLOOKUP($A97,'Data precios'!$A:$A,'Data precios'!J:J,"",0,-1)</f>
        <v>28890000</v>
      </c>
    </row>
    <row r="98" spans="1:29" ht="15" thickBot="1" x14ac:dyDescent="0.35">
      <c r="A98" t="s">
        <v>10507</v>
      </c>
      <c r="B98" t="s">
        <v>22</v>
      </c>
      <c r="C98" t="s">
        <v>54</v>
      </c>
      <c r="D98" t="s">
        <v>230</v>
      </c>
      <c r="E98" t="s">
        <v>10638</v>
      </c>
      <c r="F98">
        <v>2021</v>
      </c>
      <c r="G98">
        <v>46000</v>
      </c>
      <c r="I98" t="s">
        <v>26</v>
      </c>
      <c r="J98" t="s">
        <v>10639</v>
      </c>
      <c r="K98">
        <v>20</v>
      </c>
      <c r="L98" t="s">
        <v>52</v>
      </c>
      <c r="M98">
        <v>5000000</v>
      </c>
      <c r="N98">
        <v>204240</v>
      </c>
      <c r="O98">
        <v>5204240</v>
      </c>
      <c r="P98">
        <v>8490000</v>
      </c>
      <c r="Q98">
        <v>3285760</v>
      </c>
      <c r="R98">
        <v>387</v>
      </c>
      <c r="S98" s="5">
        <f>IFERROR(VLOOKUP(A98,'Base ATR'!$1:$1048576,3,FALSE),O98)</f>
        <v>5000000</v>
      </c>
      <c r="T98" t="str">
        <f t="shared" si="7"/>
        <v>ROTACION ALTA</v>
      </c>
      <c r="U98" s="6">
        <f t="shared" si="8"/>
        <v>8490000</v>
      </c>
      <c r="V98" s="18" t="str">
        <f>_xlfn.XLOOKUP(A98,'Data precios'!A:A,'Data precios'!D:D,"",0,-1)</f>
        <v/>
      </c>
      <c r="W98" s="9" t="e">
        <f t="shared" si="12"/>
        <v>#VALUE!</v>
      </c>
      <c r="X98" s="11" t="str">
        <f t="shared" si="9"/>
        <v/>
      </c>
      <c r="Y98" s="9" t="str">
        <f t="shared" si="10"/>
        <v/>
      </c>
      <c r="Z98" s="6" t="str">
        <f>_xlfn.XLOOKUP($A98,'Data precios'!$A:$A,'Data precios'!G:G,"",0,-1)</f>
        <v/>
      </c>
      <c r="AA98" s="6" t="str">
        <f>_xlfn.XLOOKUP($A98,'Data precios'!$A:$A,'Data precios'!H:H,"",0,-1)</f>
        <v/>
      </c>
      <c r="AB98" s="6" t="str">
        <f>_xlfn.XLOOKUP($A98,'Data precios'!$A:$A,'Data precios'!I:I,"",0,-1)</f>
        <v/>
      </c>
      <c r="AC98" s="6" t="str">
        <f>_xlfn.XLOOKUP($A98,'Data precios'!$A:$A,'Data precios'!J:J,"",0,-1)</f>
        <v/>
      </c>
    </row>
    <row r="99" spans="1:29" ht="15" thickBot="1" x14ac:dyDescent="0.35">
      <c r="A99" t="s">
        <v>4759</v>
      </c>
      <c r="B99" t="s">
        <v>22</v>
      </c>
      <c r="C99" t="s">
        <v>5291</v>
      </c>
      <c r="D99" t="s">
        <v>62</v>
      </c>
      <c r="E99" t="s">
        <v>218</v>
      </c>
      <c r="F99">
        <v>2021</v>
      </c>
      <c r="G99">
        <v>77000</v>
      </c>
      <c r="I99" t="s">
        <v>26</v>
      </c>
      <c r="J99" t="s">
        <v>125</v>
      </c>
      <c r="K99">
        <v>115</v>
      </c>
      <c r="L99" t="s">
        <v>33</v>
      </c>
      <c r="M99">
        <v>14600000</v>
      </c>
      <c r="N99">
        <v>348240</v>
      </c>
      <c r="O99">
        <v>14948240</v>
      </c>
      <c r="P99">
        <v>16490000</v>
      </c>
      <c r="Q99">
        <v>1541760</v>
      </c>
      <c r="R99">
        <v>935</v>
      </c>
      <c r="S99" s="5">
        <f>IFERROR(VLOOKUP(A99,'Base ATR'!$1:$1048576,3,FALSE),O99)</f>
        <v>14600000</v>
      </c>
      <c r="T99" t="str">
        <f t="shared" si="7"/>
        <v>LIQUIDAR</v>
      </c>
      <c r="U99" s="6">
        <f t="shared" si="8"/>
        <v>14016500</v>
      </c>
      <c r="V99" s="18">
        <f>_xlfn.XLOOKUP(A99,'Data precios'!A:A,'Data precios'!D:D,"",0,-1)</f>
        <v>17800000</v>
      </c>
      <c r="W99" s="9">
        <f t="shared" si="12"/>
        <v>1310000</v>
      </c>
      <c r="X99" s="11">
        <f t="shared" si="9"/>
        <v>15130000</v>
      </c>
      <c r="Y99" s="9">
        <f t="shared" si="10"/>
        <v>-2670000</v>
      </c>
      <c r="Z99" s="6">
        <f>_xlfn.XLOOKUP($A99,'Data precios'!$A:$A,'Data precios'!G:G,"",0,-1)</f>
        <v>16376000</v>
      </c>
      <c r="AA99" s="6">
        <f>_xlfn.XLOOKUP($A99,'Data precios'!$A:$A,'Data precios'!H:H,"",0,-1)</f>
        <v>16020000</v>
      </c>
      <c r="AB99" s="6">
        <f>_xlfn.XLOOKUP($A99,'Data precios'!$A:$A,'Data precios'!I:I,"",0,-1)</f>
        <v>15486000</v>
      </c>
      <c r="AC99" s="6">
        <f>_xlfn.XLOOKUP($A99,'Data precios'!$A:$A,'Data precios'!J:J,"",0,-1)</f>
        <v>15130000</v>
      </c>
    </row>
    <row r="100" spans="1:29" ht="15" thickBot="1" x14ac:dyDescent="0.35">
      <c r="A100" t="s">
        <v>159</v>
      </c>
      <c r="B100" t="s">
        <v>22</v>
      </c>
      <c r="C100" t="s">
        <v>35</v>
      </c>
      <c r="D100" t="s">
        <v>137</v>
      </c>
      <c r="E100" t="s">
        <v>160</v>
      </c>
      <c r="F100">
        <v>2021</v>
      </c>
      <c r="G100">
        <v>85390</v>
      </c>
      <c r="I100" t="s">
        <v>26</v>
      </c>
      <c r="J100" t="s">
        <v>161</v>
      </c>
      <c r="K100">
        <v>363</v>
      </c>
      <c r="L100" t="s">
        <v>52</v>
      </c>
      <c r="M100">
        <v>7700000</v>
      </c>
      <c r="N100">
        <v>241530</v>
      </c>
      <c r="O100">
        <v>7941530</v>
      </c>
      <c r="P100">
        <v>9790000</v>
      </c>
      <c r="Q100">
        <v>1848470</v>
      </c>
      <c r="R100">
        <v>1888</v>
      </c>
      <c r="S100" s="5">
        <f>IFERROR(VLOOKUP(A100,'Base ATR'!$1:$1048576,3,FALSE),O100)</f>
        <v>7700000</v>
      </c>
      <c r="T100" t="str">
        <f t="shared" si="7"/>
        <v>LIQUIDAR</v>
      </c>
      <c r="U100" s="6">
        <f t="shared" si="8"/>
        <v>8321500</v>
      </c>
      <c r="V100" s="18">
        <f>_xlfn.XLOOKUP(A100,'Data precios'!A:A,'Data precios'!D:D,"",0,-1)</f>
        <v>9800000</v>
      </c>
      <c r="W100" s="9">
        <f t="shared" si="12"/>
        <v>10000</v>
      </c>
      <c r="X100" s="11">
        <f t="shared" si="9"/>
        <v>7941530</v>
      </c>
      <c r="Y100" s="9">
        <f t="shared" si="10"/>
        <v>-1858470</v>
      </c>
      <c r="Z100" s="6">
        <f>_xlfn.XLOOKUP($A100,'Data precios'!$A:$A,'Data precios'!G:G,"",0,-1)</f>
        <v>7941530</v>
      </c>
      <c r="AA100" s="6">
        <f>_xlfn.XLOOKUP($A100,'Data precios'!$A:$A,'Data precios'!H:H,"",0,-1)</f>
        <v>7941530</v>
      </c>
      <c r="AB100" s="6">
        <f>_xlfn.XLOOKUP($A100,'Data precios'!$A:$A,'Data precios'!I:I,"",0,-1)</f>
        <v>7941530</v>
      </c>
      <c r="AC100" s="6">
        <f>_xlfn.XLOOKUP($A100,'Data precios'!$A:$A,'Data precios'!J:J,"",0,-1)</f>
        <v>7941530</v>
      </c>
    </row>
    <row r="101" spans="1:29" ht="15" thickBot="1" x14ac:dyDescent="0.35">
      <c r="A101" t="s">
        <v>324</v>
      </c>
      <c r="B101" t="s">
        <v>22</v>
      </c>
      <c r="C101" t="s">
        <v>5291</v>
      </c>
      <c r="D101" t="s">
        <v>36</v>
      </c>
      <c r="E101" t="s">
        <v>325</v>
      </c>
      <c r="F101">
        <v>2021</v>
      </c>
      <c r="G101">
        <v>40095</v>
      </c>
      <c r="I101" t="s">
        <v>26</v>
      </c>
      <c r="J101" t="s">
        <v>106</v>
      </c>
      <c r="K101">
        <v>274</v>
      </c>
      <c r="L101" t="s">
        <v>211</v>
      </c>
      <c r="M101">
        <v>6200000</v>
      </c>
      <c r="N101">
        <v>219030</v>
      </c>
      <c r="O101">
        <v>6419030</v>
      </c>
      <c r="P101">
        <v>8190000</v>
      </c>
      <c r="Q101">
        <v>1770970</v>
      </c>
      <c r="R101">
        <v>2162</v>
      </c>
      <c r="S101" s="5">
        <f>IFERROR(VLOOKUP(A101,'Base ATR'!$1:$1048576,3,FALSE),O101)</f>
        <v>6200000</v>
      </c>
      <c r="T101" t="str">
        <f t="shared" si="7"/>
        <v>LIQUIDAR</v>
      </c>
      <c r="U101" s="6">
        <f t="shared" si="8"/>
        <v>6961500</v>
      </c>
      <c r="V101" s="18">
        <f>_xlfn.XLOOKUP(A101,'Data precios'!A:A,'Data precios'!D:D,"",0,-1)</f>
        <v>8200000</v>
      </c>
      <c r="W101" s="9">
        <f t="shared" si="12"/>
        <v>10000</v>
      </c>
      <c r="X101" s="11">
        <f t="shared" si="9"/>
        <v>6419030</v>
      </c>
      <c r="Y101" s="9">
        <f t="shared" si="10"/>
        <v>-1780970</v>
      </c>
      <c r="Z101" s="6">
        <f>_xlfn.XLOOKUP($A101,'Data precios'!$A:$A,'Data precios'!G:G,"",0,-1)</f>
        <v>6419030</v>
      </c>
      <c r="AA101" s="6">
        <f>_xlfn.XLOOKUP($A101,'Data precios'!$A:$A,'Data precios'!H:H,"",0,-1)</f>
        <v>6419030</v>
      </c>
      <c r="AB101" s="6">
        <f>_xlfn.XLOOKUP($A101,'Data precios'!$A:$A,'Data precios'!I:I,"",0,-1)</f>
        <v>6419030</v>
      </c>
      <c r="AC101" s="6">
        <f>_xlfn.XLOOKUP($A101,'Data precios'!$A:$A,'Data precios'!J:J,"",0,-1)</f>
        <v>6419030</v>
      </c>
    </row>
    <row r="102" spans="1:29" ht="15" thickBot="1" x14ac:dyDescent="0.35">
      <c r="A102" t="s">
        <v>6489</v>
      </c>
      <c r="B102" t="s">
        <v>22</v>
      </c>
      <c r="C102" t="s">
        <v>54</v>
      </c>
      <c r="D102" t="s">
        <v>7790</v>
      </c>
      <c r="E102" t="s">
        <v>8557</v>
      </c>
      <c r="F102">
        <v>2022</v>
      </c>
      <c r="G102">
        <v>58000</v>
      </c>
      <c r="I102" t="s">
        <v>26</v>
      </c>
      <c r="J102" t="s">
        <v>109</v>
      </c>
      <c r="K102">
        <v>86</v>
      </c>
      <c r="L102" t="s">
        <v>33</v>
      </c>
      <c r="M102">
        <v>8900000</v>
      </c>
      <c r="N102">
        <v>262740</v>
      </c>
      <c r="O102">
        <v>9162740</v>
      </c>
      <c r="P102">
        <v>9990000</v>
      </c>
      <c r="Q102">
        <v>827260</v>
      </c>
      <c r="R102">
        <v>828</v>
      </c>
      <c r="S102" s="5">
        <f>IFERROR(VLOOKUP(A102,'Base ATR'!$1:$1048576,3,FALSE),O102)</f>
        <v>8900000</v>
      </c>
      <c r="T102" t="str">
        <f t="shared" si="7"/>
        <v>LIQUIDAR</v>
      </c>
      <c r="U102" s="6">
        <f t="shared" si="8"/>
        <v>8491500</v>
      </c>
      <c r="V102" s="18">
        <f>_xlfn.XLOOKUP(A102,'Data precios'!A:A,'Data precios'!D:D,"",0,-1)</f>
        <v>11100000</v>
      </c>
      <c r="W102" s="9">
        <f t="shared" si="12"/>
        <v>1110000</v>
      </c>
      <c r="X102" s="11">
        <f t="shared" si="9"/>
        <v>9990000</v>
      </c>
      <c r="Y102" s="9">
        <f t="shared" si="10"/>
        <v>-1110000</v>
      </c>
      <c r="Z102" s="6">
        <f>_xlfn.XLOOKUP($A102,'Data precios'!$A:$A,'Data precios'!G:G,"",0,-1)</f>
        <v>11100000</v>
      </c>
      <c r="AA102" s="6">
        <f>_xlfn.XLOOKUP($A102,'Data precios'!$A:$A,'Data precios'!H:H,"",0,-1)</f>
        <v>10767000</v>
      </c>
      <c r="AB102" s="6">
        <f>_xlfn.XLOOKUP($A102,'Data precios'!$A:$A,'Data precios'!I:I,"",0,-1)</f>
        <v>10434000</v>
      </c>
      <c r="AC102" s="6">
        <f>_xlfn.XLOOKUP($A102,'Data precios'!$A:$A,'Data precios'!J:J,"",0,-1)</f>
        <v>9990000</v>
      </c>
    </row>
    <row r="103" spans="1:29" ht="15" thickBot="1" x14ac:dyDescent="0.35">
      <c r="A103" t="s">
        <v>9507</v>
      </c>
      <c r="B103" t="s">
        <v>22</v>
      </c>
      <c r="C103" t="s">
        <v>54</v>
      </c>
      <c r="D103" t="s">
        <v>131</v>
      </c>
      <c r="E103" t="s">
        <v>10532</v>
      </c>
      <c r="F103">
        <v>2022</v>
      </c>
      <c r="G103">
        <v>82000</v>
      </c>
      <c r="I103" t="s">
        <v>26</v>
      </c>
      <c r="J103" t="s">
        <v>10537</v>
      </c>
      <c r="K103">
        <v>26</v>
      </c>
      <c r="L103" t="s">
        <v>52</v>
      </c>
      <c r="M103">
        <v>19200000</v>
      </c>
      <c r="N103">
        <v>417240</v>
      </c>
      <c r="O103">
        <v>19617240</v>
      </c>
      <c r="P103">
        <v>23290000</v>
      </c>
      <c r="Q103">
        <v>3672760</v>
      </c>
      <c r="R103">
        <v>1577</v>
      </c>
      <c r="S103" s="5">
        <f>IFERROR(VLOOKUP(A103,'Base ATR'!$1:$1048576,3,FALSE),O103)</f>
        <v>19200000</v>
      </c>
      <c r="T103" t="str">
        <f t="shared" si="7"/>
        <v>ROTACION ALTA</v>
      </c>
      <c r="U103" s="6">
        <f t="shared" si="8"/>
        <v>23290000</v>
      </c>
      <c r="V103" s="18">
        <f>_xlfn.XLOOKUP(A103,'Data precios'!A:A,'Data precios'!D:D,"",0,-1)</f>
        <v>23400000</v>
      </c>
      <c r="W103" s="9">
        <f t="shared" si="12"/>
        <v>110000</v>
      </c>
      <c r="X103" s="11">
        <f t="shared" si="9"/>
        <v>22698000</v>
      </c>
      <c r="Y103" s="9">
        <f t="shared" si="10"/>
        <v>-702000</v>
      </c>
      <c r="Z103" s="6">
        <f>_xlfn.XLOOKUP($A103,'Data precios'!$A:$A,'Data precios'!G:G,"",0,-1)</f>
        <v>23400000</v>
      </c>
      <c r="AA103" s="6">
        <f>_xlfn.XLOOKUP($A103,'Data precios'!$A:$A,'Data precios'!H:H,"",0,-1)</f>
        <v>22698000</v>
      </c>
      <c r="AB103" s="6">
        <f>_xlfn.XLOOKUP($A103,'Data precios'!$A:$A,'Data precios'!I:I,"",0,-1)</f>
        <v>21996000</v>
      </c>
      <c r="AC103" s="6">
        <f>_xlfn.XLOOKUP($A103,'Data precios'!$A:$A,'Data precios'!J:J,"",0,-1)</f>
        <v>21060000</v>
      </c>
    </row>
    <row r="104" spans="1:29" ht="15" thickBot="1" x14ac:dyDescent="0.35">
      <c r="A104" t="s">
        <v>149</v>
      </c>
      <c r="B104" t="s">
        <v>22</v>
      </c>
      <c r="C104" t="s">
        <v>5291</v>
      </c>
      <c r="D104" t="s">
        <v>145</v>
      </c>
      <c r="E104" t="s">
        <v>150</v>
      </c>
      <c r="F104">
        <v>2022</v>
      </c>
      <c r="G104">
        <v>0</v>
      </c>
      <c r="I104" t="s">
        <v>26</v>
      </c>
      <c r="J104" t="s">
        <v>43</v>
      </c>
      <c r="K104">
        <v>205</v>
      </c>
      <c r="L104" t="s">
        <v>52</v>
      </c>
      <c r="M104">
        <v>8137896</v>
      </c>
      <c r="N104">
        <v>248098</v>
      </c>
      <c r="O104">
        <v>8385994</v>
      </c>
      <c r="P104">
        <v>6390000</v>
      </c>
      <c r="Q104">
        <v>-1995994</v>
      </c>
      <c r="R104">
        <v>-3124</v>
      </c>
      <c r="S104" s="5">
        <f>IFERROR(VLOOKUP(A104,'Base ATR'!$1:$1048576,3,FALSE),O104)</f>
        <v>4850000</v>
      </c>
      <c r="T104" t="str">
        <f t="shared" si="7"/>
        <v>LIQUIDAR</v>
      </c>
      <c r="U104" s="6">
        <f t="shared" si="8"/>
        <v>5431500</v>
      </c>
      <c r="V104" s="18">
        <f>_xlfn.XLOOKUP(A104,'Data precios'!A:A,'Data precios'!D:D,"",0,-1)</f>
        <v>6860000</v>
      </c>
      <c r="W104" s="9">
        <f t="shared" si="12"/>
        <v>470000</v>
      </c>
      <c r="X104" s="11">
        <f t="shared" si="9"/>
        <v>6174000</v>
      </c>
      <c r="Y104" s="9">
        <f t="shared" si="10"/>
        <v>-686000</v>
      </c>
      <c r="Z104" s="6">
        <f>_xlfn.XLOOKUP($A104,'Data precios'!$A:$A,'Data precios'!G:G,"",0,-1)</f>
        <v>6860000</v>
      </c>
      <c r="AA104" s="6">
        <f>_xlfn.XLOOKUP($A104,'Data precios'!$A:$A,'Data precios'!H:H,"",0,-1)</f>
        <v>6654200</v>
      </c>
      <c r="AB104" s="6">
        <f>_xlfn.XLOOKUP($A104,'Data precios'!$A:$A,'Data precios'!I:I,"",0,-1)</f>
        <v>6448400</v>
      </c>
      <c r="AC104" s="6">
        <f>_xlfn.XLOOKUP($A104,'Data precios'!$A:$A,'Data precios'!J:J,"",0,-1)</f>
        <v>6174000</v>
      </c>
    </row>
    <row r="105" spans="1:29" ht="15" thickBot="1" x14ac:dyDescent="0.35">
      <c r="A105" t="s">
        <v>790</v>
      </c>
      <c r="B105" t="s">
        <v>22</v>
      </c>
      <c r="C105" t="s">
        <v>54</v>
      </c>
      <c r="D105" t="s">
        <v>62</v>
      </c>
      <c r="E105" t="s">
        <v>207</v>
      </c>
      <c r="F105">
        <v>2022</v>
      </c>
      <c r="G105">
        <v>49059</v>
      </c>
      <c r="I105" t="s">
        <v>26</v>
      </c>
      <c r="J105" t="s">
        <v>64</v>
      </c>
      <c r="K105">
        <v>10</v>
      </c>
      <c r="L105" t="s">
        <v>47</v>
      </c>
      <c r="M105">
        <v>8500000</v>
      </c>
      <c r="N105">
        <v>256740</v>
      </c>
      <c r="O105">
        <v>8756740</v>
      </c>
      <c r="P105">
        <v>10590000</v>
      </c>
      <c r="Q105">
        <v>1833260</v>
      </c>
      <c r="R105">
        <v>1731</v>
      </c>
      <c r="S105" s="5">
        <f>IFERROR(VLOOKUP(A105,'Base ATR'!$1:$1048576,3,FALSE),O105)</f>
        <v>10200000</v>
      </c>
      <c r="T105" t="str">
        <f t="shared" si="7"/>
        <v>ROTACION ALTA</v>
      </c>
      <c r="U105" s="6">
        <f t="shared" si="8"/>
        <v>10590000</v>
      </c>
      <c r="V105" s="18">
        <f>_xlfn.XLOOKUP(A105,'Data precios'!A:A,'Data precios'!D:D,"",0,-1)</f>
        <v>11300000</v>
      </c>
      <c r="W105" s="9">
        <f t="shared" si="12"/>
        <v>710000</v>
      </c>
      <c r="X105" s="11">
        <f t="shared" si="9"/>
        <v>10396000</v>
      </c>
      <c r="Y105" s="9">
        <f t="shared" si="10"/>
        <v>-904000</v>
      </c>
      <c r="Z105" s="6">
        <f>_xlfn.XLOOKUP($A105,'Data precios'!$A:$A,'Data precios'!G:G,"",0,-1)</f>
        <v>10396000</v>
      </c>
      <c r="AA105" s="6">
        <f>_xlfn.XLOOKUP($A105,'Data precios'!$A:$A,'Data precios'!H:H,"",0,-1)</f>
        <v>10170000</v>
      </c>
      <c r="AB105" s="6">
        <f>_xlfn.XLOOKUP($A105,'Data precios'!$A:$A,'Data precios'!I:I,"",0,-1)</f>
        <v>9831000</v>
      </c>
      <c r="AC105" s="6">
        <f>_xlfn.XLOOKUP($A105,'Data precios'!$A:$A,'Data precios'!J:J,"",0,-1)</f>
        <v>9605000</v>
      </c>
    </row>
    <row r="106" spans="1:29" ht="15" thickBot="1" x14ac:dyDescent="0.35">
      <c r="A106" t="s">
        <v>10564</v>
      </c>
      <c r="B106" t="s">
        <v>22</v>
      </c>
      <c r="C106" t="s">
        <v>54</v>
      </c>
      <c r="D106" t="s">
        <v>108</v>
      </c>
      <c r="E106" t="s">
        <v>10722</v>
      </c>
      <c r="F106">
        <v>2021</v>
      </c>
      <c r="G106">
        <v>90000</v>
      </c>
      <c r="I106" t="s">
        <v>26</v>
      </c>
      <c r="J106" t="s">
        <v>109</v>
      </c>
      <c r="K106">
        <v>10</v>
      </c>
      <c r="L106" t="s">
        <v>52</v>
      </c>
      <c r="M106">
        <v>5200000</v>
      </c>
      <c r="N106">
        <v>0</v>
      </c>
      <c r="O106">
        <v>5200000</v>
      </c>
      <c r="P106">
        <v>7290000</v>
      </c>
      <c r="Q106">
        <v>2090000</v>
      </c>
      <c r="R106">
        <v>2867</v>
      </c>
      <c r="S106" s="5">
        <f>IFERROR(VLOOKUP(A106,'Base ATR'!$1:$1048576,3,FALSE),O106)</f>
        <v>5200000</v>
      </c>
      <c r="T106" t="str">
        <f t="shared" si="7"/>
        <v>ROTACION ALTA</v>
      </c>
      <c r="U106" s="6">
        <f t="shared" si="8"/>
        <v>7290000</v>
      </c>
      <c r="V106" s="18">
        <f>_xlfn.XLOOKUP(A106,'Data precios'!A:A,'Data precios'!D:D,"",0,-1)</f>
        <v>7290000</v>
      </c>
      <c r="W106" s="9">
        <f t="shared" si="12"/>
        <v>0</v>
      </c>
      <c r="X106" s="11">
        <f t="shared" si="9"/>
        <v>7290000</v>
      </c>
      <c r="Y106" s="9">
        <f t="shared" si="10"/>
        <v>0</v>
      </c>
      <c r="Z106" s="6">
        <f>_xlfn.XLOOKUP($A106,'Data precios'!$A:$A,'Data precios'!G:G,"",0,-1)</f>
        <v>7290000</v>
      </c>
      <c r="AA106" s="6">
        <f>_xlfn.XLOOKUP($A106,'Data precios'!$A:$A,'Data precios'!H:H,"",0,-1)</f>
        <v>7071300</v>
      </c>
      <c r="AB106" s="6">
        <f>_xlfn.XLOOKUP($A106,'Data precios'!$A:$A,'Data precios'!I:I,"",0,-1)</f>
        <v>6852600</v>
      </c>
      <c r="AC106" s="6">
        <f>_xlfn.XLOOKUP($A106,'Data precios'!$A:$A,'Data precios'!J:J,"",0,-1)</f>
        <v>6561000</v>
      </c>
    </row>
    <row r="107" spans="1:29" ht="15" thickBot="1" x14ac:dyDescent="0.35">
      <c r="A107" t="s">
        <v>10325</v>
      </c>
      <c r="B107" t="s">
        <v>22</v>
      </c>
      <c r="C107" t="s">
        <v>5291</v>
      </c>
      <c r="D107" t="s">
        <v>250</v>
      </c>
      <c r="E107" t="s">
        <v>10640</v>
      </c>
      <c r="F107">
        <v>2022</v>
      </c>
      <c r="G107">
        <v>80925</v>
      </c>
      <c r="I107" t="s">
        <v>26</v>
      </c>
      <c r="J107" t="s">
        <v>10641</v>
      </c>
      <c r="K107">
        <v>20</v>
      </c>
      <c r="L107" t="s">
        <v>39</v>
      </c>
      <c r="M107">
        <v>14000000</v>
      </c>
      <c r="N107">
        <v>339240</v>
      </c>
      <c r="O107">
        <v>14339240</v>
      </c>
      <c r="P107">
        <v>16990000</v>
      </c>
      <c r="Q107">
        <v>2650760</v>
      </c>
      <c r="R107">
        <v>156</v>
      </c>
      <c r="S107" s="5">
        <f>IFERROR(VLOOKUP(A107,'Base ATR'!$1:$1048576,3,FALSE),O107)</f>
        <v>14000000</v>
      </c>
      <c r="T107" t="str">
        <f t="shared" si="7"/>
        <v>ROTACION ALTA</v>
      </c>
      <c r="U107" s="6">
        <f t="shared" si="8"/>
        <v>16990000</v>
      </c>
      <c r="V107" s="18" t="str">
        <f>_xlfn.XLOOKUP(A107,'Data precios'!A:A,'Data precios'!D:D,"",0,-1)</f>
        <v/>
      </c>
      <c r="W107" s="9" t="e">
        <f t="shared" si="12"/>
        <v>#VALUE!</v>
      </c>
      <c r="X107" s="11" t="str">
        <f t="shared" si="9"/>
        <v/>
      </c>
      <c r="Y107" s="9" t="str">
        <f t="shared" si="10"/>
        <v/>
      </c>
      <c r="Z107" s="6" t="str">
        <f>_xlfn.XLOOKUP($A107,'Data precios'!$A:$A,'Data precios'!G:G,"",0,-1)</f>
        <v/>
      </c>
      <c r="AA107" s="6" t="str">
        <f>_xlfn.XLOOKUP($A107,'Data precios'!$A:$A,'Data precios'!H:H,"",0,-1)</f>
        <v/>
      </c>
      <c r="AB107" s="6" t="str">
        <f>_xlfn.XLOOKUP($A107,'Data precios'!$A:$A,'Data precios'!I:I,"",0,-1)</f>
        <v/>
      </c>
      <c r="AC107" s="6" t="str">
        <f>_xlfn.XLOOKUP($A107,'Data precios'!$A:$A,'Data precios'!J:J,"",0,-1)</f>
        <v/>
      </c>
    </row>
    <row r="108" spans="1:29" ht="15" thickBot="1" x14ac:dyDescent="0.35">
      <c r="A108" t="s">
        <v>309</v>
      </c>
      <c r="B108" t="s">
        <v>22</v>
      </c>
      <c r="C108" t="s">
        <v>35</v>
      </c>
      <c r="D108" t="s">
        <v>24</v>
      </c>
      <c r="E108" t="s">
        <v>213</v>
      </c>
      <c r="F108">
        <v>2022</v>
      </c>
      <c r="G108">
        <v>25200</v>
      </c>
      <c r="I108" t="s">
        <v>26</v>
      </c>
      <c r="J108" t="s">
        <v>310</v>
      </c>
      <c r="K108">
        <v>450</v>
      </c>
      <c r="L108" t="s">
        <v>52</v>
      </c>
      <c r="M108">
        <v>10300000</v>
      </c>
      <c r="N108">
        <v>280530</v>
      </c>
      <c r="O108">
        <v>10580530</v>
      </c>
      <c r="P108">
        <v>10490000</v>
      </c>
      <c r="Q108">
        <v>-90530</v>
      </c>
      <c r="R108">
        <v>-86</v>
      </c>
      <c r="S108" s="5">
        <f>IFERROR(VLOOKUP(A108,'Base ATR'!$1:$1048576,3,FALSE),O108)</f>
        <v>10300000</v>
      </c>
      <c r="T108" t="str">
        <f t="shared" si="7"/>
        <v>LIQUIDAR</v>
      </c>
      <c r="U108" s="6">
        <f t="shared" si="8"/>
        <v>8916500</v>
      </c>
      <c r="V108" s="18">
        <f>_xlfn.XLOOKUP(A108,'Data precios'!A:A,'Data precios'!D:D,"",0,-1)</f>
        <v>11900000</v>
      </c>
      <c r="W108" s="9">
        <f t="shared" si="12"/>
        <v>1410000</v>
      </c>
      <c r="X108" s="11">
        <f t="shared" si="9"/>
        <v>10580530</v>
      </c>
      <c r="Y108" s="9">
        <f t="shared" si="10"/>
        <v>-1319470</v>
      </c>
      <c r="Z108" s="6">
        <f>_xlfn.XLOOKUP($A108,'Data precios'!$A:$A,'Data precios'!G:G,"",0,-1)</f>
        <v>10580530</v>
      </c>
      <c r="AA108" s="6">
        <f>_xlfn.XLOOKUP($A108,'Data precios'!$A:$A,'Data precios'!H:H,"",0,-1)</f>
        <v>10580530</v>
      </c>
      <c r="AB108" s="6">
        <f>_xlfn.XLOOKUP($A108,'Data precios'!$A:$A,'Data precios'!I:I,"",0,-1)</f>
        <v>10580530</v>
      </c>
      <c r="AC108" s="6">
        <f>_xlfn.XLOOKUP($A108,'Data precios'!$A:$A,'Data precios'!J:J,"",0,-1)</f>
        <v>10580530</v>
      </c>
    </row>
    <row r="109" spans="1:29" ht="15" thickBot="1" x14ac:dyDescent="0.35">
      <c r="A109" t="s">
        <v>6491</v>
      </c>
      <c r="B109" t="s">
        <v>22</v>
      </c>
      <c r="C109" t="s">
        <v>5291</v>
      </c>
      <c r="D109" t="s">
        <v>4031</v>
      </c>
      <c r="E109" t="s">
        <v>8551</v>
      </c>
      <c r="F109">
        <v>2022</v>
      </c>
      <c r="G109">
        <v>58239</v>
      </c>
      <c r="I109" t="s">
        <v>26</v>
      </c>
      <c r="J109" t="s">
        <v>60</v>
      </c>
      <c r="K109">
        <v>84</v>
      </c>
      <c r="L109" t="s">
        <v>33</v>
      </c>
      <c r="M109">
        <v>10100000</v>
      </c>
      <c r="N109">
        <v>280740</v>
      </c>
      <c r="O109">
        <v>10380740</v>
      </c>
      <c r="P109">
        <v>12490000</v>
      </c>
      <c r="Q109">
        <v>2109260</v>
      </c>
      <c r="R109">
        <v>1689</v>
      </c>
      <c r="S109" s="5">
        <f>IFERROR(VLOOKUP(A109,'Base ATR'!$1:$1048576,3,FALSE),O109)</f>
        <v>10100000</v>
      </c>
      <c r="T109" t="str">
        <f t="shared" si="7"/>
        <v>LIQUIDAR</v>
      </c>
      <c r="U109" s="6">
        <f t="shared" si="8"/>
        <v>10616500</v>
      </c>
      <c r="V109" s="18">
        <f>_xlfn.XLOOKUP(A109,'Data precios'!A:A,'Data precios'!D:D,"",0,-1)</f>
        <v>12500000</v>
      </c>
      <c r="W109" s="9">
        <f t="shared" si="12"/>
        <v>10000</v>
      </c>
      <c r="X109" s="11">
        <f t="shared" si="9"/>
        <v>11250000</v>
      </c>
      <c r="Y109" s="9">
        <f t="shared" si="10"/>
        <v>-1250000</v>
      </c>
      <c r="Z109" s="6">
        <f>_xlfn.XLOOKUP($A109,'Data precios'!$A:$A,'Data precios'!G:G,"",0,-1)</f>
        <v>12500000</v>
      </c>
      <c r="AA109" s="6">
        <f>_xlfn.XLOOKUP($A109,'Data precios'!$A:$A,'Data precios'!H:H,"",0,-1)</f>
        <v>12125000</v>
      </c>
      <c r="AB109" s="6">
        <f>_xlfn.XLOOKUP($A109,'Data precios'!$A:$A,'Data precios'!I:I,"",0,-1)</f>
        <v>11750000</v>
      </c>
      <c r="AC109" s="6">
        <f>_xlfn.XLOOKUP($A109,'Data precios'!$A:$A,'Data precios'!J:J,"",0,-1)</f>
        <v>11250000</v>
      </c>
    </row>
    <row r="110" spans="1:29" ht="15" thickBot="1" x14ac:dyDescent="0.35">
      <c r="A110" t="s">
        <v>5500</v>
      </c>
      <c r="B110" t="s">
        <v>22</v>
      </c>
      <c r="C110" t="s">
        <v>30</v>
      </c>
      <c r="D110" t="s">
        <v>62</v>
      </c>
      <c r="E110" t="s">
        <v>8616</v>
      </c>
      <c r="F110">
        <v>2022</v>
      </c>
      <c r="G110">
        <v>63400</v>
      </c>
      <c r="I110" t="s">
        <v>26</v>
      </c>
      <c r="J110" t="s">
        <v>64</v>
      </c>
      <c r="K110">
        <v>37</v>
      </c>
      <c r="L110" t="s">
        <v>47</v>
      </c>
      <c r="M110">
        <v>9700000</v>
      </c>
      <c r="N110">
        <v>274740</v>
      </c>
      <c r="O110">
        <v>9974740</v>
      </c>
      <c r="P110">
        <v>12190000</v>
      </c>
      <c r="Q110">
        <v>2215260</v>
      </c>
      <c r="R110">
        <v>1817</v>
      </c>
      <c r="S110" s="5">
        <f>IFERROR(VLOOKUP(A110,'Base ATR'!$1:$1048576,3,FALSE),O110)</f>
        <v>9700000</v>
      </c>
      <c r="T110" t="str">
        <f t="shared" si="7"/>
        <v>ROTACION BAJA</v>
      </c>
      <c r="U110" s="6">
        <f t="shared" si="8"/>
        <v>10971000</v>
      </c>
      <c r="V110" s="18">
        <f>_xlfn.XLOOKUP(A110,'Data precios'!A:A,'Data precios'!D:D,"",0,-1)</f>
        <v>13100000</v>
      </c>
      <c r="W110" s="9">
        <f t="shared" si="12"/>
        <v>910000</v>
      </c>
      <c r="X110" s="11">
        <f t="shared" si="9"/>
        <v>11397000</v>
      </c>
      <c r="Y110" s="9">
        <f t="shared" si="10"/>
        <v>-1703000</v>
      </c>
      <c r="Z110" s="6">
        <f>_xlfn.XLOOKUP($A110,'Data precios'!$A:$A,'Data precios'!G:G,"",0,-1)</f>
        <v>12052000</v>
      </c>
      <c r="AA110" s="6">
        <f>_xlfn.XLOOKUP($A110,'Data precios'!$A:$A,'Data precios'!H:H,"",0,-1)</f>
        <v>11790000</v>
      </c>
      <c r="AB110" s="6">
        <f>_xlfn.XLOOKUP($A110,'Data precios'!$A:$A,'Data precios'!I:I,"",0,-1)</f>
        <v>11397000</v>
      </c>
      <c r="AC110" s="6">
        <f>_xlfn.XLOOKUP($A110,'Data precios'!$A:$A,'Data precios'!J:J,"",0,-1)</f>
        <v>11135000</v>
      </c>
    </row>
    <row r="111" spans="1:29" ht="15" thickBot="1" x14ac:dyDescent="0.35">
      <c r="A111" t="s">
        <v>5354</v>
      </c>
      <c r="B111" t="s">
        <v>22</v>
      </c>
      <c r="C111" t="s">
        <v>54</v>
      </c>
      <c r="D111" t="s">
        <v>24</v>
      </c>
      <c r="E111" t="s">
        <v>8581</v>
      </c>
      <c r="F111">
        <v>2023</v>
      </c>
      <c r="G111">
        <v>70000</v>
      </c>
      <c r="I111" t="s">
        <v>26</v>
      </c>
      <c r="J111" t="s">
        <v>43</v>
      </c>
      <c r="K111">
        <v>127</v>
      </c>
      <c r="L111" t="s">
        <v>33</v>
      </c>
      <c r="M111">
        <v>14500000</v>
      </c>
      <c r="N111">
        <v>343530</v>
      </c>
      <c r="O111">
        <v>14843530</v>
      </c>
      <c r="P111">
        <v>16990000</v>
      </c>
      <c r="Q111">
        <v>2146470</v>
      </c>
      <c r="R111">
        <v>1263</v>
      </c>
      <c r="S111" s="5">
        <f>IFERROR(VLOOKUP(A111,'Base ATR'!$1:$1048576,3,FALSE),O111)</f>
        <v>14500000</v>
      </c>
      <c r="T111" t="str">
        <f t="shared" si="7"/>
        <v>LIQUIDAR</v>
      </c>
      <c r="U111" s="6">
        <f t="shared" si="8"/>
        <v>14441500</v>
      </c>
      <c r="V111" s="18">
        <f>_xlfn.XLOOKUP(A111,'Data precios'!A:A,'Data precios'!D:D,"",0,-1)</f>
        <v>18700000</v>
      </c>
      <c r="W111" s="9">
        <f t="shared" si="12"/>
        <v>1710000</v>
      </c>
      <c r="X111" s="11">
        <f t="shared" si="9"/>
        <v>16830000</v>
      </c>
      <c r="Y111" s="9">
        <f t="shared" si="10"/>
        <v>-1870000</v>
      </c>
      <c r="Z111" s="6">
        <f>_xlfn.XLOOKUP($A111,'Data precios'!$A:$A,'Data precios'!G:G,"",0,-1)</f>
        <v>18700000</v>
      </c>
      <c r="AA111" s="6">
        <f>_xlfn.XLOOKUP($A111,'Data precios'!$A:$A,'Data precios'!H:H,"",0,-1)</f>
        <v>18139000</v>
      </c>
      <c r="AB111" s="6">
        <f>_xlfn.XLOOKUP($A111,'Data precios'!$A:$A,'Data precios'!I:I,"",0,-1)</f>
        <v>17578000</v>
      </c>
      <c r="AC111" s="6">
        <f>_xlfn.XLOOKUP($A111,'Data precios'!$A:$A,'Data precios'!J:J,"",0,-1)</f>
        <v>16830000</v>
      </c>
    </row>
    <row r="112" spans="1:29" ht="15" thickBot="1" x14ac:dyDescent="0.35">
      <c r="A112" t="s">
        <v>5383</v>
      </c>
      <c r="B112" t="s">
        <v>22</v>
      </c>
      <c r="C112" t="s">
        <v>54</v>
      </c>
      <c r="D112" t="s">
        <v>36</v>
      </c>
      <c r="E112" t="s">
        <v>312</v>
      </c>
      <c r="F112">
        <v>2022</v>
      </c>
      <c r="G112">
        <v>56079</v>
      </c>
      <c r="I112" t="s">
        <v>26</v>
      </c>
      <c r="J112" t="s">
        <v>8587</v>
      </c>
      <c r="K112">
        <v>169</v>
      </c>
      <c r="L112" t="s">
        <v>52</v>
      </c>
      <c r="M112">
        <v>10000000</v>
      </c>
      <c r="N112">
        <v>276030</v>
      </c>
      <c r="O112">
        <v>10276030</v>
      </c>
      <c r="P112">
        <v>11990000</v>
      </c>
      <c r="Q112">
        <v>1713970</v>
      </c>
      <c r="R112">
        <v>1429</v>
      </c>
      <c r="S112" s="5">
        <f>IFERROR(VLOOKUP(A112,'Base ATR'!$1:$1048576,3,FALSE),O112)</f>
        <v>10000000</v>
      </c>
      <c r="T112" t="str">
        <f t="shared" si="7"/>
        <v>LIQUIDAR</v>
      </c>
      <c r="U112" s="6">
        <f t="shared" si="8"/>
        <v>10191500</v>
      </c>
      <c r="V112" s="18">
        <f>_xlfn.XLOOKUP(A112,'Data precios'!A:A,'Data precios'!D:D,"",0,-1)</f>
        <v>11800000</v>
      </c>
      <c r="W112" s="9">
        <f t="shared" si="12"/>
        <v>-190000</v>
      </c>
      <c r="X112" s="11">
        <f t="shared" si="9"/>
        <v>10276030</v>
      </c>
      <c r="Y112" s="9">
        <f t="shared" si="10"/>
        <v>-1523970</v>
      </c>
      <c r="Z112" s="6">
        <f>_xlfn.XLOOKUP($A112,'Data precios'!$A:$A,'Data precios'!G:G,"",0,-1)</f>
        <v>10276030</v>
      </c>
      <c r="AA112" s="6">
        <f>_xlfn.XLOOKUP($A112,'Data precios'!$A:$A,'Data precios'!H:H,"",0,-1)</f>
        <v>10276030</v>
      </c>
      <c r="AB112" s="6">
        <f>_xlfn.XLOOKUP($A112,'Data precios'!$A:$A,'Data precios'!I:I,"",0,-1)</f>
        <v>10276030</v>
      </c>
      <c r="AC112" s="6">
        <f>_xlfn.XLOOKUP($A112,'Data precios'!$A:$A,'Data precios'!J:J,"",0,-1)</f>
        <v>10276030</v>
      </c>
    </row>
    <row r="113" spans="1:29" ht="15" thickBot="1" x14ac:dyDescent="0.35">
      <c r="A113" t="s">
        <v>8650</v>
      </c>
      <c r="B113" t="s">
        <v>22</v>
      </c>
      <c r="C113" t="s">
        <v>5291</v>
      </c>
      <c r="D113" t="s">
        <v>108</v>
      </c>
      <c r="E113" t="s">
        <v>8651</v>
      </c>
      <c r="F113">
        <v>2022</v>
      </c>
      <c r="G113">
        <v>75000</v>
      </c>
      <c r="I113" t="s">
        <v>26</v>
      </c>
      <c r="J113" t="s">
        <v>43</v>
      </c>
      <c r="K113">
        <v>52</v>
      </c>
      <c r="L113" t="s">
        <v>33</v>
      </c>
      <c r="M113">
        <v>7100000</v>
      </c>
      <c r="N113">
        <v>235740</v>
      </c>
      <c r="O113">
        <v>7335740</v>
      </c>
      <c r="P113">
        <v>9490000</v>
      </c>
      <c r="Q113">
        <v>2154260</v>
      </c>
      <c r="R113">
        <v>227</v>
      </c>
      <c r="S113" s="5">
        <f>IFERROR(VLOOKUP(A113,'Base ATR'!$1:$1048576,3,FALSE),O113)</f>
        <v>7100000</v>
      </c>
      <c r="T113" t="str">
        <f t="shared" si="7"/>
        <v>ROTACION BAJA</v>
      </c>
      <c r="U113" s="6">
        <f t="shared" si="8"/>
        <v>8541000</v>
      </c>
      <c r="V113" s="18">
        <f>_xlfn.XLOOKUP(A113,'Data precios'!A:A,'Data precios'!D:D,"",0,-1)</f>
        <v>9400000</v>
      </c>
      <c r="W113" s="9">
        <f t="shared" si="12"/>
        <v>-90000</v>
      </c>
      <c r="X113" s="11">
        <f t="shared" si="9"/>
        <v>9118000</v>
      </c>
      <c r="Y113" s="9">
        <f t="shared" si="10"/>
        <v>-282000</v>
      </c>
      <c r="Z113" s="6">
        <f>_xlfn.XLOOKUP($A113,'Data precios'!$A:$A,'Data precios'!G:G,"",0,-1)</f>
        <v>9682000</v>
      </c>
      <c r="AA113" s="6">
        <f>_xlfn.XLOOKUP($A113,'Data precios'!$A:$A,'Data precios'!H:H,"",0,-1)</f>
        <v>9400000</v>
      </c>
      <c r="AB113" s="6">
        <f>_xlfn.XLOOKUP($A113,'Data precios'!$A:$A,'Data precios'!I:I,"",0,-1)</f>
        <v>9118000</v>
      </c>
      <c r="AC113" s="6">
        <f>_xlfn.XLOOKUP($A113,'Data precios'!$A:$A,'Data precios'!J:J,"",0,-1)</f>
        <v>8836000</v>
      </c>
    </row>
    <row r="114" spans="1:29" ht="15" thickBot="1" x14ac:dyDescent="0.35">
      <c r="A114" t="s">
        <v>285</v>
      </c>
      <c r="B114" t="s">
        <v>22</v>
      </c>
      <c r="C114" t="s">
        <v>54</v>
      </c>
      <c r="D114" t="s">
        <v>188</v>
      </c>
      <c r="E114" t="s">
        <v>286</v>
      </c>
      <c r="F114">
        <v>2022</v>
      </c>
      <c r="G114">
        <v>28000</v>
      </c>
      <c r="I114" t="s">
        <v>26</v>
      </c>
      <c r="J114" t="s">
        <v>43</v>
      </c>
      <c r="K114">
        <v>324</v>
      </c>
      <c r="L114" t="s">
        <v>33</v>
      </c>
      <c r="M114">
        <v>20000000</v>
      </c>
      <c r="N114">
        <v>426030</v>
      </c>
      <c r="O114">
        <v>20426030</v>
      </c>
      <c r="P114">
        <v>21500000</v>
      </c>
      <c r="Q114">
        <v>1073970</v>
      </c>
      <c r="R114">
        <v>5</v>
      </c>
      <c r="S114" s="5">
        <f>IFERROR(VLOOKUP(A114,'Base ATR'!$1:$1048576,3,FALSE),O114)</f>
        <v>20000000</v>
      </c>
      <c r="T114" t="str">
        <f t="shared" si="7"/>
        <v>LIQUIDAR</v>
      </c>
      <c r="U114" s="6">
        <f t="shared" si="8"/>
        <v>18275000</v>
      </c>
      <c r="V114" s="18">
        <f>_xlfn.XLOOKUP(A114,'Data precios'!A:A,'Data precios'!D:D,"",0,-1)</f>
        <v>23900000</v>
      </c>
      <c r="W114" s="9">
        <f t="shared" si="12"/>
        <v>2400000</v>
      </c>
      <c r="X114" s="11">
        <f t="shared" si="9"/>
        <v>21510000</v>
      </c>
      <c r="Y114" s="9">
        <f t="shared" si="10"/>
        <v>-2390000</v>
      </c>
      <c r="Z114" s="6">
        <f>_xlfn.XLOOKUP($A114,'Data precios'!$A:$A,'Data precios'!G:G,"",0,-1)</f>
        <v>23900000</v>
      </c>
      <c r="AA114" s="6">
        <f>_xlfn.XLOOKUP($A114,'Data precios'!$A:$A,'Data precios'!H:H,"",0,-1)</f>
        <v>23183000</v>
      </c>
      <c r="AB114" s="6">
        <f>_xlfn.XLOOKUP($A114,'Data precios'!$A:$A,'Data precios'!I:I,"",0,-1)</f>
        <v>22466000</v>
      </c>
      <c r="AC114" s="6">
        <f>_xlfn.XLOOKUP($A114,'Data precios'!$A:$A,'Data precios'!J:J,"",0,-1)</f>
        <v>21510000</v>
      </c>
    </row>
    <row r="115" spans="1:29" ht="15" thickBot="1" x14ac:dyDescent="0.35">
      <c r="A115" t="s">
        <v>4733</v>
      </c>
      <c r="B115" t="s">
        <v>22</v>
      </c>
      <c r="C115" t="s">
        <v>54</v>
      </c>
      <c r="D115" t="s">
        <v>194</v>
      </c>
      <c r="E115" t="s">
        <v>307</v>
      </c>
      <c r="F115">
        <v>2022</v>
      </c>
      <c r="G115">
        <v>72237</v>
      </c>
      <c r="I115" t="s">
        <v>26</v>
      </c>
      <c r="J115" t="s">
        <v>5302</v>
      </c>
      <c r="K115">
        <v>155</v>
      </c>
      <c r="L115" t="s">
        <v>33</v>
      </c>
      <c r="M115">
        <v>30400000</v>
      </c>
      <c r="N115">
        <v>582030</v>
      </c>
      <c r="O115">
        <v>30982030</v>
      </c>
      <c r="P115">
        <v>35990000</v>
      </c>
      <c r="Q115">
        <v>5007970</v>
      </c>
      <c r="R115">
        <v>1391</v>
      </c>
      <c r="S115" s="5">
        <f>IFERROR(VLOOKUP(A115,'Base ATR'!$1:$1048576,3,FALSE),O115)</f>
        <v>30400000</v>
      </c>
      <c r="T115" t="str">
        <f t="shared" si="7"/>
        <v>LIQUIDAR</v>
      </c>
      <c r="U115" s="6">
        <f t="shared" si="8"/>
        <v>30591500</v>
      </c>
      <c r="V115" s="18">
        <f>_xlfn.XLOOKUP(A115,'Data precios'!A:A,'Data precios'!D:D,"",0,-1)</f>
        <v>37100000</v>
      </c>
      <c r="W115" s="9">
        <f t="shared" si="12"/>
        <v>1110000</v>
      </c>
      <c r="X115" s="11">
        <f t="shared" si="9"/>
        <v>33390000</v>
      </c>
      <c r="Y115" s="9">
        <f t="shared" si="10"/>
        <v>-3710000</v>
      </c>
      <c r="Z115" s="6">
        <f>_xlfn.XLOOKUP($A115,'Data precios'!$A:$A,'Data precios'!G:G,"",0,-1)</f>
        <v>37100000</v>
      </c>
      <c r="AA115" s="6">
        <f>_xlfn.XLOOKUP($A115,'Data precios'!$A:$A,'Data precios'!H:H,"",0,-1)</f>
        <v>35987000</v>
      </c>
      <c r="AB115" s="6">
        <f>_xlfn.XLOOKUP($A115,'Data precios'!$A:$A,'Data precios'!I:I,"",0,-1)</f>
        <v>34874000</v>
      </c>
      <c r="AC115" s="6">
        <f>_xlfn.XLOOKUP($A115,'Data precios'!$A:$A,'Data precios'!J:J,"",0,-1)</f>
        <v>33390000</v>
      </c>
    </row>
    <row r="116" spans="1:29" ht="15" thickBot="1" x14ac:dyDescent="0.35">
      <c r="A116" t="s">
        <v>10567</v>
      </c>
      <c r="B116" t="s">
        <v>22</v>
      </c>
      <c r="C116" t="s">
        <v>54</v>
      </c>
      <c r="D116" t="s">
        <v>41</v>
      </c>
      <c r="E116" t="s">
        <v>10642</v>
      </c>
      <c r="F116">
        <v>2022</v>
      </c>
      <c r="G116">
        <v>48094</v>
      </c>
      <c r="I116" t="s">
        <v>26</v>
      </c>
      <c r="J116" t="s">
        <v>43</v>
      </c>
      <c r="K116">
        <v>20</v>
      </c>
      <c r="L116" t="s">
        <v>39</v>
      </c>
      <c r="M116">
        <v>6000000</v>
      </c>
      <c r="N116">
        <v>219240</v>
      </c>
      <c r="O116">
        <v>6219240</v>
      </c>
      <c r="P116">
        <v>8290000</v>
      </c>
      <c r="Q116">
        <v>2070760</v>
      </c>
      <c r="R116">
        <v>2498</v>
      </c>
      <c r="S116" s="5">
        <f>IFERROR(VLOOKUP(A116,'Base ATR'!$1:$1048576,3,FALSE),O116)</f>
        <v>6219240</v>
      </c>
      <c r="T116" t="str">
        <f t="shared" si="7"/>
        <v>ROTACION ALTA</v>
      </c>
      <c r="U116" s="6">
        <f t="shared" si="8"/>
        <v>8290000</v>
      </c>
      <c r="V116" s="18">
        <f>_xlfn.XLOOKUP(A116,'Data precios'!A:A,'Data precios'!D:D,"",0,-1)</f>
        <v>8600000</v>
      </c>
      <c r="W116" s="9">
        <f t="shared" si="12"/>
        <v>310000</v>
      </c>
      <c r="X116" s="11">
        <f t="shared" si="9"/>
        <v>8342000</v>
      </c>
      <c r="Y116" s="9">
        <f t="shared" si="10"/>
        <v>-258000</v>
      </c>
      <c r="Z116" s="6">
        <f>_xlfn.XLOOKUP($A116,'Data precios'!$A:$A,'Data precios'!G:G,"",0,-1)</f>
        <v>8600000</v>
      </c>
      <c r="AA116" s="6">
        <f>_xlfn.XLOOKUP($A116,'Data precios'!$A:$A,'Data precios'!H:H,"",0,-1)</f>
        <v>8342000</v>
      </c>
      <c r="AB116" s="6">
        <f>_xlfn.XLOOKUP($A116,'Data precios'!$A:$A,'Data precios'!I:I,"",0,-1)</f>
        <v>8084000</v>
      </c>
      <c r="AC116" s="6">
        <f>_xlfn.XLOOKUP($A116,'Data precios'!$A:$A,'Data precios'!J:J,"",0,-1)</f>
        <v>7740000</v>
      </c>
    </row>
    <row r="117" spans="1:29" ht="15" thickBot="1" x14ac:dyDescent="0.35">
      <c r="A117" t="s">
        <v>4067</v>
      </c>
      <c r="B117" t="s">
        <v>22</v>
      </c>
      <c r="C117" t="s">
        <v>5291</v>
      </c>
      <c r="D117" t="s">
        <v>24</v>
      </c>
      <c r="E117" t="s">
        <v>4100</v>
      </c>
      <c r="F117">
        <v>2023</v>
      </c>
      <c r="G117">
        <v>45000</v>
      </c>
      <c r="I117" t="s">
        <v>26</v>
      </c>
      <c r="J117" t="s">
        <v>32</v>
      </c>
      <c r="K117">
        <v>176</v>
      </c>
      <c r="L117" t="s">
        <v>33</v>
      </c>
      <c r="M117">
        <v>17500000</v>
      </c>
      <c r="N117">
        <v>388530</v>
      </c>
      <c r="O117">
        <v>17888530</v>
      </c>
      <c r="P117">
        <v>19990000</v>
      </c>
      <c r="Q117">
        <v>2101470</v>
      </c>
      <c r="R117">
        <v>1051</v>
      </c>
      <c r="S117" s="5">
        <f>IFERROR(VLOOKUP(A117,'Base ATR'!$1:$1048576,3,FALSE),O117)</f>
        <v>17500000</v>
      </c>
      <c r="T117" t="str">
        <f t="shared" si="7"/>
        <v>LIQUIDAR</v>
      </c>
      <c r="U117" s="6">
        <f t="shared" si="8"/>
        <v>16991500</v>
      </c>
      <c r="V117" s="18">
        <f>_xlfn.XLOOKUP(A117,'Data precios'!A:A,'Data precios'!D:D,"",0,-1)</f>
        <v>22100000</v>
      </c>
      <c r="W117" s="9">
        <f t="shared" si="12"/>
        <v>2110000</v>
      </c>
      <c r="X117" s="11">
        <f t="shared" si="9"/>
        <v>18785000</v>
      </c>
      <c r="Y117" s="9">
        <f t="shared" si="10"/>
        <v>-3315000</v>
      </c>
      <c r="Z117" s="6">
        <f>_xlfn.XLOOKUP($A117,'Data precios'!$A:$A,'Data precios'!G:G,"",0,-1)</f>
        <v>20332000</v>
      </c>
      <c r="AA117" s="6">
        <f>_xlfn.XLOOKUP($A117,'Data precios'!$A:$A,'Data precios'!H:H,"",0,-1)</f>
        <v>19890000</v>
      </c>
      <c r="AB117" s="6">
        <f>_xlfn.XLOOKUP($A117,'Data precios'!$A:$A,'Data precios'!I:I,"",0,-1)</f>
        <v>19227000</v>
      </c>
      <c r="AC117" s="6">
        <f>_xlfn.XLOOKUP($A117,'Data precios'!$A:$A,'Data precios'!J:J,"",0,-1)</f>
        <v>18785000</v>
      </c>
    </row>
    <row r="118" spans="1:29" ht="15" thickBot="1" x14ac:dyDescent="0.35">
      <c r="A118" t="s">
        <v>10353</v>
      </c>
      <c r="B118" t="s">
        <v>22</v>
      </c>
      <c r="C118" t="s">
        <v>5291</v>
      </c>
      <c r="D118" t="s">
        <v>41</v>
      </c>
      <c r="E118" t="s">
        <v>10642</v>
      </c>
      <c r="F118">
        <v>2023</v>
      </c>
      <c r="G118">
        <v>29000</v>
      </c>
      <c r="I118" t="s">
        <v>26</v>
      </c>
      <c r="J118" t="s">
        <v>43</v>
      </c>
      <c r="K118">
        <v>21</v>
      </c>
      <c r="L118" t="s">
        <v>33</v>
      </c>
      <c r="M118">
        <v>7200000</v>
      </c>
      <c r="N118">
        <v>237240</v>
      </c>
      <c r="O118">
        <v>7437240</v>
      </c>
      <c r="P118">
        <v>8790000</v>
      </c>
      <c r="Q118">
        <v>1352760</v>
      </c>
      <c r="R118">
        <v>1539</v>
      </c>
      <c r="S118" s="5">
        <f>IFERROR(VLOOKUP(A118,'Base ATR'!$1:$1048576,3,FALSE),O118)</f>
        <v>7200000</v>
      </c>
      <c r="T118" t="str">
        <f t="shared" si="7"/>
        <v>ROTACION ALTA</v>
      </c>
      <c r="U118" s="6">
        <f t="shared" si="8"/>
        <v>8790000</v>
      </c>
      <c r="V118" s="18" t="str">
        <f>_xlfn.XLOOKUP(A118,'Data precios'!A:A,'Data precios'!D:D,"",0,-1)</f>
        <v/>
      </c>
      <c r="W118" s="9" t="e">
        <f t="shared" si="12"/>
        <v>#VALUE!</v>
      </c>
      <c r="X118" s="11" t="str">
        <f t="shared" si="9"/>
        <v/>
      </c>
      <c r="Y118" s="9" t="str">
        <f t="shared" si="10"/>
        <v/>
      </c>
      <c r="Z118" s="6" t="str">
        <f>_xlfn.XLOOKUP($A118,'Data precios'!$A:$A,'Data precios'!G:G,"",0,-1)</f>
        <v/>
      </c>
      <c r="AA118" s="6" t="str">
        <f>_xlfn.XLOOKUP($A118,'Data precios'!$A:$A,'Data precios'!H:H,"",0,-1)</f>
        <v/>
      </c>
      <c r="AB118" s="6" t="str">
        <f>_xlfn.XLOOKUP($A118,'Data precios'!$A:$A,'Data precios'!I:I,"",0,-1)</f>
        <v/>
      </c>
      <c r="AC118" s="6" t="str">
        <f>_xlfn.XLOOKUP($A118,'Data precios'!$A:$A,'Data precios'!J:J,"",0,-1)</f>
        <v/>
      </c>
    </row>
    <row r="119" spans="1:29" ht="15" thickBot="1" x14ac:dyDescent="0.35">
      <c r="A119" t="s">
        <v>10723</v>
      </c>
      <c r="B119" t="s">
        <v>22</v>
      </c>
      <c r="C119" t="s">
        <v>5291</v>
      </c>
      <c r="D119" t="s">
        <v>5297</v>
      </c>
      <c r="E119" t="s">
        <v>10724</v>
      </c>
      <c r="F119">
        <v>2022</v>
      </c>
      <c r="G119">
        <v>23796</v>
      </c>
      <c r="I119" t="s">
        <v>26</v>
      </c>
      <c r="J119" t="s">
        <v>60</v>
      </c>
      <c r="K119">
        <v>8</v>
      </c>
      <c r="L119" t="s">
        <v>47</v>
      </c>
      <c r="M119">
        <v>6400000</v>
      </c>
      <c r="N119">
        <v>225240</v>
      </c>
      <c r="O119">
        <v>6625240</v>
      </c>
      <c r="P119">
        <v>8290000</v>
      </c>
      <c r="Q119">
        <v>1664760</v>
      </c>
      <c r="R119">
        <v>2008</v>
      </c>
      <c r="S119" s="5">
        <f>IFERROR(VLOOKUP(A119,'Base ATR'!$1:$1048576,3,FALSE),O119)</f>
        <v>6625240</v>
      </c>
      <c r="T119" t="str">
        <f t="shared" si="7"/>
        <v>ROTACION ALTA</v>
      </c>
      <c r="U119" s="6">
        <f t="shared" si="8"/>
        <v>8290000</v>
      </c>
      <c r="V119" s="18">
        <f>_xlfn.XLOOKUP(A119,'Data precios'!A:A,'Data precios'!D:D,"",0,-1)</f>
        <v>8600000</v>
      </c>
      <c r="W119" s="9">
        <f t="shared" si="12"/>
        <v>310000</v>
      </c>
      <c r="X119" s="11">
        <f t="shared" si="9"/>
        <v>7912000</v>
      </c>
      <c r="Y119" s="9">
        <f t="shared" si="10"/>
        <v>-688000</v>
      </c>
      <c r="Z119" s="6">
        <f>_xlfn.XLOOKUP($A119,'Data precios'!$A:$A,'Data precios'!G:G,"",0,-1)</f>
        <v>7912000</v>
      </c>
      <c r="AA119" s="6">
        <f>_xlfn.XLOOKUP($A119,'Data precios'!$A:$A,'Data precios'!H:H,"",0,-1)</f>
        <v>7740000</v>
      </c>
      <c r="AB119" s="6">
        <f>_xlfn.XLOOKUP($A119,'Data precios'!$A:$A,'Data precios'!I:I,"",0,-1)</f>
        <v>7482000</v>
      </c>
      <c r="AC119" s="6">
        <f>_xlfn.XLOOKUP($A119,'Data precios'!$A:$A,'Data precios'!J:J,"",0,-1)</f>
        <v>7310000</v>
      </c>
    </row>
    <row r="120" spans="1:29" ht="15" thickBot="1" x14ac:dyDescent="0.35">
      <c r="A120" t="s">
        <v>5948</v>
      </c>
      <c r="B120" t="s">
        <v>22</v>
      </c>
      <c r="C120" t="s">
        <v>5291</v>
      </c>
      <c r="D120" t="s">
        <v>58</v>
      </c>
      <c r="E120" t="s">
        <v>8562</v>
      </c>
      <c r="F120">
        <v>2023</v>
      </c>
      <c r="G120">
        <v>43000</v>
      </c>
      <c r="I120" t="s">
        <v>26</v>
      </c>
      <c r="J120" t="s">
        <v>4088</v>
      </c>
      <c r="K120">
        <v>90</v>
      </c>
      <c r="L120" t="s">
        <v>33</v>
      </c>
      <c r="M120">
        <v>17000000</v>
      </c>
      <c r="N120">
        <v>384240</v>
      </c>
      <c r="O120">
        <v>17384240</v>
      </c>
      <c r="P120">
        <v>19990000</v>
      </c>
      <c r="Q120">
        <v>2605760</v>
      </c>
      <c r="R120">
        <v>1304</v>
      </c>
      <c r="S120" s="5">
        <f>IFERROR(VLOOKUP(A120,'Base ATR'!$1:$1048576,3,FALSE),O120)</f>
        <v>17000000</v>
      </c>
      <c r="T120" t="str">
        <f t="shared" si="7"/>
        <v>LIQUIDAR</v>
      </c>
      <c r="U120" s="6">
        <f t="shared" si="8"/>
        <v>16991500</v>
      </c>
      <c r="V120" s="18">
        <f>_xlfn.XLOOKUP(A120,'Data precios'!A:A,'Data precios'!D:D,"",0,-1)</f>
        <v>20700000</v>
      </c>
      <c r="W120" s="9">
        <f t="shared" si="12"/>
        <v>710000</v>
      </c>
      <c r="X120" s="11">
        <f t="shared" si="9"/>
        <v>18630000</v>
      </c>
      <c r="Y120" s="9">
        <f t="shared" si="10"/>
        <v>-2070000</v>
      </c>
      <c r="Z120" s="6">
        <f>_xlfn.XLOOKUP($A120,'Data precios'!$A:$A,'Data precios'!G:G,"",0,-1)</f>
        <v>20700000</v>
      </c>
      <c r="AA120" s="6">
        <f>_xlfn.XLOOKUP($A120,'Data precios'!$A:$A,'Data precios'!H:H,"",0,-1)</f>
        <v>20079000</v>
      </c>
      <c r="AB120" s="6">
        <f>_xlfn.XLOOKUP($A120,'Data precios'!$A:$A,'Data precios'!I:I,"",0,-1)</f>
        <v>19458000</v>
      </c>
      <c r="AC120" s="6">
        <f>_xlfn.XLOOKUP($A120,'Data precios'!$A:$A,'Data precios'!J:J,"",0,-1)</f>
        <v>18630000</v>
      </c>
    </row>
    <row r="121" spans="1:29" ht="15" thickBot="1" x14ac:dyDescent="0.35">
      <c r="A121" t="s">
        <v>117</v>
      </c>
      <c r="B121" t="s">
        <v>22</v>
      </c>
      <c r="C121" t="s">
        <v>30</v>
      </c>
      <c r="D121" t="s">
        <v>62</v>
      </c>
      <c r="E121" t="s">
        <v>80</v>
      </c>
      <c r="F121">
        <v>2023</v>
      </c>
      <c r="G121">
        <v>45360</v>
      </c>
      <c r="I121" t="s">
        <v>26</v>
      </c>
      <c r="J121" t="s">
        <v>64</v>
      </c>
      <c r="K121">
        <v>296</v>
      </c>
      <c r="L121" t="s">
        <v>33</v>
      </c>
      <c r="M121">
        <v>12100000</v>
      </c>
      <c r="N121">
        <v>307530</v>
      </c>
      <c r="O121">
        <v>12407530</v>
      </c>
      <c r="P121">
        <v>13990000</v>
      </c>
      <c r="Q121">
        <v>1582470</v>
      </c>
      <c r="R121">
        <v>1131</v>
      </c>
      <c r="S121" s="5">
        <f>IFERROR(VLOOKUP(A121,'Base ATR'!$1:$1048576,3,FALSE),O121)</f>
        <v>12100000</v>
      </c>
      <c r="T121" t="str">
        <f t="shared" si="7"/>
        <v>LIQUIDAR</v>
      </c>
      <c r="U121" s="6">
        <f t="shared" si="8"/>
        <v>11891500</v>
      </c>
      <c r="V121" s="18">
        <f>_xlfn.XLOOKUP(A121,'Data precios'!A:A,'Data precios'!D:D,"",0,-1)</f>
        <v>13800000</v>
      </c>
      <c r="W121" s="9">
        <f t="shared" si="12"/>
        <v>-190000</v>
      </c>
      <c r="X121" s="11">
        <f t="shared" si="9"/>
        <v>12407530</v>
      </c>
      <c r="Y121" s="9">
        <f t="shared" si="10"/>
        <v>-1392470</v>
      </c>
      <c r="Z121" s="6">
        <f>_xlfn.XLOOKUP($A121,'Data precios'!$A:$A,'Data precios'!G:G,"",0,-1)</f>
        <v>12407530</v>
      </c>
      <c r="AA121" s="6">
        <f>_xlfn.XLOOKUP($A121,'Data precios'!$A:$A,'Data precios'!H:H,"",0,-1)</f>
        <v>12407530</v>
      </c>
      <c r="AB121" s="6">
        <f>_xlfn.XLOOKUP($A121,'Data precios'!$A:$A,'Data precios'!I:I,"",0,-1)</f>
        <v>12407530</v>
      </c>
      <c r="AC121" s="6">
        <f>_xlfn.XLOOKUP($A121,'Data precios'!$A:$A,'Data precios'!J:J,"",0,-1)</f>
        <v>12407530</v>
      </c>
    </row>
    <row r="122" spans="1:29" ht="15" thickBot="1" x14ac:dyDescent="0.35">
      <c r="A122" t="s">
        <v>315</v>
      </c>
      <c r="B122" t="s">
        <v>22</v>
      </c>
      <c r="C122" t="s">
        <v>5291</v>
      </c>
      <c r="D122" t="s">
        <v>62</v>
      </c>
      <c r="E122" t="s">
        <v>218</v>
      </c>
      <c r="F122">
        <v>2023</v>
      </c>
      <c r="G122">
        <v>66999</v>
      </c>
      <c r="I122" t="s">
        <v>26</v>
      </c>
      <c r="J122" t="s">
        <v>64</v>
      </c>
      <c r="K122">
        <v>252</v>
      </c>
      <c r="L122" t="s">
        <v>33</v>
      </c>
      <c r="M122">
        <v>19800000</v>
      </c>
      <c r="N122">
        <v>423030</v>
      </c>
      <c r="O122">
        <v>20223030</v>
      </c>
      <c r="P122">
        <v>22690000</v>
      </c>
      <c r="Q122">
        <v>2466970</v>
      </c>
      <c r="R122">
        <v>1087</v>
      </c>
      <c r="S122" s="5">
        <f>IFERROR(VLOOKUP(A122,'Base ATR'!$1:$1048576,3,FALSE),O122)</f>
        <v>19800000</v>
      </c>
      <c r="T122" t="str">
        <f t="shared" si="7"/>
        <v>LIQUIDAR</v>
      </c>
      <c r="U122" s="6">
        <f t="shared" si="8"/>
        <v>19286500</v>
      </c>
      <c r="V122" s="18">
        <f>_xlfn.XLOOKUP(A122,'Data precios'!A:A,'Data precios'!D:D,"",0,-1)</f>
        <v>21900000</v>
      </c>
      <c r="W122" s="9">
        <f t="shared" si="12"/>
        <v>-790000</v>
      </c>
      <c r="X122" s="11">
        <f t="shared" si="9"/>
        <v>20223030</v>
      </c>
      <c r="Y122" s="9">
        <f t="shared" si="10"/>
        <v>-1676970</v>
      </c>
      <c r="Z122" s="6">
        <f>_xlfn.XLOOKUP($A122,'Data precios'!$A:$A,'Data precios'!G:G,"",0,-1)</f>
        <v>20223030</v>
      </c>
      <c r="AA122" s="6">
        <f>_xlfn.XLOOKUP($A122,'Data precios'!$A:$A,'Data precios'!H:H,"",0,-1)</f>
        <v>20223030</v>
      </c>
      <c r="AB122" s="6">
        <f>_xlfn.XLOOKUP($A122,'Data precios'!$A:$A,'Data precios'!I:I,"",0,-1)</f>
        <v>20223030</v>
      </c>
      <c r="AC122" s="6">
        <f>_xlfn.XLOOKUP($A122,'Data precios'!$A:$A,'Data precios'!J:J,"",0,-1)</f>
        <v>20223030</v>
      </c>
    </row>
    <row r="123" spans="1:29" ht="15" thickBot="1" x14ac:dyDescent="0.35">
      <c r="A123" t="s">
        <v>297</v>
      </c>
      <c r="B123" t="s">
        <v>22</v>
      </c>
      <c r="C123" t="s">
        <v>5291</v>
      </c>
      <c r="D123" t="s">
        <v>137</v>
      </c>
      <c r="E123" t="s">
        <v>235</v>
      </c>
      <c r="F123">
        <v>2023</v>
      </c>
      <c r="G123">
        <v>45000</v>
      </c>
      <c r="I123" t="s">
        <v>26</v>
      </c>
      <c r="J123" t="s">
        <v>46</v>
      </c>
      <c r="K123">
        <v>237</v>
      </c>
      <c r="L123" t="s">
        <v>33</v>
      </c>
      <c r="M123">
        <v>15400000</v>
      </c>
      <c r="N123">
        <v>566967</v>
      </c>
      <c r="O123">
        <v>15966967</v>
      </c>
      <c r="P123">
        <v>17390000</v>
      </c>
      <c r="Q123">
        <v>1423033</v>
      </c>
      <c r="R123">
        <v>818</v>
      </c>
      <c r="S123" s="5">
        <f>IFERROR(VLOOKUP(A123,'Base ATR'!$1:$1048576,3,FALSE),O123)</f>
        <v>15400000</v>
      </c>
      <c r="T123" t="str">
        <f t="shared" si="7"/>
        <v>LIQUIDAR</v>
      </c>
      <c r="U123" s="6">
        <f t="shared" si="8"/>
        <v>14781500</v>
      </c>
      <c r="V123" s="18">
        <f>_xlfn.XLOOKUP(A123,'Data precios'!A:A,'Data precios'!D:D,"",0,-1)</f>
        <v>17200000</v>
      </c>
      <c r="W123" s="9">
        <f t="shared" si="12"/>
        <v>-190000</v>
      </c>
      <c r="X123" s="11">
        <f t="shared" si="9"/>
        <v>15966967</v>
      </c>
      <c r="Y123" s="9">
        <f t="shared" si="10"/>
        <v>-1233033</v>
      </c>
      <c r="Z123" s="6">
        <f>_xlfn.XLOOKUP($A123,'Data precios'!$A:$A,'Data precios'!G:G,"",0,-1)</f>
        <v>15966967</v>
      </c>
      <c r="AA123" s="6">
        <f>_xlfn.XLOOKUP($A123,'Data precios'!$A:$A,'Data precios'!H:H,"",0,-1)</f>
        <v>15966967</v>
      </c>
      <c r="AB123" s="6">
        <f>_xlfn.XLOOKUP($A123,'Data precios'!$A:$A,'Data precios'!I:I,"",0,-1)</f>
        <v>15966967</v>
      </c>
      <c r="AC123" s="6">
        <f>_xlfn.XLOOKUP($A123,'Data precios'!$A:$A,'Data precios'!J:J,"",0,-1)</f>
        <v>15966967</v>
      </c>
    </row>
    <row r="124" spans="1:29" ht="15" thickBot="1" x14ac:dyDescent="0.35">
      <c r="A124" t="s">
        <v>4070</v>
      </c>
      <c r="B124" t="s">
        <v>22</v>
      </c>
      <c r="C124" t="s">
        <v>30</v>
      </c>
      <c r="D124" t="s">
        <v>24</v>
      </c>
      <c r="E124" t="s">
        <v>5304</v>
      </c>
      <c r="F124">
        <v>2023</v>
      </c>
      <c r="G124">
        <v>114000</v>
      </c>
      <c r="I124" t="s">
        <v>26</v>
      </c>
      <c r="J124" t="s">
        <v>322</v>
      </c>
      <c r="K124">
        <v>150</v>
      </c>
      <c r="L124" t="s">
        <v>33</v>
      </c>
      <c r="M124">
        <v>26500000</v>
      </c>
      <c r="N124">
        <v>523530</v>
      </c>
      <c r="O124">
        <v>27023530</v>
      </c>
      <c r="P124">
        <v>30290000</v>
      </c>
      <c r="Q124">
        <v>3266470</v>
      </c>
      <c r="R124">
        <v>1078</v>
      </c>
      <c r="S124" s="5">
        <f>IFERROR(VLOOKUP(A124,'Base ATR'!$1:$1048576,3,FALSE),O124)</f>
        <v>26500000</v>
      </c>
      <c r="T124" t="str">
        <f t="shared" si="7"/>
        <v>LIQUIDAR</v>
      </c>
      <c r="U124" s="6">
        <f t="shared" si="8"/>
        <v>25746500</v>
      </c>
      <c r="V124" s="18">
        <f>_xlfn.XLOOKUP(A124,'Data precios'!A:A,'Data precios'!D:D,"",0,-1)</f>
        <v>33500000</v>
      </c>
      <c r="W124" s="9">
        <f t="shared" si="12"/>
        <v>3210000</v>
      </c>
      <c r="X124" s="11">
        <f t="shared" si="9"/>
        <v>28475000</v>
      </c>
      <c r="Y124" s="9">
        <f t="shared" si="10"/>
        <v>-5025000</v>
      </c>
      <c r="Z124" s="6">
        <f>_xlfn.XLOOKUP($A124,'Data precios'!$A:$A,'Data precios'!G:G,"",0,-1)</f>
        <v>30820000</v>
      </c>
      <c r="AA124" s="6">
        <f>_xlfn.XLOOKUP($A124,'Data precios'!$A:$A,'Data precios'!H:H,"",0,-1)</f>
        <v>30150000</v>
      </c>
      <c r="AB124" s="6">
        <f>_xlfn.XLOOKUP($A124,'Data precios'!$A:$A,'Data precios'!I:I,"",0,-1)</f>
        <v>29145000</v>
      </c>
      <c r="AC124" s="6">
        <f>_xlfn.XLOOKUP($A124,'Data precios'!$A:$A,'Data precios'!J:J,"",0,-1)</f>
        <v>28475000</v>
      </c>
    </row>
    <row r="125" spans="1:29" ht="15" thickBot="1" x14ac:dyDescent="0.35">
      <c r="A125" t="s">
        <v>75</v>
      </c>
      <c r="B125" t="s">
        <v>22</v>
      </c>
      <c r="C125" t="s">
        <v>5291</v>
      </c>
      <c r="D125" t="s">
        <v>62</v>
      </c>
      <c r="E125" t="s">
        <v>76</v>
      </c>
      <c r="F125">
        <v>2023</v>
      </c>
      <c r="G125">
        <v>67000</v>
      </c>
      <c r="I125" t="s">
        <v>26</v>
      </c>
      <c r="J125" t="s">
        <v>43</v>
      </c>
      <c r="K125">
        <v>329</v>
      </c>
      <c r="L125" t="s">
        <v>211</v>
      </c>
      <c r="M125">
        <v>14000000</v>
      </c>
      <c r="N125">
        <v>336030</v>
      </c>
      <c r="O125">
        <v>14336030</v>
      </c>
      <c r="P125">
        <v>13750000</v>
      </c>
      <c r="Q125">
        <v>-586030</v>
      </c>
      <c r="R125">
        <v>-426</v>
      </c>
      <c r="S125" s="5">
        <f>IFERROR(VLOOKUP(A125,'Base ATR'!$1:$1048576,3,FALSE),O125)</f>
        <v>14000000</v>
      </c>
      <c r="T125" t="str">
        <f t="shared" si="7"/>
        <v>LIQUIDAR</v>
      </c>
      <c r="U125" s="6">
        <f t="shared" si="8"/>
        <v>11687500</v>
      </c>
      <c r="V125" s="18">
        <f>_xlfn.XLOOKUP(A125,'Data precios'!A:A,'Data precios'!D:D,"",0,-1)</f>
        <v>15300000</v>
      </c>
      <c r="W125" s="9">
        <f t="shared" si="12"/>
        <v>1550000</v>
      </c>
      <c r="X125" s="11">
        <f t="shared" si="9"/>
        <v>13770000</v>
      </c>
      <c r="Y125" s="9">
        <f t="shared" si="10"/>
        <v>-1530000</v>
      </c>
      <c r="Z125" s="6">
        <f>_xlfn.XLOOKUP($A125,'Data precios'!$A:$A,'Data precios'!G:G,"",0,-1)</f>
        <v>15300000</v>
      </c>
      <c r="AA125" s="6">
        <f>_xlfn.XLOOKUP($A125,'Data precios'!$A:$A,'Data precios'!H:H,"",0,-1)</f>
        <v>14841000</v>
      </c>
      <c r="AB125" s="6">
        <f>_xlfn.XLOOKUP($A125,'Data precios'!$A:$A,'Data precios'!I:I,"",0,-1)</f>
        <v>14382000</v>
      </c>
      <c r="AC125" s="6">
        <f>_xlfn.XLOOKUP($A125,'Data precios'!$A:$A,'Data precios'!J:J,"",0,-1)</f>
        <v>13770000</v>
      </c>
    </row>
    <row r="126" spans="1:29" ht="15" thickBot="1" x14ac:dyDescent="0.35">
      <c r="A126" t="s">
        <v>193</v>
      </c>
      <c r="B126" t="s">
        <v>22</v>
      </c>
      <c r="C126" t="s">
        <v>54</v>
      </c>
      <c r="D126" t="s">
        <v>194</v>
      </c>
      <c r="E126" t="s">
        <v>195</v>
      </c>
      <c r="F126">
        <v>2023</v>
      </c>
      <c r="G126">
        <v>33892</v>
      </c>
      <c r="I126" t="s">
        <v>26</v>
      </c>
      <c r="J126" t="s">
        <v>43</v>
      </c>
      <c r="K126">
        <v>212</v>
      </c>
      <c r="L126" t="s">
        <v>33</v>
      </c>
      <c r="M126">
        <v>26200000</v>
      </c>
      <c r="N126">
        <v>519030</v>
      </c>
      <c r="O126">
        <v>26719030</v>
      </c>
      <c r="P126">
        <v>29490000</v>
      </c>
      <c r="Q126">
        <v>2770970</v>
      </c>
      <c r="R126">
        <v>94</v>
      </c>
      <c r="S126" s="5">
        <f>IFERROR(VLOOKUP(A126,'Base ATR'!$1:$1048576,3,FALSE),O126)</f>
        <v>26200000</v>
      </c>
      <c r="T126" t="str">
        <f t="shared" si="7"/>
        <v>LIQUIDAR</v>
      </c>
      <c r="U126" s="6">
        <f t="shared" si="8"/>
        <v>25066500</v>
      </c>
      <c r="V126" s="18">
        <f>_xlfn.XLOOKUP(A126,'Data precios'!A:A,'Data precios'!D:D,"",0,-1)</f>
        <v>31400000</v>
      </c>
      <c r="W126" s="9">
        <f t="shared" si="12"/>
        <v>1910000</v>
      </c>
      <c r="X126" s="11">
        <f t="shared" si="9"/>
        <v>28260000</v>
      </c>
      <c r="Y126" s="9">
        <f t="shared" si="10"/>
        <v>-3140000</v>
      </c>
      <c r="Z126" s="6">
        <f>_xlfn.XLOOKUP($A126,'Data precios'!$A:$A,'Data precios'!G:G,"",0,-1)</f>
        <v>31400000</v>
      </c>
      <c r="AA126" s="6">
        <f>_xlfn.XLOOKUP($A126,'Data precios'!$A:$A,'Data precios'!H:H,"",0,-1)</f>
        <v>30458000</v>
      </c>
      <c r="AB126" s="6">
        <f>_xlfn.XLOOKUP($A126,'Data precios'!$A:$A,'Data precios'!I:I,"",0,-1)</f>
        <v>29516000</v>
      </c>
      <c r="AC126" s="6">
        <f>_xlfn.XLOOKUP($A126,'Data precios'!$A:$A,'Data precios'!J:J,"",0,-1)</f>
        <v>28260000</v>
      </c>
    </row>
    <row r="127" spans="1:29" ht="15" thickBot="1" x14ac:dyDescent="0.35">
      <c r="A127" t="s">
        <v>126</v>
      </c>
      <c r="B127" t="s">
        <v>22</v>
      </c>
      <c r="C127" t="s">
        <v>54</v>
      </c>
      <c r="D127" t="s">
        <v>92</v>
      </c>
      <c r="E127" t="s">
        <v>127</v>
      </c>
      <c r="F127">
        <v>2023</v>
      </c>
      <c r="G127">
        <v>44495</v>
      </c>
      <c r="I127" t="s">
        <v>26</v>
      </c>
      <c r="J127" t="s">
        <v>94</v>
      </c>
      <c r="K127">
        <v>273</v>
      </c>
      <c r="L127" t="s">
        <v>33</v>
      </c>
      <c r="M127">
        <v>48000000</v>
      </c>
      <c r="N127">
        <v>846030</v>
      </c>
      <c r="O127">
        <v>48846030</v>
      </c>
      <c r="P127">
        <v>49990000</v>
      </c>
      <c r="Q127">
        <v>1143970</v>
      </c>
      <c r="R127">
        <v>229</v>
      </c>
      <c r="S127" s="5">
        <f>IFERROR(VLOOKUP(A127,'Base ATR'!$1:$1048576,3,FALSE),O127)</f>
        <v>48000000</v>
      </c>
      <c r="T127" t="str">
        <f t="shared" si="7"/>
        <v>LIQUIDAR</v>
      </c>
      <c r="U127" s="6">
        <f t="shared" si="8"/>
        <v>42491500</v>
      </c>
      <c r="V127" s="18">
        <f>_xlfn.XLOOKUP(A127,'Data precios'!A:A,'Data precios'!D:D,"",0,-1)</f>
        <v>46700000</v>
      </c>
      <c r="W127" s="9">
        <f t="shared" ref="W127:W158" si="13">V127-P127</f>
        <v>-3290000</v>
      </c>
      <c r="X127" s="11">
        <f t="shared" si="9"/>
        <v>48846030</v>
      </c>
      <c r="Y127" s="9">
        <f t="shared" si="10"/>
        <v>2146030</v>
      </c>
      <c r="Z127" s="6">
        <f>_xlfn.XLOOKUP($A127,'Data precios'!$A:$A,'Data precios'!G:G,"",0,-1)</f>
        <v>48846030</v>
      </c>
      <c r="AA127" s="6">
        <f>_xlfn.XLOOKUP($A127,'Data precios'!$A:$A,'Data precios'!H:H,"",0,-1)</f>
        <v>48846030</v>
      </c>
      <c r="AB127" s="6">
        <f>_xlfn.XLOOKUP($A127,'Data precios'!$A:$A,'Data precios'!I:I,"",0,-1)</f>
        <v>48846030</v>
      </c>
      <c r="AC127" s="6">
        <f>_xlfn.XLOOKUP($A127,'Data precios'!$A:$A,'Data precios'!J:J,"",0,-1)</f>
        <v>48846030</v>
      </c>
    </row>
    <row r="128" spans="1:29" ht="15" thickBot="1" x14ac:dyDescent="0.35">
      <c r="A128" t="s">
        <v>4063</v>
      </c>
      <c r="B128" t="s">
        <v>22</v>
      </c>
      <c r="C128" t="s">
        <v>35</v>
      </c>
      <c r="D128" t="s">
        <v>62</v>
      </c>
      <c r="E128" t="s">
        <v>129</v>
      </c>
      <c r="F128">
        <v>2023</v>
      </c>
      <c r="G128">
        <v>76000</v>
      </c>
      <c r="I128" t="s">
        <v>26</v>
      </c>
      <c r="J128" t="s">
        <v>152</v>
      </c>
      <c r="K128">
        <v>168</v>
      </c>
      <c r="L128" t="s">
        <v>33</v>
      </c>
      <c r="M128">
        <v>16500000</v>
      </c>
      <c r="N128">
        <v>373530</v>
      </c>
      <c r="O128">
        <v>16873530</v>
      </c>
      <c r="P128">
        <v>19290000</v>
      </c>
      <c r="Q128">
        <v>2416470</v>
      </c>
      <c r="R128">
        <v>1253</v>
      </c>
      <c r="S128" s="5">
        <f>IFERROR(VLOOKUP(A128,'Base ATR'!$1:$1048576,3,FALSE),O128)</f>
        <v>16500000</v>
      </c>
      <c r="T128" t="str">
        <f t="shared" si="7"/>
        <v>LIQUIDAR</v>
      </c>
      <c r="U128" s="6">
        <f t="shared" si="8"/>
        <v>16396500</v>
      </c>
      <c r="V128" s="18">
        <f>_xlfn.XLOOKUP(A128,'Data precios'!A:A,'Data precios'!D:D,"",0,-1)</f>
        <v>22800000</v>
      </c>
      <c r="W128" s="9">
        <f t="shared" si="13"/>
        <v>3510000</v>
      </c>
      <c r="X128" s="11">
        <f t="shared" si="9"/>
        <v>19380000</v>
      </c>
      <c r="Y128" s="9">
        <f t="shared" si="10"/>
        <v>-3420000</v>
      </c>
      <c r="Z128" s="6">
        <f>_xlfn.XLOOKUP($A128,'Data precios'!$A:$A,'Data precios'!G:G,"",0,-1)</f>
        <v>20976000</v>
      </c>
      <c r="AA128" s="6">
        <f>_xlfn.XLOOKUP($A128,'Data precios'!$A:$A,'Data precios'!H:H,"",0,-1)</f>
        <v>20520000</v>
      </c>
      <c r="AB128" s="6">
        <f>_xlfn.XLOOKUP($A128,'Data precios'!$A:$A,'Data precios'!I:I,"",0,-1)</f>
        <v>19836000</v>
      </c>
      <c r="AC128" s="6">
        <f>_xlfn.XLOOKUP($A128,'Data precios'!$A:$A,'Data precios'!J:J,"",0,-1)</f>
        <v>19380000</v>
      </c>
    </row>
    <row r="129" spans="1:29" ht="15" thickBot="1" x14ac:dyDescent="0.35">
      <c r="A129" t="s">
        <v>9776</v>
      </c>
      <c r="B129" t="s">
        <v>22</v>
      </c>
      <c r="C129" t="s">
        <v>54</v>
      </c>
      <c r="D129" t="s">
        <v>24</v>
      </c>
      <c r="E129" t="s">
        <v>10533</v>
      </c>
      <c r="F129">
        <v>2023</v>
      </c>
      <c r="G129">
        <v>101000</v>
      </c>
      <c r="I129" t="s">
        <v>26</v>
      </c>
      <c r="J129" t="s">
        <v>216</v>
      </c>
      <c r="K129">
        <v>26</v>
      </c>
      <c r="L129" t="s">
        <v>33</v>
      </c>
      <c r="M129">
        <v>19700000</v>
      </c>
      <c r="N129">
        <v>424740</v>
      </c>
      <c r="O129">
        <v>20124740</v>
      </c>
      <c r="P129">
        <v>24990000</v>
      </c>
      <c r="Q129">
        <v>4865260</v>
      </c>
      <c r="R129">
        <v>1947</v>
      </c>
      <c r="S129" s="5">
        <f>IFERROR(VLOOKUP(A129,'Base ATR'!$1:$1048576,3,FALSE),O129)</f>
        <v>19700000</v>
      </c>
      <c r="T129" t="str">
        <f t="shared" ref="T129:T192" si="14">IF(K129&lt;=30,"ROTACION ALTA",IF(K129&lt;30,"ROTACION MEDIA",IF(K129&lt;60,"ROTACION BAJA",IF(K129&gt;60,"LIQUIDAR"))))</f>
        <v>ROTACION ALTA</v>
      </c>
      <c r="U129" s="6">
        <f t="shared" ref="U129:U192" si="15">IF(T129="ROTACION ALTA",P129,IF(T129="ROTACION MEDIA",P129*0.97,IF(T129="ROTACION BAJA",P129*0.9,IF(T129="LIQUIDAR",P129*0.85))))</f>
        <v>24990000</v>
      </c>
      <c r="V129" s="18">
        <f>_xlfn.XLOOKUP(A129,'Data precios'!A:A,'Data precios'!D:D,"",0,-1)</f>
        <v>25300000</v>
      </c>
      <c r="W129" s="9">
        <f t="shared" si="13"/>
        <v>310000</v>
      </c>
      <c r="X129" s="11">
        <f t="shared" ref="X129:X192" si="16">IF(K129&lt;=15,Z129,IF(K129&lt;30,AA129,IF(K129&lt;60,AB129,IF(K129&gt;60,AC129))))</f>
        <v>22770000</v>
      </c>
      <c r="Y129" s="9">
        <f t="shared" ref="Y129:Y192" si="17">IFERROR(X129-V129,"")</f>
        <v>-2530000</v>
      </c>
      <c r="Z129" s="6">
        <f>_xlfn.XLOOKUP($A129,'Data precios'!$A:$A,'Data precios'!G:G,"",0,-1)</f>
        <v>23276000</v>
      </c>
      <c r="AA129" s="6">
        <f>_xlfn.XLOOKUP($A129,'Data precios'!$A:$A,'Data precios'!H:H,"",0,-1)</f>
        <v>22770000</v>
      </c>
      <c r="AB129" s="6">
        <f>_xlfn.XLOOKUP($A129,'Data precios'!$A:$A,'Data precios'!I:I,"",0,-1)</f>
        <v>22011000</v>
      </c>
      <c r="AC129" s="6">
        <f>_xlfn.XLOOKUP($A129,'Data precios'!$A:$A,'Data precios'!J:J,"",0,-1)</f>
        <v>21505000</v>
      </c>
    </row>
    <row r="130" spans="1:29" ht="15" thickBot="1" x14ac:dyDescent="0.35">
      <c r="A130" t="s">
        <v>10725</v>
      </c>
      <c r="B130" t="s">
        <v>22</v>
      </c>
      <c r="C130" t="s">
        <v>54</v>
      </c>
      <c r="D130" t="s">
        <v>92</v>
      </c>
      <c r="E130" t="s">
        <v>10726</v>
      </c>
      <c r="F130">
        <v>2023</v>
      </c>
      <c r="G130">
        <v>52000</v>
      </c>
      <c r="I130" t="s">
        <v>26</v>
      </c>
      <c r="J130" t="s">
        <v>43</v>
      </c>
      <c r="K130">
        <v>1</v>
      </c>
      <c r="L130" t="s">
        <v>39</v>
      </c>
      <c r="M130">
        <v>8100000</v>
      </c>
      <c r="N130">
        <v>0</v>
      </c>
      <c r="O130">
        <v>8100000</v>
      </c>
      <c r="P130">
        <v>9890000</v>
      </c>
      <c r="Q130">
        <v>1790000</v>
      </c>
      <c r="R130">
        <v>181</v>
      </c>
      <c r="S130" s="5">
        <f>IFERROR(VLOOKUP(A130,'Base ATR'!$1:$1048576,3,FALSE),O130)</f>
        <v>8100000</v>
      </c>
      <c r="T130" t="str">
        <f t="shared" si="14"/>
        <v>ROTACION ALTA</v>
      </c>
      <c r="U130" s="6">
        <f t="shared" si="15"/>
        <v>9890000</v>
      </c>
      <c r="V130" s="18">
        <f>_xlfn.XLOOKUP(A130,'Data precios'!A:A,'Data precios'!D:D,"",0,-1)</f>
        <v>9900000</v>
      </c>
      <c r="W130" s="9">
        <f t="shared" si="13"/>
        <v>10000</v>
      </c>
      <c r="X130" s="11">
        <f t="shared" si="16"/>
        <v>9900000</v>
      </c>
      <c r="Y130" s="9">
        <f t="shared" si="17"/>
        <v>0</v>
      </c>
      <c r="Z130" s="6">
        <f>_xlfn.XLOOKUP($A130,'Data precios'!$A:$A,'Data precios'!G:G,"",0,-1)</f>
        <v>9900000</v>
      </c>
      <c r="AA130" s="6">
        <f>_xlfn.XLOOKUP($A130,'Data precios'!$A:$A,'Data precios'!H:H,"",0,-1)</f>
        <v>9603000</v>
      </c>
      <c r="AB130" s="6">
        <f>_xlfn.XLOOKUP($A130,'Data precios'!$A:$A,'Data precios'!I:I,"",0,-1)</f>
        <v>9306000</v>
      </c>
      <c r="AC130" s="6">
        <f>_xlfn.XLOOKUP($A130,'Data precios'!$A:$A,'Data precios'!J:J,"",0,-1)</f>
        <v>8910000</v>
      </c>
    </row>
    <row r="131" spans="1:29" ht="15" thickBot="1" x14ac:dyDescent="0.35">
      <c r="A131" t="s">
        <v>6404</v>
      </c>
      <c r="B131" t="s">
        <v>22</v>
      </c>
      <c r="C131" t="s">
        <v>54</v>
      </c>
      <c r="D131" t="s">
        <v>4097</v>
      </c>
      <c r="E131" t="s">
        <v>10415</v>
      </c>
      <c r="F131">
        <v>2023</v>
      </c>
      <c r="G131">
        <v>22251</v>
      </c>
      <c r="I131" t="s">
        <v>26</v>
      </c>
      <c r="J131" t="s">
        <v>43</v>
      </c>
      <c r="K131">
        <v>29</v>
      </c>
      <c r="L131" t="s">
        <v>33</v>
      </c>
      <c r="M131">
        <v>12100000</v>
      </c>
      <c r="N131">
        <v>310740</v>
      </c>
      <c r="O131">
        <v>12410740</v>
      </c>
      <c r="P131">
        <v>14490000</v>
      </c>
      <c r="Q131">
        <v>2079260</v>
      </c>
      <c r="R131">
        <v>1435</v>
      </c>
      <c r="S131" s="5">
        <f>IFERROR(VLOOKUP(A131,'Base ATR'!$1:$1048576,3,FALSE),O131)</f>
        <v>12100000</v>
      </c>
      <c r="T131" t="str">
        <f t="shared" si="14"/>
        <v>ROTACION ALTA</v>
      </c>
      <c r="U131" s="6">
        <f t="shared" si="15"/>
        <v>14490000</v>
      </c>
      <c r="V131" s="18">
        <f>_xlfn.XLOOKUP(A131,'Data precios'!A:A,'Data precios'!D:D,"",0,-1)</f>
        <v>14400000</v>
      </c>
      <c r="W131" s="9">
        <f t="shared" si="13"/>
        <v>-90000</v>
      </c>
      <c r="X131" s="11">
        <f t="shared" si="16"/>
        <v>14400000</v>
      </c>
      <c r="Y131" s="9">
        <f t="shared" si="17"/>
        <v>0</v>
      </c>
      <c r="Z131" s="6">
        <f>_xlfn.XLOOKUP($A131,'Data precios'!$A:$A,'Data precios'!G:G,"",0,-1)</f>
        <v>14832000</v>
      </c>
      <c r="AA131" s="6">
        <f>_xlfn.XLOOKUP($A131,'Data precios'!$A:$A,'Data precios'!H:H,"",0,-1)</f>
        <v>14400000</v>
      </c>
      <c r="AB131" s="6">
        <f>_xlfn.XLOOKUP($A131,'Data precios'!$A:$A,'Data precios'!I:I,"",0,-1)</f>
        <v>13968000</v>
      </c>
      <c r="AC131" s="6">
        <f>_xlfn.XLOOKUP($A131,'Data precios'!$A:$A,'Data precios'!J:J,"",0,-1)</f>
        <v>13536000</v>
      </c>
    </row>
    <row r="132" spans="1:29" ht="15" thickBot="1" x14ac:dyDescent="0.35">
      <c r="A132" t="s">
        <v>5300</v>
      </c>
      <c r="B132" t="s">
        <v>22</v>
      </c>
      <c r="C132" t="s">
        <v>54</v>
      </c>
      <c r="D132" t="s">
        <v>24</v>
      </c>
      <c r="E132" t="s">
        <v>4100</v>
      </c>
      <c r="F132">
        <v>2023</v>
      </c>
      <c r="G132">
        <v>80000</v>
      </c>
      <c r="I132" t="s">
        <v>26</v>
      </c>
      <c r="J132" t="s">
        <v>143</v>
      </c>
      <c r="K132">
        <v>155</v>
      </c>
      <c r="L132" t="s">
        <v>33</v>
      </c>
      <c r="M132">
        <v>15400000</v>
      </c>
      <c r="N132">
        <v>357030</v>
      </c>
      <c r="O132">
        <v>15757030</v>
      </c>
      <c r="P132">
        <v>19290000</v>
      </c>
      <c r="Q132">
        <v>3532970</v>
      </c>
      <c r="R132">
        <v>1832</v>
      </c>
      <c r="S132" s="5">
        <f>IFERROR(VLOOKUP(A132,'Base ATR'!$1:$1048576,3,FALSE),O132)</f>
        <v>15400000</v>
      </c>
      <c r="T132" t="str">
        <f t="shared" si="14"/>
        <v>LIQUIDAR</v>
      </c>
      <c r="U132" s="6">
        <f t="shared" si="15"/>
        <v>16396500</v>
      </c>
      <c r="V132" s="18">
        <f>_xlfn.XLOOKUP(A132,'Data precios'!A:A,'Data precios'!D:D,"",0,-1)</f>
        <v>19700000</v>
      </c>
      <c r="W132" s="9">
        <f t="shared" si="13"/>
        <v>410000</v>
      </c>
      <c r="X132" s="11">
        <f t="shared" si="16"/>
        <v>17730000</v>
      </c>
      <c r="Y132" s="9">
        <f t="shared" si="17"/>
        <v>-1970000</v>
      </c>
      <c r="Z132" s="6">
        <f>_xlfn.XLOOKUP($A132,'Data precios'!$A:$A,'Data precios'!G:G,"",0,-1)</f>
        <v>19700000</v>
      </c>
      <c r="AA132" s="6">
        <f>_xlfn.XLOOKUP($A132,'Data precios'!$A:$A,'Data precios'!H:H,"",0,-1)</f>
        <v>19109000</v>
      </c>
      <c r="AB132" s="6">
        <f>_xlfn.XLOOKUP($A132,'Data precios'!$A:$A,'Data precios'!I:I,"",0,-1)</f>
        <v>18518000</v>
      </c>
      <c r="AC132" s="6">
        <f>_xlfn.XLOOKUP($A132,'Data precios'!$A:$A,'Data precios'!J:J,"",0,-1)</f>
        <v>17730000</v>
      </c>
    </row>
    <row r="133" spans="1:29" ht="15" thickBot="1" x14ac:dyDescent="0.35">
      <c r="A133" t="s">
        <v>9739</v>
      </c>
      <c r="B133" t="s">
        <v>22</v>
      </c>
      <c r="C133" t="s">
        <v>54</v>
      </c>
      <c r="D133" t="s">
        <v>137</v>
      </c>
      <c r="E133" t="s">
        <v>262</v>
      </c>
      <c r="F133">
        <v>2023</v>
      </c>
      <c r="G133">
        <v>74175</v>
      </c>
      <c r="I133" t="s">
        <v>26</v>
      </c>
      <c r="J133" t="s">
        <v>46</v>
      </c>
      <c r="K133">
        <v>29</v>
      </c>
      <c r="L133" t="s">
        <v>52</v>
      </c>
      <c r="M133">
        <v>13500000</v>
      </c>
      <c r="N133">
        <v>331740</v>
      </c>
      <c r="O133">
        <v>13831740</v>
      </c>
      <c r="P133">
        <v>16990000</v>
      </c>
      <c r="Q133">
        <v>3158260</v>
      </c>
      <c r="R133">
        <v>1859</v>
      </c>
      <c r="S133" s="5">
        <f>IFERROR(VLOOKUP(A133,'Base ATR'!$1:$1048576,3,FALSE),O133)</f>
        <v>13500000</v>
      </c>
      <c r="T133" t="str">
        <f t="shared" si="14"/>
        <v>ROTACION ALTA</v>
      </c>
      <c r="U133" s="6">
        <f t="shared" si="15"/>
        <v>16990000</v>
      </c>
      <c r="V133" s="18">
        <f>_xlfn.XLOOKUP(A133,'Data precios'!A:A,'Data precios'!D:D,"",0,-1)</f>
        <v>17000000</v>
      </c>
      <c r="W133" s="9">
        <f t="shared" si="13"/>
        <v>10000</v>
      </c>
      <c r="X133" s="11">
        <f t="shared" si="16"/>
        <v>16490000</v>
      </c>
      <c r="Y133" s="9">
        <f t="shared" si="17"/>
        <v>-510000</v>
      </c>
      <c r="Z133" s="6">
        <f>_xlfn.XLOOKUP($A133,'Data precios'!$A:$A,'Data precios'!G:G,"",0,-1)</f>
        <v>17000000</v>
      </c>
      <c r="AA133" s="6">
        <f>_xlfn.XLOOKUP($A133,'Data precios'!$A:$A,'Data precios'!H:H,"",0,-1)</f>
        <v>16490000</v>
      </c>
      <c r="AB133" s="6">
        <f>_xlfn.XLOOKUP($A133,'Data precios'!$A:$A,'Data precios'!I:I,"",0,-1)</f>
        <v>15980000</v>
      </c>
      <c r="AC133" s="6">
        <f>_xlfn.XLOOKUP($A133,'Data precios'!$A:$A,'Data precios'!J:J,"",0,-1)</f>
        <v>15300000</v>
      </c>
    </row>
    <row r="134" spans="1:29" ht="15" thickBot="1" x14ac:dyDescent="0.35">
      <c r="A134" t="s">
        <v>5313</v>
      </c>
      <c r="B134" t="s">
        <v>22</v>
      </c>
      <c r="C134" t="s">
        <v>5291</v>
      </c>
      <c r="D134" t="s">
        <v>191</v>
      </c>
      <c r="E134" t="s">
        <v>5314</v>
      </c>
      <c r="F134">
        <v>2023</v>
      </c>
      <c r="G134">
        <v>44000</v>
      </c>
      <c r="I134" t="s">
        <v>26</v>
      </c>
      <c r="J134" t="s">
        <v>184</v>
      </c>
      <c r="K134">
        <v>127</v>
      </c>
      <c r="L134" t="s">
        <v>47</v>
      </c>
      <c r="M134">
        <v>15200000</v>
      </c>
      <c r="N134">
        <v>354030</v>
      </c>
      <c r="O134">
        <v>15554030</v>
      </c>
      <c r="P134">
        <v>18190000</v>
      </c>
      <c r="Q134">
        <v>2635970</v>
      </c>
      <c r="R134">
        <v>1449</v>
      </c>
      <c r="S134" s="5">
        <f>IFERROR(VLOOKUP(A134,'Base ATR'!$1:$1048576,3,FALSE),O134)</f>
        <v>15200000</v>
      </c>
      <c r="T134" t="str">
        <f t="shared" si="14"/>
        <v>LIQUIDAR</v>
      </c>
      <c r="U134" s="6">
        <f t="shared" si="15"/>
        <v>15461500</v>
      </c>
      <c r="V134" s="18">
        <f>_xlfn.XLOOKUP(A134,'Data precios'!A:A,'Data precios'!D:D,"",0,-1)</f>
        <v>18100000</v>
      </c>
      <c r="W134" s="9">
        <f t="shared" si="13"/>
        <v>-90000</v>
      </c>
      <c r="X134" s="11">
        <f t="shared" si="16"/>
        <v>16290000</v>
      </c>
      <c r="Y134" s="9">
        <f t="shared" si="17"/>
        <v>-1810000</v>
      </c>
      <c r="Z134" s="6">
        <f>_xlfn.XLOOKUP($A134,'Data precios'!$A:$A,'Data precios'!G:G,"",0,-1)</f>
        <v>18100000</v>
      </c>
      <c r="AA134" s="6">
        <f>_xlfn.XLOOKUP($A134,'Data precios'!$A:$A,'Data precios'!H:H,"",0,-1)</f>
        <v>17557000</v>
      </c>
      <c r="AB134" s="6">
        <f>_xlfn.XLOOKUP($A134,'Data precios'!$A:$A,'Data precios'!I:I,"",0,-1)</f>
        <v>17014000</v>
      </c>
      <c r="AC134" s="6">
        <f>_xlfn.XLOOKUP($A134,'Data precios'!$A:$A,'Data precios'!J:J,"",0,-1)</f>
        <v>16290000</v>
      </c>
    </row>
    <row r="135" spans="1:29" ht="15" thickBot="1" x14ac:dyDescent="0.35">
      <c r="A135" t="s">
        <v>290</v>
      </c>
      <c r="B135" t="s">
        <v>22</v>
      </c>
      <c r="C135" t="s">
        <v>54</v>
      </c>
      <c r="D135" t="s">
        <v>62</v>
      </c>
      <c r="E135" t="s">
        <v>291</v>
      </c>
      <c r="F135">
        <v>2023</v>
      </c>
      <c r="G135">
        <v>25000</v>
      </c>
      <c r="I135" t="s">
        <v>26</v>
      </c>
      <c r="J135" t="s">
        <v>247</v>
      </c>
      <c r="K135">
        <v>236</v>
      </c>
      <c r="L135" t="s">
        <v>33</v>
      </c>
      <c r="M135">
        <v>16000000</v>
      </c>
      <c r="N135">
        <v>366030</v>
      </c>
      <c r="O135">
        <v>16366030</v>
      </c>
      <c r="P135">
        <v>16990000</v>
      </c>
      <c r="Q135">
        <v>623970</v>
      </c>
      <c r="R135">
        <v>367</v>
      </c>
      <c r="S135" s="5">
        <f>IFERROR(VLOOKUP(A135,'Base ATR'!$1:$1048576,3,FALSE),O135)</f>
        <v>17600000</v>
      </c>
      <c r="T135" t="str">
        <f t="shared" si="14"/>
        <v>LIQUIDAR</v>
      </c>
      <c r="U135" s="6">
        <f t="shared" si="15"/>
        <v>14441500</v>
      </c>
      <c r="V135" s="18">
        <f>_xlfn.XLOOKUP(A135,'Data precios'!A:A,'Data precios'!D:D,"",0,-1)</f>
        <v>18200000</v>
      </c>
      <c r="W135" s="9">
        <f t="shared" si="13"/>
        <v>1210000</v>
      </c>
      <c r="X135" s="11">
        <f t="shared" si="16"/>
        <v>16380000</v>
      </c>
      <c r="Y135" s="9">
        <f t="shared" si="17"/>
        <v>-1820000</v>
      </c>
      <c r="Z135" s="6">
        <f>_xlfn.XLOOKUP($A135,'Data precios'!$A:$A,'Data precios'!G:G,"",0,-1)</f>
        <v>18200000</v>
      </c>
      <c r="AA135" s="6">
        <f>_xlfn.XLOOKUP($A135,'Data precios'!$A:$A,'Data precios'!H:H,"",0,-1)</f>
        <v>17654000</v>
      </c>
      <c r="AB135" s="6">
        <f>_xlfn.XLOOKUP($A135,'Data precios'!$A:$A,'Data precios'!I:I,"",0,-1)</f>
        <v>17108000</v>
      </c>
      <c r="AC135" s="6">
        <f>_xlfn.XLOOKUP($A135,'Data precios'!$A:$A,'Data precios'!J:J,"",0,-1)</f>
        <v>16380000</v>
      </c>
    </row>
    <row r="136" spans="1:29" ht="15" thickBot="1" x14ac:dyDescent="0.35">
      <c r="A136" t="s">
        <v>84</v>
      </c>
      <c r="B136" t="s">
        <v>22</v>
      </c>
      <c r="C136" t="s">
        <v>54</v>
      </c>
      <c r="D136" t="s">
        <v>85</v>
      </c>
      <c r="E136" t="s">
        <v>86</v>
      </c>
      <c r="F136">
        <v>2023</v>
      </c>
      <c r="G136">
        <v>15600</v>
      </c>
      <c r="I136" t="s">
        <v>26</v>
      </c>
      <c r="J136" t="s">
        <v>87</v>
      </c>
      <c r="K136">
        <v>814</v>
      </c>
      <c r="L136" t="s">
        <v>28</v>
      </c>
      <c r="M136">
        <v>28500000</v>
      </c>
      <c r="N136">
        <v>1097663</v>
      </c>
      <c r="O136">
        <v>29597663</v>
      </c>
      <c r="P136">
        <v>33190000</v>
      </c>
      <c r="Q136">
        <v>3592337</v>
      </c>
      <c r="R136">
        <v>1082</v>
      </c>
      <c r="S136" s="5">
        <f>IFERROR(VLOOKUP(A136,'Base ATR'!$1:$1048576,3,FALSE),O136)</f>
        <v>28500000</v>
      </c>
      <c r="T136" t="str">
        <f t="shared" si="14"/>
        <v>LIQUIDAR</v>
      </c>
      <c r="U136" s="6">
        <f t="shared" si="15"/>
        <v>28211500</v>
      </c>
      <c r="V136" s="18">
        <f>_xlfn.XLOOKUP(A136,'Data precios'!A:A,'Data precios'!D:D,"",0,-1)</f>
        <v>28200000</v>
      </c>
      <c r="W136" s="9">
        <f t="shared" si="13"/>
        <v>-4990000</v>
      </c>
      <c r="X136" s="11">
        <f t="shared" si="16"/>
        <v>23970000</v>
      </c>
      <c r="Y136" s="9">
        <f t="shared" si="17"/>
        <v>-4230000</v>
      </c>
      <c r="Z136" s="6">
        <f>_xlfn.XLOOKUP($A136,'Data precios'!$A:$A,'Data precios'!G:G,"",0,-1)</f>
        <v>25944000</v>
      </c>
      <c r="AA136" s="6">
        <f>_xlfn.XLOOKUP($A136,'Data precios'!$A:$A,'Data precios'!H:H,"",0,-1)</f>
        <v>25380000</v>
      </c>
      <c r="AB136" s="6">
        <f>_xlfn.XLOOKUP($A136,'Data precios'!$A:$A,'Data precios'!I:I,"",0,-1)</f>
        <v>24534000</v>
      </c>
      <c r="AC136" s="6">
        <f>_xlfn.XLOOKUP($A136,'Data precios'!$A:$A,'Data precios'!J:J,"",0,-1)</f>
        <v>23970000</v>
      </c>
    </row>
    <row r="137" spans="1:29" ht="15" thickBot="1" x14ac:dyDescent="0.35">
      <c r="A137" t="s">
        <v>128</v>
      </c>
      <c r="B137" t="s">
        <v>22</v>
      </c>
      <c r="C137" t="s">
        <v>30</v>
      </c>
      <c r="D137" t="s">
        <v>62</v>
      </c>
      <c r="E137" t="s">
        <v>129</v>
      </c>
      <c r="F137">
        <v>2023</v>
      </c>
      <c r="G137">
        <v>28000</v>
      </c>
      <c r="I137" t="s">
        <v>26</v>
      </c>
      <c r="J137" t="s">
        <v>125</v>
      </c>
      <c r="K137">
        <v>359</v>
      </c>
      <c r="L137" t="s">
        <v>33</v>
      </c>
      <c r="M137">
        <v>20600000</v>
      </c>
      <c r="N137">
        <v>435030</v>
      </c>
      <c r="O137">
        <v>21035030</v>
      </c>
      <c r="P137">
        <v>19990000</v>
      </c>
      <c r="Q137">
        <v>-1045030</v>
      </c>
      <c r="R137">
        <v>-523</v>
      </c>
      <c r="S137" s="5">
        <f>IFERROR(VLOOKUP(A137,'Base ATR'!$1:$1048576,3,FALSE),O137)</f>
        <v>20600000</v>
      </c>
      <c r="T137" t="str">
        <f t="shared" si="14"/>
        <v>LIQUIDAR</v>
      </c>
      <c r="U137" s="6">
        <f t="shared" si="15"/>
        <v>16991500</v>
      </c>
      <c r="V137" s="18">
        <f>_xlfn.XLOOKUP(A137,'Data precios'!A:A,'Data precios'!D:D,"",0,-1)</f>
        <v>23000000</v>
      </c>
      <c r="W137" s="9">
        <f t="shared" si="13"/>
        <v>3010000</v>
      </c>
      <c r="X137" s="11">
        <f t="shared" si="16"/>
        <v>21035030</v>
      </c>
      <c r="Y137" s="9">
        <f t="shared" si="17"/>
        <v>-1964970</v>
      </c>
      <c r="Z137" s="6">
        <f>_xlfn.XLOOKUP($A137,'Data precios'!$A:$A,'Data precios'!G:G,"",0,-1)</f>
        <v>21035030</v>
      </c>
      <c r="AA137" s="6">
        <f>_xlfn.XLOOKUP($A137,'Data precios'!$A:$A,'Data precios'!H:H,"",0,-1)</f>
        <v>21035030</v>
      </c>
      <c r="AB137" s="6">
        <f>_xlfn.XLOOKUP($A137,'Data precios'!$A:$A,'Data precios'!I:I,"",0,-1)</f>
        <v>21035030</v>
      </c>
      <c r="AC137" s="6">
        <f>_xlfn.XLOOKUP($A137,'Data precios'!$A:$A,'Data precios'!J:J,"",0,-1)</f>
        <v>21035030</v>
      </c>
    </row>
    <row r="138" spans="1:29" ht="15" thickBot="1" x14ac:dyDescent="0.35">
      <c r="A138" t="s">
        <v>10175</v>
      </c>
      <c r="B138" t="s">
        <v>22</v>
      </c>
      <c r="C138" t="s">
        <v>54</v>
      </c>
      <c r="D138" t="s">
        <v>137</v>
      </c>
      <c r="E138" t="s">
        <v>10386</v>
      </c>
      <c r="F138">
        <v>2023</v>
      </c>
      <c r="G138">
        <v>41000</v>
      </c>
      <c r="I138" t="s">
        <v>26</v>
      </c>
      <c r="J138" t="s">
        <v>143</v>
      </c>
      <c r="K138">
        <v>22</v>
      </c>
      <c r="L138" t="s">
        <v>47</v>
      </c>
      <c r="M138">
        <v>11000000</v>
      </c>
      <c r="N138">
        <v>294240</v>
      </c>
      <c r="O138">
        <v>11294240</v>
      </c>
      <c r="P138">
        <v>12990000</v>
      </c>
      <c r="Q138">
        <v>1695760</v>
      </c>
      <c r="R138">
        <v>1305</v>
      </c>
      <c r="S138" s="5">
        <f>IFERROR(VLOOKUP(A138,'Base ATR'!$1:$1048576,3,FALSE),O138)</f>
        <v>11000000</v>
      </c>
      <c r="T138" t="str">
        <f t="shared" si="14"/>
        <v>ROTACION ALTA</v>
      </c>
      <c r="U138" s="6">
        <f t="shared" si="15"/>
        <v>12990000</v>
      </c>
      <c r="V138" s="18">
        <f>_xlfn.XLOOKUP(A138,'Data precios'!A:A,'Data precios'!D:D,"",0,-1)</f>
        <v>13000000</v>
      </c>
      <c r="W138" s="9">
        <f t="shared" si="13"/>
        <v>10000</v>
      </c>
      <c r="X138" s="11">
        <f t="shared" si="16"/>
        <v>13000000</v>
      </c>
      <c r="Y138" s="9">
        <f t="shared" si="17"/>
        <v>0</v>
      </c>
      <c r="Z138" s="6">
        <f>_xlfn.XLOOKUP($A138,'Data precios'!$A:$A,'Data precios'!G:G,"",0,-1)</f>
        <v>13390000</v>
      </c>
      <c r="AA138" s="6">
        <f>_xlfn.XLOOKUP($A138,'Data precios'!$A:$A,'Data precios'!H:H,"",0,-1)</f>
        <v>13000000</v>
      </c>
      <c r="AB138" s="6">
        <f>_xlfn.XLOOKUP($A138,'Data precios'!$A:$A,'Data precios'!I:I,"",0,-1)</f>
        <v>12610000</v>
      </c>
      <c r="AC138" s="6">
        <f>_xlfn.XLOOKUP($A138,'Data precios'!$A:$A,'Data precios'!J:J,"",0,-1)</f>
        <v>12220000</v>
      </c>
    </row>
    <row r="139" spans="1:29" ht="15" thickBot="1" x14ac:dyDescent="0.35">
      <c r="A139" t="s">
        <v>9631</v>
      </c>
      <c r="B139" t="s">
        <v>22</v>
      </c>
      <c r="C139" t="s">
        <v>5291</v>
      </c>
      <c r="D139" t="s">
        <v>62</v>
      </c>
      <c r="E139" t="s">
        <v>10534</v>
      </c>
      <c r="F139">
        <v>2023</v>
      </c>
      <c r="G139">
        <v>26000</v>
      </c>
      <c r="I139" t="s">
        <v>26</v>
      </c>
      <c r="J139" t="s">
        <v>64</v>
      </c>
      <c r="K139">
        <v>26</v>
      </c>
      <c r="L139" t="s">
        <v>47</v>
      </c>
      <c r="M139">
        <v>7150000</v>
      </c>
      <c r="N139">
        <v>236490</v>
      </c>
      <c r="O139">
        <v>7386490</v>
      </c>
      <c r="P139">
        <v>8990000</v>
      </c>
      <c r="Q139">
        <v>1603510</v>
      </c>
      <c r="R139">
        <v>1784</v>
      </c>
      <c r="S139" s="5">
        <f>IFERROR(VLOOKUP(A139,'Base ATR'!$1:$1048576,3,FALSE),O139)</f>
        <v>7150000</v>
      </c>
      <c r="T139" t="str">
        <f t="shared" si="14"/>
        <v>ROTACION ALTA</v>
      </c>
      <c r="U139" s="6">
        <f t="shared" si="15"/>
        <v>8990000</v>
      </c>
      <c r="V139" s="18">
        <f>_xlfn.XLOOKUP(A139,'Data precios'!A:A,'Data precios'!D:D,"",0,-1)</f>
        <v>9000000</v>
      </c>
      <c r="W139" s="9">
        <f t="shared" si="13"/>
        <v>10000</v>
      </c>
      <c r="X139" s="11">
        <f t="shared" si="16"/>
        <v>8100000</v>
      </c>
      <c r="Y139" s="9">
        <f t="shared" si="17"/>
        <v>-900000</v>
      </c>
      <c r="Z139" s="6">
        <f>_xlfn.XLOOKUP($A139,'Data precios'!$A:$A,'Data precios'!G:G,"",0,-1)</f>
        <v>8280000</v>
      </c>
      <c r="AA139" s="6">
        <f>_xlfn.XLOOKUP($A139,'Data precios'!$A:$A,'Data precios'!H:H,"",0,-1)</f>
        <v>8100000</v>
      </c>
      <c r="AB139" s="6">
        <f>_xlfn.XLOOKUP($A139,'Data precios'!$A:$A,'Data precios'!I:I,"",0,-1)</f>
        <v>7830000</v>
      </c>
      <c r="AC139" s="6">
        <f>_xlfn.XLOOKUP($A139,'Data precios'!$A:$A,'Data precios'!J:J,"",0,-1)</f>
        <v>7650000</v>
      </c>
    </row>
    <row r="140" spans="1:29" ht="15" thickBot="1" x14ac:dyDescent="0.35">
      <c r="A140" t="s">
        <v>141</v>
      </c>
      <c r="B140" t="s">
        <v>22</v>
      </c>
      <c r="C140" t="s">
        <v>5291</v>
      </c>
      <c r="D140" t="s">
        <v>41</v>
      </c>
      <c r="E140" t="s">
        <v>142</v>
      </c>
      <c r="F140">
        <v>2023</v>
      </c>
      <c r="G140">
        <v>40695</v>
      </c>
      <c r="I140" t="s">
        <v>26</v>
      </c>
      <c r="J140" t="s">
        <v>143</v>
      </c>
      <c r="K140">
        <v>314</v>
      </c>
      <c r="L140" t="s">
        <v>52</v>
      </c>
      <c r="M140">
        <v>10600000</v>
      </c>
      <c r="N140">
        <v>285030</v>
      </c>
      <c r="O140">
        <v>10885030</v>
      </c>
      <c r="P140">
        <v>12790000</v>
      </c>
      <c r="Q140">
        <v>1904970</v>
      </c>
      <c r="R140">
        <v>1489</v>
      </c>
      <c r="S140" s="5">
        <f>IFERROR(VLOOKUP(A140,'Base ATR'!$1:$1048576,3,FALSE),O140)</f>
        <v>10600000</v>
      </c>
      <c r="T140" t="str">
        <f t="shared" si="14"/>
        <v>LIQUIDAR</v>
      </c>
      <c r="U140" s="6">
        <f t="shared" si="15"/>
        <v>10871500</v>
      </c>
      <c r="V140" s="18">
        <f>_xlfn.XLOOKUP(A140,'Data precios'!A:A,'Data precios'!D:D,"",0,-1)</f>
        <v>15100000</v>
      </c>
      <c r="W140" s="9">
        <f t="shared" si="13"/>
        <v>2310000</v>
      </c>
      <c r="X140" s="11">
        <f t="shared" si="16"/>
        <v>10885030</v>
      </c>
      <c r="Y140" s="9">
        <f t="shared" si="17"/>
        <v>-4214970</v>
      </c>
      <c r="Z140" s="6">
        <f>_xlfn.XLOOKUP($A140,'Data precios'!$A:$A,'Data precios'!G:G,"",0,-1)</f>
        <v>10885030</v>
      </c>
      <c r="AA140" s="6">
        <f>_xlfn.XLOOKUP($A140,'Data precios'!$A:$A,'Data precios'!H:H,"",0,-1)</f>
        <v>10885030</v>
      </c>
      <c r="AB140" s="6">
        <f>_xlfn.XLOOKUP($A140,'Data precios'!$A:$A,'Data precios'!I:I,"",0,-1)</f>
        <v>10885030</v>
      </c>
      <c r="AC140" s="6">
        <f>_xlfn.XLOOKUP($A140,'Data precios'!$A:$A,'Data precios'!J:J,"",0,-1)</f>
        <v>10885030</v>
      </c>
    </row>
    <row r="141" spans="1:29" ht="15" thickBot="1" x14ac:dyDescent="0.35">
      <c r="A141" t="s">
        <v>6216</v>
      </c>
      <c r="B141" t="s">
        <v>22</v>
      </c>
      <c r="C141" t="s">
        <v>5291</v>
      </c>
      <c r="D141" t="s">
        <v>137</v>
      </c>
      <c r="E141" t="s">
        <v>8653</v>
      </c>
      <c r="F141">
        <v>2023</v>
      </c>
      <c r="G141">
        <v>71248</v>
      </c>
      <c r="I141" t="s">
        <v>26</v>
      </c>
      <c r="J141" t="s">
        <v>43</v>
      </c>
      <c r="K141">
        <v>54</v>
      </c>
      <c r="L141" t="s">
        <v>33</v>
      </c>
      <c r="M141">
        <v>15500000</v>
      </c>
      <c r="N141">
        <v>361740</v>
      </c>
      <c r="O141">
        <v>15861740</v>
      </c>
      <c r="P141">
        <v>19990000</v>
      </c>
      <c r="Q141">
        <v>4128260</v>
      </c>
      <c r="R141">
        <v>2065</v>
      </c>
      <c r="S141" s="5">
        <f>IFERROR(VLOOKUP(A141,'Base ATR'!$1:$1048576,3,FALSE),O141)</f>
        <v>15500000</v>
      </c>
      <c r="T141" t="str">
        <f t="shared" si="14"/>
        <v>ROTACION BAJA</v>
      </c>
      <c r="U141" s="6">
        <f t="shared" si="15"/>
        <v>17991000</v>
      </c>
      <c r="V141" s="18">
        <f>_xlfn.XLOOKUP(A141,'Data precios'!A:A,'Data precios'!D:D,"",0,-1)</f>
        <v>26500000</v>
      </c>
      <c r="W141" s="9">
        <f t="shared" si="13"/>
        <v>6510000</v>
      </c>
      <c r="X141" s="11">
        <f t="shared" si="16"/>
        <v>23055000</v>
      </c>
      <c r="Y141" s="9">
        <f t="shared" si="17"/>
        <v>-3445000</v>
      </c>
      <c r="Z141" s="6">
        <f>_xlfn.XLOOKUP($A141,'Data precios'!$A:$A,'Data precios'!G:G,"",0,-1)</f>
        <v>24380000</v>
      </c>
      <c r="AA141" s="6">
        <f>_xlfn.XLOOKUP($A141,'Data precios'!$A:$A,'Data precios'!H:H,"",0,-1)</f>
        <v>23850000</v>
      </c>
      <c r="AB141" s="6">
        <f>_xlfn.XLOOKUP($A141,'Data precios'!$A:$A,'Data precios'!I:I,"",0,-1)</f>
        <v>23055000</v>
      </c>
      <c r="AC141" s="6">
        <f>_xlfn.XLOOKUP($A141,'Data precios'!$A:$A,'Data precios'!J:J,"",0,-1)</f>
        <v>22525000</v>
      </c>
    </row>
    <row r="142" spans="1:29" ht="15" thickBot="1" x14ac:dyDescent="0.35">
      <c r="A142" t="s">
        <v>10570</v>
      </c>
      <c r="B142" t="s">
        <v>22</v>
      </c>
      <c r="C142" t="s">
        <v>54</v>
      </c>
      <c r="D142" t="s">
        <v>62</v>
      </c>
      <c r="E142" t="s">
        <v>218</v>
      </c>
      <c r="F142">
        <v>2023</v>
      </c>
      <c r="G142">
        <v>47000</v>
      </c>
      <c r="I142" t="s">
        <v>26</v>
      </c>
      <c r="J142" t="s">
        <v>152</v>
      </c>
      <c r="K142">
        <v>10</v>
      </c>
      <c r="L142" t="s">
        <v>39</v>
      </c>
      <c r="M142">
        <v>18000000</v>
      </c>
      <c r="N142">
        <v>0</v>
      </c>
      <c r="O142">
        <v>18000000</v>
      </c>
      <c r="P142">
        <v>21390000</v>
      </c>
      <c r="Q142">
        <v>3390000</v>
      </c>
      <c r="R142">
        <v>1585</v>
      </c>
      <c r="S142" s="5">
        <f>IFERROR(VLOOKUP(A142,'Base ATR'!$1:$1048576,3,FALSE),O142)</f>
        <v>18000000</v>
      </c>
      <c r="T142" t="str">
        <f t="shared" si="14"/>
        <v>ROTACION ALTA</v>
      </c>
      <c r="U142" s="6">
        <f t="shared" si="15"/>
        <v>21390000</v>
      </c>
      <c r="V142" s="18">
        <f>_xlfn.XLOOKUP(A142,'Data precios'!A:A,'Data precios'!D:D,"",0,-1)</f>
        <v>23100000</v>
      </c>
      <c r="W142" s="9">
        <f t="shared" si="13"/>
        <v>1710000</v>
      </c>
      <c r="X142" s="11">
        <f t="shared" si="16"/>
        <v>21252000</v>
      </c>
      <c r="Y142" s="9">
        <f t="shared" si="17"/>
        <v>-1848000</v>
      </c>
      <c r="Z142" s="6">
        <f>_xlfn.XLOOKUP($A142,'Data precios'!$A:$A,'Data precios'!G:G,"",0,-1)</f>
        <v>21252000</v>
      </c>
      <c r="AA142" s="6">
        <f>_xlfn.XLOOKUP($A142,'Data precios'!$A:$A,'Data precios'!H:H,"",0,-1)</f>
        <v>20790000</v>
      </c>
      <c r="AB142" s="6">
        <f>_xlfn.XLOOKUP($A142,'Data precios'!$A:$A,'Data precios'!I:I,"",0,-1)</f>
        <v>20097000</v>
      </c>
      <c r="AC142" s="6">
        <f>_xlfn.XLOOKUP($A142,'Data precios'!$A:$A,'Data precios'!J:J,"",0,-1)</f>
        <v>19635000</v>
      </c>
    </row>
    <row r="143" spans="1:29" ht="15" thickBot="1" x14ac:dyDescent="0.35">
      <c r="A143" t="s">
        <v>6293</v>
      </c>
      <c r="B143" t="s">
        <v>22</v>
      </c>
      <c r="C143" t="s">
        <v>54</v>
      </c>
      <c r="D143" t="s">
        <v>62</v>
      </c>
      <c r="E143" t="s">
        <v>291</v>
      </c>
      <c r="F143">
        <v>2023</v>
      </c>
      <c r="G143">
        <v>63000</v>
      </c>
      <c r="I143" t="s">
        <v>26</v>
      </c>
      <c r="J143" t="s">
        <v>64</v>
      </c>
      <c r="K143">
        <v>108</v>
      </c>
      <c r="L143" t="s">
        <v>33</v>
      </c>
      <c r="M143">
        <v>14000000</v>
      </c>
      <c r="N143">
        <v>339240</v>
      </c>
      <c r="O143">
        <v>14339240</v>
      </c>
      <c r="P143">
        <v>16490000</v>
      </c>
      <c r="Q143">
        <v>2150760</v>
      </c>
      <c r="R143">
        <v>1304</v>
      </c>
      <c r="S143" s="5">
        <f>IFERROR(VLOOKUP(A143,'Base ATR'!$1:$1048576,3,FALSE),O143)</f>
        <v>14000000</v>
      </c>
      <c r="T143" t="str">
        <f t="shared" si="14"/>
        <v>LIQUIDAR</v>
      </c>
      <c r="U143" s="6">
        <f t="shared" si="15"/>
        <v>14016500</v>
      </c>
      <c r="V143" s="18">
        <f>_xlfn.XLOOKUP(A143,'Data precios'!A:A,'Data precios'!D:D,"",0,-1)</f>
        <v>17700000</v>
      </c>
      <c r="W143" s="9">
        <f t="shared" si="13"/>
        <v>1210000</v>
      </c>
      <c r="X143" s="11">
        <f t="shared" si="16"/>
        <v>15045000</v>
      </c>
      <c r="Y143" s="9">
        <f t="shared" si="17"/>
        <v>-2655000</v>
      </c>
      <c r="Z143" s="6">
        <f>_xlfn.XLOOKUP($A143,'Data precios'!$A:$A,'Data precios'!G:G,"",0,-1)</f>
        <v>16284000</v>
      </c>
      <c r="AA143" s="6">
        <f>_xlfn.XLOOKUP($A143,'Data precios'!$A:$A,'Data precios'!H:H,"",0,-1)</f>
        <v>15930000</v>
      </c>
      <c r="AB143" s="6">
        <f>_xlfn.XLOOKUP($A143,'Data precios'!$A:$A,'Data precios'!I:I,"",0,-1)</f>
        <v>15399000</v>
      </c>
      <c r="AC143" s="6">
        <f>_xlfn.XLOOKUP($A143,'Data precios'!$A:$A,'Data precios'!J:J,"",0,-1)</f>
        <v>15045000</v>
      </c>
    </row>
    <row r="144" spans="1:29" ht="15" thickBot="1" x14ac:dyDescent="0.35">
      <c r="A144" t="s">
        <v>234</v>
      </c>
      <c r="B144" t="s">
        <v>22</v>
      </c>
      <c r="C144" t="s">
        <v>54</v>
      </c>
      <c r="D144" t="s">
        <v>137</v>
      </c>
      <c r="E144" t="s">
        <v>235</v>
      </c>
      <c r="F144">
        <v>2023</v>
      </c>
      <c r="G144">
        <v>45836</v>
      </c>
      <c r="I144" t="s">
        <v>26</v>
      </c>
      <c r="J144" t="s">
        <v>114</v>
      </c>
      <c r="K144">
        <v>419</v>
      </c>
      <c r="L144" t="s">
        <v>33</v>
      </c>
      <c r="M144">
        <v>17500000</v>
      </c>
      <c r="N144">
        <v>598467</v>
      </c>
      <c r="O144">
        <v>18098467</v>
      </c>
      <c r="P144">
        <v>17290000</v>
      </c>
      <c r="Q144">
        <v>-808467</v>
      </c>
      <c r="R144">
        <v>-468</v>
      </c>
      <c r="S144" s="5">
        <f>IFERROR(VLOOKUP(A144,'Base ATR'!$1:$1048576,3,FALSE),O144)</f>
        <v>17500000</v>
      </c>
      <c r="T144" t="str">
        <f t="shared" si="14"/>
        <v>LIQUIDAR</v>
      </c>
      <c r="U144" s="6">
        <f t="shared" si="15"/>
        <v>14696500</v>
      </c>
      <c r="V144" s="18">
        <f>_xlfn.XLOOKUP(A144,'Data precios'!A:A,'Data precios'!D:D,"",0,-1)</f>
        <v>17700000</v>
      </c>
      <c r="W144" s="9">
        <f t="shared" si="13"/>
        <v>410000</v>
      </c>
      <c r="X144" s="11">
        <f t="shared" si="16"/>
        <v>18098467</v>
      </c>
      <c r="Y144" s="9">
        <f t="shared" si="17"/>
        <v>398467</v>
      </c>
      <c r="Z144" s="6">
        <f>_xlfn.XLOOKUP($A144,'Data precios'!$A:$A,'Data precios'!G:G,"",0,-1)</f>
        <v>18098467</v>
      </c>
      <c r="AA144" s="6">
        <f>_xlfn.XLOOKUP($A144,'Data precios'!$A:$A,'Data precios'!H:H,"",0,-1)</f>
        <v>18098467</v>
      </c>
      <c r="AB144" s="6">
        <f>_xlfn.XLOOKUP($A144,'Data precios'!$A:$A,'Data precios'!I:I,"",0,-1)</f>
        <v>18098467</v>
      </c>
      <c r="AC144" s="6">
        <f>_xlfn.XLOOKUP($A144,'Data precios'!$A:$A,'Data precios'!J:J,"",0,-1)</f>
        <v>18098467</v>
      </c>
    </row>
    <row r="145" spans="1:29" ht="15" thickBot="1" x14ac:dyDescent="0.35">
      <c r="A145" t="s">
        <v>828</v>
      </c>
      <c r="B145" t="s">
        <v>22</v>
      </c>
      <c r="C145" t="s">
        <v>30</v>
      </c>
      <c r="D145" t="s">
        <v>62</v>
      </c>
      <c r="E145" t="s">
        <v>207</v>
      </c>
      <c r="F145">
        <v>2023</v>
      </c>
      <c r="G145">
        <v>59539</v>
      </c>
      <c r="I145" t="s">
        <v>26</v>
      </c>
      <c r="J145" t="s">
        <v>8634</v>
      </c>
      <c r="K145">
        <v>37</v>
      </c>
      <c r="L145" t="s">
        <v>33</v>
      </c>
      <c r="M145">
        <v>9000000</v>
      </c>
      <c r="N145">
        <v>264240</v>
      </c>
      <c r="O145">
        <v>9264240</v>
      </c>
      <c r="P145">
        <v>11290000</v>
      </c>
      <c r="Q145">
        <v>2025760</v>
      </c>
      <c r="R145">
        <v>1794</v>
      </c>
      <c r="S145" s="5">
        <f>IFERROR(VLOOKUP(A145,'Base ATR'!$1:$1048576,3,FALSE),O145)</f>
        <v>12000000</v>
      </c>
      <c r="T145" t="str">
        <f t="shared" si="14"/>
        <v>ROTACION BAJA</v>
      </c>
      <c r="U145" s="6">
        <f t="shared" si="15"/>
        <v>10161000</v>
      </c>
      <c r="V145" s="18">
        <f>_xlfn.XLOOKUP(A145,'Data precios'!A:A,'Data precios'!D:D,"",0,-1)</f>
        <v>11800000</v>
      </c>
      <c r="W145" s="9">
        <f t="shared" si="13"/>
        <v>510000</v>
      </c>
      <c r="X145" s="11">
        <f t="shared" si="16"/>
        <v>10266000</v>
      </c>
      <c r="Y145" s="9">
        <f t="shared" si="17"/>
        <v>-1534000</v>
      </c>
      <c r="Z145" s="6">
        <f>_xlfn.XLOOKUP($A145,'Data precios'!$A:$A,'Data precios'!G:G,"",0,-1)</f>
        <v>10856000</v>
      </c>
      <c r="AA145" s="6">
        <f>_xlfn.XLOOKUP($A145,'Data precios'!$A:$A,'Data precios'!H:H,"",0,-1)</f>
        <v>10620000</v>
      </c>
      <c r="AB145" s="6">
        <f>_xlfn.XLOOKUP($A145,'Data precios'!$A:$A,'Data precios'!I:I,"",0,-1)</f>
        <v>10266000</v>
      </c>
      <c r="AC145" s="6">
        <f>_xlfn.XLOOKUP($A145,'Data precios'!$A:$A,'Data precios'!J:J,"",0,-1)</f>
        <v>10030000</v>
      </c>
    </row>
    <row r="146" spans="1:29" ht="15" thickBot="1" x14ac:dyDescent="0.35">
      <c r="A146" t="s">
        <v>241</v>
      </c>
      <c r="B146" t="s">
        <v>22</v>
      </c>
      <c r="C146" t="s">
        <v>5291</v>
      </c>
      <c r="D146" t="s">
        <v>24</v>
      </c>
      <c r="E146" t="s">
        <v>242</v>
      </c>
      <c r="F146">
        <v>2025</v>
      </c>
      <c r="G146">
        <v>34500</v>
      </c>
      <c r="I146" t="s">
        <v>26</v>
      </c>
      <c r="J146" t="s">
        <v>43</v>
      </c>
      <c r="K146">
        <v>216</v>
      </c>
      <c r="L146" t="s">
        <v>33</v>
      </c>
      <c r="M146">
        <v>27000000</v>
      </c>
      <c r="N146">
        <v>531030</v>
      </c>
      <c r="O146">
        <v>27531030</v>
      </c>
      <c r="P146">
        <v>29490000</v>
      </c>
      <c r="Q146">
        <v>1958970</v>
      </c>
      <c r="R146">
        <v>664</v>
      </c>
      <c r="S146" s="5">
        <f>IFERROR(VLOOKUP(A146,'Base ATR'!$1:$1048576,3,FALSE),O146)</f>
        <v>27000000</v>
      </c>
      <c r="T146" t="str">
        <f t="shared" si="14"/>
        <v>LIQUIDAR</v>
      </c>
      <c r="U146" s="6">
        <f t="shared" si="15"/>
        <v>25066500</v>
      </c>
      <c r="V146" s="18">
        <f>_xlfn.XLOOKUP(A146,'Data precios'!A:A,'Data precios'!D:D,"",0,-1)</f>
        <v>26400000</v>
      </c>
      <c r="W146" s="9">
        <f t="shared" si="13"/>
        <v>-3090000</v>
      </c>
      <c r="X146" s="11">
        <f t="shared" si="16"/>
        <v>27531030</v>
      </c>
      <c r="Y146" s="9">
        <f t="shared" si="17"/>
        <v>1131030</v>
      </c>
      <c r="Z146" s="6">
        <f>_xlfn.XLOOKUP($A146,'Data precios'!$A:$A,'Data precios'!G:G,"",0,-1)</f>
        <v>27531030</v>
      </c>
      <c r="AA146" s="6">
        <f>_xlfn.XLOOKUP($A146,'Data precios'!$A:$A,'Data precios'!H:H,"",0,-1)</f>
        <v>27531030</v>
      </c>
      <c r="AB146" s="6">
        <f>_xlfn.XLOOKUP($A146,'Data precios'!$A:$A,'Data precios'!I:I,"",0,-1)</f>
        <v>27531030</v>
      </c>
      <c r="AC146" s="6">
        <f>_xlfn.XLOOKUP($A146,'Data precios'!$A:$A,'Data precios'!J:J,"",0,-1)</f>
        <v>27531030</v>
      </c>
    </row>
    <row r="147" spans="1:29" ht="15" thickBot="1" x14ac:dyDescent="0.35">
      <c r="A147" t="s">
        <v>5073</v>
      </c>
      <c r="B147" t="s">
        <v>22</v>
      </c>
      <c r="C147" t="s">
        <v>54</v>
      </c>
      <c r="D147" t="s">
        <v>166</v>
      </c>
      <c r="E147" t="s">
        <v>10643</v>
      </c>
      <c r="F147">
        <v>2024</v>
      </c>
      <c r="G147">
        <v>56985</v>
      </c>
      <c r="I147" t="s">
        <v>26</v>
      </c>
      <c r="J147" t="s">
        <v>43</v>
      </c>
      <c r="K147">
        <v>22</v>
      </c>
      <c r="L147" t="s">
        <v>47</v>
      </c>
      <c r="M147">
        <v>17000000</v>
      </c>
      <c r="N147">
        <v>384240</v>
      </c>
      <c r="O147">
        <v>17384240</v>
      </c>
      <c r="P147">
        <v>20290000</v>
      </c>
      <c r="Q147">
        <v>2905760</v>
      </c>
      <c r="R147">
        <v>1432</v>
      </c>
      <c r="S147" s="5">
        <f>IFERROR(VLOOKUP(A147,'Base ATR'!$1:$1048576,3,FALSE),O147)</f>
        <v>17000000</v>
      </c>
      <c r="T147" t="str">
        <f t="shared" si="14"/>
        <v>ROTACION ALTA</v>
      </c>
      <c r="U147" s="6">
        <f t="shared" si="15"/>
        <v>20290000</v>
      </c>
      <c r="V147" s="18">
        <f>_xlfn.XLOOKUP(A147,'Data precios'!A:A,'Data precios'!D:D,"",0,-1)</f>
        <v>15700000</v>
      </c>
      <c r="W147" s="9">
        <f t="shared" si="13"/>
        <v>-4590000</v>
      </c>
      <c r="X147" s="11">
        <f t="shared" si="16"/>
        <v>15700000</v>
      </c>
      <c r="Y147" s="9">
        <f t="shared" si="17"/>
        <v>0</v>
      </c>
      <c r="Z147" s="6">
        <f>_xlfn.XLOOKUP($A147,'Data precios'!$A:$A,'Data precios'!G:G,"",0,-1)</f>
        <v>16171000</v>
      </c>
      <c r="AA147" s="6">
        <f>_xlfn.XLOOKUP($A147,'Data precios'!$A:$A,'Data precios'!H:H,"",0,-1)</f>
        <v>15700000</v>
      </c>
      <c r="AB147" s="6">
        <f>_xlfn.XLOOKUP($A147,'Data precios'!$A:$A,'Data precios'!I:I,"",0,-1)</f>
        <v>15229000</v>
      </c>
      <c r="AC147" s="6">
        <f>_xlfn.XLOOKUP($A147,'Data precios'!$A:$A,'Data precios'!J:J,"",0,-1)</f>
        <v>14758000</v>
      </c>
    </row>
    <row r="148" spans="1:29" ht="15" thickBot="1" x14ac:dyDescent="0.35">
      <c r="A148" t="s">
        <v>9763</v>
      </c>
      <c r="B148" t="s">
        <v>22</v>
      </c>
      <c r="C148" t="s">
        <v>54</v>
      </c>
      <c r="D148" t="s">
        <v>24</v>
      </c>
      <c r="E148" t="s">
        <v>10530</v>
      </c>
      <c r="F148">
        <v>2025</v>
      </c>
      <c r="G148">
        <v>31490</v>
      </c>
      <c r="I148" t="s">
        <v>26</v>
      </c>
      <c r="J148" t="s">
        <v>83</v>
      </c>
      <c r="K148">
        <v>26</v>
      </c>
      <c r="L148" t="s">
        <v>39</v>
      </c>
      <c r="M148">
        <v>22500000</v>
      </c>
      <c r="N148">
        <v>466740</v>
      </c>
      <c r="O148">
        <v>22966740</v>
      </c>
      <c r="P148">
        <v>25990000</v>
      </c>
      <c r="Q148">
        <v>3023260</v>
      </c>
      <c r="R148">
        <v>1163</v>
      </c>
      <c r="S148" s="5">
        <f>IFERROR(VLOOKUP(A148,'Base ATR'!$1:$1048576,3,FALSE),O148)</f>
        <v>22500000</v>
      </c>
      <c r="T148" t="str">
        <f t="shared" si="14"/>
        <v>ROTACION ALTA</v>
      </c>
      <c r="U148" s="6">
        <f t="shared" si="15"/>
        <v>25990000</v>
      </c>
      <c r="V148" s="18">
        <f>_xlfn.XLOOKUP(A148,'Data precios'!A:A,'Data precios'!D:D,"",0,-1)</f>
        <v>25500000</v>
      </c>
      <c r="W148" s="9">
        <f t="shared" si="13"/>
        <v>-490000</v>
      </c>
      <c r="X148" s="11">
        <f t="shared" si="16"/>
        <v>22950000</v>
      </c>
      <c r="Y148" s="9">
        <f t="shared" si="17"/>
        <v>-2550000</v>
      </c>
      <c r="Z148" s="6">
        <f>_xlfn.XLOOKUP($A148,'Data precios'!$A:$A,'Data precios'!G:G,"",0,-1)</f>
        <v>23460000</v>
      </c>
      <c r="AA148" s="6">
        <f>_xlfn.XLOOKUP($A148,'Data precios'!$A:$A,'Data precios'!H:H,"",0,-1)</f>
        <v>22950000</v>
      </c>
      <c r="AB148" s="6">
        <f>_xlfn.XLOOKUP($A148,'Data precios'!$A:$A,'Data precios'!I:I,"",0,-1)</f>
        <v>22185000</v>
      </c>
      <c r="AC148" s="6">
        <f>_xlfn.XLOOKUP($A148,'Data precios'!$A:$A,'Data precios'!J:J,"",0,-1)</f>
        <v>21675000</v>
      </c>
    </row>
    <row r="149" spans="1:29" ht="15" thickBot="1" x14ac:dyDescent="0.35">
      <c r="A149" t="s">
        <v>6483</v>
      </c>
      <c r="B149" t="s">
        <v>22</v>
      </c>
      <c r="C149" t="s">
        <v>30</v>
      </c>
      <c r="D149" t="s">
        <v>188</v>
      </c>
      <c r="E149" t="s">
        <v>8563</v>
      </c>
      <c r="F149">
        <v>2024</v>
      </c>
      <c r="G149">
        <v>25840</v>
      </c>
      <c r="I149" t="s">
        <v>26</v>
      </c>
      <c r="J149" t="s">
        <v>94</v>
      </c>
      <c r="K149">
        <v>92</v>
      </c>
      <c r="L149" t="s">
        <v>33</v>
      </c>
      <c r="M149">
        <v>17200000</v>
      </c>
      <c r="N149">
        <v>387240</v>
      </c>
      <c r="O149">
        <v>17587240</v>
      </c>
      <c r="P149">
        <v>19990000</v>
      </c>
      <c r="Q149">
        <v>2402760</v>
      </c>
      <c r="R149">
        <v>1202</v>
      </c>
      <c r="S149" s="5">
        <f>IFERROR(VLOOKUP(A149,'Base ATR'!$1:$1048576,3,FALSE),O149)</f>
        <v>17200000</v>
      </c>
      <c r="T149" t="str">
        <f t="shared" si="14"/>
        <v>LIQUIDAR</v>
      </c>
      <c r="U149" s="6">
        <f t="shared" si="15"/>
        <v>16991500</v>
      </c>
      <c r="V149" s="18">
        <f>_xlfn.XLOOKUP(A149,'Data precios'!A:A,'Data precios'!D:D,"",0,-1)</f>
        <v>18700000</v>
      </c>
      <c r="W149" s="9">
        <f t="shared" si="13"/>
        <v>-1290000</v>
      </c>
      <c r="X149" s="11">
        <f t="shared" si="16"/>
        <v>15895000</v>
      </c>
      <c r="Y149" s="9">
        <f t="shared" si="17"/>
        <v>-2805000</v>
      </c>
      <c r="Z149" s="6">
        <f>_xlfn.XLOOKUP($A149,'Data precios'!$A:$A,'Data precios'!G:G,"",0,-1)</f>
        <v>17204000</v>
      </c>
      <c r="AA149" s="6">
        <f>_xlfn.XLOOKUP($A149,'Data precios'!$A:$A,'Data precios'!H:H,"",0,-1)</f>
        <v>16830000</v>
      </c>
      <c r="AB149" s="6">
        <f>_xlfn.XLOOKUP($A149,'Data precios'!$A:$A,'Data precios'!I:I,"",0,-1)</f>
        <v>16269000</v>
      </c>
      <c r="AC149" s="6">
        <f>_xlfn.XLOOKUP($A149,'Data precios'!$A:$A,'Data precios'!J:J,"",0,-1)</f>
        <v>15895000</v>
      </c>
    </row>
    <row r="150" spans="1:29" ht="15" thickBot="1" x14ac:dyDescent="0.35">
      <c r="A150" t="s">
        <v>8720</v>
      </c>
      <c r="B150" t="s">
        <v>22</v>
      </c>
      <c r="C150" t="s">
        <v>54</v>
      </c>
      <c r="D150" t="s">
        <v>24</v>
      </c>
      <c r="E150" t="s">
        <v>10727</v>
      </c>
      <c r="F150">
        <v>2024</v>
      </c>
      <c r="G150">
        <v>45600</v>
      </c>
      <c r="I150" t="s">
        <v>26</v>
      </c>
      <c r="J150" t="s">
        <v>43</v>
      </c>
      <c r="K150">
        <v>1</v>
      </c>
      <c r="L150" t="s">
        <v>39</v>
      </c>
      <c r="M150">
        <v>16350000</v>
      </c>
      <c r="N150">
        <v>0</v>
      </c>
      <c r="O150">
        <v>16350000</v>
      </c>
      <c r="P150">
        <v>19790000</v>
      </c>
      <c r="Q150">
        <v>3440000</v>
      </c>
      <c r="R150">
        <v>1738</v>
      </c>
      <c r="S150" s="5">
        <f>IFERROR(VLOOKUP(A150,'Base ATR'!$1:$1048576,3,FALSE),O150)</f>
        <v>16350000</v>
      </c>
      <c r="T150" t="str">
        <f t="shared" si="14"/>
        <v>ROTACION ALTA</v>
      </c>
      <c r="U150" s="6">
        <f t="shared" si="15"/>
        <v>19790000</v>
      </c>
      <c r="V150" s="18">
        <f>_xlfn.XLOOKUP(A150,'Data precios'!A:A,'Data precios'!D:D,"",0,-1)</f>
        <v>19800000</v>
      </c>
      <c r="W150" s="9">
        <f t="shared" si="13"/>
        <v>10000</v>
      </c>
      <c r="X150" s="11">
        <f t="shared" si="16"/>
        <v>19800000</v>
      </c>
      <c r="Y150" s="9">
        <f t="shared" si="17"/>
        <v>0</v>
      </c>
      <c r="Z150" s="6">
        <f>_xlfn.XLOOKUP($A150,'Data precios'!$A:$A,'Data precios'!G:G,"",0,-1)</f>
        <v>19800000</v>
      </c>
      <c r="AA150" s="6">
        <f>_xlfn.XLOOKUP($A150,'Data precios'!$A:$A,'Data precios'!H:H,"",0,-1)</f>
        <v>19206000</v>
      </c>
      <c r="AB150" s="6">
        <f>_xlfn.XLOOKUP($A150,'Data precios'!$A:$A,'Data precios'!I:I,"",0,-1)</f>
        <v>18612000</v>
      </c>
      <c r="AC150" s="6">
        <f>_xlfn.XLOOKUP($A150,'Data precios'!$A:$A,'Data precios'!J:J,"",0,-1)</f>
        <v>17820000</v>
      </c>
    </row>
    <row r="151" spans="1:29" ht="15" thickBot="1" x14ac:dyDescent="0.35">
      <c r="A151" t="s">
        <v>8726</v>
      </c>
      <c r="B151" t="s">
        <v>22</v>
      </c>
      <c r="C151" t="s">
        <v>54</v>
      </c>
      <c r="D151" t="s">
        <v>24</v>
      </c>
      <c r="E151" t="s">
        <v>4034</v>
      </c>
      <c r="F151">
        <v>2024</v>
      </c>
      <c r="G151">
        <v>38300</v>
      </c>
      <c r="I151" t="s">
        <v>26</v>
      </c>
      <c r="J151" t="s">
        <v>43</v>
      </c>
      <c r="K151">
        <v>1</v>
      </c>
      <c r="L151" t="s">
        <v>39</v>
      </c>
      <c r="M151">
        <v>18000000</v>
      </c>
      <c r="N151">
        <v>0</v>
      </c>
      <c r="O151">
        <v>18000000</v>
      </c>
      <c r="P151">
        <v>21990000</v>
      </c>
      <c r="Q151">
        <v>3990000</v>
      </c>
      <c r="R151">
        <v>1814</v>
      </c>
      <c r="S151" s="5">
        <f>IFERROR(VLOOKUP(A151,'Base ATR'!$1:$1048576,3,FALSE),O151)</f>
        <v>18000000</v>
      </c>
      <c r="T151" t="str">
        <f t="shared" si="14"/>
        <v>ROTACION ALTA</v>
      </c>
      <c r="U151" s="6">
        <f t="shared" si="15"/>
        <v>21990000</v>
      </c>
      <c r="V151" s="18" t="str">
        <f>_xlfn.XLOOKUP(A151,'Data precios'!A:A,'Data precios'!D:D,"",0,-1)</f>
        <v/>
      </c>
      <c r="W151" s="9" t="e">
        <f t="shared" si="13"/>
        <v>#VALUE!</v>
      </c>
      <c r="X151" s="11" t="str">
        <f t="shared" si="16"/>
        <v/>
      </c>
      <c r="Y151" s="9" t="str">
        <f t="shared" si="17"/>
        <v/>
      </c>
      <c r="Z151" s="6" t="str">
        <f>_xlfn.XLOOKUP($A151,'Data precios'!$A:$A,'Data precios'!G:G,"",0,-1)</f>
        <v/>
      </c>
      <c r="AA151" s="6" t="str">
        <f>_xlfn.XLOOKUP($A151,'Data precios'!$A:$A,'Data precios'!H:H,"",0,-1)</f>
        <v/>
      </c>
      <c r="AB151" s="6" t="str">
        <f>_xlfn.XLOOKUP($A151,'Data precios'!$A:$A,'Data precios'!I:I,"",0,-1)</f>
        <v/>
      </c>
      <c r="AC151" s="6" t="str">
        <f>_xlfn.XLOOKUP($A151,'Data precios'!$A:$A,'Data precios'!J:J,"",0,-1)</f>
        <v/>
      </c>
    </row>
    <row r="152" spans="1:29" ht="15" thickBot="1" x14ac:dyDescent="0.35">
      <c r="A152" t="s">
        <v>6437</v>
      </c>
      <c r="B152" t="s">
        <v>22</v>
      </c>
      <c r="C152" t="s">
        <v>54</v>
      </c>
      <c r="D152" t="s">
        <v>62</v>
      </c>
      <c r="E152" t="s">
        <v>71</v>
      </c>
      <c r="F152">
        <v>2024</v>
      </c>
      <c r="G152">
        <v>81000</v>
      </c>
      <c r="I152" t="s">
        <v>26</v>
      </c>
      <c r="J152" t="s">
        <v>273</v>
      </c>
      <c r="K152">
        <v>86</v>
      </c>
      <c r="L152" t="s">
        <v>33</v>
      </c>
      <c r="M152">
        <v>15500000</v>
      </c>
      <c r="N152">
        <v>361740</v>
      </c>
      <c r="O152">
        <v>15861740</v>
      </c>
      <c r="P152">
        <v>18990000</v>
      </c>
      <c r="Q152">
        <v>3128260</v>
      </c>
      <c r="R152">
        <v>1647</v>
      </c>
      <c r="S152" s="5">
        <f>IFERROR(VLOOKUP(A152,'Base ATR'!$1:$1048576,3,FALSE),O152)</f>
        <v>15500000</v>
      </c>
      <c r="T152" t="str">
        <f t="shared" si="14"/>
        <v>LIQUIDAR</v>
      </c>
      <c r="U152" s="6">
        <f t="shared" si="15"/>
        <v>16141500</v>
      </c>
      <c r="V152" s="18">
        <f>_xlfn.XLOOKUP(A152,'Data precios'!A:A,'Data precios'!D:D,"",0,-1)</f>
        <v>20100000</v>
      </c>
      <c r="W152" s="9">
        <f t="shared" si="13"/>
        <v>1110000</v>
      </c>
      <c r="X152" s="11">
        <f t="shared" si="16"/>
        <v>17085000</v>
      </c>
      <c r="Y152" s="9">
        <f t="shared" si="17"/>
        <v>-3015000</v>
      </c>
      <c r="Z152" s="6">
        <f>_xlfn.XLOOKUP($A152,'Data precios'!$A:$A,'Data precios'!G:G,"",0,-1)</f>
        <v>18492000</v>
      </c>
      <c r="AA152" s="6">
        <f>_xlfn.XLOOKUP($A152,'Data precios'!$A:$A,'Data precios'!H:H,"",0,-1)</f>
        <v>18090000</v>
      </c>
      <c r="AB152" s="6">
        <f>_xlfn.XLOOKUP($A152,'Data precios'!$A:$A,'Data precios'!I:I,"",0,-1)</f>
        <v>17487000</v>
      </c>
      <c r="AC152" s="6">
        <f>_xlfn.XLOOKUP($A152,'Data precios'!$A:$A,'Data precios'!J:J,"",0,-1)</f>
        <v>17085000</v>
      </c>
    </row>
    <row r="153" spans="1:29" ht="15" thickBot="1" x14ac:dyDescent="0.35">
      <c r="A153" t="s">
        <v>9610</v>
      </c>
      <c r="B153" t="s">
        <v>22</v>
      </c>
      <c r="C153" t="s">
        <v>54</v>
      </c>
      <c r="D153" t="s">
        <v>137</v>
      </c>
      <c r="E153" t="s">
        <v>10528</v>
      </c>
      <c r="F153">
        <v>2024</v>
      </c>
      <c r="G153">
        <v>28600</v>
      </c>
      <c r="I153" t="s">
        <v>26</v>
      </c>
      <c r="J153" t="s">
        <v>10536</v>
      </c>
      <c r="K153">
        <v>26</v>
      </c>
      <c r="L153" t="s">
        <v>33</v>
      </c>
      <c r="M153">
        <v>10000000</v>
      </c>
      <c r="N153">
        <v>279240</v>
      </c>
      <c r="O153">
        <v>10279240</v>
      </c>
      <c r="P153">
        <v>11990000</v>
      </c>
      <c r="Q153">
        <v>1710760</v>
      </c>
      <c r="R153">
        <v>1427</v>
      </c>
      <c r="S153" s="5">
        <f>IFERROR(VLOOKUP(A153,'Base ATR'!$1:$1048576,3,FALSE),O153)</f>
        <v>10000000</v>
      </c>
      <c r="T153" t="str">
        <f t="shared" si="14"/>
        <v>ROTACION ALTA</v>
      </c>
      <c r="U153" s="6">
        <f t="shared" si="15"/>
        <v>11990000</v>
      </c>
      <c r="V153" s="18">
        <f>_xlfn.XLOOKUP(A153,'Data precios'!A:A,'Data precios'!D:D,"",0,-1)</f>
        <v>12600000</v>
      </c>
      <c r="W153" s="9">
        <f t="shared" si="13"/>
        <v>610000</v>
      </c>
      <c r="X153" s="11">
        <f t="shared" si="16"/>
        <v>11340000</v>
      </c>
      <c r="Y153" s="9">
        <f t="shared" si="17"/>
        <v>-1260000</v>
      </c>
      <c r="Z153" s="6">
        <f>_xlfn.XLOOKUP($A153,'Data precios'!$A:$A,'Data precios'!G:G,"",0,-1)</f>
        <v>11592000</v>
      </c>
      <c r="AA153" s="6">
        <f>_xlfn.XLOOKUP($A153,'Data precios'!$A:$A,'Data precios'!H:H,"",0,-1)</f>
        <v>11340000</v>
      </c>
      <c r="AB153" s="6">
        <f>_xlfn.XLOOKUP($A153,'Data precios'!$A:$A,'Data precios'!I:I,"",0,-1)</f>
        <v>10962000</v>
      </c>
      <c r="AC153" s="6">
        <f>_xlfn.XLOOKUP($A153,'Data precios'!$A:$A,'Data precios'!J:J,"",0,-1)</f>
        <v>10710000</v>
      </c>
    </row>
    <row r="154" spans="1:29" ht="15" thickBot="1" x14ac:dyDescent="0.35">
      <c r="A154" t="s">
        <v>6652</v>
      </c>
      <c r="B154" t="s">
        <v>22</v>
      </c>
      <c r="C154" t="s">
        <v>70</v>
      </c>
      <c r="D154" t="s">
        <v>41</v>
      </c>
      <c r="E154" t="s">
        <v>8643</v>
      </c>
      <c r="F154">
        <v>2024</v>
      </c>
      <c r="G154">
        <v>8249</v>
      </c>
      <c r="I154" t="s">
        <v>26</v>
      </c>
      <c r="J154" t="s">
        <v>60</v>
      </c>
      <c r="K154">
        <v>68</v>
      </c>
      <c r="L154" t="s">
        <v>33</v>
      </c>
      <c r="M154">
        <v>8500000</v>
      </c>
      <c r="N154">
        <v>256740</v>
      </c>
      <c r="O154">
        <v>8756740</v>
      </c>
      <c r="P154">
        <v>10490000</v>
      </c>
      <c r="Q154">
        <v>1733260</v>
      </c>
      <c r="R154">
        <v>1652</v>
      </c>
      <c r="S154" s="5">
        <f>IFERROR(VLOOKUP(A154,'Base ATR'!$1:$1048576,3,FALSE),O154)</f>
        <v>8500000</v>
      </c>
      <c r="T154" t="str">
        <f t="shared" si="14"/>
        <v>LIQUIDAR</v>
      </c>
      <c r="U154" s="6">
        <f t="shared" si="15"/>
        <v>8916500</v>
      </c>
      <c r="V154" s="18">
        <f>_xlfn.XLOOKUP(A154,'Data precios'!A:A,'Data precios'!D:D,"",0,-1)</f>
        <v>10800000</v>
      </c>
      <c r="W154" s="9">
        <f t="shared" si="13"/>
        <v>310000</v>
      </c>
      <c r="X154" s="11">
        <f t="shared" si="16"/>
        <v>9720000</v>
      </c>
      <c r="Y154" s="9">
        <f t="shared" si="17"/>
        <v>-1080000</v>
      </c>
      <c r="Z154" s="6">
        <f>_xlfn.XLOOKUP($A154,'Data precios'!$A:$A,'Data precios'!G:G,"",0,-1)</f>
        <v>10800000</v>
      </c>
      <c r="AA154" s="6">
        <f>_xlfn.XLOOKUP($A154,'Data precios'!$A:$A,'Data precios'!H:H,"",0,-1)</f>
        <v>10476000</v>
      </c>
      <c r="AB154" s="6">
        <f>_xlfn.XLOOKUP($A154,'Data precios'!$A:$A,'Data precios'!I:I,"",0,-1)</f>
        <v>10152000</v>
      </c>
      <c r="AC154" s="6">
        <f>_xlfn.XLOOKUP($A154,'Data precios'!$A:$A,'Data precios'!J:J,"",0,-1)</f>
        <v>9720000</v>
      </c>
    </row>
    <row r="155" spans="1:29" ht="15" thickBot="1" x14ac:dyDescent="0.35">
      <c r="A155" t="s">
        <v>5380</v>
      </c>
      <c r="B155" t="s">
        <v>22</v>
      </c>
      <c r="C155" t="s">
        <v>54</v>
      </c>
      <c r="D155" t="s">
        <v>24</v>
      </c>
      <c r="E155" t="s">
        <v>177</v>
      </c>
      <c r="F155">
        <v>2024</v>
      </c>
      <c r="G155">
        <v>30900</v>
      </c>
      <c r="I155" t="s">
        <v>26</v>
      </c>
      <c r="J155" t="s">
        <v>8588</v>
      </c>
      <c r="K155">
        <v>197</v>
      </c>
      <c r="L155" t="s">
        <v>33</v>
      </c>
      <c r="M155">
        <v>39300000</v>
      </c>
      <c r="N155">
        <v>718740</v>
      </c>
      <c r="O155">
        <v>40018740</v>
      </c>
      <c r="P155">
        <v>43990000</v>
      </c>
      <c r="Q155">
        <v>3971260</v>
      </c>
      <c r="R155">
        <v>903</v>
      </c>
      <c r="S155" s="5">
        <f>IFERROR(VLOOKUP(A155,'Base ATR'!$1:$1048576,3,FALSE),O155)</f>
        <v>39300000</v>
      </c>
      <c r="T155" t="str">
        <f t="shared" si="14"/>
        <v>LIQUIDAR</v>
      </c>
      <c r="U155" s="6">
        <f t="shared" si="15"/>
        <v>37391500</v>
      </c>
      <c r="V155" s="18">
        <f>_xlfn.XLOOKUP(A155,'Data precios'!A:A,'Data precios'!D:D,"",0,-1)</f>
        <v>46500000</v>
      </c>
      <c r="W155" s="9">
        <f t="shared" si="13"/>
        <v>2510000</v>
      </c>
      <c r="X155" s="11">
        <f t="shared" si="16"/>
        <v>41850000</v>
      </c>
      <c r="Y155" s="9">
        <f t="shared" si="17"/>
        <v>-4650000</v>
      </c>
      <c r="Z155" s="6">
        <f>_xlfn.XLOOKUP($A155,'Data precios'!$A:$A,'Data precios'!G:G,"",0,-1)</f>
        <v>46500000</v>
      </c>
      <c r="AA155" s="6">
        <f>_xlfn.XLOOKUP($A155,'Data precios'!$A:$A,'Data precios'!H:H,"",0,-1)</f>
        <v>45105000</v>
      </c>
      <c r="AB155" s="6">
        <f>_xlfn.XLOOKUP($A155,'Data precios'!$A:$A,'Data precios'!I:I,"",0,-1)</f>
        <v>43710000</v>
      </c>
      <c r="AC155" s="6">
        <f>_xlfn.XLOOKUP($A155,'Data precios'!$A:$A,'Data precios'!J:J,"",0,-1)</f>
        <v>41850000</v>
      </c>
    </row>
    <row r="156" spans="1:29" ht="15" thickBot="1" x14ac:dyDescent="0.35">
      <c r="A156" t="s">
        <v>300</v>
      </c>
      <c r="B156" t="s">
        <v>22</v>
      </c>
      <c r="C156" t="s">
        <v>54</v>
      </c>
      <c r="D156" t="s">
        <v>24</v>
      </c>
      <c r="E156" t="s">
        <v>301</v>
      </c>
      <c r="F156">
        <v>2024</v>
      </c>
      <c r="G156">
        <v>5000</v>
      </c>
      <c r="I156" t="s">
        <v>26</v>
      </c>
      <c r="J156" t="s">
        <v>32</v>
      </c>
      <c r="K156">
        <v>798</v>
      </c>
      <c r="L156" t="s">
        <v>33</v>
      </c>
      <c r="M156">
        <v>33990000</v>
      </c>
      <c r="N156">
        <v>709880</v>
      </c>
      <c r="O156">
        <v>34699880</v>
      </c>
      <c r="P156">
        <v>27990000</v>
      </c>
      <c r="Q156">
        <v>-6709880</v>
      </c>
      <c r="R156">
        <v>-2397</v>
      </c>
      <c r="S156" s="5">
        <f>IFERROR(VLOOKUP(A156,'Base ATR'!$1:$1048576,3,FALSE),O156)</f>
        <v>33990000</v>
      </c>
      <c r="T156" t="str">
        <f t="shared" si="14"/>
        <v>LIQUIDAR</v>
      </c>
      <c r="U156" s="6">
        <f t="shared" si="15"/>
        <v>23791500</v>
      </c>
      <c r="V156" s="18">
        <f>_xlfn.XLOOKUP(A156,'Data precios'!A:A,'Data precios'!D:D,"",0,-1)</f>
        <v>25400000</v>
      </c>
      <c r="W156" s="9">
        <f t="shared" si="13"/>
        <v>-2590000</v>
      </c>
      <c r="X156" s="11">
        <f t="shared" si="16"/>
        <v>34699880</v>
      </c>
      <c r="Y156" s="9">
        <f t="shared" si="17"/>
        <v>9299880</v>
      </c>
      <c r="Z156" s="6">
        <f>_xlfn.XLOOKUP($A156,'Data precios'!$A:$A,'Data precios'!G:G,"",0,-1)</f>
        <v>34699880</v>
      </c>
      <c r="AA156" s="6">
        <f>_xlfn.XLOOKUP($A156,'Data precios'!$A:$A,'Data precios'!H:H,"",0,-1)</f>
        <v>34699880</v>
      </c>
      <c r="AB156" s="6">
        <f>_xlfn.XLOOKUP($A156,'Data precios'!$A:$A,'Data precios'!I:I,"",0,-1)</f>
        <v>34699880</v>
      </c>
      <c r="AC156" s="6">
        <f>_xlfn.XLOOKUP($A156,'Data precios'!$A:$A,'Data precios'!J:J,"",0,-1)</f>
        <v>34699880</v>
      </c>
    </row>
    <row r="157" spans="1:29" ht="15" thickBot="1" x14ac:dyDescent="0.35">
      <c r="A157" t="s">
        <v>6236</v>
      </c>
      <c r="B157" t="s">
        <v>22</v>
      </c>
      <c r="C157" t="s">
        <v>5291</v>
      </c>
      <c r="D157" t="s">
        <v>62</v>
      </c>
      <c r="E157" t="s">
        <v>71</v>
      </c>
      <c r="F157">
        <v>2024</v>
      </c>
      <c r="G157">
        <v>29570</v>
      </c>
      <c r="I157" t="s">
        <v>26</v>
      </c>
      <c r="J157" t="s">
        <v>72</v>
      </c>
      <c r="K157">
        <v>108</v>
      </c>
      <c r="L157" t="s">
        <v>33</v>
      </c>
      <c r="M157">
        <v>16000000</v>
      </c>
      <c r="N157">
        <v>369240</v>
      </c>
      <c r="O157">
        <v>16369240</v>
      </c>
      <c r="P157">
        <v>19990000</v>
      </c>
      <c r="Q157">
        <v>3620760</v>
      </c>
      <c r="R157">
        <v>1811</v>
      </c>
      <c r="S157" s="5">
        <f>IFERROR(VLOOKUP(A157,'Base ATR'!$1:$1048576,3,FALSE),O157)</f>
        <v>16000000</v>
      </c>
      <c r="T157" t="str">
        <f t="shared" si="14"/>
        <v>LIQUIDAR</v>
      </c>
      <c r="U157" s="6">
        <f t="shared" si="15"/>
        <v>16991500</v>
      </c>
      <c r="V157" s="18">
        <f>_xlfn.XLOOKUP(A157,'Data precios'!A:A,'Data precios'!D:D,"",0,-1)</f>
        <v>21500000</v>
      </c>
      <c r="W157" s="9">
        <f t="shared" si="13"/>
        <v>1510000</v>
      </c>
      <c r="X157" s="11">
        <f t="shared" si="16"/>
        <v>18275000</v>
      </c>
      <c r="Y157" s="9">
        <f t="shared" si="17"/>
        <v>-3225000</v>
      </c>
      <c r="Z157" s="6">
        <f>_xlfn.XLOOKUP($A157,'Data precios'!$A:$A,'Data precios'!G:G,"",0,-1)</f>
        <v>19780000</v>
      </c>
      <c r="AA157" s="6">
        <f>_xlfn.XLOOKUP($A157,'Data precios'!$A:$A,'Data precios'!H:H,"",0,-1)</f>
        <v>19350000</v>
      </c>
      <c r="AB157" s="6">
        <f>_xlfn.XLOOKUP($A157,'Data precios'!$A:$A,'Data precios'!I:I,"",0,-1)</f>
        <v>18705000</v>
      </c>
      <c r="AC157" s="6">
        <f>_xlfn.XLOOKUP($A157,'Data precios'!$A:$A,'Data precios'!J:J,"",0,-1)</f>
        <v>18275000</v>
      </c>
    </row>
    <row r="158" spans="1:29" ht="15" thickBot="1" x14ac:dyDescent="0.35">
      <c r="A158" t="s">
        <v>6486</v>
      </c>
      <c r="B158" t="s">
        <v>22</v>
      </c>
      <c r="C158" t="s">
        <v>104</v>
      </c>
      <c r="D158" t="s">
        <v>85</v>
      </c>
      <c r="E158" t="s">
        <v>8558</v>
      </c>
      <c r="F158">
        <v>2024</v>
      </c>
      <c r="G158">
        <v>31107</v>
      </c>
      <c r="I158" t="s">
        <v>26</v>
      </c>
      <c r="J158" t="s">
        <v>8559</v>
      </c>
      <c r="K158">
        <v>86</v>
      </c>
      <c r="L158" t="s">
        <v>33</v>
      </c>
      <c r="M158">
        <v>9600000</v>
      </c>
      <c r="N158">
        <v>273240</v>
      </c>
      <c r="O158">
        <v>9873240</v>
      </c>
      <c r="P158">
        <v>11590000</v>
      </c>
      <c r="Q158">
        <v>1716760</v>
      </c>
      <c r="R158">
        <v>1481</v>
      </c>
      <c r="S158" s="5">
        <f>IFERROR(VLOOKUP(A158,'Base ATR'!$1:$1048576,3,FALSE),O158)</f>
        <v>9600000</v>
      </c>
      <c r="T158" t="str">
        <f t="shared" si="14"/>
        <v>LIQUIDAR</v>
      </c>
      <c r="U158" s="6">
        <f t="shared" si="15"/>
        <v>9851500</v>
      </c>
      <c r="V158" s="18">
        <f>_xlfn.XLOOKUP(A158,'Data precios'!A:A,'Data precios'!D:D,"",0,-1)</f>
        <v>11600000</v>
      </c>
      <c r="W158" s="9">
        <f t="shared" si="13"/>
        <v>10000</v>
      </c>
      <c r="X158" s="11">
        <f t="shared" si="16"/>
        <v>10440000</v>
      </c>
      <c r="Y158" s="9">
        <f t="shared" si="17"/>
        <v>-1160000</v>
      </c>
      <c r="Z158" s="6">
        <f>_xlfn.XLOOKUP($A158,'Data precios'!$A:$A,'Data precios'!G:G,"",0,-1)</f>
        <v>11600000</v>
      </c>
      <c r="AA158" s="6">
        <f>_xlfn.XLOOKUP($A158,'Data precios'!$A:$A,'Data precios'!H:H,"",0,-1)</f>
        <v>11252000</v>
      </c>
      <c r="AB158" s="6">
        <f>_xlfn.XLOOKUP($A158,'Data precios'!$A:$A,'Data precios'!I:I,"",0,-1)</f>
        <v>10904000</v>
      </c>
      <c r="AC158" s="6">
        <f>_xlfn.XLOOKUP($A158,'Data precios'!$A:$A,'Data precios'!J:J,"",0,-1)</f>
        <v>10440000</v>
      </c>
    </row>
    <row r="159" spans="1:29" ht="15" thickBot="1" x14ac:dyDescent="0.35">
      <c r="A159" t="s">
        <v>5554</v>
      </c>
      <c r="B159" t="s">
        <v>22</v>
      </c>
      <c r="C159" t="s">
        <v>54</v>
      </c>
      <c r="D159" t="s">
        <v>392</v>
      </c>
      <c r="E159" t="s">
        <v>8552</v>
      </c>
      <c r="F159">
        <v>2025</v>
      </c>
      <c r="G159">
        <v>20000</v>
      </c>
      <c r="I159" t="s">
        <v>26</v>
      </c>
      <c r="J159" t="s">
        <v>43</v>
      </c>
      <c r="K159">
        <v>108</v>
      </c>
      <c r="L159" t="s">
        <v>33</v>
      </c>
      <c r="M159">
        <v>31627180</v>
      </c>
      <c r="N159">
        <v>603648</v>
      </c>
      <c r="O159">
        <v>32230828</v>
      </c>
      <c r="P159">
        <v>36990000</v>
      </c>
      <c r="Q159">
        <v>4759172</v>
      </c>
      <c r="R159">
        <v>1287</v>
      </c>
      <c r="S159" s="5">
        <f>IFERROR(VLOOKUP(A159,'Base ATR'!$1:$1048576,3,FALSE),O159)</f>
        <v>31627180</v>
      </c>
      <c r="T159" t="str">
        <f t="shared" si="14"/>
        <v>LIQUIDAR</v>
      </c>
      <c r="U159" s="6">
        <f t="shared" si="15"/>
        <v>31441500</v>
      </c>
      <c r="V159" s="18">
        <f>_xlfn.XLOOKUP(A159,'Data precios'!A:A,'Data precios'!D:D,"",0,-1)</f>
        <v>40300000</v>
      </c>
      <c r="W159" s="9">
        <f t="shared" ref="W159:W190" si="18">V159-P159</f>
        <v>3310000</v>
      </c>
      <c r="X159" s="11">
        <f t="shared" si="16"/>
        <v>34255000</v>
      </c>
      <c r="Y159" s="9">
        <f t="shared" si="17"/>
        <v>-6045000</v>
      </c>
      <c r="Z159" s="6">
        <f>_xlfn.XLOOKUP($A159,'Data precios'!$A:$A,'Data precios'!G:G,"",0,-1)</f>
        <v>37076000</v>
      </c>
      <c r="AA159" s="6">
        <f>_xlfn.XLOOKUP($A159,'Data precios'!$A:$A,'Data precios'!H:H,"",0,-1)</f>
        <v>36270000</v>
      </c>
      <c r="AB159" s="6">
        <f>_xlfn.XLOOKUP($A159,'Data precios'!$A:$A,'Data precios'!I:I,"",0,-1)</f>
        <v>35061000</v>
      </c>
      <c r="AC159" s="6">
        <f>_xlfn.XLOOKUP($A159,'Data precios'!$A:$A,'Data precios'!J:J,"",0,-1)</f>
        <v>34255000</v>
      </c>
    </row>
    <row r="160" spans="1:29" ht="15" thickBot="1" x14ac:dyDescent="0.35">
      <c r="A160" t="s">
        <v>5308</v>
      </c>
      <c r="B160" t="s">
        <v>22</v>
      </c>
      <c r="C160" t="s">
        <v>30</v>
      </c>
      <c r="D160" t="s">
        <v>24</v>
      </c>
      <c r="E160" t="s">
        <v>5309</v>
      </c>
      <c r="F160">
        <v>2024</v>
      </c>
      <c r="G160">
        <v>40100</v>
      </c>
      <c r="I160" t="s">
        <v>26</v>
      </c>
      <c r="J160" t="s">
        <v>216</v>
      </c>
      <c r="K160">
        <v>145</v>
      </c>
      <c r="L160" t="s">
        <v>33</v>
      </c>
      <c r="M160">
        <v>24000000</v>
      </c>
      <c r="N160">
        <v>877705</v>
      </c>
      <c r="O160">
        <v>24877705</v>
      </c>
      <c r="P160">
        <v>28490000</v>
      </c>
      <c r="Q160">
        <v>3612295</v>
      </c>
      <c r="R160">
        <v>1268</v>
      </c>
      <c r="S160" s="5">
        <f>IFERROR(VLOOKUP(A160,'Base ATR'!$1:$1048576,3,FALSE),O160)</f>
        <v>24000000</v>
      </c>
      <c r="T160" t="str">
        <f t="shared" si="14"/>
        <v>LIQUIDAR</v>
      </c>
      <c r="U160" s="6">
        <f t="shared" si="15"/>
        <v>24216500</v>
      </c>
      <c r="V160" s="18">
        <f>_xlfn.XLOOKUP(A160,'Data precios'!A:A,'Data precios'!D:D,"",0,-1)</f>
        <v>28600000</v>
      </c>
      <c r="W160" s="9">
        <f t="shared" si="18"/>
        <v>110000</v>
      </c>
      <c r="X160" s="11">
        <f t="shared" si="16"/>
        <v>25740000</v>
      </c>
      <c r="Y160" s="9">
        <f t="shared" si="17"/>
        <v>-2860000</v>
      </c>
      <c r="Z160" s="6">
        <f>_xlfn.XLOOKUP($A160,'Data precios'!$A:$A,'Data precios'!G:G,"",0,-1)</f>
        <v>28600000</v>
      </c>
      <c r="AA160" s="6">
        <f>_xlfn.XLOOKUP($A160,'Data precios'!$A:$A,'Data precios'!H:H,"",0,-1)</f>
        <v>27742000</v>
      </c>
      <c r="AB160" s="6">
        <f>_xlfn.XLOOKUP($A160,'Data precios'!$A:$A,'Data precios'!I:I,"",0,-1)</f>
        <v>26884000</v>
      </c>
      <c r="AC160" s="6">
        <f>_xlfn.XLOOKUP($A160,'Data precios'!$A:$A,'Data precios'!J:J,"",0,-1)</f>
        <v>25740000</v>
      </c>
    </row>
    <row r="161" spans="1:29" ht="15" thickBot="1" x14ac:dyDescent="0.35">
      <c r="A161" t="s">
        <v>3993</v>
      </c>
      <c r="B161" t="s">
        <v>22</v>
      </c>
      <c r="C161" t="s">
        <v>54</v>
      </c>
      <c r="D161" t="s">
        <v>188</v>
      </c>
      <c r="E161" t="s">
        <v>3994</v>
      </c>
      <c r="F161">
        <v>2024</v>
      </c>
      <c r="G161">
        <v>58500</v>
      </c>
      <c r="I161" t="s">
        <v>26</v>
      </c>
      <c r="J161" t="s">
        <v>109</v>
      </c>
      <c r="K161">
        <v>197</v>
      </c>
      <c r="L161" t="s">
        <v>33</v>
      </c>
      <c r="M161">
        <v>23500000</v>
      </c>
      <c r="N161">
        <v>903834</v>
      </c>
      <c r="O161">
        <v>24403834</v>
      </c>
      <c r="P161">
        <v>26390000</v>
      </c>
      <c r="Q161">
        <v>1986166</v>
      </c>
      <c r="R161">
        <v>753</v>
      </c>
      <c r="S161" s="5">
        <f>IFERROR(VLOOKUP(A161,'Base ATR'!$1:$1048576,3,FALSE),O161)</f>
        <v>24403834</v>
      </c>
      <c r="T161" t="str">
        <f t="shared" si="14"/>
        <v>LIQUIDAR</v>
      </c>
      <c r="U161" s="6">
        <f t="shared" si="15"/>
        <v>22431500</v>
      </c>
      <c r="V161" s="18">
        <f>_xlfn.XLOOKUP(A161,'Data precios'!A:A,'Data precios'!D:D,"",0,-1)</f>
        <v>28400000</v>
      </c>
      <c r="W161" s="9">
        <f t="shared" si="18"/>
        <v>2010000</v>
      </c>
      <c r="X161" s="11">
        <f t="shared" si="16"/>
        <v>25560000</v>
      </c>
      <c r="Y161" s="9">
        <f t="shared" si="17"/>
        <v>-2840000</v>
      </c>
      <c r="Z161" s="6">
        <f>_xlfn.XLOOKUP($A161,'Data precios'!$A:$A,'Data precios'!G:G,"",0,-1)</f>
        <v>28400000</v>
      </c>
      <c r="AA161" s="6">
        <f>_xlfn.XLOOKUP($A161,'Data precios'!$A:$A,'Data precios'!H:H,"",0,-1)</f>
        <v>27548000</v>
      </c>
      <c r="AB161" s="6">
        <f>_xlfn.XLOOKUP($A161,'Data precios'!$A:$A,'Data precios'!I:I,"",0,-1)</f>
        <v>26696000</v>
      </c>
      <c r="AC161" s="6">
        <f>_xlfn.XLOOKUP($A161,'Data precios'!$A:$A,'Data precios'!J:J,"",0,-1)</f>
        <v>25560000</v>
      </c>
    </row>
    <row r="162" spans="1:29" ht="15" thickBot="1" x14ac:dyDescent="0.35">
      <c r="A162" t="s">
        <v>5301</v>
      </c>
      <c r="B162" t="s">
        <v>22</v>
      </c>
      <c r="C162" t="s">
        <v>54</v>
      </c>
      <c r="D162" t="s">
        <v>58</v>
      </c>
      <c r="E162" t="s">
        <v>283</v>
      </c>
      <c r="F162">
        <v>2024</v>
      </c>
      <c r="G162">
        <v>43000</v>
      </c>
      <c r="I162" t="s">
        <v>26</v>
      </c>
      <c r="J162" t="s">
        <v>110</v>
      </c>
      <c r="K162">
        <v>155</v>
      </c>
      <c r="L162" t="s">
        <v>33</v>
      </c>
      <c r="M162">
        <v>17750000</v>
      </c>
      <c r="N162">
        <v>392280</v>
      </c>
      <c r="O162">
        <v>18142280</v>
      </c>
      <c r="P162">
        <v>19990000</v>
      </c>
      <c r="Q162">
        <v>1847720</v>
      </c>
      <c r="R162">
        <v>924</v>
      </c>
      <c r="S162" s="5">
        <f>IFERROR(VLOOKUP(A162,'Base ATR'!$1:$1048576,3,FALSE),O162)</f>
        <v>17750000</v>
      </c>
      <c r="T162" t="str">
        <f t="shared" si="14"/>
        <v>LIQUIDAR</v>
      </c>
      <c r="U162" s="6">
        <f t="shared" si="15"/>
        <v>16991500</v>
      </c>
      <c r="V162" s="18">
        <f>_xlfn.XLOOKUP(A162,'Data precios'!A:A,'Data precios'!D:D,"",0,-1)</f>
        <v>21700000</v>
      </c>
      <c r="W162" s="9">
        <f t="shared" si="18"/>
        <v>1710000</v>
      </c>
      <c r="X162" s="11">
        <f t="shared" si="16"/>
        <v>19530000</v>
      </c>
      <c r="Y162" s="9">
        <f t="shared" si="17"/>
        <v>-2170000</v>
      </c>
      <c r="Z162" s="6">
        <f>_xlfn.XLOOKUP($A162,'Data precios'!$A:$A,'Data precios'!G:G,"",0,-1)</f>
        <v>21700000</v>
      </c>
      <c r="AA162" s="6">
        <f>_xlfn.XLOOKUP($A162,'Data precios'!$A:$A,'Data precios'!H:H,"",0,-1)</f>
        <v>21049000</v>
      </c>
      <c r="AB162" s="6">
        <f>_xlfn.XLOOKUP($A162,'Data precios'!$A:$A,'Data precios'!I:I,"",0,-1)</f>
        <v>20398000</v>
      </c>
      <c r="AC162" s="6">
        <f>_xlfn.XLOOKUP($A162,'Data precios'!$A:$A,'Data precios'!J:J,"",0,-1)</f>
        <v>19530000</v>
      </c>
    </row>
    <row r="163" spans="1:29" ht="15" thickBot="1" x14ac:dyDescent="0.35">
      <c r="A163" t="s">
        <v>10167</v>
      </c>
      <c r="B163" t="s">
        <v>22</v>
      </c>
      <c r="C163" t="s">
        <v>54</v>
      </c>
      <c r="D163" t="s">
        <v>62</v>
      </c>
      <c r="E163" t="s">
        <v>10728</v>
      </c>
      <c r="F163">
        <v>2024</v>
      </c>
      <c r="G163">
        <v>27000</v>
      </c>
      <c r="I163" t="s">
        <v>26</v>
      </c>
      <c r="J163" t="s">
        <v>125</v>
      </c>
      <c r="K163">
        <v>8</v>
      </c>
      <c r="L163" t="s">
        <v>39</v>
      </c>
      <c r="M163">
        <v>18400000</v>
      </c>
      <c r="N163">
        <v>0</v>
      </c>
      <c r="O163">
        <v>18400000</v>
      </c>
      <c r="P163">
        <v>21690000</v>
      </c>
      <c r="Q163">
        <v>3290000</v>
      </c>
      <c r="R163">
        <v>1517</v>
      </c>
      <c r="S163" s="5">
        <f>IFERROR(VLOOKUP(A163,'Base ATR'!$1:$1048576,3,FALSE),O163)</f>
        <v>18400000</v>
      </c>
      <c r="T163" t="str">
        <f t="shared" si="14"/>
        <v>ROTACION ALTA</v>
      </c>
      <c r="U163" s="6">
        <f t="shared" si="15"/>
        <v>21690000</v>
      </c>
      <c r="V163" s="18" t="str">
        <f>_xlfn.XLOOKUP(A163,'Data precios'!A:A,'Data precios'!D:D,"",0,-1)</f>
        <v/>
      </c>
      <c r="W163" s="9" t="e">
        <f t="shared" si="18"/>
        <v>#VALUE!</v>
      </c>
      <c r="X163" s="11" t="str">
        <f t="shared" si="16"/>
        <v/>
      </c>
      <c r="Y163" s="9" t="str">
        <f t="shared" si="17"/>
        <v/>
      </c>
      <c r="Z163" s="6" t="str">
        <f>_xlfn.XLOOKUP($A163,'Data precios'!$A:$A,'Data precios'!G:G,"",0,-1)</f>
        <v/>
      </c>
      <c r="AA163" s="6" t="str">
        <f>_xlfn.XLOOKUP($A163,'Data precios'!$A:$A,'Data precios'!H:H,"",0,-1)</f>
        <v/>
      </c>
      <c r="AB163" s="6" t="str">
        <f>_xlfn.XLOOKUP($A163,'Data precios'!$A:$A,'Data precios'!I:I,"",0,-1)</f>
        <v/>
      </c>
      <c r="AC163" s="6" t="str">
        <f>_xlfn.XLOOKUP($A163,'Data precios'!$A:$A,'Data precios'!J:J,"",0,-1)</f>
        <v/>
      </c>
    </row>
    <row r="164" spans="1:29" ht="15" thickBot="1" x14ac:dyDescent="0.35">
      <c r="A164" t="s">
        <v>417</v>
      </c>
      <c r="B164" t="s">
        <v>22</v>
      </c>
      <c r="C164" t="s">
        <v>54</v>
      </c>
      <c r="D164" t="s">
        <v>392</v>
      </c>
      <c r="E164" t="s">
        <v>3996</v>
      </c>
      <c r="F164">
        <v>2024</v>
      </c>
      <c r="G164">
        <v>30000</v>
      </c>
      <c r="I164" t="s">
        <v>26</v>
      </c>
      <c r="J164" t="s">
        <v>60</v>
      </c>
      <c r="K164">
        <v>196</v>
      </c>
      <c r="L164" t="s">
        <v>33</v>
      </c>
      <c r="M164">
        <v>20000000</v>
      </c>
      <c r="N164">
        <v>524003</v>
      </c>
      <c r="O164">
        <v>20524003</v>
      </c>
      <c r="P164">
        <v>20990000</v>
      </c>
      <c r="Q164">
        <v>465997</v>
      </c>
      <c r="R164">
        <v>222</v>
      </c>
      <c r="S164" s="5">
        <f>IFERROR(VLOOKUP(A164,'Base ATR'!$1:$1048576,3,FALSE),O164)</f>
        <v>20000000</v>
      </c>
      <c r="T164" t="str">
        <f t="shared" si="14"/>
        <v>LIQUIDAR</v>
      </c>
      <c r="U164" s="6">
        <f t="shared" si="15"/>
        <v>17841500</v>
      </c>
      <c r="V164" s="18">
        <f>_xlfn.XLOOKUP(A164,'Data precios'!A:A,'Data precios'!D:D,"",0,-1)</f>
        <v>22100000</v>
      </c>
      <c r="W164" s="9">
        <f t="shared" si="18"/>
        <v>1110000</v>
      </c>
      <c r="X164" s="11">
        <f t="shared" si="16"/>
        <v>19890000</v>
      </c>
      <c r="Y164" s="9">
        <f t="shared" si="17"/>
        <v>-2210000</v>
      </c>
      <c r="Z164" s="6">
        <f>_xlfn.XLOOKUP($A164,'Data precios'!$A:$A,'Data precios'!G:G,"",0,-1)</f>
        <v>22100000</v>
      </c>
      <c r="AA164" s="6">
        <f>_xlfn.XLOOKUP($A164,'Data precios'!$A:$A,'Data precios'!H:H,"",0,-1)</f>
        <v>21437000</v>
      </c>
      <c r="AB164" s="6">
        <f>_xlfn.XLOOKUP($A164,'Data precios'!$A:$A,'Data precios'!I:I,"",0,-1)</f>
        <v>20774000</v>
      </c>
      <c r="AC164" s="6">
        <f>_xlfn.XLOOKUP($A164,'Data precios'!$A:$A,'Data precios'!J:J,"",0,-1)</f>
        <v>19890000</v>
      </c>
    </row>
    <row r="165" spans="1:29" ht="15" thickBot="1" x14ac:dyDescent="0.35">
      <c r="A165" t="s">
        <v>4853</v>
      </c>
      <c r="B165" t="s">
        <v>22</v>
      </c>
      <c r="C165" t="s">
        <v>104</v>
      </c>
      <c r="D165" t="s">
        <v>24</v>
      </c>
      <c r="E165" t="s">
        <v>10387</v>
      </c>
      <c r="F165">
        <v>2024</v>
      </c>
      <c r="G165">
        <v>49885</v>
      </c>
      <c r="I165" t="s">
        <v>26</v>
      </c>
      <c r="J165" t="s">
        <v>310</v>
      </c>
      <c r="K165">
        <v>21</v>
      </c>
      <c r="L165" t="s">
        <v>39</v>
      </c>
      <c r="M165">
        <v>13250000</v>
      </c>
      <c r="N165">
        <v>327990</v>
      </c>
      <c r="O165">
        <v>13577990</v>
      </c>
      <c r="P165">
        <v>15990000</v>
      </c>
      <c r="Q165">
        <v>2412010</v>
      </c>
      <c r="R165">
        <v>1508</v>
      </c>
      <c r="S165" s="5">
        <f>IFERROR(VLOOKUP(A165,'Base ATR'!$1:$1048576,3,FALSE),O165)</f>
        <v>13250000</v>
      </c>
      <c r="T165" t="str">
        <f t="shared" si="14"/>
        <v>ROTACION ALTA</v>
      </c>
      <c r="U165" s="6">
        <f t="shared" si="15"/>
        <v>15990000</v>
      </c>
      <c r="V165" s="18">
        <f>_xlfn.XLOOKUP(A165,'Data precios'!A:A,'Data precios'!D:D,"",0,-1)</f>
        <v>16400000</v>
      </c>
      <c r="W165" s="9">
        <f t="shared" si="18"/>
        <v>410000</v>
      </c>
      <c r="X165" s="11">
        <f t="shared" si="16"/>
        <v>16400000</v>
      </c>
      <c r="Y165" s="9">
        <f t="shared" si="17"/>
        <v>0</v>
      </c>
      <c r="Z165" s="6">
        <f>_xlfn.XLOOKUP($A165,'Data precios'!$A:$A,'Data precios'!G:G,"",0,-1)</f>
        <v>16892000</v>
      </c>
      <c r="AA165" s="6">
        <f>_xlfn.XLOOKUP($A165,'Data precios'!$A:$A,'Data precios'!H:H,"",0,-1)</f>
        <v>16400000</v>
      </c>
      <c r="AB165" s="6">
        <f>_xlfn.XLOOKUP($A165,'Data precios'!$A:$A,'Data precios'!I:I,"",0,-1)</f>
        <v>15908000</v>
      </c>
      <c r="AC165" s="6">
        <f>_xlfn.XLOOKUP($A165,'Data precios'!$A:$A,'Data precios'!J:J,"",0,-1)</f>
        <v>15416000</v>
      </c>
    </row>
    <row r="166" spans="1:29" ht="15" thickBot="1" x14ac:dyDescent="0.35">
      <c r="A166" t="s">
        <v>10371</v>
      </c>
      <c r="B166" t="s">
        <v>22</v>
      </c>
      <c r="C166" t="s">
        <v>54</v>
      </c>
      <c r="D166" t="s">
        <v>58</v>
      </c>
      <c r="E166" t="s">
        <v>10644</v>
      </c>
      <c r="F166">
        <v>2024</v>
      </c>
      <c r="G166">
        <v>67616</v>
      </c>
      <c r="I166" t="s">
        <v>26</v>
      </c>
      <c r="J166" t="s">
        <v>3988</v>
      </c>
      <c r="K166">
        <v>20</v>
      </c>
      <c r="L166" t="s">
        <v>39</v>
      </c>
      <c r="M166">
        <v>13750000</v>
      </c>
      <c r="N166">
        <v>335490</v>
      </c>
      <c r="O166">
        <v>14085490</v>
      </c>
      <c r="P166">
        <v>16990000</v>
      </c>
      <c r="Q166">
        <v>2904510</v>
      </c>
      <c r="R166">
        <v>171</v>
      </c>
      <c r="S166" s="5">
        <f>IFERROR(VLOOKUP(A166,'Base ATR'!$1:$1048576,3,FALSE),O166)</f>
        <v>13750000</v>
      </c>
      <c r="T166" t="str">
        <f t="shared" si="14"/>
        <v>ROTACION ALTA</v>
      </c>
      <c r="U166" s="6">
        <f t="shared" si="15"/>
        <v>16990000</v>
      </c>
      <c r="V166" s="18" t="str">
        <f>_xlfn.XLOOKUP(A166,'Data precios'!A:A,'Data precios'!D:D,"",0,-1)</f>
        <v/>
      </c>
      <c r="W166" s="9" t="e">
        <f t="shared" si="18"/>
        <v>#VALUE!</v>
      </c>
      <c r="X166" s="11" t="str">
        <f t="shared" si="16"/>
        <v/>
      </c>
      <c r="Y166" s="9" t="str">
        <f t="shared" si="17"/>
        <v/>
      </c>
      <c r="Z166" s="6" t="str">
        <f>_xlfn.XLOOKUP($A166,'Data precios'!$A:$A,'Data precios'!G:G,"",0,-1)</f>
        <v/>
      </c>
      <c r="AA166" s="6" t="str">
        <f>_xlfn.XLOOKUP($A166,'Data precios'!$A:$A,'Data precios'!H:H,"",0,-1)</f>
        <v/>
      </c>
      <c r="AB166" s="6" t="str">
        <f>_xlfn.XLOOKUP($A166,'Data precios'!$A:$A,'Data precios'!I:I,"",0,-1)</f>
        <v/>
      </c>
      <c r="AC166" s="6" t="str">
        <f>_xlfn.XLOOKUP($A166,'Data precios'!$A:$A,'Data precios'!J:J,"",0,-1)</f>
        <v/>
      </c>
    </row>
    <row r="167" spans="1:29" ht="15" thickBot="1" x14ac:dyDescent="0.35">
      <c r="A167" t="s">
        <v>5469</v>
      </c>
      <c r="B167" t="s">
        <v>22</v>
      </c>
      <c r="C167" t="s">
        <v>54</v>
      </c>
      <c r="D167" t="s">
        <v>24</v>
      </c>
      <c r="E167" t="s">
        <v>4100</v>
      </c>
      <c r="F167">
        <v>2024</v>
      </c>
      <c r="G167">
        <v>52000</v>
      </c>
      <c r="I167" t="s">
        <v>26</v>
      </c>
      <c r="J167" t="s">
        <v>8615</v>
      </c>
      <c r="K167">
        <v>78</v>
      </c>
      <c r="L167" t="s">
        <v>33</v>
      </c>
      <c r="M167">
        <v>18900000</v>
      </c>
      <c r="N167">
        <v>412740</v>
      </c>
      <c r="O167">
        <v>19312740</v>
      </c>
      <c r="P167">
        <v>23590000</v>
      </c>
      <c r="Q167">
        <v>4277260</v>
      </c>
      <c r="R167">
        <v>1813</v>
      </c>
      <c r="S167" s="5">
        <f>IFERROR(VLOOKUP(A167,'Base ATR'!$1:$1048576,3,FALSE),O167)</f>
        <v>18900000</v>
      </c>
      <c r="T167" t="str">
        <f t="shared" si="14"/>
        <v>LIQUIDAR</v>
      </c>
      <c r="U167" s="6">
        <f t="shared" si="15"/>
        <v>20051500</v>
      </c>
      <c r="V167" s="18">
        <f>_xlfn.XLOOKUP(A167,'Data precios'!A:A,'Data precios'!D:D,"",0,-1)</f>
        <v>23600000</v>
      </c>
      <c r="W167" s="9">
        <f t="shared" si="18"/>
        <v>10000</v>
      </c>
      <c r="X167" s="11">
        <f t="shared" si="16"/>
        <v>21240000</v>
      </c>
      <c r="Y167" s="9">
        <f t="shared" si="17"/>
        <v>-2360000</v>
      </c>
      <c r="Z167" s="6">
        <f>_xlfn.XLOOKUP($A167,'Data precios'!$A:$A,'Data precios'!G:G,"",0,-1)</f>
        <v>23600000</v>
      </c>
      <c r="AA167" s="6">
        <f>_xlfn.XLOOKUP($A167,'Data precios'!$A:$A,'Data precios'!H:H,"",0,-1)</f>
        <v>22892000</v>
      </c>
      <c r="AB167" s="6">
        <f>_xlfn.XLOOKUP($A167,'Data precios'!$A:$A,'Data precios'!I:I,"",0,-1)</f>
        <v>22184000</v>
      </c>
      <c r="AC167" s="6">
        <f>_xlfn.XLOOKUP($A167,'Data precios'!$A:$A,'Data precios'!J:J,"",0,-1)</f>
        <v>21240000</v>
      </c>
    </row>
    <row r="168" spans="1:29" ht="15" thickBot="1" x14ac:dyDescent="0.35">
      <c r="A168" t="s">
        <v>10163</v>
      </c>
      <c r="B168" t="s">
        <v>22</v>
      </c>
      <c r="C168" t="s">
        <v>54</v>
      </c>
      <c r="D168" t="s">
        <v>24</v>
      </c>
      <c r="E168" t="s">
        <v>10387</v>
      </c>
      <c r="F168">
        <v>2024</v>
      </c>
      <c r="G168">
        <v>36000</v>
      </c>
      <c r="I168" t="s">
        <v>26</v>
      </c>
      <c r="J168" t="s">
        <v>310</v>
      </c>
      <c r="K168">
        <v>31</v>
      </c>
      <c r="L168" t="s">
        <v>47</v>
      </c>
      <c r="M168">
        <v>12200000</v>
      </c>
      <c r="N168">
        <v>312240</v>
      </c>
      <c r="O168">
        <v>12512240</v>
      </c>
      <c r="P168">
        <v>14490000</v>
      </c>
      <c r="Q168">
        <v>1977760</v>
      </c>
      <c r="R168">
        <v>1365</v>
      </c>
      <c r="S168" s="5">
        <f>IFERROR(VLOOKUP(A168,'Base ATR'!$1:$1048576,3,FALSE),O168)</f>
        <v>12200000</v>
      </c>
      <c r="T168" t="str">
        <f t="shared" si="14"/>
        <v>ROTACION BAJA</v>
      </c>
      <c r="U168" s="6">
        <f t="shared" si="15"/>
        <v>13041000</v>
      </c>
      <c r="V168" s="18">
        <f>_xlfn.XLOOKUP(A168,'Data precios'!A:A,'Data precios'!D:D,"",0,-1)</f>
        <v>14500000</v>
      </c>
      <c r="W168" s="9">
        <f t="shared" si="18"/>
        <v>10000</v>
      </c>
      <c r="X168" s="11">
        <f t="shared" si="16"/>
        <v>13630000</v>
      </c>
      <c r="Y168" s="9">
        <f t="shared" si="17"/>
        <v>-870000</v>
      </c>
      <c r="Z168" s="6">
        <f>_xlfn.XLOOKUP($A168,'Data precios'!$A:$A,'Data precios'!G:G,"",0,-1)</f>
        <v>14500000</v>
      </c>
      <c r="AA168" s="6">
        <f>_xlfn.XLOOKUP($A168,'Data precios'!$A:$A,'Data precios'!H:H,"",0,-1)</f>
        <v>14065000</v>
      </c>
      <c r="AB168" s="6">
        <f>_xlfn.XLOOKUP($A168,'Data precios'!$A:$A,'Data precios'!I:I,"",0,-1)</f>
        <v>13630000</v>
      </c>
      <c r="AC168" s="6">
        <f>_xlfn.XLOOKUP($A168,'Data precios'!$A:$A,'Data precios'!J:J,"",0,-1)</f>
        <v>13050000</v>
      </c>
    </row>
    <row r="169" spans="1:29" ht="15" thickBot="1" x14ac:dyDescent="0.35">
      <c r="A169" t="s">
        <v>214</v>
      </c>
      <c r="B169" t="s">
        <v>22</v>
      </c>
      <c r="C169" t="s">
        <v>54</v>
      </c>
      <c r="D169" t="s">
        <v>24</v>
      </c>
      <c r="E169" t="s">
        <v>215</v>
      </c>
      <c r="F169">
        <v>2024</v>
      </c>
      <c r="G169">
        <v>69690</v>
      </c>
      <c r="I169" t="s">
        <v>26</v>
      </c>
      <c r="J169" t="s">
        <v>216</v>
      </c>
      <c r="K169">
        <v>302</v>
      </c>
      <c r="L169" t="s">
        <v>33</v>
      </c>
      <c r="M169">
        <v>34000000</v>
      </c>
      <c r="N169">
        <v>1178778</v>
      </c>
      <c r="O169">
        <v>35178778</v>
      </c>
      <c r="P169">
        <v>34990000</v>
      </c>
      <c r="Q169">
        <v>-188778</v>
      </c>
      <c r="R169">
        <v>-54</v>
      </c>
      <c r="S169" s="5">
        <f>IFERROR(VLOOKUP(A169,'Base ATR'!$1:$1048576,3,FALSE),O169)</f>
        <v>34000000</v>
      </c>
      <c r="T169" t="str">
        <f t="shared" si="14"/>
        <v>LIQUIDAR</v>
      </c>
      <c r="U169" s="6">
        <f t="shared" si="15"/>
        <v>29741500</v>
      </c>
      <c r="V169" s="18">
        <f>_xlfn.XLOOKUP(A169,'Data precios'!A:A,'Data precios'!D:D,"",0,-1)</f>
        <v>34200000</v>
      </c>
      <c r="W169" s="9">
        <f t="shared" si="18"/>
        <v>-790000</v>
      </c>
      <c r="X169" s="11">
        <f t="shared" si="16"/>
        <v>35178778</v>
      </c>
      <c r="Y169" s="9">
        <f t="shared" si="17"/>
        <v>978778</v>
      </c>
      <c r="Z169" s="6">
        <f>_xlfn.XLOOKUP($A169,'Data precios'!$A:$A,'Data precios'!G:G,"",0,-1)</f>
        <v>35178778</v>
      </c>
      <c r="AA169" s="6">
        <f>_xlfn.XLOOKUP($A169,'Data precios'!$A:$A,'Data precios'!H:H,"",0,-1)</f>
        <v>35178778</v>
      </c>
      <c r="AB169" s="6">
        <f>_xlfn.XLOOKUP($A169,'Data precios'!$A:$A,'Data precios'!I:I,"",0,-1)</f>
        <v>35178778</v>
      </c>
      <c r="AC169" s="6">
        <f>_xlfn.XLOOKUP($A169,'Data precios'!$A:$A,'Data precios'!J:J,"",0,-1)</f>
        <v>35178778</v>
      </c>
    </row>
    <row r="170" spans="1:29" ht="15" thickBot="1" x14ac:dyDescent="0.35">
      <c r="A170" t="s">
        <v>8617</v>
      </c>
      <c r="B170" t="s">
        <v>22</v>
      </c>
      <c r="C170" t="s">
        <v>54</v>
      </c>
      <c r="D170" t="s">
        <v>137</v>
      </c>
      <c r="E170" t="s">
        <v>8618</v>
      </c>
      <c r="F170">
        <v>2024</v>
      </c>
      <c r="G170">
        <v>35000</v>
      </c>
      <c r="I170" t="s">
        <v>26</v>
      </c>
      <c r="J170" t="s">
        <v>8619</v>
      </c>
      <c r="K170">
        <v>62</v>
      </c>
      <c r="L170" t="s">
        <v>33</v>
      </c>
      <c r="M170">
        <v>29300000</v>
      </c>
      <c r="N170">
        <v>568740</v>
      </c>
      <c r="O170">
        <v>29868740</v>
      </c>
      <c r="P170">
        <v>35990000</v>
      </c>
      <c r="Q170">
        <v>6121260</v>
      </c>
      <c r="R170">
        <v>1701</v>
      </c>
      <c r="S170" s="5">
        <f>IFERROR(VLOOKUP(A170,'Base ATR'!$1:$1048576,3,FALSE),O170)</f>
        <v>29300000</v>
      </c>
      <c r="T170" t="str">
        <f t="shared" si="14"/>
        <v>LIQUIDAR</v>
      </c>
      <c r="U170" s="6">
        <f t="shared" si="15"/>
        <v>30591500</v>
      </c>
      <c r="V170" s="18">
        <f>_xlfn.XLOOKUP(A170,'Data precios'!A:A,'Data precios'!D:D,"",0,-1)</f>
        <v>36500000</v>
      </c>
      <c r="W170" s="9">
        <f t="shared" si="18"/>
        <v>510000</v>
      </c>
      <c r="X170" s="11">
        <f t="shared" si="16"/>
        <v>32850000</v>
      </c>
      <c r="Y170" s="9">
        <f t="shared" si="17"/>
        <v>-3650000</v>
      </c>
      <c r="Z170" s="6">
        <f>_xlfn.XLOOKUP($A170,'Data precios'!$A:$A,'Data precios'!G:G,"",0,-1)</f>
        <v>36500000</v>
      </c>
      <c r="AA170" s="6">
        <f>_xlfn.XLOOKUP($A170,'Data precios'!$A:$A,'Data precios'!H:H,"",0,-1)</f>
        <v>35405000</v>
      </c>
      <c r="AB170" s="6">
        <f>_xlfn.XLOOKUP($A170,'Data precios'!$A:$A,'Data precios'!I:I,"",0,-1)</f>
        <v>34310000</v>
      </c>
      <c r="AC170" s="6">
        <f>_xlfn.XLOOKUP($A170,'Data precios'!$A:$A,'Data precios'!J:J,"",0,-1)</f>
        <v>32850000</v>
      </c>
    </row>
    <row r="171" spans="1:29" ht="15" thickBot="1" x14ac:dyDescent="0.35">
      <c r="A171" t="s">
        <v>6314</v>
      </c>
      <c r="B171" t="s">
        <v>22</v>
      </c>
      <c r="C171" t="s">
        <v>54</v>
      </c>
      <c r="D171" t="s">
        <v>24</v>
      </c>
      <c r="E171" t="s">
        <v>8571</v>
      </c>
      <c r="F171">
        <v>2024</v>
      </c>
      <c r="G171">
        <v>13800</v>
      </c>
      <c r="I171" t="s">
        <v>26</v>
      </c>
      <c r="J171" t="s">
        <v>120</v>
      </c>
      <c r="K171">
        <v>108</v>
      </c>
      <c r="L171" t="s">
        <v>33</v>
      </c>
      <c r="M171">
        <v>31300000</v>
      </c>
      <c r="N171">
        <v>598740</v>
      </c>
      <c r="O171">
        <v>31898740</v>
      </c>
      <c r="P171">
        <v>36490000</v>
      </c>
      <c r="Q171">
        <v>4591260</v>
      </c>
      <c r="R171">
        <v>1258</v>
      </c>
      <c r="S171" s="5">
        <f>IFERROR(VLOOKUP(A171,'Base ATR'!$1:$1048576,3,FALSE),O171)</f>
        <v>31300000</v>
      </c>
      <c r="T171" t="str">
        <f t="shared" si="14"/>
        <v>LIQUIDAR</v>
      </c>
      <c r="U171" s="6">
        <f t="shared" si="15"/>
        <v>31016500</v>
      </c>
      <c r="V171" s="18">
        <f>_xlfn.XLOOKUP(A171,'Data precios'!A:A,'Data precios'!D:D,"",0,-1)</f>
        <v>37000000</v>
      </c>
      <c r="W171" s="9">
        <f t="shared" si="18"/>
        <v>510000</v>
      </c>
      <c r="X171" s="11">
        <f t="shared" si="16"/>
        <v>33300000</v>
      </c>
      <c r="Y171" s="9">
        <f t="shared" si="17"/>
        <v>-3700000</v>
      </c>
      <c r="Z171" s="6">
        <f>_xlfn.XLOOKUP($A171,'Data precios'!$A:$A,'Data precios'!G:G,"",0,-1)</f>
        <v>37000000</v>
      </c>
      <c r="AA171" s="6">
        <f>_xlfn.XLOOKUP($A171,'Data precios'!$A:$A,'Data precios'!H:H,"",0,-1)</f>
        <v>35890000</v>
      </c>
      <c r="AB171" s="6">
        <f>_xlfn.XLOOKUP($A171,'Data precios'!$A:$A,'Data precios'!I:I,"",0,-1)</f>
        <v>34780000</v>
      </c>
      <c r="AC171" s="6">
        <f>_xlfn.XLOOKUP($A171,'Data precios'!$A:$A,'Data precios'!J:J,"",0,-1)</f>
        <v>33300000</v>
      </c>
    </row>
    <row r="172" spans="1:29" ht="15" thickBot="1" x14ac:dyDescent="0.35">
      <c r="A172" t="s">
        <v>10366</v>
      </c>
      <c r="B172" t="s">
        <v>22</v>
      </c>
      <c r="C172" t="s">
        <v>54</v>
      </c>
      <c r="D172" t="s">
        <v>24</v>
      </c>
      <c r="E172" t="s">
        <v>10729</v>
      </c>
      <c r="F172">
        <v>2024</v>
      </c>
      <c r="G172">
        <v>27891</v>
      </c>
      <c r="I172" t="s">
        <v>26</v>
      </c>
      <c r="J172" t="s">
        <v>8615</v>
      </c>
      <c r="K172">
        <v>8</v>
      </c>
      <c r="L172" t="s">
        <v>39</v>
      </c>
      <c r="M172">
        <v>18750000</v>
      </c>
      <c r="N172">
        <v>0</v>
      </c>
      <c r="O172">
        <v>18750000</v>
      </c>
      <c r="P172">
        <v>21990000</v>
      </c>
      <c r="Q172">
        <v>3240000</v>
      </c>
      <c r="R172">
        <v>1473</v>
      </c>
      <c r="S172" s="5">
        <f>IFERROR(VLOOKUP(A172,'Base ATR'!$1:$1048576,3,FALSE),O172)</f>
        <v>18750000</v>
      </c>
      <c r="T172" t="str">
        <f t="shared" si="14"/>
        <v>ROTACION ALTA</v>
      </c>
      <c r="U172" s="6">
        <f t="shared" si="15"/>
        <v>21990000</v>
      </c>
      <c r="V172" s="18">
        <f>_xlfn.XLOOKUP(A172,'Data precios'!A:A,'Data precios'!D:D,"",0,-1)</f>
        <v>23600000</v>
      </c>
      <c r="W172" s="9">
        <f t="shared" si="18"/>
        <v>1610000</v>
      </c>
      <c r="X172" s="11">
        <f t="shared" si="16"/>
        <v>21712000</v>
      </c>
      <c r="Y172" s="9">
        <f t="shared" si="17"/>
        <v>-1888000</v>
      </c>
      <c r="Z172" s="6">
        <f>_xlfn.XLOOKUP($A172,'Data precios'!$A:$A,'Data precios'!G:G,"",0,-1)</f>
        <v>21712000</v>
      </c>
      <c r="AA172" s="6">
        <f>_xlfn.XLOOKUP($A172,'Data precios'!$A:$A,'Data precios'!H:H,"",0,-1)</f>
        <v>21240000</v>
      </c>
      <c r="AB172" s="6">
        <f>_xlfn.XLOOKUP($A172,'Data precios'!$A:$A,'Data precios'!I:I,"",0,-1)</f>
        <v>20532000</v>
      </c>
      <c r="AC172" s="6">
        <f>_xlfn.XLOOKUP($A172,'Data precios'!$A:$A,'Data precios'!J:J,"",0,-1)</f>
        <v>20060000</v>
      </c>
    </row>
    <row r="173" spans="1:29" ht="15" thickBot="1" x14ac:dyDescent="0.35">
      <c r="A173" t="s">
        <v>10355</v>
      </c>
      <c r="B173" t="s">
        <v>22</v>
      </c>
      <c r="C173" t="s">
        <v>54</v>
      </c>
      <c r="D173" t="s">
        <v>199</v>
      </c>
      <c r="E173" t="s">
        <v>10645</v>
      </c>
      <c r="F173">
        <v>2024</v>
      </c>
      <c r="G173">
        <v>36000</v>
      </c>
      <c r="I173" t="s">
        <v>26</v>
      </c>
      <c r="J173" t="s">
        <v>10646</v>
      </c>
      <c r="K173">
        <v>21</v>
      </c>
      <c r="L173" t="s">
        <v>47</v>
      </c>
      <c r="M173">
        <v>6200000</v>
      </c>
      <c r="N173">
        <v>222240</v>
      </c>
      <c r="O173">
        <v>6422240</v>
      </c>
      <c r="P173">
        <v>7990000</v>
      </c>
      <c r="Q173">
        <v>1567760</v>
      </c>
      <c r="R173">
        <v>1962</v>
      </c>
      <c r="S173" s="5">
        <f>IFERROR(VLOOKUP(A173,'Base ATR'!$1:$1048576,3,FALSE),O173)</f>
        <v>6200000</v>
      </c>
      <c r="T173" t="str">
        <f t="shared" si="14"/>
        <v>ROTACION ALTA</v>
      </c>
      <c r="U173" s="6">
        <f t="shared" si="15"/>
        <v>7990000</v>
      </c>
      <c r="V173" s="18" t="str">
        <f>_xlfn.XLOOKUP(A173,'Data precios'!A:A,'Data precios'!D:D,"",0,-1)</f>
        <v/>
      </c>
      <c r="W173" s="9" t="e">
        <f t="shared" si="18"/>
        <v>#VALUE!</v>
      </c>
      <c r="X173" s="11" t="str">
        <f t="shared" si="16"/>
        <v/>
      </c>
      <c r="Y173" s="9" t="str">
        <f t="shared" si="17"/>
        <v/>
      </c>
      <c r="Z173" s="6" t="str">
        <f>_xlfn.XLOOKUP($A173,'Data precios'!$A:$A,'Data precios'!G:G,"",0,-1)</f>
        <v/>
      </c>
      <c r="AA173" s="6" t="str">
        <f>_xlfn.XLOOKUP($A173,'Data precios'!$A:$A,'Data precios'!H:H,"",0,-1)</f>
        <v/>
      </c>
      <c r="AB173" s="6" t="str">
        <f>_xlfn.XLOOKUP($A173,'Data precios'!$A:$A,'Data precios'!I:I,"",0,-1)</f>
        <v/>
      </c>
      <c r="AC173" s="6" t="str">
        <f>_xlfn.XLOOKUP($A173,'Data precios'!$A:$A,'Data precios'!J:J,"",0,-1)</f>
        <v/>
      </c>
    </row>
    <row r="174" spans="1:29" ht="15" thickBot="1" x14ac:dyDescent="0.35">
      <c r="A174" t="s">
        <v>181</v>
      </c>
      <c r="B174" t="s">
        <v>22</v>
      </c>
      <c r="C174" t="s">
        <v>5291</v>
      </c>
      <c r="D174" t="s">
        <v>182</v>
      </c>
      <c r="E174" t="s">
        <v>183</v>
      </c>
      <c r="F174">
        <v>2024</v>
      </c>
      <c r="G174">
        <v>35150</v>
      </c>
      <c r="I174" t="s">
        <v>26</v>
      </c>
      <c r="J174" t="s">
        <v>184</v>
      </c>
      <c r="K174">
        <v>202</v>
      </c>
      <c r="L174" t="s">
        <v>33</v>
      </c>
      <c r="M174">
        <v>16400000</v>
      </c>
      <c r="N174">
        <v>372030</v>
      </c>
      <c r="O174">
        <v>16772030</v>
      </c>
      <c r="P174">
        <v>18690000</v>
      </c>
      <c r="Q174">
        <v>1917970</v>
      </c>
      <c r="R174">
        <v>1026</v>
      </c>
      <c r="S174" s="5">
        <f>IFERROR(VLOOKUP(A174,'Base ATR'!$1:$1048576,3,FALSE),O174)</f>
        <v>16400000</v>
      </c>
      <c r="T174" t="str">
        <f t="shared" si="14"/>
        <v>LIQUIDAR</v>
      </c>
      <c r="U174" s="6">
        <f t="shared" si="15"/>
        <v>15886500</v>
      </c>
      <c r="V174" s="18">
        <f>_xlfn.XLOOKUP(A174,'Data precios'!A:A,'Data precios'!D:D,"",0,-1)</f>
        <v>19300000</v>
      </c>
      <c r="W174" s="9">
        <f t="shared" si="18"/>
        <v>610000</v>
      </c>
      <c r="X174" s="11">
        <f t="shared" si="16"/>
        <v>17370000</v>
      </c>
      <c r="Y174" s="9">
        <f t="shared" si="17"/>
        <v>-1930000</v>
      </c>
      <c r="Z174" s="6">
        <f>_xlfn.XLOOKUP($A174,'Data precios'!$A:$A,'Data precios'!G:G,"",0,-1)</f>
        <v>19300000</v>
      </c>
      <c r="AA174" s="6">
        <f>_xlfn.XLOOKUP($A174,'Data precios'!$A:$A,'Data precios'!H:H,"",0,-1)</f>
        <v>18721000</v>
      </c>
      <c r="AB174" s="6">
        <f>_xlfn.XLOOKUP($A174,'Data precios'!$A:$A,'Data precios'!I:I,"",0,-1)</f>
        <v>18142000</v>
      </c>
      <c r="AC174" s="6">
        <f>_xlfn.XLOOKUP($A174,'Data precios'!$A:$A,'Data precios'!J:J,"",0,-1)</f>
        <v>17370000</v>
      </c>
    </row>
    <row r="175" spans="1:29" ht="15" thickBot="1" x14ac:dyDescent="0.35">
      <c r="A175" t="s">
        <v>5599</v>
      </c>
      <c r="B175" t="s">
        <v>22</v>
      </c>
      <c r="C175" t="s">
        <v>30</v>
      </c>
      <c r="D175" t="s">
        <v>131</v>
      </c>
      <c r="E175" t="s">
        <v>8614</v>
      </c>
      <c r="F175">
        <v>2024</v>
      </c>
      <c r="G175">
        <v>76000</v>
      </c>
      <c r="I175" t="s">
        <v>26</v>
      </c>
      <c r="J175" t="s">
        <v>4123</v>
      </c>
      <c r="K175">
        <v>57</v>
      </c>
      <c r="L175" t="s">
        <v>33</v>
      </c>
      <c r="M175">
        <v>19000000</v>
      </c>
      <c r="N175">
        <v>414240</v>
      </c>
      <c r="O175">
        <v>19414240</v>
      </c>
      <c r="P175">
        <v>23990000</v>
      </c>
      <c r="Q175">
        <v>4575760</v>
      </c>
      <c r="R175">
        <v>1907</v>
      </c>
      <c r="S175" s="5">
        <f>IFERROR(VLOOKUP(A175,'Base ATR'!$1:$1048576,3,FALSE),O175)</f>
        <v>19000000</v>
      </c>
      <c r="T175" t="str">
        <f t="shared" si="14"/>
        <v>ROTACION BAJA</v>
      </c>
      <c r="U175" s="6">
        <f t="shared" si="15"/>
        <v>21591000</v>
      </c>
      <c r="V175" s="18">
        <f>_xlfn.XLOOKUP(A175,'Data precios'!A:A,'Data precios'!D:D,"",0,-1)</f>
        <v>25300000</v>
      </c>
      <c r="W175" s="9">
        <f t="shared" si="18"/>
        <v>1310000</v>
      </c>
      <c r="X175" s="11">
        <f t="shared" si="16"/>
        <v>22011000</v>
      </c>
      <c r="Y175" s="9">
        <f t="shared" si="17"/>
        <v>-3289000</v>
      </c>
      <c r="Z175" s="6">
        <f>_xlfn.XLOOKUP($A175,'Data precios'!$A:$A,'Data precios'!G:G,"",0,-1)</f>
        <v>23276000</v>
      </c>
      <c r="AA175" s="6">
        <f>_xlfn.XLOOKUP($A175,'Data precios'!$A:$A,'Data precios'!H:H,"",0,-1)</f>
        <v>22770000</v>
      </c>
      <c r="AB175" s="6">
        <f>_xlfn.XLOOKUP($A175,'Data precios'!$A:$A,'Data precios'!I:I,"",0,-1)</f>
        <v>22011000</v>
      </c>
      <c r="AC175" s="6">
        <f>_xlfn.XLOOKUP($A175,'Data precios'!$A:$A,'Data precios'!J:J,"",0,-1)</f>
        <v>21505000</v>
      </c>
    </row>
    <row r="176" spans="1:29" ht="15" thickBot="1" x14ac:dyDescent="0.35">
      <c r="A176" t="s">
        <v>6606</v>
      </c>
      <c r="B176" t="s">
        <v>22</v>
      </c>
      <c r="C176" t="s">
        <v>54</v>
      </c>
      <c r="D176" t="s">
        <v>4091</v>
      </c>
      <c r="E176" t="s">
        <v>8648</v>
      </c>
      <c r="F176">
        <v>2024</v>
      </c>
      <c r="G176">
        <v>19000</v>
      </c>
      <c r="I176" t="s">
        <v>26</v>
      </c>
      <c r="J176" t="s">
        <v>109</v>
      </c>
      <c r="K176">
        <v>71</v>
      </c>
      <c r="L176" t="s">
        <v>33</v>
      </c>
      <c r="M176">
        <v>13500000</v>
      </c>
      <c r="N176">
        <v>331740</v>
      </c>
      <c r="O176">
        <v>13831740</v>
      </c>
      <c r="P176">
        <v>16490000</v>
      </c>
      <c r="Q176">
        <v>2658260</v>
      </c>
      <c r="R176">
        <v>1612</v>
      </c>
      <c r="S176" s="5">
        <f>IFERROR(VLOOKUP(A176,'Base ATR'!$1:$1048576,3,FALSE),O176)</f>
        <v>13500000</v>
      </c>
      <c r="T176" t="str">
        <f t="shared" si="14"/>
        <v>LIQUIDAR</v>
      </c>
      <c r="U176" s="6">
        <f t="shared" si="15"/>
        <v>14016500</v>
      </c>
      <c r="V176" s="18">
        <f>_xlfn.XLOOKUP(A176,'Data precios'!A:A,'Data precios'!D:D,"",0,-1)</f>
        <v>16500000</v>
      </c>
      <c r="W176" s="9">
        <f t="shared" si="18"/>
        <v>10000</v>
      </c>
      <c r="X176" s="11">
        <f t="shared" si="16"/>
        <v>14850000</v>
      </c>
      <c r="Y176" s="9">
        <f t="shared" si="17"/>
        <v>-1650000</v>
      </c>
      <c r="Z176" s="6">
        <f>_xlfn.XLOOKUP($A176,'Data precios'!$A:$A,'Data precios'!G:G,"",0,-1)</f>
        <v>16500000</v>
      </c>
      <c r="AA176" s="6">
        <f>_xlfn.XLOOKUP($A176,'Data precios'!$A:$A,'Data precios'!H:H,"",0,-1)</f>
        <v>16005000</v>
      </c>
      <c r="AB176" s="6">
        <f>_xlfn.XLOOKUP($A176,'Data precios'!$A:$A,'Data precios'!I:I,"",0,-1)</f>
        <v>15510000</v>
      </c>
      <c r="AC176" s="6">
        <f>_xlfn.XLOOKUP($A176,'Data precios'!$A:$A,'Data precios'!J:J,"",0,-1)</f>
        <v>14850000</v>
      </c>
    </row>
    <row r="177" spans="1:29" ht="15" thickBot="1" x14ac:dyDescent="0.35">
      <c r="A177" t="s">
        <v>573</v>
      </c>
      <c r="B177" t="s">
        <v>22</v>
      </c>
      <c r="C177" t="s">
        <v>54</v>
      </c>
      <c r="D177" t="s">
        <v>36</v>
      </c>
      <c r="E177" t="s">
        <v>10647</v>
      </c>
      <c r="F177">
        <v>2024</v>
      </c>
      <c r="G177">
        <v>30883</v>
      </c>
      <c r="I177" t="s">
        <v>26</v>
      </c>
      <c r="J177" t="s">
        <v>8587</v>
      </c>
      <c r="K177">
        <v>20</v>
      </c>
      <c r="L177" t="s">
        <v>33</v>
      </c>
      <c r="M177">
        <v>7500000</v>
      </c>
      <c r="N177">
        <v>241740</v>
      </c>
      <c r="O177">
        <v>7741740</v>
      </c>
      <c r="P177">
        <v>9290000</v>
      </c>
      <c r="Q177">
        <v>1548260</v>
      </c>
      <c r="R177">
        <v>1667</v>
      </c>
      <c r="S177" s="5">
        <f>IFERROR(VLOOKUP(A177,'Base ATR'!$1:$1048576,3,FALSE),O177)</f>
        <v>9000000</v>
      </c>
      <c r="T177" t="str">
        <f t="shared" si="14"/>
        <v>ROTACION ALTA</v>
      </c>
      <c r="U177" s="6">
        <f t="shared" si="15"/>
        <v>9290000</v>
      </c>
      <c r="V177" s="18">
        <f>_xlfn.XLOOKUP(A177,'Data precios'!A:A,'Data precios'!D:D,"",0,-1)</f>
        <v>9400000</v>
      </c>
      <c r="W177" s="9">
        <f t="shared" si="18"/>
        <v>110000</v>
      </c>
      <c r="X177" s="11">
        <f t="shared" si="16"/>
        <v>8460000</v>
      </c>
      <c r="Y177" s="9">
        <f t="shared" si="17"/>
        <v>-940000</v>
      </c>
      <c r="Z177" s="6">
        <f>_xlfn.XLOOKUP($A177,'Data precios'!$A:$A,'Data precios'!G:G,"",0,-1)</f>
        <v>8648000</v>
      </c>
      <c r="AA177" s="6">
        <f>_xlfn.XLOOKUP($A177,'Data precios'!$A:$A,'Data precios'!H:H,"",0,-1)</f>
        <v>8460000</v>
      </c>
      <c r="AB177" s="6">
        <f>_xlfn.XLOOKUP($A177,'Data precios'!$A:$A,'Data precios'!I:I,"",0,-1)</f>
        <v>8178000</v>
      </c>
      <c r="AC177" s="6">
        <f>_xlfn.XLOOKUP($A177,'Data precios'!$A:$A,'Data precios'!J:J,"",0,-1)</f>
        <v>7990000</v>
      </c>
    </row>
    <row r="178" spans="1:29" ht="15" thickBot="1" x14ac:dyDescent="0.35">
      <c r="A178" t="s">
        <v>10453</v>
      </c>
      <c r="B178" t="s">
        <v>22</v>
      </c>
      <c r="C178" t="s">
        <v>54</v>
      </c>
      <c r="D178" t="s">
        <v>24</v>
      </c>
      <c r="E178" t="s">
        <v>10648</v>
      </c>
      <c r="F178">
        <v>2024</v>
      </c>
      <c r="G178">
        <v>42000</v>
      </c>
      <c r="I178" t="s">
        <v>26</v>
      </c>
      <c r="J178" t="s">
        <v>32</v>
      </c>
      <c r="K178">
        <v>20</v>
      </c>
      <c r="L178" t="s">
        <v>39</v>
      </c>
      <c r="M178">
        <v>12600000</v>
      </c>
      <c r="N178">
        <v>318240</v>
      </c>
      <c r="O178">
        <v>12918240</v>
      </c>
      <c r="P178">
        <v>15990000</v>
      </c>
      <c r="Q178">
        <v>3071760</v>
      </c>
      <c r="R178">
        <v>1921</v>
      </c>
      <c r="S178" s="5">
        <f>IFERROR(VLOOKUP(A178,'Base ATR'!$1:$1048576,3,FALSE),O178)</f>
        <v>12600000</v>
      </c>
      <c r="T178" t="str">
        <f t="shared" si="14"/>
        <v>ROTACION ALTA</v>
      </c>
      <c r="U178" s="6">
        <f t="shared" si="15"/>
        <v>15990000</v>
      </c>
      <c r="V178" s="18" t="str">
        <f>_xlfn.XLOOKUP(A178,'Data precios'!A:A,'Data precios'!D:D,"",0,-1)</f>
        <v/>
      </c>
      <c r="W178" s="9" t="e">
        <f t="shared" si="18"/>
        <v>#VALUE!</v>
      </c>
      <c r="X178" s="11" t="str">
        <f t="shared" si="16"/>
        <v/>
      </c>
      <c r="Y178" s="9" t="str">
        <f t="shared" si="17"/>
        <v/>
      </c>
      <c r="Z178" s="6" t="str">
        <f>_xlfn.XLOOKUP($A178,'Data precios'!$A:$A,'Data precios'!G:G,"",0,-1)</f>
        <v/>
      </c>
      <c r="AA178" s="6" t="str">
        <f>_xlfn.XLOOKUP($A178,'Data precios'!$A:$A,'Data precios'!H:H,"",0,-1)</f>
        <v/>
      </c>
      <c r="AB178" s="6" t="str">
        <f>_xlfn.XLOOKUP($A178,'Data precios'!$A:$A,'Data precios'!I:I,"",0,-1)</f>
        <v/>
      </c>
      <c r="AC178" s="6" t="str">
        <f>_xlfn.XLOOKUP($A178,'Data precios'!$A:$A,'Data precios'!J:J,"",0,-1)</f>
        <v/>
      </c>
    </row>
    <row r="179" spans="1:29" ht="15" thickBot="1" x14ac:dyDescent="0.35">
      <c r="A179" t="s">
        <v>4075</v>
      </c>
      <c r="B179" t="s">
        <v>22</v>
      </c>
      <c r="C179" t="s">
        <v>5291</v>
      </c>
      <c r="D179" t="s">
        <v>58</v>
      </c>
      <c r="E179" t="s">
        <v>4087</v>
      </c>
      <c r="F179">
        <v>2024</v>
      </c>
      <c r="G179">
        <v>37000</v>
      </c>
      <c r="I179" t="s">
        <v>26</v>
      </c>
      <c r="J179" t="s">
        <v>4088</v>
      </c>
      <c r="K179">
        <v>182</v>
      </c>
      <c r="L179" t="s">
        <v>33</v>
      </c>
      <c r="M179">
        <v>28000000</v>
      </c>
      <c r="N179">
        <v>1142194</v>
      </c>
      <c r="O179">
        <v>29142194</v>
      </c>
      <c r="P179">
        <v>33490000</v>
      </c>
      <c r="Q179">
        <v>4347806</v>
      </c>
      <c r="R179">
        <v>1298</v>
      </c>
      <c r="S179" s="5">
        <f>IFERROR(VLOOKUP(A179,'Base ATR'!$1:$1048576,3,FALSE),O179)</f>
        <v>28000000</v>
      </c>
      <c r="T179" t="str">
        <f t="shared" si="14"/>
        <v>LIQUIDAR</v>
      </c>
      <c r="U179" s="6">
        <f t="shared" si="15"/>
        <v>28466500</v>
      </c>
      <c r="V179" s="18">
        <f>_xlfn.XLOOKUP(A179,'Data precios'!A:A,'Data precios'!D:D,"",0,-1)</f>
        <v>34600000</v>
      </c>
      <c r="W179" s="9">
        <f t="shared" si="18"/>
        <v>1110000</v>
      </c>
      <c r="X179" s="11">
        <f t="shared" si="16"/>
        <v>31140000</v>
      </c>
      <c r="Y179" s="9">
        <f t="shared" si="17"/>
        <v>-3460000</v>
      </c>
      <c r="Z179" s="6">
        <f>_xlfn.XLOOKUP($A179,'Data precios'!$A:$A,'Data precios'!G:G,"",0,-1)</f>
        <v>34600000</v>
      </c>
      <c r="AA179" s="6">
        <f>_xlfn.XLOOKUP($A179,'Data precios'!$A:$A,'Data precios'!H:H,"",0,-1)</f>
        <v>33562000</v>
      </c>
      <c r="AB179" s="6">
        <f>_xlfn.XLOOKUP($A179,'Data precios'!$A:$A,'Data precios'!I:I,"",0,-1)</f>
        <v>32524000</v>
      </c>
      <c r="AC179" s="6">
        <f>_xlfn.XLOOKUP($A179,'Data precios'!$A:$A,'Data precios'!J:J,"",0,-1)</f>
        <v>31140000</v>
      </c>
    </row>
    <row r="180" spans="1:29" ht="15" thickBot="1" x14ac:dyDescent="0.35">
      <c r="A180" t="s">
        <v>249</v>
      </c>
      <c r="B180" t="s">
        <v>22</v>
      </c>
      <c r="C180" t="s">
        <v>54</v>
      </c>
      <c r="D180" t="s">
        <v>250</v>
      </c>
      <c r="E180" t="s">
        <v>251</v>
      </c>
      <c r="F180">
        <v>2025</v>
      </c>
      <c r="G180">
        <v>19678</v>
      </c>
      <c r="I180" t="s">
        <v>26</v>
      </c>
      <c r="J180" t="s">
        <v>252</v>
      </c>
      <c r="K180">
        <v>293</v>
      </c>
      <c r="L180" t="s">
        <v>33</v>
      </c>
      <c r="M180">
        <v>38000000</v>
      </c>
      <c r="N180">
        <v>1283058</v>
      </c>
      <c r="O180">
        <v>39283058</v>
      </c>
      <c r="P180">
        <v>36990000</v>
      </c>
      <c r="Q180">
        <v>-2293058</v>
      </c>
      <c r="R180">
        <v>-62</v>
      </c>
      <c r="S180" s="5">
        <f>IFERROR(VLOOKUP(A180,'Base ATR'!$1:$1048576,3,FALSE),O180)</f>
        <v>38000000</v>
      </c>
      <c r="T180" t="str">
        <f t="shared" si="14"/>
        <v>LIQUIDAR</v>
      </c>
      <c r="U180" s="6">
        <f t="shared" si="15"/>
        <v>31441500</v>
      </c>
      <c r="V180" s="18">
        <f>_xlfn.XLOOKUP(A180,'Data precios'!A:A,'Data precios'!D:D,"",0,-1)</f>
        <v>43290000</v>
      </c>
      <c r="W180" s="9">
        <f t="shared" si="18"/>
        <v>6300000</v>
      </c>
      <c r="X180" s="11">
        <f t="shared" si="16"/>
        <v>36796500</v>
      </c>
      <c r="Y180" s="9">
        <f t="shared" si="17"/>
        <v>-6493500</v>
      </c>
      <c r="Z180" s="6">
        <f>_xlfn.XLOOKUP($A180,'Data precios'!$A:$A,'Data precios'!G:G,"",0,-1)</f>
        <v>39826800</v>
      </c>
      <c r="AA180" s="6">
        <f>_xlfn.XLOOKUP($A180,'Data precios'!$A:$A,'Data precios'!H:H,"",0,-1)</f>
        <v>38961000</v>
      </c>
      <c r="AB180" s="6">
        <f>_xlfn.XLOOKUP($A180,'Data precios'!$A:$A,'Data precios'!I:I,"",0,-1)</f>
        <v>37662300</v>
      </c>
      <c r="AC180" s="6">
        <f>_xlfn.XLOOKUP($A180,'Data precios'!$A:$A,'Data precios'!J:J,"",0,-1)</f>
        <v>36796500</v>
      </c>
    </row>
    <row r="181" spans="1:29" ht="15" thickBot="1" x14ac:dyDescent="0.35">
      <c r="A181" t="s">
        <v>69</v>
      </c>
      <c r="B181" t="s">
        <v>22</v>
      </c>
      <c r="C181" t="s">
        <v>70</v>
      </c>
      <c r="D181" t="s">
        <v>62</v>
      </c>
      <c r="E181" t="s">
        <v>71</v>
      </c>
      <c r="F181">
        <v>2025</v>
      </c>
      <c r="G181">
        <v>5800</v>
      </c>
      <c r="I181" t="s">
        <v>26</v>
      </c>
      <c r="J181" t="s">
        <v>72</v>
      </c>
      <c r="K181">
        <v>294</v>
      </c>
      <c r="L181" t="s">
        <v>33</v>
      </c>
      <c r="M181">
        <v>27929100</v>
      </c>
      <c r="N181">
        <v>918614</v>
      </c>
      <c r="O181">
        <v>28847714</v>
      </c>
      <c r="P181">
        <v>20990000</v>
      </c>
      <c r="Q181">
        <v>-7857714</v>
      </c>
      <c r="R181">
        <v>-3744</v>
      </c>
      <c r="S181" s="5">
        <f>IFERROR(VLOOKUP(A181,'Base ATR'!$1:$1048576,3,FALSE),O181)</f>
        <v>27929100</v>
      </c>
      <c r="T181" t="str">
        <f t="shared" si="14"/>
        <v>LIQUIDAR</v>
      </c>
      <c r="U181" s="6">
        <f t="shared" si="15"/>
        <v>17841500</v>
      </c>
      <c r="V181" s="18">
        <f>_xlfn.XLOOKUP(A181,'Data precios'!A:A,'Data precios'!D:D,"",0,-1)</f>
        <v>22900000</v>
      </c>
      <c r="W181" s="9">
        <f t="shared" si="18"/>
        <v>1910000</v>
      </c>
      <c r="X181" s="11">
        <f t="shared" si="16"/>
        <v>20610000</v>
      </c>
      <c r="Y181" s="9">
        <f t="shared" si="17"/>
        <v>-2290000</v>
      </c>
      <c r="Z181" s="6">
        <f>_xlfn.XLOOKUP($A181,'Data precios'!$A:$A,'Data precios'!G:G,"",0,-1)</f>
        <v>22900000</v>
      </c>
      <c r="AA181" s="6">
        <f>_xlfn.XLOOKUP($A181,'Data precios'!$A:$A,'Data precios'!H:H,"",0,-1)</f>
        <v>22213000</v>
      </c>
      <c r="AB181" s="6">
        <f>_xlfn.XLOOKUP($A181,'Data precios'!$A:$A,'Data precios'!I:I,"",0,-1)</f>
        <v>21526000</v>
      </c>
      <c r="AC181" s="6">
        <f>_xlfn.XLOOKUP($A181,'Data precios'!$A:$A,'Data precios'!J:J,"",0,-1)</f>
        <v>20610000</v>
      </c>
    </row>
    <row r="182" spans="1:29" ht="15" thickBot="1" x14ac:dyDescent="0.35">
      <c r="A182" t="s">
        <v>200</v>
      </c>
      <c r="B182" t="s">
        <v>22</v>
      </c>
      <c r="C182" t="s">
        <v>35</v>
      </c>
      <c r="D182" t="s">
        <v>201</v>
      </c>
      <c r="E182" t="s">
        <v>202</v>
      </c>
      <c r="F182">
        <v>2025</v>
      </c>
      <c r="G182">
        <v>1905</v>
      </c>
      <c r="I182" t="s">
        <v>26</v>
      </c>
      <c r="J182" t="s">
        <v>43</v>
      </c>
      <c r="K182">
        <v>506</v>
      </c>
      <c r="L182" t="s">
        <v>52</v>
      </c>
      <c r="M182">
        <v>10300000</v>
      </c>
      <c r="N182">
        <v>280530</v>
      </c>
      <c r="O182">
        <v>10580530</v>
      </c>
      <c r="P182">
        <v>11290000</v>
      </c>
      <c r="Q182">
        <v>709470</v>
      </c>
      <c r="R182">
        <v>628</v>
      </c>
      <c r="S182" s="5">
        <f>IFERROR(VLOOKUP(A182,'Base ATR'!$1:$1048576,3,FALSE),O182)</f>
        <v>10300000</v>
      </c>
      <c r="T182" t="str">
        <f t="shared" si="14"/>
        <v>LIQUIDAR</v>
      </c>
      <c r="U182" s="6">
        <f t="shared" si="15"/>
        <v>9596500</v>
      </c>
      <c r="V182" s="18">
        <f>_xlfn.XLOOKUP(A182,'Data precios'!A:A,'Data precios'!D:D,"",0,-1)</f>
        <v>12600000</v>
      </c>
      <c r="W182" s="9">
        <f t="shared" si="18"/>
        <v>1310000</v>
      </c>
      <c r="X182" s="11">
        <f t="shared" si="16"/>
        <v>10580530</v>
      </c>
      <c r="Y182" s="9">
        <f t="shared" si="17"/>
        <v>-2019470</v>
      </c>
      <c r="Z182" s="6">
        <f>_xlfn.XLOOKUP($A182,'Data precios'!$A:$A,'Data precios'!G:G,"",0,-1)</f>
        <v>10580530</v>
      </c>
      <c r="AA182" s="6">
        <f>_xlfn.XLOOKUP($A182,'Data precios'!$A:$A,'Data precios'!H:H,"",0,-1)</f>
        <v>10580530</v>
      </c>
      <c r="AB182" s="6">
        <f>_xlfn.XLOOKUP($A182,'Data precios'!$A:$A,'Data precios'!I:I,"",0,-1)</f>
        <v>10580530</v>
      </c>
      <c r="AC182" s="6">
        <f>_xlfn.XLOOKUP($A182,'Data precios'!$A:$A,'Data precios'!J:J,"",0,-1)</f>
        <v>10580530</v>
      </c>
    </row>
    <row r="183" spans="1:29" ht="15" thickBot="1" x14ac:dyDescent="0.35">
      <c r="A183" t="s">
        <v>5270</v>
      </c>
      <c r="B183" t="s">
        <v>22</v>
      </c>
      <c r="C183" t="s">
        <v>54</v>
      </c>
      <c r="D183" t="s">
        <v>55</v>
      </c>
      <c r="E183" t="s">
        <v>8659</v>
      </c>
      <c r="F183">
        <v>2025</v>
      </c>
      <c r="G183">
        <v>44200</v>
      </c>
      <c r="I183" t="s">
        <v>26</v>
      </c>
      <c r="J183" t="s">
        <v>8660</v>
      </c>
      <c r="K183">
        <v>59</v>
      </c>
      <c r="L183" t="s">
        <v>33</v>
      </c>
      <c r="M183">
        <v>22000000</v>
      </c>
      <c r="N183">
        <v>459240</v>
      </c>
      <c r="O183">
        <v>22459240</v>
      </c>
      <c r="P183">
        <v>28990000</v>
      </c>
      <c r="Q183">
        <v>6530760</v>
      </c>
      <c r="R183">
        <v>2253</v>
      </c>
      <c r="S183" s="5">
        <f>IFERROR(VLOOKUP(A183,'Base ATR'!$1:$1048576,3,FALSE),O183)</f>
        <v>22000000</v>
      </c>
      <c r="T183" t="str">
        <f t="shared" si="14"/>
        <v>ROTACION BAJA</v>
      </c>
      <c r="U183" s="6">
        <f t="shared" si="15"/>
        <v>26091000</v>
      </c>
      <c r="V183" s="18">
        <f>_xlfn.XLOOKUP(A183,'Data precios'!A:A,'Data precios'!D:D,"",0,-1)</f>
        <v>28700000</v>
      </c>
      <c r="W183" s="9">
        <f t="shared" si="18"/>
        <v>-290000</v>
      </c>
      <c r="X183" s="11">
        <f t="shared" si="16"/>
        <v>24969000</v>
      </c>
      <c r="Y183" s="9">
        <f t="shared" si="17"/>
        <v>-3731000</v>
      </c>
      <c r="Z183" s="6">
        <f>_xlfn.XLOOKUP($A183,'Data precios'!$A:$A,'Data precios'!G:G,"",0,-1)</f>
        <v>26404000</v>
      </c>
      <c r="AA183" s="6">
        <f>_xlfn.XLOOKUP($A183,'Data precios'!$A:$A,'Data precios'!H:H,"",0,-1)</f>
        <v>25830000</v>
      </c>
      <c r="AB183" s="6">
        <f>_xlfn.XLOOKUP($A183,'Data precios'!$A:$A,'Data precios'!I:I,"",0,-1)</f>
        <v>24969000</v>
      </c>
      <c r="AC183" s="6">
        <f>_xlfn.XLOOKUP($A183,'Data precios'!$A:$A,'Data precios'!J:J,"",0,-1)</f>
        <v>24395000</v>
      </c>
    </row>
    <row r="184" spans="1:29" ht="15" thickBot="1" x14ac:dyDescent="0.35">
      <c r="A184" t="s">
        <v>8646</v>
      </c>
      <c r="B184" t="s">
        <v>22</v>
      </c>
      <c r="C184" t="s">
        <v>54</v>
      </c>
      <c r="D184" t="s">
        <v>62</v>
      </c>
      <c r="E184" t="s">
        <v>8647</v>
      </c>
      <c r="F184">
        <v>2025</v>
      </c>
      <c r="G184">
        <v>22000</v>
      </c>
      <c r="I184" t="s">
        <v>26</v>
      </c>
      <c r="J184" t="s">
        <v>357</v>
      </c>
      <c r="K184">
        <v>62</v>
      </c>
      <c r="L184" t="s">
        <v>33</v>
      </c>
      <c r="M184">
        <v>12246151</v>
      </c>
      <c r="N184">
        <v>312932</v>
      </c>
      <c r="O184">
        <v>12559083</v>
      </c>
      <c r="P184">
        <v>14290000</v>
      </c>
      <c r="Q184">
        <v>1730917</v>
      </c>
      <c r="R184">
        <v>1211</v>
      </c>
      <c r="S184" s="5">
        <f>IFERROR(VLOOKUP(A184,'Base ATR'!$1:$1048576,3,FALSE),O184)</f>
        <v>12246151</v>
      </c>
      <c r="T184" t="str">
        <f t="shared" si="14"/>
        <v>LIQUIDAR</v>
      </c>
      <c r="U184" s="6">
        <f t="shared" si="15"/>
        <v>12146500</v>
      </c>
      <c r="V184" s="18">
        <f>_xlfn.XLOOKUP(A184,'Data precios'!A:A,'Data precios'!D:D,"",0,-1)</f>
        <v>14400000</v>
      </c>
      <c r="W184" s="9">
        <f t="shared" si="18"/>
        <v>110000</v>
      </c>
      <c r="X184" s="11">
        <f t="shared" si="16"/>
        <v>13536000</v>
      </c>
      <c r="Y184" s="9">
        <f t="shared" si="17"/>
        <v>-864000</v>
      </c>
      <c r="Z184" s="6">
        <f>_xlfn.XLOOKUP($A184,'Data precios'!$A:$A,'Data precios'!G:G,"",0,-1)</f>
        <v>14832000</v>
      </c>
      <c r="AA184" s="6">
        <f>_xlfn.XLOOKUP($A184,'Data precios'!$A:$A,'Data precios'!H:H,"",0,-1)</f>
        <v>14400000</v>
      </c>
      <c r="AB184" s="6">
        <f>_xlfn.XLOOKUP($A184,'Data precios'!$A:$A,'Data precios'!I:I,"",0,-1)</f>
        <v>13968000</v>
      </c>
      <c r="AC184" s="6">
        <f>_xlfn.XLOOKUP($A184,'Data precios'!$A:$A,'Data precios'!J:J,"",0,-1)</f>
        <v>13536000</v>
      </c>
    </row>
    <row r="185" spans="1:29" ht="15" thickBot="1" x14ac:dyDescent="0.35">
      <c r="A185" t="s">
        <v>6328</v>
      </c>
      <c r="B185" t="s">
        <v>22</v>
      </c>
      <c r="C185" t="s">
        <v>54</v>
      </c>
      <c r="D185" t="s">
        <v>62</v>
      </c>
      <c r="E185" t="s">
        <v>218</v>
      </c>
      <c r="F185">
        <v>2025</v>
      </c>
      <c r="G185">
        <v>20000</v>
      </c>
      <c r="I185" t="s">
        <v>26</v>
      </c>
      <c r="J185" t="s">
        <v>64</v>
      </c>
      <c r="K185">
        <v>113</v>
      </c>
      <c r="L185" t="s">
        <v>33</v>
      </c>
      <c r="M185">
        <v>23500000</v>
      </c>
      <c r="N185">
        <v>481740</v>
      </c>
      <c r="O185">
        <v>23981740</v>
      </c>
      <c r="P185">
        <v>25990000</v>
      </c>
      <c r="Q185">
        <v>2008260</v>
      </c>
      <c r="R185">
        <v>773</v>
      </c>
      <c r="S185" s="5">
        <f>IFERROR(VLOOKUP(A185,'Base ATR'!$1:$1048576,3,FALSE),O185)</f>
        <v>23500000</v>
      </c>
      <c r="T185" t="str">
        <f t="shared" si="14"/>
        <v>LIQUIDAR</v>
      </c>
      <c r="U185" s="6">
        <f t="shared" si="15"/>
        <v>22091500</v>
      </c>
      <c r="V185" s="18">
        <f>_xlfn.XLOOKUP(A185,'Data precios'!A:A,'Data precios'!D:D,"",0,-1)</f>
        <v>27400000</v>
      </c>
      <c r="W185" s="9">
        <f t="shared" si="18"/>
        <v>1410000</v>
      </c>
      <c r="X185" s="11">
        <f t="shared" si="16"/>
        <v>23290000</v>
      </c>
      <c r="Y185" s="9">
        <f t="shared" si="17"/>
        <v>-4110000</v>
      </c>
      <c r="Z185" s="6">
        <f>_xlfn.XLOOKUP($A185,'Data precios'!$A:$A,'Data precios'!G:G,"",0,-1)</f>
        <v>25208000</v>
      </c>
      <c r="AA185" s="6">
        <f>_xlfn.XLOOKUP($A185,'Data precios'!$A:$A,'Data precios'!H:H,"",0,-1)</f>
        <v>24660000</v>
      </c>
      <c r="AB185" s="6">
        <f>_xlfn.XLOOKUP($A185,'Data precios'!$A:$A,'Data precios'!I:I,"",0,-1)</f>
        <v>23838000</v>
      </c>
      <c r="AC185" s="6">
        <f>_xlfn.XLOOKUP($A185,'Data precios'!$A:$A,'Data precios'!J:J,"",0,-1)</f>
        <v>23290000</v>
      </c>
    </row>
    <row r="186" spans="1:29" ht="15" thickBot="1" x14ac:dyDescent="0.35">
      <c r="A186" t="s">
        <v>319</v>
      </c>
      <c r="B186" t="s">
        <v>22</v>
      </c>
      <c r="C186" t="s">
        <v>54</v>
      </c>
      <c r="D186" t="s">
        <v>188</v>
      </c>
      <c r="E186" t="s">
        <v>320</v>
      </c>
      <c r="F186">
        <v>2025</v>
      </c>
      <c r="G186">
        <v>17000</v>
      </c>
      <c r="I186" t="s">
        <v>26</v>
      </c>
      <c r="J186" t="s">
        <v>109</v>
      </c>
      <c r="K186">
        <v>293</v>
      </c>
      <c r="L186" t="s">
        <v>33</v>
      </c>
      <c r="M186">
        <v>28700000</v>
      </c>
      <c r="N186">
        <v>1053703</v>
      </c>
      <c r="O186">
        <v>29753703</v>
      </c>
      <c r="P186">
        <v>32990000</v>
      </c>
      <c r="Q186">
        <v>3236297</v>
      </c>
      <c r="R186">
        <v>981</v>
      </c>
      <c r="S186" s="5">
        <f>IFERROR(VLOOKUP(A186,'Base ATR'!$1:$1048576,3,FALSE),O186)</f>
        <v>28700000</v>
      </c>
      <c r="T186" t="str">
        <f t="shared" si="14"/>
        <v>LIQUIDAR</v>
      </c>
      <c r="U186" s="6">
        <f t="shared" si="15"/>
        <v>28041500</v>
      </c>
      <c r="V186" s="18">
        <f>_xlfn.XLOOKUP(A186,'Data precios'!A:A,'Data precios'!D:D,"",0,-1)</f>
        <v>31600000</v>
      </c>
      <c r="W186" s="9">
        <f t="shared" si="18"/>
        <v>-1390000</v>
      </c>
      <c r="X186" s="11">
        <f t="shared" si="16"/>
        <v>29753703</v>
      </c>
      <c r="Y186" s="9">
        <f t="shared" si="17"/>
        <v>-1846297</v>
      </c>
      <c r="Z186" s="6">
        <f>_xlfn.XLOOKUP($A186,'Data precios'!$A:$A,'Data precios'!G:G,"",0,-1)</f>
        <v>29753703</v>
      </c>
      <c r="AA186" s="6">
        <f>_xlfn.XLOOKUP($A186,'Data precios'!$A:$A,'Data precios'!H:H,"",0,-1)</f>
        <v>29753703</v>
      </c>
      <c r="AB186" s="6">
        <f>_xlfn.XLOOKUP($A186,'Data precios'!$A:$A,'Data precios'!I:I,"",0,-1)</f>
        <v>29753703</v>
      </c>
      <c r="AC186" s="6">
        <f>_xlfn.XLOOKUP($A186,'Data precios'!$A:$A,'Data precios'!J:J,"",0,-1)</f>
        <v>29753703</v>
      </c>
    </row>
    <row r="187" spans="1:29" ht="15" thickBot="1" x14ac:dyDescent="0.35">
      <c r="A187" t="s">
        <v>5362</v>
      </c>
      <c r="B187" t="s">
        <v>22</v>
      </c>
      <c r="C187" t="s">
        <v>30</v>
      </c>
      <c r="D187" t="s">
        <v>50</v>
      </c>
      <c r="E187" t="s">
        <v>8580</v>
      </c>
      <c r="F187">
        <v>2025</v>
      </c>
      <c r="G187">
        <v>37000</v>
      </c>
      <c r="I187" t="s">
        <v>26</v>
      </c>
      <c r="J187" t="s">
        <v>94</v>
      </c>
      <c r="K187">
        <v>127</v>
      </c>
      <c r="L187" t="s">
        <v>33</v>
      </c>
      <c r="M187">
        <v>13900000</v>
      </c>
      <c r="N187">
        <v>334530</v>
      </c>
      <c r="O187">
        <v>14234530</v>
      </c>
      <c r="P187">
        <v>16590000</v>
      </c>
      <c r="Q187">
        <v>2355470</v>
      </c>
      <c r="R187">
        <v>142</v>
      </c>
      <c r="S187" s="5">
        <f>IFERROR(VLOOKUP(A187,'Base ATR'!$1:$1048576,3,FALSE),O187)</f>
        <v>13900000</v>
      </c>
      <c r="T187" t="str">
        <f t="shared" si="14"/>
        <v>LIQUIDAR</v>
      </c>
      <c r="U187" s="6">
        <f t="shared" si="15"/>
        <v>14101500</v>
      </c>
      <c r="V187" s="18">
        <f>_xlfn.XLOOKUP(A187,'Data precios'!A:A,'Data precios'!D:D,"",0,-1)</f>
        <v>15500000</v>
      </c>
      <c r="W187" s="9">
        <f t="shared" si="18"/>
        <v>-1090000</v>
      </c>
      <c r="X187" s="11">
        <f t="shared" si="16"/>
        <v>14234530</v>
      </c>
      <c r="Y187" s="9">
        <f t="shared" si="17"/>
        <v>-1265470</v>
      </c>
      <c r="Z187" s="6">
        <f>_xlfn.XLOOKUP($A187,'Data precios'!$A:$A,'Data precios'!G:G,"",0,-1)</f>
        <v>14234530</v>
      </c>
      <c r="AA187" s="6">
        <f>_xlfn.XLOOKUP($A187,'Data precios'!$A:$A,'Data precios'!H:H,"",0,-1)</f>
        <v>14234530</v>
      </c>
      <c r="AB187" s="6">
        <f>_xlfn.XLOOKUP($A187,'Data precios'!$A:$A,'Data precios'!I:I,"",0,-1)</f>
        <v>14234530</v>
      </c>
      <c r="AC187" s="6">
        <f>_xlfn.XLOOKUP($A187,'Data precios'!$A:$A,'Data precios'!J:J,"",0,-1)</f>
        <v>14234530</v>
      </c>
    </row>
    <row r="188" spans="1:29" ht="15" thickBot="1" x14ac:dyDescent="0.35">
      <c r="A188" t="s">
        <v>6538</v>
      </c>
      <c r="B188" t="s">
        <v>22</v>
      </c>
      <c r="C188" t="s">
        <v>5291</v>
      </c>
      <c r="D188" t="s">
        <v>188</v>
      </c>
      <c r="E188" t="s">
        <v>8548</v>
      </c>
      <c r="F188">
        <v>2025</v>
      </c>
      <c r="G188">
        <v>7193</v>
      </c>
      <c r="I188" t="s">
        <v>26</v>
      </c>
      <c r="J188" t="s">
        <v>38</v>
      </c>
      <c r="K188">
        <v>84</v>
      </c>
      <c r="L188" t="s">
        <v>33</v>
      </c>
      <c r="M188">
        <v>10350000</v>
      </c>
      <c r="N188">
        <v>284490</v>
      </c>
      <c r="O188">
        <v>10634490</v>
      </c>
      <c r="P188">
        <v>12890000</v>
      </c>
      <c r="Q188">
        <v>2255510</v>
      </c>
      <c r="R188">
        <v>175</v>
      </c>
      <c r="S188" s="5">
        <f>IFERROR(VLOOKUP(A188,'Base ATR'!$1:$1048576,3,FALSE),O188)</f>
        <v>10350000</v>
      </c>
      <c r="T188" t="str">
        <f t="shared" si="14"/>
        <v>LIQUIDAR</v>
      </c>
      <c r="U188" s="6">
        <f t="shared" si="15"/>
        <v>10956500</v>
      </c>
      <c r="V188" s="18">
        <f>_xlfn.XLOOKUP(A188,'Data precios'!A:A,'Data precios'!D:D,"",0,-1)</f>
        <v>12500000</v>
      </c>
      <c r="W188" s="9">
        <f t="shared" si="18"/>
        <v>-390000</v>
      </c>
      <c r="X188" s="11">
        <f t="shared" si="16"/>
        <v>11750000</v>
      </c>
      <c r="Y188" s="9">
        <f t="shared" si="17"/>
        <v>-750000</v>
      </c>
      <c r="Z188" s="6">
        <f>_xlfn.XLOOKUP($A188,'Data precios'!$A:$A,'Data precios'!G:G,"",0,-1)</f>
        <v>12875000</v>
      </c>
      <c r="AA188" s="6">
        <f>_xlfn.XLOOKUP($A188,'Data precios'!$A:$A,'Data precios'!H:H,"",0,-1)</f>
        <v>12500000</v>
      </c>
      <c r="AB188" s="6">
        <f>_xlfn.XLOOKUP($A188,'Data precios'!$A:$A,'Data precios'!I:I,"",0,-1)</f>
        <v>12125000</v>
      </c>
      <c r="AC188" s="6">
        <f>_xlfn.XLOOKUP($A188,'Data precios'!$A:$A,'Data precios'!J:J,"",0,-1)</f>
        <v>11750000</v>
      </c>
    </row>
    <row r="189" spans="1:29" ht="15" thickBot="1" x14ac:dyDescent="0.35">
      <c r="A189" t="s">
        <v>162</v>
      </c>
      <c r="B189" t="s">
        <v>22</v>
      </c>
      <c r="C189" t="s">
        <v>35</v>
      </c>
      <c r="D189" t="s">
        <v>163</v>
      </c>
      <c r="E189" t="s">
        <v>164</v>
      </c>
      <c r="F189">
        <v>2025</v>
      </c>
      <c r="G189">
        <v>10200</v>
      </c>
      <c r="I189" t="s">
        <v>26</v>
      </c>
      <c r="J189" t="s">
        <v>5293</v>
      </c>
      <c r="K189">
        <v>255</v>
      </c>
      <c r="L189" t="s">
        <v>211</v>
      </c>
      <c r="M189">
        <v>15500000</v>
      </c>
      <c r="N189">
        <v>358530</v>
      </c>
      <c r="O189">
        <v>15858530</v>
      </c>
      <c r="P189">
        <v>16490000</v>
      </c>
      <c r="Q189">
        <v>631470</v>
      </c>
      <c r="R189">
        <v>383</v>
      </c>
      <c r="S189" s="5">
        <f>IFERROR(VLOOKUP(A189,'Base ATR'!$1:$1048576,3,FALSE),O189)</f>
        <v>15500000</v>
      </c>
      <c r="T189" t="str">
        <f t="shared" si="14"/>
        <v>LIQUIDAR</v>
      </c>
      <c r="U189" s="6">
        <f t="shared" si="15"/>
        <v>14016500</v>
      </c>
      <c r="V189" s="18">
        <f>_xlfn.XLOOKUP(A189,'Data precios'!A:A,'Data precios'!D:D,"",0,-1)</f>
        <v>17700000</v>
      </c>
      <c r="W189" s="9">
        <f t="shared" si="18"/>
        <v>1210000</v>
      </c>
      <c r="X189" s="11">
        <f t="shared" si="16"/>
        <v>15858530</v>
      </c>
      <c r="Y189" s="9">
        <f t="shared" si="17"/>
        <v>-1841470</v>
      </c>
      <c r="Z189" s="6">
        <f>_xlfn.XLOOKUP($A189,'Data precios'!$A:$A,'Data precios'!G:G,"",0,-1)</f>
        <v>15858530</v>
      </c>
      <c r="AA189" s="6">
        <f>_xlfn.XLOOKUP($A189,'Data precios'!$A:$A,'Data precios'!H:H,"",0,-1)</f>
        <v>15858530</v>
      </c>
      <c r="AB189" s="6">
        <f>_xlfn.XLOOKUP($A189,'Data precios'!$A:$A,'Data precios'!I:I,"",0,-1)</f>
        <v>15858530</v>
      </c>
      <c r="AC189" s="6">
        <f>_xlfn.XLOOKUP($A189,'Data precios'!$A:$A,'Data precios'!J:J,"",0,-1)</f>
        <v>15858530</v>
      </c>
    </row>
    <row r="190" spans="1:29" ht="15" thickBot="1" x14ac:dyDescent="0.35">
      <c r="A190" t="s">
        <v>256</v>
      </c>
      <c r="B190" t="s">
        <v>22</v>
      </c>
      <c r="C190" t="s">
        <v>5291</v>
      </c>
      <c r="D190" t="s">
        <v>62</v>
      </c>
      <c r="E190" t="s">
        <v>257</v>
      </c>
      <c r="F190">
        <v>2025</v>
      </c>
      <c r="G190">
        <v>4687</v>
      </c>
      <c r="I190" t="s">
        <v>26</v>
      </c>
      <c r="J190" t="s">
        <v>152</v>
      </c>
      <c r="K190">
        <v>294</v>
      </c>
      <c r="L190" t="s">
        <v>33</v>
      </c>
      <c r="M190">
        <v>28490000</v>
      </c>
      <c r="N190">
        <v>914223</v>
      </c>
      <c r="O190">
        <v>29404223</v>
      </c>
      <c r="P190">
        <v>23890000</v>
      </c>
      <c r="Q190">
        <v>-5514223</v>
      </c>
      <c r="R190">
        <v>-2308</v>
      </c>
      <c r="S190" s="5">
        <f>IFERROR(VLOOKUP(A190,'Base ATR'!$1:$1048576,3,FALSE),O190)</f>
        <v>28490000</v>
      </c>
      <c r="T190" t="str">
        <f t="shared" si="14"/>
        <v>LIQUIDAR</v>
      </c>
      <c r="U190" s="6">
        <f t="shared" si="15"/>
        <v>20306500</v>
      </c>
      <c r="V190" s="18">
        <f>_xlfn.XLOOKUP(A190,'Data precios'!A:A,'Data precios'!D:D,"",0,-1)</f>
        <v>25000000</v>
      </c>
      <c r="W190" s="9">
        <f t="shared" si="18"/>
        <v>1110000</v>
      </c>
      <c r="X190" s="11">
        <f t="shared" si="16"/>
        <v>29404223</v>
      </c>
      <c r="Y190" s="9">
        <f t="shared" si="17"/>
        <v>4404223</v>
      </c>
      <c r="Z190" s="6">
        <f>_xlfn.XLOOKUP($A190,'Data precios'!$A:$A,'Data precios'!G:G,"",0,-1)</f>
        <v>29404223</v>
      </c>
      <c r="AA190" s="6">
        <f>_xlfn.XLOOKUP($A190,'Data precios'!$A:$A,'Data precios'!H:H,"",0,-1)</f>
        <v>29404223</v>
      </c>
      <c r="AB190" s="6">
        <f>_xlfn.XLOOKUP($A190,'Data precios'!$A:$A,'Data precios'!I:I,"",0,-1)</f>
        <v>29404223</v>
      </c>
      <c r="AC190" s="6">
        <f>_xlfn.XLOOKUP($A190,'Data precios'!$A:$A,'Data precios'!J:J,"",0,-1)</f>
        <v>29404223</v>
      </c>
    </row>
    <row r="191" spans="1:29" ht="15" thickBot="1" x14ac:dyDescent="0.35">
      <c r="A191" t="s">
        <v>10173</v>
      </c>
      <c r="B191" t="s">
        <v>22</v>
      </c>
      <c r="C191" t="s">
        <v>54</v>
      </c>
      <c r="D191" t="s">
        <v>24</v>
      </c>
      <c r="E191" t="s">
        <v>4111</v>
      </c>
      <c r="F191">
        <v>2025</v>
      </c>
      <c r="G191">
        <v>43000</v>
      </c>
      <c r="I191" t="s">
        <v>26</v>
      </c>
      <c r="J191" t="s">
        <v>10388</v>
      </c>
      <c r="K191">
        <v>31</v>
      </c>
      <c r="L191" t="s">
        <v>52</v>
      </c>
      <c r="M191">
        <v>30000000</v>
      </c>
      <c r="N191">
        <v>579240</v>
      </c>
      <c r="O191">
        <v>30579240</v>
      </c>
      <c r="P191">
        <v>36990000</v>
      </c>
      <c r="Q191">
        <v>6410760</v>
      </c>
      <c r="R191">
        <v>1733</v>
      </c>
      <c r="S191" s="5">
        <f>IFERROR(VLOOKUP(A191,'Base ATR'!$1:$1048576,3,FALSE),O191)</f>
        <v>30000000</v>
      </c>
      <c r="T191" t="str">
        <f t="shared" si="14"/>
        <v>ROTACION BAJA</v>
      </c>
      <c r="U191" s="6">
        <f t="shared" si="15"/>
        <v>33291000</v>
      </c>
      <c r="V191" s="18">
        <f>_xlfn.XLOOKUP(A191,'Data precios'!A:A,'Data precios'!D:D,"",0,-1)</f>
        <v>37800000</v>
      </c>
      <c r="W191" s="9">
        <f t="shared" ref="W191:W195" si="19">V191-P191</f>
        <v>810000</v>
      </c>
      <c r="X191" s="11">
        <f t="shared" si="16"/>
        <v>35532000</v>
      </c>
      <c r="Y191" s="9">
        <f t="shared" si="17"/>
        <v>-2268000</v>
      </c>
      <c r="Z191" s="6">
        <f>_xlfn.XLOOKUP($A191,'Data precios'!$A:$A,'Data precios'!G:G,"",0,-1)</f>
        <v>37800000</v>
      </c>
      <c r="AA191" s="6">
        <f>_xlfn.XLOOKUP($A191,'Data precios'!$A:$A,'Data precios'!H:H,"",0,-1)</f>
        <v>36666000</v>
      </c>
      <c r="AB191" s="6">
        <f>_xlfn.XLOOKUP($A191,'Data precios'!$A:$A,'Data precios'!I:I,"",0,-1)</f>
        <v>35532000</v>
      </c>
      <c r="AC191" s="6">
        <f>_xlfn.XLOOKUP($A191,'Data precios'!$A:$A,'Data precios'!J:J,"",0,-1)</f>
        <v>34020000</v>
      </c>
    </row>
    <row r="192" spans="1:29" ht="15" thickBot="1" x14ac:dyDescent="0.35">
      <c r="A192" t="s">
        <v>6581</v>
      </c>
      <c r="B192" t="s">
        <v>22</v>
      </c>
      <c r="C192" t="s">
        <v>54</v>
      </c>
      <c r="D192" t="s">
        <v>250</v>
      </c>
      <c r="E192" t="s">
        <v>8553</v>
      </c>
      <c r="F192">
        <v>2025</v>
      </c>
      <c r="G192">
        <v>39700</v>
      </c>
      <c r="I192" t="s">
        <v>26</v>
      </c>
      <c r="J192" t="s">
        <v>8554</v>
      </c>
      <c r="K192">
        <v>85</v>
      </c>
      <c r="L192" t="s">
        <v>33</v>
      </c>
      <c r="M192">
        <v>18300000</v>
      </c>
      <c r="N192">
        <v>403740</v>
      </c>
      <c r="O192">
        <v>18703740</v>
      </c>
      <c r="P192">
        <v>20990000</v>
      </c>
      <c r="Q192">
        <v>2286260</v>
      </c>
      <c r="R192">
        <v>1089</v>
      </c>
      <c r="S192" s="5">
        <f>IFERROR(VLOOKUP(A192,'Base ATR'!$1:$1048576,3,FALSE),O192)</f>
        <v>18300000</v>
      </c>
      <c r="T192" t="str">
        <f t="shared" si="14"/>
        <v>LIQUIDAR</v>
      </c>
      <c r="U192" s="6">
        <f t="shared" si="15"/>
        <v>17841500</v>
      </c>
      <c r="V192" s="18">
        <f>_xlfn.XLOOKUP(A192,'Data precios'!A:A,'Data precios'!D:D,"",0,-1)</f>
        <v>21600000</v>
      </c>
      <c r="W192" s="9">
        <f t="shared" si="19"/>
        <v>610000</v>
      </c>
      <c r="X192" s="11">
        <f t="shared" si="16"/>
        <v>20304000</v>
      </c>
      <c r="Y192" s="9">
        <f t="shared" si="17"/>
        <v>-1296000</v>
      </c>
      <c r="Z192" s="6">
        <f>_xlfn.XLOOKUP($A192,'Data precios'!$A:$A,'Data precios'!G:G,"",0,-1)</f>
        <v>22248000</v>
      </c>
      <c r="AA192" s="6">
        <f>_xlfn.XLOOKUP($A192,'Data precios'!$A:$A,'Data precios'!H:H,"",0,-1)</f>
        <v>21600000</v>
      </c>
      <c r="AB192" s="6">
        <f>_xlfn.XLOOKUP($A192,'Data precios'!$A:$A,'Data precios'!I:I,"",0,-1)</f>
        <v>20952000</v>
      </c>
      <c r="AC192" s="6">
        <f>_xlfn.XLOOKUP($A192,'Data precios'!$A:$A,'Data precios'!J:J,"",0,-1)</f>
        <v>20304000</v>
      </c>
    </row>
    <row r="193" spans="1:29" ht="15" thickBot="1" x14ac:dyDescent="0.35">
      <c r="A193" t="s">
        <v>6495</v>
      </c>
      <c r="B193" t="s">
        <v>22</v>
      </c>
      <c r="C193" t="s">
        <v>54</v>
      </c>
      <c r="D193" t="s">
        <v>191</v>
      </c>
      <c r="E193" t="s">
        <v>192</v>
      </c>
      <c r="F193">
        <v>2025</v>
      </c>
      <c r="G193">
        <v>13500</v>
      </c>
      <c r="I193" t="s">
        <v>26</v>
      </c>
      <c r="J193" t="s">
        <v>38</v>
      </c>
      <c r="K193">
        <v>78</v>
      </c>
      <c r="L193" t="s">
        <v>33</v>
      </c>
      <c r="M193">
        <v>26300000</v>
      </c>
      <c r="N193">
        <v>523740</v>
      </c>
      <c r="O193">
        <v>26823740</v>
      </c>
      <c r="P193">
        <v>27990000</v>
      </c>
      <c r="Q193">
        <v>1166260</v>
      </c>
      <c r="R193">
        <v>417</v>
      </c>
      <c r="S193" s="5">
        <f>IFERROR(VLOOKUP(A193,'Base ATR'!$1:$1048576,3,FALSE),O193)</f>
        <v>26300000</v>
      </c>
      <c r="T193" t="str">
        <f t="shared" ref="T193:T225" si="20">IF(K193&lt;=30,"ROTACION ALTA",IF(K193&lt;30,"ROTACION MEDIA",IF(K193&lt;60,"ROTACION BAJA",IF(K193&gt;60,"LIQUIDAR"))))</f>
        <v>LIQUIDAR</v>
      </c>
      <c r="U193" s="6">
        <f t="shared" ref="U193:U225" si="21">IF(T193="ROTACION ALTA",P193,IF(T193="ROTACION MEDIA",P193*0.97,IF(T193="ROTACION BAJA",P193*0.9,IF(T193="LIQUIDAR",P193*0.85))))</f>
        <v>23791500</v>
      </c>
      <c r="V193" s="18">
        <f>_xlfn.XLOOKUP(A193,'Data precios'!A:A,'Data precios'!D:D,"",0,-1)</f>
        <v>30000000</v>
      </c>
      <c r="W193" s="9">
        <f t="shared" si="19"/>
        <v>2010000</v>
      </c>
      <c r="X193" s="11">
        <f t="shared" ref="X193:X225" si="22">IF(K193&lt;=15,Z193,IF(K193&lt;30,AA193,IF(K193&lt;60,AB193,IF(K193&gt;60,AC193))))</f>
        <v>27000000</v>
      </c>
      <c r="Y193" s="9">
        <f t="shared" ref="Y193:Y225" si="23">IFERROR(X193-V193,"")</f>
        <v>-3000000</v>
      </c>
      <c r="Z193" s="6">
        <f>_xlfn.XLOOKUP($A193,'Data precios'!$A:$A,'Data precios'!G:G,"",0,-1)</f>
        <v>30000000</v>
      </c>
      <c r="AA193" s="6">
        <f>_xlfn.XLOOKUP($A193,'Data precios'!$A:$A,'Data precios'!H:H,"",0,-1)</f>
        <v>29100000</v>
      </c>
      <c r="AB193" s="6">
        <f>_xlfn.XLOOKUP($A193,'Data precios'!$A:$A,'Data precios'!I:I,"",0,-1)</f>
        <v>28200000</v>
      </c>
      <c r="AC193" s="6">
        <f>_xlfn.XLOOKUP($A193,'Data precios'!$A:$A,'Data precios'!J:J,"",0,-1)</f>
        <v>27000000</v>
      </c>
    </row>
    <row r="194" spans="1:29" ht="15" thickBot="1" x14ac:dyDescent="0.35">
      <c r="A194" t="s">
        <v>10472</v>
      </c>
      <c r="B194" t="s">
        <v>22</v>
      </c>
      <c r="C194" t="s">
        <v>30</v>
      </c>
      <c r="D194" t="s">
        <v>58</v>
      </c>
      <c r="E194" t="s">
        <v>10651</v>
      </c>
      <c r="F194">
        <v>2025</v>
      </c>
      <c r="G194">
        <v>41752</v>
      </c>
      <c r="I194" t="s">
        <v>26</v>
      </c>
      <c r="J194" t="s">
        <v>10652</v>
      </c>
      <c r="K194">
        <v>20</v>
      </c>
      <c r="L194" t="s">
        <v>47</v>
      </c>
      <c r="M194">
        <v>7900000</v>
      </c>
      <c r="N194">
        <v>247740</v>
      </c>
      <c r="O194">
        <v>8147740</v>
      </c>
      <c r="P194">
        <v>9990000</v>
      </c>
      <c r="Q194">
        <v>1842260</v>
      </c>
      <c r="R194">
        <v>1844</v>
      </c>
      <c r="S194" s="5">
        <f>IFERROR(VLOOKUP(A194,'Base ATR'!$1:$1048576,3,FALSE),O194)</f>
        <v>7900000</v>
      </c>
      <c r="T194" t="str">
        <f t="shared" si="20"/>
        <v>ROTACION ALTA</v>
      </c>
      <c r="U194" s="6">
        <f t="shared" si="21"/>
        <v>9990000</v>
      </c>
      <c r="V194" s="18" t="str">
        <f>_xlfn.XLOOKUP(A194,'Data precios'!A:A,'Data precios'!D:D,"",0,-1)</f>
        <v/>
      </c>
      <c r="W194" s="9" t="e">
        <f t="shared" si="19"/>
        <v>#VALUE!</v>
      </c>
      <c r="X194" s="11" t="str">
        <f t="shared" si="22"/>
        <v/>
      </c>
      <c r="Y194" s="9" t="str">
        <f t="shared" si="23"/>
        <v/>
      </c>
      <c r="Z194" s="6" t="str">
        <f>_xlfn.XLOOKUP($A194,'Data precios'!$A:$A,'Data precios'!G:G,"",0,-1)</f>
        <v/>
      </c>
      <c r="AA194" s="6" t="str">
        <f>_xlfn.XLOOKUP($A194,'Data precios'!$A:$A,'Data precios'!H:H,"",0,-1)</f>
        <v/>
      </c>
      <c r="AB194" s="6" t="str">
        <f>_xlfn.XLOOKUP($A194,'Data precios'!$A:$A,'Data precios'!I:I,"",0,-1)</f>
        <v/>
      </c>
      <c r="AC194" s="6" t="str">
        <f>_xlfn.XLOOKUP($A194,'Data precios'!$A:$A,'Data precios'!J:J,"",0,-1)</f>
        <v/>
      </c>
    </row>
    <row r="195" spans="1:29" ht="15" thickBot="1" x14ac:dyDescent="0.35">
      <c r="A195" t="s">
        <v>4057</v>
      </c>
      <c r="B195" t="s">
        <v>22</v>
      </c>
      <c r="C195" t="s">
        <v>5291</v>
      </c>
      <c r="D195" t="s">
        <v>194</v>
      </c>
      <c r="E195" t="s">
        <v>5295</v>
      </c>
      <c r="F195">
        <v>2025</v>
      </c>
      <c r="G195">
        <v>16869</v>
      </c>
      <c r="I195" t="s">
        <v>26</v>
      </c>
      <c r="J195" t="s">
        <v>5296</v>
      </c>
      <c r="K195">
        <v>167</v>
      </c>
      <c r="L195" t="s">
        <v>33</v>
      </c>
      <c r="M195">
        <v>29000000</v>
      </c>
      <c r="N195">
        <v>561030</v>
      </c>
      <c r="O195">
        <v>29561030</v>
      </c>
      <c r="P195">
        <v>31590000</v>
      </c>
      <c r="Q195">
        <v>2028970</v>
      </c>
      <c r="R195">
        <v>642</v>
      </c>
      <c r="S195" s="5">
        <f>IFERROR(VLOOKUP(A195,'Base ATR'!$1:$1048576,3,FALSE),O195)</f>
        <v>29000000</v>
      </c>
      <c r="T195" t="str">
        <f t="shared" si="20"/>
        <v>LIQUIDAR</v>
      </c>
      <c r="U195" s="6">
        <f t="shared" si="21"/>
        <v>26851500</v>
      </c>
      <c r="V195" s="18">
        <f>_xlfn.XLOOKUP(A195,'Data precios'!A:A,'Data precios'!D:D,"",0,-1)</f>
        <v>31700000</v>
      </c>
      <c r="W195" s="9">
        <f t="shared" si="19"/>
        <v>110000</v>
      </c>
      <c r="X195" s="11">
        <f t="shared" si="22"/>
        <v>28530000</v>
      </c>
      <c r="Y195" s="9">
        <f t="shared" si="23"/>
        <v>-3170000</v>
      </c>
      <c r="Z195" s="6">
        <f>_xlfn.XLOOKUP($A195,'Data precios'!$A:$A,'Data precios'!G:G,"",0,-1)</f>
        <v>31700000</v>
      </c>
      <c r="AA195" s="6">
        <f>_xlfn.XLOOKUP($A195,'Data precios'!$A:$A,'Data precios'!H:H,"",0,-1)</f>
        <v>30749000</v>
      </c>
      <c r="AB195" s="6">
        <f>_xlfn.XLOOKUP($A195,'Data precios'!$A:$A,'Data precios'!I:I,"",0,-1)</f>
        <v>29798000</v>
      </c>
      <c r="AC195" s="6">
        <f>_xlfn.XLOOKUP($A195,'Data precios'!$A:$A,'Data precios'!J:J,"",0,-1)</f>
        <v>28530000</v>
      </c>
    </row>
    <row r="196" spans="1:29" ht="15" thickBot="1" x14ac:dyDescent="0.35">
      <c r="A196" t="s">
        <v>5266</v>
      </c>
      <c r="B196" t="s">
        <v>22</v>
      </c>
      <c r="C196" t="s">
        <v>54</v>
      </c>
      <c r="D196" t="s">
        <v>50</v>
      </c>
      <c r="E196" t="s">
        <v>8632</v>
      </c>
      <c r="F196">
        <v>2025</v>
      </c>
      <c r="G196">
        <v>6443</v>
      </c>
      <c r="I196" t="s">
        <v>26</v>
      </c>
      <c r="J196" t="s">
        <v>43</v>
      </c>
      <c r="K196">
        <v>66</v>
      </c>
      <c r="L196" t="s">
        <v>52</v>
      </c>
      <c r="M196">
        <v>9000000</v>
      </c>
      <c r="N196">
        <v>264240</v>
      </c>
      <c r="O196">
        <v>9264240</v>
      </c>
      <c r="P196">
        <v>11290000</v>
      </c>
      <c r="Q196">
        <v>2025760</v>
      </c>
      <c r="R196">
        <v>1794</v>
      </c>
      <c r="S196" s="5">
        <f>IFERROR(VLOOKUP(A196,'Base ATR'!$1:$1048576,3,FALSE),O196)</f>
        <v>9000000</v>
      </c>
      <c r="T196" t="str">
        <f t="shared" si="20"/>
        <v>LIQUIDAR</v>
      </c>
      <c r="U196" s="6">
        <f t="shared" si="21"/>
        <v>9596500</v>
      </c>
      <c r="V196" s="18">
        <f>_xlfn.XLOOKUP(A196,'Data precios'!A:A,'Data precios'!D:D,"",0,-1)</f>
        <v>11600000</v>
      </c>
      <c r="W196" s="9">
        <f>IFERROR(V196-P196,"")</f>
        <v>310000</v>
      </c>
      <c r="X196" s="11">
        <f t="shared" si="22"/>
        <v>10440000</v>
      </c>
      <c r="Y196" s="9">
        <f t="shared" si="23"/>
        <v>-1160000</v>
      </c>
      <c r="Z196" s="6">
        <f>_xlfn.XLOOKUP($A196,'Data precios'!$A:$A,'Data precios'!G:G,"",0,-1)</f>
        <v>11600000</v>
      </c>
      <c r="AA196" s="6">
        <f>_xlfn.XLOOKUP($A196,'Data precios'!$A:$A,'Data precios'!H:H,"",0,-1)</f>
        <v>11252000</v>
      </c>
      <c r="AB196" s="6">
        <f>_xlfn.XLOOKUP($A196,'Data precios'!$A:$A,'Data precios'!I:I,"",0,-1)</f>
        <v>10904000</v>
      </c>
      <c r="AC196" s="6">
        <f>_xlfn.XLOOKUP($A196,'Data precios'!$A:$A,'Data precios'!J:J,"",0,-1)</f>
        <v>10440000</v>
      </c>
    </row>
    <row r="197" spans="1:29" ht="15" thickBot="1" x14ac:dyDescent="0.35">
      <c r="A197" t="s">
        <v>6487</v>
      </c>
      <c r="B197" t="s">
        <v>22</v>
      </c>
      <c r="C197" t="s">
        <v>5291</v>
      </c>
      <c r="D197" t="s">
        <v>163</v>
      </c>
      <c r="E197" t="s">
        <v>8555</v>
      </c>
      <c r="F197">
        <v>2025</v>
      </c>
      <c r="G197">
        <v>12000</v>
      </c>
      <c r="I197" t="s">
        <v>26</v>
      </c>
      <c r="J197" t="s">
        <v>8556</v>
      </c>
      <c r="K197">
        <v>86</v>
      </c>
      <c r="L197" t="s">
        <v>33</v>
      </c>
      <c r="M197">
        <v>17500000</v>
      </c>
      <c r="N197">
        <v>391740</v>
      </c>
      <c r="O197">
        <v>17891740</v>
      </c>
      <c r="P197">
        <v>19990000</v>
      </c>
      <c r="Q197">
        <v>2098260</v>
      </c>
      <c r="R197">
        <v>105</v>
      </c>
      <c r="S197" s="5">
        <f>IFERROR(VLOOKUP(A197,'Base ATR'!$1:$1048576,3,FALSE),O197)</f>
        <v>17500000</v>
      </c>
      <c r="T197" t="str">
        <f t="shared" si="20"/>
        <v>LIQUIDAR</v>
      </c>
      <c r="U197" s="6">
        <f t="shared" si="21"/>
        <v>16991500</v>
      </c>
      <c r="V197" s="18">
        <f>_xlfn.XLOOKUP(A197,'Data precios'!A:A,'Data precios'!D:D,"",0,-1)</f>
        <v>21600000</v>
      </c>
      <c r="W197" s="9">
        <f t="shared" ref="W197:W225" si="24">V197-P197</f>
        <v>1610000</v>
      </c>
      <c r="X197" s="11">
        <f t="shared" si="22"/>
        <v>19440000</v>
      </c>
      <c r="Y197" s="9">
        <f t="shared" si="23"/>
        <v>-2160000</v>
      </c>
      <c r="Z197" s="6">
        <f>_xlfn.XLOOKUP($A197,'Data precios'!$A:$A,'Data precios'!G:G,"",0,-1)</f>
        <v>21600000</v>
      </c>
      <c r="AA197" s="6">
        <f>_xlfn.XLOOKUP($A197,'Data precios'!$A:$A,'Data precios'!H:H,"",0,-1)</f>
        <v>20952000</v>
      </c>
      <c r="AB197" s="6">
        <f>_xlfn.XLOOKUP($A197,'Data precios'!$A:$A,'Data precios'!I:I,"",0,-1)</f>
        <v>20304000</v>
      </c>
      <c r="AC197" s="6">
        <f>_xlfn.XLOOKUP($A197,'Data precios'!$A:$A,'Data precios'!J:J,"",0,-1)</f>
        <v>19440000</v>
      </c>
    </row>
    <row r="198" spans="1:29" ht="15" thickBot="1" x14ac:dyDescent="0.35">
      <c r="A198" t="s">
        <v>6572</v>
      </c>
      <c r="B198" t="s">
        <v>22</v>
      </c>
      <c r="C198" t="s">
        <v>5291</v>
      </c>
      <c r="D198" t="s">
        <v>166</v>
      </c>
      <c r="E198" t="s">
        <v>8621</v>
      </c>
      <c r="F198">
        <v>2025</v>
      </c>
      <c r="G198">
        <v>4950</v>
      </c>
      <c r="I198" t="s">
        <v>26</v>
      </c>
      <c r="J198" t="s">
        <v>8622</v>
      </c>
      <c r="K198">
        <v>50</v>
      </c>
      <c r="L198" t="s">
        <v>33</v>
      </c>
      <c r="M198">
        <v>21000000</v>
      </c>
      <c r="N198">
        <v>444240</v>
      </c>
      <c r="O198">
        <v>21444240</v>
      </c>
      <c r="P198">
        <v>24690000</v>
      </c>
      <c r="Q198">
        <v>3245760</v>
      </c>
      <c r="R198">
        <v>1315</v>
      </c>
      <c r="S198" s="5">
        <f>IFERROR(VLOOKUP(A198,'Base ATR'!$1:$1048576,3,FALSE),O198)</f>
        <v>21000000</v>
      </c>
      <c r="T198" t="str">
        <f t="shared" si="20"/>
        <v>ROTACION BAJA</v>
      </c>
      <c r="U198" s="6">
        <f t="shared" si="21"/>
        <v>22221000</v>
      </c>
      <c r="V198" s="18">
        <f>_xlfn.XLOOKUP(A198,'Data precios'!A:A,'Data precios'!D:D,"",0,-1)</f>
        <v>25000000</v>
      </c>
      <c r="W198" s="9">
        <f t="shared" si="24"/>
        <v>310000</v>
      </c>
      <c r="X198" s="11">
        <f t="shared" si="22"/>
        <v>23500000</v>
      </c>
      <c r="Y198" s="9">
        <f t="shared" si="23"/>
        <v>-1500000</v>
      </c>
      <c r="Z198" s="6">
        <f>_xlfn.XLOOKUP($A198,'Data precios'!$A:$A,'Data precios'!G:G,"",0,-1)</f>
        <v>25000000</v>
      </c>
      <c r="AA198" s="6">
        <f>_xlfn.XLOOKUP($A198,'Data precios'!$A:$A,'Data precios'!H:H,"",0,-1)</f>
        <v>24250000</v>
      </c>
      <c r="AB198" s="6">
        <f>_xlfn.XLOOKUP($A198,'Data precios'!$A:$A,'Data precios'!I:I,"",0,-1)</f>
        <v>23500000</v>
      </c>
      <c r="AC198" s="6">
        <f>_xlfn.XLOOKUP($A198,'Data precios'!$A:$A,'Data precios'!J:J,"",0,-1)</f>
        <v>22500000</v>
      </c>
    </row>
    <row r="199" spans="1:29" ht="15" thickBot="1" x14ac:dyDescent="0.35">
      <c r="A199" t="s">
        <v>10166</v>
      </c>
      <c r="B199" t="s">
        <v>22</v>
      </c>
      <c r="C199" t="s">
        <v>54</v>
      </c>
      <c r="D199" t="s">
        <v>201</v>
      </c>
      <c r="E199" t="s">
        <v>10531</v>
      </c>
      <c r="F199">
        <v>2025</v>
      </c>
      <c r="G199">
        <v>11000</v>
      </c>
      <c r="I199" t="s">
        <v>26</v>
      </c>
      <c r="J199" t="s">
        <v>43</v>
      </c>
      <c r="K199">
        <v>28</v>
      </c>
      <c r="L199" t="s">
        <v>47</v>
      </c>
      <c r="M199">
        <v>10000000</v>
      </c>
      <c r="N199">
        <v>279240</v>
      </c>
      <c r="O199">
        <v>10279240</v>
      </c>
      <c r="P199">
        <v>12190000</v>
      </c>
      <c r="Q199">
        <v>1910760</v>
      </c>
      <c r="R199">
        <v>1567</v>
      </c>
      <c r="S199" s="5">
        <f>IFERROR(VLOOKUP(A199,'Base ATR'!$1:$1048576,3,FALSE),O199)</f>
        <v>10000000</v>
      </c>
      <c r="T199" t="str">
        <f t="shared" si="20"/>
        <v>ROTACION ALTA</v>
      </c>
      <c r="U199" s="6">
        <f t="shared" si="21"/>
        <v>12190000</v>
      </c>
      <c r="V199" s="18">
        <f>_xlfn.XLOOKUP(A199,'Data precios'!A:A,'Data precios'!D:D,"",0,-1)</f>
        <v>12100000</v>
      </c>
      <c r="W199" s="9">
        <f t="shared" si="24"/>
        <v>-90000</v>
      </c>
      <c r="X199" s="11">
        <f t="shared" si="22"/>
        <v>12100000</v>
      </c>
      <c r="Y199" s="9">
        <f t="shared" si="23"/>
        <v>0</v>
      </c>
      <c r="Z199" s="6">
        <f>_xlfn.XLOOKUP($A199,'Data precios'!$A:$A,'Data precios'!G:G,"",0,-1)</f>
        <v>12463000</v>
      </c>
      <c r="AA199" s="6">
        <f>_xlfn.XLOOKUP($A199,'Data precios'!$A:$A,'Data precios'!H:H,"",0,-1)</f>
        <v>12100000</v>
      </c>
      <c r="AB199" s="6">
        <f>_xlfn.XLOOKUP($A199,'Data precios'!$A:$A,'Data precios'!I:I,"",0,-1)</f>
        <v>11737000</v>
      </c>
      <c r="AC199" s="6">
        <f>_xlfn.XLOOKUP($A199,'Data precios'!$A:$A,'Data precios'!J:J,"",0,-1)</f>
        <v>11374000</v>
      </c>
    </row>
    <row r="200" spans="1:29" ht="15" thickBot="1" x14ac:dyDescent="0.35">
      <c r="A200" t="s">
        <v>10171</v>
      </c>
      <c r="B200" t="s">
        <v>22</v>
      </c>
      <c r="C200" t="s">
        <v>54</v>
      </c>
      <c r="D200" t="s">
        <v>4641</v>
      </c>
      <c r="E200" t="s">
        <v>10417</v>
      </c>
      <c r="F200">
        <v>2026</v>
      </c>
      <c r="G200">
        <v>4000</v>
      </c>
      <c r="I200" t="s">
        <v>26</v>
      </c>
      <c r="J200" t="s">
        <v>10418</v>
      </c>
      <c r="K200">
        <v>30</v>
      </c>
      <c r="L200" t="s">
        <v>33</v>
      </c>
      <c r="M200">
        <v>15000000</v>
      </c>
      <c r="N200">
        <v>354240</v>
      </c>
      <c r="O200">
        <v>15354240</v>
      </c>
      <c r="P200">
        <v>17990000</v>
      </c>
      <c r="Q200">
        <v>2635760</v>
      </c>
      <c r="R200">
        <v>1465</v>
      </c>
      <c r="S200" s="5">
        <f>IFERROR(VLOOKUP(A200,'Base ATR'!$1:$1048576,3,FALSE),O200)</f>
        <v>15000000</v>
      </c>
      <c r="T200" t="str">
        <f t="shared" si="20"/>
        <v>ROTACION ALTA</v>
      </c>
      <c r="U200" s="6">
        <f t="shared" si="21"/>
        <v>17990000</v>
      </c>
      <c r="V200" s="18">
        <f>_xlfn.XLOOKUP(A200,'Data precios'!A:A,'Data precios'!D:D,"",0,-1)</f>
        <v>18000000</v>
      </c>
      <c r="W200" s="9">
        <f t="shared" si="24"/>
        <v>10000</v>
      </c>
      <c r="X200" s="11">
        <f t="shared" si="22"/>
        <v>17460000</v>
      </c>
      <c r="Y200" s="9">
        <f t="shared" si="23"/>
        <v>-540000</v>
      </c>
      <c r="Z200" s="6">
        <f>_xlfn.XLOOKUP($A200,'Data precios'!$A:$A,'Data precios'!G:G,"",0,-1)</f>
        <v>18540000</v>
      </c>
      <c r="AA200" s="6">
        <f>_xlfn.XLOOKUP($A200,'Data precios'!$A:$A,'Data precios'!H:H,"",0,-1)</f>
        <v>18000000</v>
      </c>
      <c r="AB200" s="6">
        <f>_xlfn.XLOOKUP($A200,'Data precios'!$A:$A,'Data precios'!I:I,"",0,-1)</f>
        <v>17460000</v>
      </c>
      <c r="AC200" s="6">
        <f>_xlfn.XLOOKUP($A200,'Data precios'!$A:$A,'Data precios'!J:J,"",0,-1)</f>
        <v>16920000</v>
      </c>
    </row>
    <row r="201" spans="1:29" ht="15" thickBot="1" x14ac:dyDescent="0.35">
      <c r="A201" t="s">
        <v>5603</v>
      </c>
      <c r="B201" t="s">
        <v>22</v>
      </c>
      <c r="C201" t="s">
        <v>104</v>
      </c>
      <c r="D201" t="s">
        <v>163</v>
      </c>
      <c r="E201" t="s">
        <v>164</v>
      </c>
      <c r="F201">
        <v>2026</v>
      </c>
      <c r="G201">
        <v>6400</v>
      </c>
      <c r="I201" t="s">
        <v>26</v>
      </c>
      <c r="J201" t="s">
        <v>8570</v>
      </c>
      <c r="K201">
        <v>108</v>
      </c>
      <c r="L201" t="s">
        <v>33</v>
      </c>
      <c r="M201">
        <v>14500000</v>
      </c>
      <c r="N201">
        <v>346740</v>
      </c>
      <c r="O201">
        <v>14846740</v>
      </c>
      <c r="P201">
        <v>16490000</v>
      </c>
      <c r="Q201">
        <v>1643260</v>
      </c>
      <c r="R201">
        <v>997</v>
      </c>
      <c r="S201" s="5">
        <f>IFERROR(VLOOKUP(A201,'Base ATR'!$1:$1048576,3,FALSE),O201)</f>
        <v>14500000</v>
      </c>
      <c r="T201" t="str">
        <f t="shared" si="20"/>
        <v>LIQUIDAR</v>
      </c>
      <c r="U201" s="6">
        <f t="shared" si="21"/>
        <v>14016500</v>
      </c>
      <c r="V201" s="18">
        <f>_xlfn.XLOOKUP(A201,'Data precios'!A:A,'Data precios'!D:D,"",0,-1)</f>
        <v>17900000</v>
      </c>
      <c r="W201" s="9">
        <f t="shared" si="24"/>
        <v>1410000</v>
      </c>
      <c r="X201" s="11">
        <f t="shared" si="22"/>
        <v>15215000</v>
      </c>
      <c r="Y201" s="9">
        <f t="shared" si="23"/>
        <v>-2685000</v>
      </c>
      <c r="Z201" s="6">
        <f>_xlfn.XLOOKUP($A201,'Data precios'!$A:$A,'Data precios'!G:G,"",0,-1)</f>
        <v>16468000</v>
      </c>
      <c r="AA201" s="6">
        <f>_xlfn.XLOOKUP($A201,'Data precios'!$A:$A,'Data precios'!H:H,"",0,-1)</f>
        <v>16110000</v>
      </c>
      <c r="AB201" s="6">
        <f>_xlfn.XLOOKUP($A201,'Data precios'!$A:$A,'Data precios'!I:I,"",0,-1)</f>
        <v>15573000</v>
      </c>
      <c r="AC201" s="6">
        <f>_xlfn.XLOOKUP($A201,'Data precios'!$A:$A,'Data precios'!J:J,"",0,-1)</f>
        <v>15215000</v>
      </c>
    </row>
    <row r="202" spans="1:29" ht="15" thickBot="1" x14ac:dyDescent="0.35">
      <c r="A202" t="s">
        <v>6559</v>
      </c>
      <c r="B202" t="s">
        <v>22</v>
      </c>
      <c r="C202" t="s">
        <v>70</v>
      </c>
      <c r="D202" t="s">
        <v>36</v>
      </c>
      <c r="E202" t="s">
        <v>8547</v>
      </c>
      <c r="F202">
        <v>2026</v>
      </c>
      <c r="G202">
        <v>22255</v>
      </c>
      <c r="I202" t="s">
        <v>26</v>
      </c>
      <c r="J202" t="s">
        <v>4039</v>
      </c>
      <c r="K202">
        <v>84</v>
      </c>
      <c r="L202" t="s">
        <v>33</v>
      </c>
      <c r="M202">
        <v>10000000</v>
      </c>
      <c r="N202">
        <v>279240</v>
      </c>
      <c r="O202">
        <v>10279240</v>
      </c>
      <c r="P202">
        <v>11690000</v>
      </c>
      <c r="Q202">
        <v>1410760</v>
      </c>
      <c r="R202">
        <v>1207</v>
      </c>
      <c r="S202" s="5">
        <f>IFERROR(VLOOKUP(A202,'Base ATR'!$1:$1048576,3,FALSE),O202)</f>
        <v>10000000</v>
      </c>
      <c r="T202" t="str">
        <f t="shared" si="20"/>
        <v>LIQUIDAR</v>
      </c>
      <c r="U202" s="6">
        <f t="shared" si="21"/>
        <v>9936500</v>
      </c>
      <c r="V202" s="18">
        <f>_xlfn.XLOOKUP(A202,'Data precios'!A:A,'Data precios'!D:D,"",0,-1)</f>
        <v>11300000</v>
      </c>
      <c r="W202" s="9">
        <f t="shared" si="24"/>
        <v>-390000</v>
      </c>
      <c r="X202" s="11">
        <f t="shared" si="22"/>
        <v>10622000</v>
      </c>
      <c r="Y202" s="9">
        <f t="shared" si="23"/>
        <v>-678000</v>
      </c>
      <c r="Z202" s="6">
        <f>_xlfn.XLOOKUP($A202,'Data precios'!$A:$A,'Data precios'!G:G,"",0,-1)</f>
        <v>11639000</v>
      </c>
      <c r="AA202" s="6">
        <f>_xlfn.XLOOKUP($A202,'Data precios'!$A:$A,'Data precios'!H:H,"",0,-1)</f>
        <v>11300000</v>
      </c>
      <c r="AB202" s="6">
        <f>_xlfn.XLOOKUP($A202,'Data precios'!$A:$A,'Data precios'!I:I,"",0,-1)</f>
        <v>10961000</v>
      </c>
      <c r="AC202" s="6">
        <f>_xlfn.XLOOKUP($A202,'Data precios'!$A:$A,'Data precios'!J:J,"",0,-1)</f>
        <v>10622000</v>
      </c>
    </row>
    <row r="203" spans="1:29" ht="15" thickBot="1" x14ac:dyDescent="0.35">
      <c r="A203" t="s">
        <v>10668</v>
      </c>
      <c r="B203" t="s">
        <v>22</v>
      </c>
      <c r="C203" t="s">
        <v>54</v>
      </c>
      <c r="D203" t="s">
        <v>24</v>
      </c>
      <c r="E203" t="s">
        <v>10731</v>
      </c>
      <c r="F203">
        <v>2026</v>
      </c>
      <c r="G203">
        <v>12700</v>
      </c>
      <c r="I203" t="s">
        <v>26</v>
      </c>
      <c r="J203" t="s">
        <v>10732</v>
      </c>
      <c r="K203">
        <v>1</v>
      </c>
      <c r="L203" t="s">
        <v>39</v>
      </c>
      <c r="M203">
        <v>16200000</v>
      </c>
      <c r="N203">
        <v>0</v>
      </c>
      <c r="O203">
        <v>16200000</v>
      </c>
      <c r="P203">
        <v>18890000</v>
      </c>
      <c r="Q203">
        <v>2690000</v>
      </c>
      <c r="R203">
        <v>1424</v>
      </c>
      <c r="S203" s="5">
        <f>IFERROR(VLOOKUP(A203,'Base ATR'!$1:$1048576,3,FALSE),O203)</f>
        <v>16200000</v>
      </c>
      <c r="T203" t="str">
        <f t="shared" si="20"/>
        <v>ROTACION ALTA</v>
      </c>
      <c r="U203" s="6">
        <f t="shared" si="21"/>
        <v>18890000</v>
      </c>
      <c r="V203" s="18">
        <f>_xlfn.XLOOKUP(A203,'Data precios'!A:A,'Data precios'!D:D,"",0,-1)</f>
        <v>18900000</v>
      </c>
      <c r="W203" s="9">
        <f t="shared" si="24"/>
        <v>10000</v>
      </c>
      <c r="X203" s="11">
        <f t="shared" si="22"/>
        <v>17388000</v>
      </c>
      <c r="Y203" s="9">
        <f t="shared" si="23"/>
        <v>-1512000</v>
      </c>
      <c r="Z203" s="6">
        <f>_xlfn.XLOOKUP($A203,'Data precios'!$A:$A,'Data precios'!G:G,"",0,-1)</f>
        <v>17388000</v>
      </c>
      <c r="AA203" s="6">
        <f>_xlfn.XLOOKUP($A203,'Data precios'!$A:$A,'Data precios'!H:H,"",0,-1)</f>
        <v>17010000</v>
      </c>
      <c r="AB203" s="6">
        <f>_xlfn.XLOOKUP($A203,'Data precios'!$A:$A,'Data precios'!I:I,"",0,-1)</f>
        <v>16443000</v>
      </c>
      <c r="AC203" s="6">
        <f>_xlfn.XLOOKUP($A203,'Data precios'!$A:$A,'Data precios'!J:J,"",0,-1)</f>
        <v>16065000</v>
      </c>
    </row>
    <row r="204" spans="1:29" ht="15" thickBot="1" x14ac:dyDescent="0.35">
      <c r="A204" t="s">
        <v>9645</v>
      </c>
      <c r="B204" t="s">
        <v>22</v>
      </c>
      <c r="C204" t="s">
        <v>30</v>
      </c>
      <c r="D204" t="s">
        <v>50</v>
      </c>
      <c r="E204" t="s">
        <v>10419</v>
      </c>
      <c r="F204">
        <v>2026</v>
      </c>
      <c r="G204">
        <v>1800</v>
      </c>
      <c r="I204" t="s">
        <v>26</v>
      </c>
      <c r="J204" t="s">
        <v>43</v>
      </c>
      <c r="K204">
        <v>29</v>
      </c>
      <c r="L204" t="s">
        <v>47</v>
      </c>
      <c r="M204">
        <v>7400000</v>
      </c>
      <c r="N204">
        <v>240240</v>
      </c>
      <c r="O204">
        <v>7640240</v>
      </c>
      <c r="P204">
        <v>8990000</v>
      </c>
      <c r="Q204">
        <v>1349760</v>
      </c>
      <c r="R204">
        <v>1501</v>
      </c>
      <c r="S204" s="5">
        <f>IFERROR(VLOOKUP(A204,'Base ATR'!$1:$1048576,3,FALSE),O204)</f>
        <v>7400000</v>
      </c>
      <c r="T204" t="str">
        <f t="shared" si="20"/>
        <v>ROTACION ALTA</v>
      </c>
      <c r="U204" s="6">
        <f t="shared" si="21"/>
        <v>8990000</v>
      </c>
      <c r="V204" s="18">
        <f>_xlfn.XLOOKUP(A204,'Data precios'!A:A,'Data precios'!D:D,"",0,-1)</f>
        <v>8500000</v>
      </c>
      <c r="W204" s="9">
        <f t="shared" si="24"/>
        <v>-490000</v>
      </c>
      <c r="X204" s="11">
        <f t="shared" si="22"/>
        <v>8500000</v>
      </c>
      <c r="Y204" s="9">
        <f t="shared" si="23"/>
        <v>0</v>
      </c>
      <c r="Z204" s="6">
        <f>_xlfn.XLOOKUP($A204,'Data precios'!$A:$A,'Data precios'!G:G,"",0,-1)</f>
        <v>8755000</v>
      </c>
      <c r="AA204" s="6">
        <f>_xlfn.XLOOKUP($A204,'Data precios'!$A:$A,'Data precios'!H:H,"",0,-1)</f>
        <v>8500000</v>
      </c>
      <c r="AB204" s="6">
        <f>_xlfn.XLOOKUP($A204,'Data precios'!$A:$A,'Data precios'!I:I,"",0,-1)</f>
        <v>8245000</v>
      </c>
      <c r="AC204" s="6">
        <f>_xlfn.XLOOKUP($A204,'Data precios'!$A:$A,'Data precios'!J:J,"",0,-1)</f>
        <v>7990000</v>
      </c>
    </row>
    <row r="205" spans="1:29" ht="15" thickBot="1" x14ac:dyDescent="0.35">
      <c r="A205" t="s">
        <v>8690</v>
      </c>
      <c r="B205" t="s">
        <v>22</v>
      </c>
      <c r="C205" t="s">
        <v>54</v>
      </c>
      <c r="D205" t="s">
        <v>191</v>
      </c>
      <c r="E205" t="s">
        <v>10389</v>
      </c>
      <c r="F205">
        <v>2026</v>
      </c>
      <c r="G205">
        <v>6207</v>
      </c>
      <c r="I205" t="s">
        <v>26</v>
      </c>
      <c r="J205" t="s">
        <v>43</v>
      </c>
      <c r="K205">
        <v>31</v>
      </c>
      <c r="L205" t="s">
        <v>52</v>
      </c>
      <c r="M205">
        <v>15000000</v>
      </c>
      <c r="N205">
        <v>354240</v>
      </c>
      <c r="O205">
        <v>15354240</v>
      </c>
      <c r="P205">
        <v>17490000</v>
      </c>
      <c r="Q205">
        <v>2135760</v>
      </c>
      <c r="R205">
        <v>1221</v>
      </c>
      <c r="S205" s="5">
        <f>IFERROR(VLOOKUP(A205,'Base ATR'!$1:$1048576,3,FALSE),O205)</f>
        <v>15000000</v>
      </c>
      <c r="T205" t="str">
        <f t="shared" si="20"/>
        <v>ROTACION BAJA</v>
      </c>
      <c r="U205" s="6">
        <f t="shared" si="21"/>
        <v>15741000</v>
      </c>
      <c r="V205" s="18">
        <f>_xlfn.XLOOKUP(A205,'Data precios'!A:A,'Data precios'!D:D,"",0,-1)</f>
        <v>17400000</v>
      </c>
      <c r="W205" s="9">
        <f t="shared" si="24"/>
        <v>-90000</v>
      </c>
      <c r="X205" s="11">
        <f t="shared" si="22"/>
        <v>15138000</v>
      </c>
      <c r="Y205" s="9">
        <f t="shared" si="23"/>
        <v>-2262000</v>
      </c>
      <c r="Z205" s="6">
        <f>_xlfn.XLOOKUP($A205,'Data precios'!$A:$A,'Data precios'!G:G,"",0,-1)</f>
        <v>16008000</v>
      </c>
      <c r="AA205" s="6">
        <f>_xlfn.XLOOKUP($A205,'Data precios'!$A:$A,'Data precios'!H:H,"",0,-1)</f>
        <v>15660000</v>
      </c>
      <c r="AB205" s="6">
        <f>_xlfn.XLOOKUP($A205,'Data precios'!$A:$A,'Data precios'!I:I,"",0,-1)</f>
        <v>15138000</v>
      </c>
      <c r="AC205" s="6">
        <f>_xlfn.XLOOKUP($A205,'Data precios'!$A:$A,'Data precios'!J:J,"",0,-1)</f>
        <v>14790000</v>
      </c>
    </row>
    <row r="206" spans="1:29" ht="15" thickBot="1" x14ac:dyDescent="0.35">
      <c r="A206" t="s">
        <v>480</v>
      </c>
      <c r="B206" t="s">
        <v>385</v>
      </c>
      <c r="C206" t="s">
        <v>5337</v>
      </c>
      <c r="D206" t="s">
        <v>188</v>
      </c>
      <c r="E206" t="s">
        <v>8590</v>
      </c>
      <c r="F206">
        <v>2017</v>
      </c>
      <c r="G206">
        <v>200000</v>
      </c>
      <c r="I206" t="s">
        <v>26</v>
      </c>
      <c r="J206" t="s">
        <v>43</v>
      </c>
      <c r="K206">
        <v>240</v>
      </c>
      <c r="L206" t="s">
        <v>52</v>
      </c>
      <c r="M206">
        <v>12605042</v>
      </c>
      <c r="N206">
        <v>0</v>
      </c>
      <c r="O206">
        <v>12605042</v>
      </c>
      <c r="P206">
        <v>17690000</v>
      </c>
      <c r="Q206">
        <v>5084958</v>
      </c>
      <c r="R206">
        <v>2874</v>
      </c>
      <c r="S206" s="5">
        <f>IFERROR(VLOOKUP(A206,'Base ATR'!$1:$1048576,3,FALSE),O206)</f>
        <v>15000000</v>
      </c>
      <c r="T206" t="str">
        <f t="shared" si="20"/>
        <v>LIQUIDAR</v>
      </c>
      <c r="U206" s="6">
        <f t="shared" si="21"/>
        <v>15036500</v>
      </c>
      <c r="V206" s="18" t="str">
        <f>_xlfn.XLOOKUP(A206,'Data precios'!A:A,'Data precios'!D:D,"",0,-1)</f>
        <v>-</v>
      </c>
      <c r="W206" s="9" t="e">
        <f t="shared" si="24"/>
        <v>#VALUE!</v>
      </c>
      <c r="X206" s="11">
        <f t="shared" si="22"/>
        <v>12605042</v>
      </c>
      <c r="Y206" s="9" t="str">
        <f t="shared" si="23"/>
        <v/>
      </c>
      <c r="Z206" s="6">
        <f>_xlfn.XLOOKUP($A206,'Data precios'!$A:$A,'Data precios'!G:G,"",0,-1)</f>
        <v>12605042</v>
      </c>
      <c r="AA206" s="6">
        <f>_xlfn.XLOOKUP($A206,'Data precios'!$A:$A,'Data precios'!H:H,"",0,-1)</f>
        <v>12605042</v>
      </c>
      <c r="AB206" s="6">
        <f>_xlfn.XLOOKUP($A206,'Data precios'!$A:$A,'Data precios'!I:I,"",0,-1)</f>
        <v>12605042</v>
      </c>
      <c r="AC206" s="6">
        <f>_xlfn.XLOOKUP($A206,'Data precios'!$A:$A,'Data precios'!J:J,"",0,-1)</f>
        <v>12605042</v>
      </c>
    </row>
    <row r="207" spans="1:29" ht="15" thickBot="1" x14ac:dyDescent="0.35">
      <c r="A207" t="s">
        <v>8602</v>
      </c>
      <c r="B207" t="s">
        <v>385</v>
      </c>
      <c r="C207" t="s">
        <v>5291</v>
      </c>
      <c r="D207" t="s">
        <v>89</v>
      </c>
      <c r="E207" t="s">
        <v>8603</v>
      </c>
      <c r="F207">
        <v>2020</v>
      </c>
      <c r="G207">
        <v>10500</v>
      </c>
      <c r="I207" t="s">
        <v>26</v>
      </c>
      <c r="J207" t="s">
        <v>60</v>
      </c>
      <c r="K207">
        <v>1186</v>
      </c>
      <c r="L207" t="s">
        <v>28</v>
      </c>
      <c r="M207">
        <v>10356480</v>
      </c>
      <c r="N207">
        <v>72666</v>
      </c>
      <c r="O207">
        <v>10429146</v>
      </c>
      <c r="P207">
        <v>8990000</v>
      </c>
      <c r="Q207">
        <v>-1439146</v>
      </c>
      <c r="R207">
        <v>-1601</v>
      </c>
      <c r="S207" s="5">
        <f>IFERROR(VLOOKUP(A207,'Base ATR'!$1:$1048576,3,FALSE),O207)</f>
        <v>10429146</v>
      </c>
      <c r="T207" t="str">
        <f t="shared" si="20"/>
        <v>LIQUIDAR</v>
      </c>
      <c r="U207" s="6">
        <f t="shared" si="21"/>
        <v>7641500</v>
      </c>
      <c r="V207" s="18">
        <f>_xlfn.XLOOKUP(A207,'Data precios'!A:A,'Data precios'!D:D,"",0,-1)</f>
        <v>7460000</v>
      </c>
      <c r="W207" s="9">
        <f t="shared" si="24"/>
        <v>-1530000</v>
      </c>
      <c r="X207" s="11">
        <f t="shared" si="22"/>
        <v>10429146</v>
      </c>
      <c r="Y207" s="9">
        <f t="shared" si="23"/>
        <v>2969146</v>
      </c>
      <c r="Z207" s="6">
        <f>_xlfn.XLOOKUP($A207,'Data precios'!$A:$A,'Data precios'!G:G,"",0,-1)</f>
        <v>10429146</v>
      </c>
      <c r="AA207" s="6">
        <f>_xlfn.XLOOKUP($A207,'Data precios'!$A:$A,'Data precios'!H:H,"",0,-1)</f>
        <v>10429146</v>
      </c>
      <c r="AB207" s="6">
        <f>_xlfn.XLOOKUP($A207,'Data precios'!$A:$A,'Data precios'!I:I,"",0,-1)</f>
        <v>10429146</v>
      </c>
      <c r="AC207" s="6">
        <f>_xlfn.XLOOKUP($A207,'Data precios'!$A:$A,'Data precios'!J:J,"",0,-1)</f>
        <v>10429146</v>
      </c>
    </row>
    <row r="208" spans="1:29" ht="15" thickBot="1" x14ac:dyDescent="0.35">
      <c r="A208" t="s">
        <v>8684</v>
      </c>
      <c r="B208" t="s">
        <v>385</v>
      </c>
      <c r="C208" t="s">
        <v>5323</v>
      </c>
      <c r="D208" t="s">
        <v>194</v>
      </c>
      <c r="E208" t="s">
        <v>8685</v>
      </c>
      <c r="F208">
        <v>2020</v>
      </c>
      <c r="G208">
        <v>0</v>
      </c>
      <c r="I208" t="s">
        <v>343</v>
      </c>
      <c r="J208" t="s">
        <v>5327</v>
      </c>
      <c r="K208">
        <v>2336</v>
      </c>
      <c r="L208" t="s">
        <v>8640</v>
      </c>
      <c r="M208">
        <v>6854706</v>
      </c>
      <c r="N208">
        <v>2676883</v>
      </c>
      <c r="O208">
        <v>9531589</v>
      </c>
      <c r="P208">
        <v>12490000</v>
      </c>
      <c r="Q208">
        <v>2958411</v>
      </c>
      <c r="R208">
        <v>2369</v>
      </c>
      <c r="S208" s="5">
        <f>IFERROR(VLOOKUP(A208,'Base ATR'!$1:$1048576,3,FALSE),O208)</f>
        <v>9531589</v>
      </c>
      <c r="T208" t="str">
        <f t="shared" si="20"/>
        <v>LIQUIDAR</v>
      </c>
      <c r="U208" s="6">
        <f t="shared" si="21"/>
        <v>10616500</v>
      </c>
      <c r="V208" s="18" t="str">
        <f>_xlfn.XLOOKUP(A208,'Data precios'!A:A,'Data precios'!D:D,"",0,-1)</f>
        <v>USO SERVICIO/GERENCIA</v>
      </c>
      <c r="W208" s="9" t="e">
        <f t="shared" si="24"/>
        <v>#VALUE!</v>
      </c>
      <c r="X208" s="11">
        <f t="shared" si="22"/>
        <v>9531589</v>
      </c>
      <c r="Y208" s="9" t="str">
        <f t="shared" si="23"/>
        <v/>
      </c>
      <c r="Z208" s="6">
        <f>_xlfn.XLOOKUP($A208,'Data precios'!$A:$A,'Data precios'!G:G,"",0,-1)</f>
        <v>9531589</v>
      </c>
      <c r="AA208" s="6">
        <f>_xlfn.XLOOKUP($A208,'Data precios'!$A:$A,'Data precios'!H:H,"",0,-1)</f>
        <v>9531589</v>
      </c>
      <c r="AB208" s="6">
        <f>_xlfn.XLOOKUP($A208,'Data precios'!$A:$A,'Data precios'!I:I,"",0,-1)</f>
        <v>9531589</v>
      </c>
      <c r="AC208" s="6">
        <f>_xlfn.XLOOKUP($A208,'Data precios'!$A:$A,'Data precios'!J:J,"",0,-1)</f>
        <v>9531589</v>
      </c>
    </row>
    <row r="209" spans="1:29" ht="15" thickBot="1" x14ac:dyDescent="0.35">
      <c r="A209" t="s">
        <v>8596</v>
      </c>
      <c r="B209" t="s">
        <v>385</v>
      </c>
      <c r="C209" t="s">
        <v>4006</v>
      </c>
      <c r="D209" t="s">
        <v>188</v>
      </c>
      <c r="E209" t="s">
        <v>8597</v>
      </c>
      <c r="F209">
        <v>2022</v>
      </c>
      <c r="G209">
        <v>0</v>
      </c>
      <c r="I209" t="s">
        <v>26</v>
      </c>
      <c r="J209" t="s">
        <v>43</v>
      </c>
      <c r="K209">
        <v>364</v>
      </c>
      <c r="L209" t="s">
        <v>52</v>
      </c>
      <c r="M209">
        <v>31092437</v>
      </c>
      <c r="N209">
        <v>0</v>
      </c>
      <c r="O209">
        <v>31092437</v>
      </c>
      <c r="P209">
        <v>37000000</v>
      </c>
      <c r="Q209">
        <v>5907563</v>
      </c>
      <c r="R209">
        <v>1597</v>
      </c>
      <c r="S209" s="5">
        <f>IFERROR(VLOOKUP(A209,'Base ATR'!$1:$1048576,3,FALSE),O209)</f>
        <v>31092437</v>
      </c>
      <c r="T209" t="str">
        <f t="shared" si="20"/>
        <v>LIQUIDAR</v>
      </c>
      <c r="U209" s="6">
        <f t="shared" si="21"/>
        <v>31450000</v>
      </c>
      <c r="V209" s="18" t="str">
        <f>_xlfn.XLOOKUP(A209,'Data precios'!A:A,'Data precios'!D:D,"",0,-1)</f>
        <v>-</v>
      </c>
      <c r="W209" s="9" t="e">
        <f t="shared" si="24"/>
        <v>#VALUE!</v>
      </c>
      <c r="X209" s="11">
        <f t="shared" si="22"/>
        <v>31092437</v>
      </c>
      <c r="Y209" s="9" t="str">
        <f t="shared" si="23"/>
        <v/>
      </c>
      <c r="Z209" s="6">
        <f>_xlfn.XLOOKUP($A209,'Data precios'!$A:$A,'Data precios'!G:G,"",0,-1)</f>
        <v>31092437</v>
      </c>
      <c r="AA209" s="6">
        <f>_xlfn.XLOOKUP($A209,'Data precios'!$A:$A,'Data precios'!H:H,"",0,-1)</f>
        <v>31092437</v>
      </c>
      <c r="AB209" s="6">
        <f>_xlfn.XLOOKUP($A209,'Data precios'!$A:$A,'Data precios'!I:I,"",0,-1)</f>
        <v>31092437</v>
      </c>
      <c r="AC209" s="6">
        <f>_xlfn.XLOOKUP($A209,'Data precios'!$A:$A,'Data precios'!J:J,"",0,-1)</f>
        <v>31092437</v>
      </c>
    </row>
    <row r="210" spans="1:29" ht="15" thickBot="1" x14ac:dyDescent="0.35">
      <c r="A210" t="s">
        <v>8599</v>
      </c>
      <c r="B210" t="s">
        <v>385</v>
      </c>
      <c r="C210" t="s">
        <v>5291</v>
      </c>
      <c r="D210" t="s">
        <v>5297</v>
      </c>
      <c r="E210" t="s">
        <v>8600</v>
      </c>
      <c r="F210">
        <v>2023</v>
      </c>
      <c r="G210">
        <v>3400</v>
      </c>
      <c r="I210" t="s">
        <v>26</v>
      </c>
      <c r="J210" t="s">
        <v>38</v>
      </c>
      <c r="K210">
        <v>836</v>
      </c>
      <c r="L210" t="s">
        <v>8565</v>
      </c>
      <c r="M210">
        <v>21408968</v>
      </c>
      <c r="N210">
        <v>367754</v>
      </c>
      <c r="O210">
        <v>21776722</v>
      </c>
      <c r="P210">
        <v>21408969</v>
      </c>
      <c r="Q210">
        <v>-367753</v>
      </c>
      <c r="R210">
        <v>-172</v>
      </c>
      <c r="S210" s="5">
        <f>IFERROR(VLOOKUP(A210,'Base ATR'!$1:$1048576,3,FALSE),O210)</f>
        <v>21776722</v>
      </c>
      <c r="T210" t="str">
        <f t="shared" si="20"/>
        <v>LIQUIDAR</v>
      </c>
      <c r="U210" s="6">
        <f t="shared" si="21"/>
        <v>18197623.649999999</v>
      </c>
      <c r="V210" s="18">
        <f>_xlfn.XLOOKUP(A210,'Data precios'!A:A,'Data precios'!D:D,"",0,-1)</f>
        <v>10700000</v>
      </c>
      <c r="W210" s="9">
        <f t="shared" si="24"/>
        <v>-10708969</v>
      </c>
      <c r="X210" s="11">
        <f t="shared" si="22"/>
        <v>21776722</v>
      </c>
      <c r="Y210" s="9">
        <f t="shared" si="23"/>
        <v>11076722</v>
      </c>
      <c r="Z210" s="6">
        <f>_xlfn.XLOOKUP($A210,'Data precios'!$A:$A,'Data precios'!G:G,"",0,-1)</f>
        <v>21776722</v>
      </c>
      <c r="AA210" s="6">
        <f>_xlfn.XLOOKUP($A210,'Data precios'!$A:$A,'Data precios'!H:H,"",0,-1)</f>
        <v>21776722</v>
      </c>
      <c r="AB210" s="6">
        <f>_xlfn.XLOOKUP($A210,'Data precios'!$A:$A,'Data precios'!I:I,"",0,-1)</f>
        <v>21776722</v>
      </c>
      <c r="AC210" s="6">
        <f>_xlfn.XLOOKUP($A210,'Data precios'!$A:$A,'Data precios'!J:J,"",0,-1)</f>
        <v>21776722</v>
      </c>
    </row>
    <row r="211" spans="1:29" ht="15" thickBot="1" x14ac:dyDescent="0.35">
      <c r="A211" t="s">
        <v>4136</v>
      </c>
      <c r="B211" t="s">
        <v>385</v>
      </c>
      <c r="C211" t="s">
        <v>54</v>
      </c>
      <c r="D211" t="s">
        <v>36</v>
      </c>
      <c r="E211" t="s">
        <v>3995</v>
      </c>
      <c r="F211">
        <v>2023</v>
      </c>
      <c r="G211">
        <v>717</v>
      </c>
      <c r="I211" t="s">
        <v>26</v>
      </c>
      <c r="J211" t="s">
        <v>4039</v>
      </c>
      <c r="K211">
        <v>618</v>
      </c>
      <c r="L211" t="s">
        <v>33</v>
      </c>
      <c r="M211">
        <v>22851906</v>
      </c>
      <c r="N211">
        <v>0</v>
      </c>
      <c r="O211">
        <v>22851906</v>
      </c>
      <c r="P211">
        <v>15990000</v>
      </c>
      <c r="Q211">
        <v>-6861906</v>
      </c>
      <c r="R211">
        <v>-4291</v>
      </c>
      <c r="S211" s="5">
        <f>IFERROR(VLOOKUP(A211,'Base ATR'!$1:$1048576,3,FALSE),O211)</f>
        <v>22851906</v>
      </c>
      <c r="T211" t="str">
        <f t="shared" si="20"/>
        <v>LIQUIDAR</v>
      </c>
      <c r="U211" s="6">
        <f t="shared" si="21"/>
        <v>13591500</v>
      </c>
      <c r="V211" s="18">
        <f>_xlfn.XLOOKUP(A211,'Data precios'!A:A,'Data precios'!D:D,"",0,-1)</f>
        <v>14700000</v>
      </c>
      <c r="W211" s="9">
        <f t="shared" si="24"/>
        <v>-1290000</v>
      </c>
      <c r="X211" s="11">
        <f t="shared" si="22"/>
        <v>22851906</v>
      </c>
      <c r="Y211" s="9">
        <f t="shared" si="23"/>
        <v>8151906</v>
      </c>
      <c r="Z211" s="6">
        <f>_xlfn.XLOOKUP($A211,'Data precios'!$A:$A,'Data precios'!G:G,"",0,-1)</f>
        <v>22851906</v>
      </c>
      <c r="AA211" s="6">
        <f>_xlfn.XLOOKUP($A211,'Data precios'!$A:$A,'Data precios'!H:H,"",0,-1)</f>
        <v>22851906</v>
      </c>
      <c r="AB211" s="6">
        <f>_xlfn.XLOOKUP($A211,'Data precios'!$A:$A,'Data precios'!I:I,"",0,-1)</f>
        <v>22851906</v>
      </c>
      <c r="AC211" s="6">
        <f>_xlfn.XLOOKUP($A211,'Data precios'!$A:$A,'Data precios'!J:J,"",0,-1)</f>
        <v>22851906</v>
      </c>
    </row>
    <row r="212" spans="1:29" ht="15" thickBot="1" x14ac:dyDescent="0.35">
      <c r="A212" t="s">
        <v>5325</v>
      </c>
      <c r="B212" t="s">
        <v>385</v>
      </c>
      <c r="C212" t="s">
        <v>5323</v>
      </c>
      <c r="D212" t="s">
        <v>5326</v>
      </c>
      <c r="E212" t="s">
        <v>5332</v>
      </c>
      <c r="F212">
        <v>2023</v>
      </c>
      <c r="G212">
        <v>11258</v>
      </c>
      <c r="I212" t="s">
        <v>26</v>
      </c>
      <c r="J212" t="s">
        <v>5327</v>
      </c>
      <c r="K212">
        <v>498</v>
      </c>
      <c r="L212" t="s">
        <v>33</v>
      </c>
      <c r="M212">
        <v>22990000</v>
      </c>
      <c r="N212">
        <v>20000</v>
      </c>
      <c r="O212">
        <v>23010000</v>
      </c>
      <c r="P212">
        <v>22990000</v>
      </c>
      <c r="Q212">
        <v>-20000</v>
      </c>
      <c r="R212">
        <v>-9</v>
      </c>
      <c r="S212" s="5">
        <f>IFERROR(VLOOKUP(A212,'Base ATR'!$1:$1048576,3,FALSE),O212)</f>
        <v>23010000</v>
      </c>
      <c r="T212" t="str">
        <f t="shared" si="20"/>
        <v>LIQUIDAR</v>
      </c>
      <c r="U212" s="6">
        <f t="shared" si="21"/>
        <v>19541500</v>
      </c>
      <c r="V212" s="18">
        <f>_xlfn.XLOOKUP(A212,'Data precios'!A:A,'Data precios'!D:D,"",0,-1)</f>
        <v>13700000</v>
      </c>
      <c r="W212" s="9">
        <f t="shared" si="24"/>
        <v>-9290000</v>
      </c>
      <c r="X212" s="11">
        <f t="shared" si="22"/>
        <v>23010000</v>
      </c>
      <c r="Y212" s="9">
        <f t="shared" si="23"/>
        <v>9310000</v>
      </c>
      <c r="Z212" s="6">
        <f>_xlfn.XLOOKUP($A212,'Data precios'!$A:$A,'Data precios'!G:G,"",0,-1)</f>
        <v>23010000</v>
      </c>
      <c r="AA212" s="6">
        <f>_xlfn.XLOOKUP($A212,'Data precios'!$A:$A,'Data precios'!H:H,"",0,-1)</f>
        <v>23010000</v>
      </c>
      <c r="AB212" s="6">
        <f>_xlfn.XLOOKUP($A212,'Data precios'!$A:$A,'Data precios'!I:I,"",0,-1)</f>
        <v>23010000</v>
      </c>
      <c r="AC212" s="6">
        <f>_xlfn.XLOOKUP($A212,'Data precios'!$A:$A,'Data precios'!J:J,"",0,-1)</f>
        <v>23010000</v>
      </c>
    </row>
    <row r="213" spans="1:29" ht="15" thickBot="1" x14ac:dyDescent="0.35">
      <c r="A213" t="s">
        <v>4135</v>
      </c>
      <c r="B213" t="s">
        <v>385</v>
      </c>
      <c r="C213" t="s">
        <v>54</v>
      </c>
      <c r="D213" t="s">
        <v>163</v>
      </c>
      <c r="E213" t="s">
        <v>395</v>
      </c>
      <c r="F213">
        <v>2024</v>
      </c>
      <c r="G213">
        <v>10171</v>
      </c>
      <c r="I213" t="s">
        <v>343</v>
      </c>
      <c r="J213" t="s">
        <v>43</v>
      </c>
      <c r="K213">
        <v>339</v>
      </c>
      <c r="L213" t="s">
        <v>33</v>
      </c>
      <c r="M213">
        <v>17583866</v>
      </c>
      <c r="N213">
        <v>1418899</v>
      </c>
      <c r="O213">
        <v>19002765</v>
      </c>
      <c r="P213">
        <v>18090000</v>
      </c>
      <c r="Q213">
        <v>-912765</v>
      </c>
      <c r="R213">
        <v>-505</v>
      </c>
      <c r="S213" s="5">
        <f>IFERROR(VLOOKUP(A213,'Base ATR'!$1:$1048576,3,FALSE),O213)</f>
        <v>19002765</v>
      </c>
      <c r="T213" t="str">
        <f t="shared" si="20"/>
        <v>LIQUIDAR</v>
      </c>
      <c r="U213" s="6">
        <f t="shared" si="21"/>
        <v>15376500</v>
      </c>
      <c r="V213" s="18">
        <f>_xlfn.XLOOKUP(A213,'Data precios'!A:A,'Data precios'!D:D,"",0,-1)</f>
        <v>17000000</v>
      </c>
      <c r="W213" s="9">
        <f t="shared" si="24"/>
        <v>-1090000</v>
      </c>
      <c r="X213" s="11">
        <f t="shared" si="22"/>
        <v>19002765</v>
      </c>
      <c r="Y213" s="9">
        <f t="shared" si="23"/>
        <v>2002765</v>
      </c>
      <c r="Z213" s="6">
        <f>_xlfn.XLOOKUP($A213,'Data precios'!$A:$A,'Data precios'!G:G,"",0,-1)</f>
        <v>19002765</v>
      </c>
      <c r="AA213" s="6">
        <f>_xlfn.XLOOKUP($A213,'Data precios'!$A:$A,'Data precios'!H:H,"",0,-1)</f>
        <v>19002765</v>
      </c>
      <c r="AB213" s="6">
        <f>_xlfn.XLOOKUP($A213,'Data precios'!$A:$A,'Data precios'!I:I,"",0,-1)</f>
        <v>19002765</v>
      </c>
      <c r="AC213" s="6">
        <f>_xlfn.XLOOKUP($A213,'Data precios'!$A:$A,'Data precios'!J:J,"",0,-1)</f>
        <v>19002765</v>
      </c>
    </row>
    <row r="214" spans="1:29" ht="15" thickBot="1" x14ac:dyDescent="0.35">
      <c r="A214" t="s">
        <v>10715</v>
      </c>
      <c r="B214" t="s">
        <v>385</v>
      </c>
      <c r="C214" t="s">
        <v>8592</v>
      </c>
      <c r="D214" t="s">
        <v>392</v>
      </c>
      <c r="E214" t="s">
        <v>10716</v>
      </c>
      <c r="F214">
        <v>2024</v>
      </c>
      <c r="G214">
        <v>15100</v>
      </c>
      <c r="I214" t="s">
        <v>343</v>
      </c>
      <c r="J214" t="s">
        <v>143</v>
      </c>
      <c r="K214">
        <v>906</v>
      </c>
      <c r="L214" t="s">
        <v>344</v>
      </c>
      <c r="M214">
        <v>30243697</v>
      </c>
      <c r="N214">
        <v>847880</v>
      </c>
      <c r="O214">
        <v>31091577</v>
      </c>
      <c r="P214">
        <v>19790000</v>
      </c>
      <c r="Q214">
        <v>-11301577</v>
      </c>
      <c r="R214">
        <v>-5711</v>
      </c>
      <c r="S214" s="5">
        <f>IFERROR(VLOOKUP(A214,'Base ATR'!$1:$1048576,3,FALSE),O214)</f>
        <v>31091577</v>
      </c>
      <c r="T214" t="str">
        <f t="shared" si="20"/>
        <v>LIQUIDAR</v>
      </c>
      <c r="U214" s="6">
        <f t="shared" si="21"/>
        <v>16821500</v>
      </c>
      <c r="V214" s="18" t="str">
        <f>_xlfn.XLOOKUP(A214,'Data precios'!A:A,'Data precios'!D:D,"",0,-1)</f>
        <v/>
      </c>
      <c r="W214" s="9" t="e">
        <f t="shared" si="24"/>
        <v>#VALUE!</v>
      </c>
      <c r="X214" s="11" t="str">
        <f t="shared" si="22"/>
        <v/>
      </c>
      <c r="Y214" s="9" t="str">
        <f t="shared" si="23"/>
        <v/>
      </c>
      <c r="Z214" s="6" t="str">
        <f>_xlfn.XLOOKUP($A214,'Data precios'!$A:$A,'Data precios'!G:G,"",0,-1)</f>
        <v/>
      </c>
      <c r="AA214" s="6" t="str">
        <f>_xlfn.XLOOKUP($A214,'Data precios'!$A:$A,'Data precios'!H:H,"",0,-1)</f>
        <v/>
      </c>
      <c r="AB214" s="6" t="str">
        <f>_xlfn.XLOOKUP($A214,'Data precios'!$A:$A,'Data precios'!I:I,"",0,-1)</f>
        <v/>
      </c>
      <c r="AC214" s="6" t="str">
        <f>_xlfn.XLOOKUP($A214,'Data precios'!$A:$A,'Data precios'!J:J,"",0,-1)</f>
        <v/>
      </c>
    </row>
    <row r="215" spans="1:29" ht="15" thickBot="1" x14ac:dyDescent="0.35">
      <c r="A215" t="s">
        <v>415</v>
      </c>
      <c r="B215" t="s">
        <v>385</v>
      </c>
      <c r="C215" t="s">
        <v>4006</v>
      </c>
      <c r="D215" t="s">
        <v>4043</v>
      </c>
      <c r="E215" t="s">
        <v>4146</v>
      </c>
      <c r="F215">
        <v>2025</v>
      </c>
      <c r="G215">
        <v>0</v>
      </c>
      <c r="I215" t="s">
        <v>26</v>
      </c>
      <c r="J215" t="s">
        <v>43</v>
      </c>
      <c r="K215">
        <v>192</v>
      </c>
      <c r="L215" t="s">
        <v>8584</v>
      </c>
      <c r="M215">
        <v>37656800</v>
      </c>
      <c r="N215">
        <v>0</v>
      </c>
      <c r="O215">
        <v>37656800</v>
      </c>
      <c r="P215">
        <v>38000000</v>
      </c>
      <c r="Q215">
        <v>343200</v>
      </c>
      <c r="R215">
        <v>9</v>
      </c>
      <c r="S215" s="5">
        <f>IFERROR(VLOOKUP(A215,'Base ATR'!$1:$1048576,3,FALSE),O215)</f>
        <v>44811592</v>
      </c>
      <c r="T215" t="str">
        <f t="shared" si="20"/>
        <v>LIQUIDAR</v>
      </c>
      <c r="U215" s="6">
        <f t="shared" si="21"/>
        <v>32300000</v>
      </c>
      <c r="V215" s="18" t="str">
        <f>_xlfn.XLOOKUP(A215,'Data precios'!A:A,'Data precios'!D:D,"",0,-1)</f>
        <v>-</v>
      </c>
      <c r="W215" s="9" t="e">
        <f t="shared" si="24"/>
        <v>#VALUE!</v>
      </c>
      <c r="X215" s="11">
        <f t="shared" si="22"/>
        <v>37656800</v>
      </c>
      <c r="Y215" s="9" t="str">
        <f t="shared" si="23"/>
        <v/>
      </c>
      <c r="Z215" s="6">
        <f>_xlfn.XLOOKUP($A215,'Data precios'!$A:$A,'Data precios'!G:G,"",0,-1)</f>
        <v>37656800</v>
      </c>
      <c r="AA215" s="6">
        <f>_xlfn.XLOOKUP($A215,'Data precios'!$A:$A,'Data precios'!H:H,"",0,-1)</f>
        <v>37656800</v>
      </c>
      <c r="AB215" s="6">
        <f>_xlfn.XLOOKUP($A215,'Data precios'!$A:$A,'Data precios'!I:I,"",0,-1)</f>
        <v>37656800</v>
      </c>
      <c r="AC215" s="6">
        <f>_xlfn.XLOOKUP($A215,'Data precios'!$A:$A,'Data precios'!J:J,"",0,-1)</f>
        <v>37656800</v>
      </c>
    </row>
    <row r="216" spans="1:29" ht="15" thickBot="1" x14ac:dyDescent="0.35">
      <c r="A216" t="s">
        <v>5322</v>
      </c>
      <c r="B216" t="s">
        <v>385</v>
      </c>
      <c r="C216" t="s">
        <v>5323</v>
      </c>
      <c r="D216" t="s">
        <v>194</v>
      </c>
      <c r="E216" t="s">
        <v>5331</v>
      </c>
      <c r="F216">
        <v>2024</v>
      </c>
      <c r="G216">
        <v>40010</v>
      </c>
      <c r="I216" t="s">
        <v>343</v>
      </c>
      <c r="J216" t="s">
        <v>5324</v>
      </c>
      <c r="K216">
        <v>893</v>
      </c>
      <c r="L216" t="s">
        <v>344</v>
      </c>
      <c r="M216">
        <v>29750700</v>
      </c>
      <c r="N216">
        <v>2559508</v>
      </c>
      <c r="O216">
        <v>32310208</v>
      </c>
      <c r="P216">
        <v>31990000</v>
      </c>
      <c r="Q216">
        <v>-320208</v>
      </c>
      <c r="R216">
        <v>-1</v>
      </c>
      <c r="S216" s="5">
        <f>IFERROR(VLOOKUP(A216,'Base ATR'!$1:$1048576,3,FALSE),O216)</f>
        <v>32310208</v>
      </c>
      <c r="T216" t="str">
        <f t="shared" si="20"/>
        <v>LIQUIDAR</v>
      </c>
      <c r="U216" s="6">
        <f t="shared" si="21"/>
        <v>27191500</v>
      </c>
      <c r="V216" s="18">
        <f>_xlfn.XLOOKUP(A216,'Data precios'!A:A,'Data precios'!D:D,"",0,-1)</f>
        <v>28000000</v>
      </c>
      <c r="W216" s="9">
        <f t="shared" si="24"/>
        <v>-3990000</v>
      </c>
      <c r="X216" s="11">
        <f t="shared" si="22"/>
        <v>32310208</v>
      </c>
      <c r="Y216" s="9">
        <f t="shared" si="23"/>
        <v>4310208</v>
      </c>
      <c r="Z216" s="6">
        <f>_xlfn.XLOOKUP($A216,'Data precios'!$A:$A,'Data precios'!G:G,"",0,-1)</f>
        <v>32310208</v>
      </c>
      <c r="AA216" s="6">
        <f>_xlfn.XLOOKUP($A216,'Data precios'!$A:$A,'Data precios'!H:H,"",0,-1)</f>
        <v>32310208</v>
      </c>
      <c r="AB216" s="6">
        <f>_xlfn.XLOOKUP($A216,'Data precios'!$A:$A,'Data precios'!I:I,"",0,-1)</f>
        <v>32310208</v>
      </c>
      <c r="AC216" s="6">
        <f>_xlfn.XLOOKUP($A216,'Data precios'!$A:$A,'Data precios'!J:J,"",0,-1)</f>
        <v>32310208</v>
      </c>
    </row>
    <row r="217" spans="1:29" ht="15" thickBot="1" x14ac:dyDescent="0.35">
      <c r="A217" t="s">
        <v>8591</v>
      </c>
      <c r="B217" t="s">
        <v>385</v>
      </c>
      <c r="C217" t="s">
        <v>8592</v>
      </c>
      <c r="D217" t="s">
        <v>182</v>
      </c>
      <c r="E217" t="s">
        <v>8593</v>
      </c>
      <c r="F217">
        <v>2023</v>
      </c>
      <c r="G217">
        <v>0</v>
      </c>
      <c r="I217" t="s">
        <v>26</v>
      </c>
      <c r="J217" t="s">
        <v>222</v>
      </c>
      <c r="K217">
        <v>289</v>
      </c>
      <c r="L217" t="s">
        <v>52</v>
      </c>
      <c r="M217">
        <v>22563664</v>
      </c>
      <c r="N217">
        <v>0</v>
      </c>
      <c r="O217">
        <v>22563664</v>
      </c>
      <c r="P217">
        <v>22563664</v>
      </c>
      <c r="Q217">
        <v>0</v>
      </c>
      <c r="R217">
        <v>0</v>
      </c>
      <c r="S217" s="5">
        <f>IFERROR(VLOOKUP(A217,'Base ATR'!$1:$1048576,3,FALSE),O217)</f>
        <v>22563664</v>
      </c>
      <c r="T217" t="str">
        <f t="shared" si="20"/>
        <v>LIQUIDAR</v>
      </c>
      <c r="U217" s="6">
        <f t="shared" si="21"/>
        <v>19179114.399999999</v>
      </c>
      <c r="V217" s="18" t="str">
        <f>_xlfn.XLOOKUP(A217,'Data precios'!A:A,'Data precios'!D:D,"",0,-1)</f>
        <v>Falta km</v>
      </c>
      <c r="W217" s="9" t="e">
        <f t="shared" si="24"/>
        <v>#VALUE!</v>
      </c>
      <c r="X217" s="11">
        <f t="shared" si="22"/>
        <v>22563664</v>
      </c>
      <c r="Y217" s="9" t="str">
        <f t="shared" si="23"/>
        <v/>
      </c>
      <c r="Z217" s="6">
        <f>_xlfn.XLOOKUP($A217,'Data precios'!$A:$A,'Data precios'!G:G,"",0,-1)</f>
        <v>22563664</v>
      </c>
      <c r="AA217" s="6">
        <f>_xlfn.XLOOKUP($A217,'Data precios'!$A:$A,'Data precios'!H:H,"",0,-1)</f>
        <v>22563664</v>
      </c>
      <c r="AB217" s="6">
        <f>_xlfn.XLOOKUP($A217,'Data precios'!$A:$A,'Data precios'!I:I,"",0,-1)</f>
        <v>22563664</v>
      </c>
      <c r="AC217" s="6">
        <f>_xlfn.XLOOKUP($A217,'Data precios'!$A:$A,'Data precios'!J:J,"",0,-1)</f>
        <v>22563664</v>
      </c>
    </row>
    <row r="218" spans="1:29" ht="15" thickBot="1" x14ac:dyDescent="0.35">
      <c r="A218" t="s">
        <v>390</v>
      </c>
      <c r="B218" t="s">
        <v>385</v>
      </c>
      <c r="C218" t="s">
        <v>391</v>
      </c>
      <c r="D218" t="s">
        <v>392</v>
      </c>
      <c r="E218" t="s">
        <v>393</v>
      </c>
      <c r="F218">
        <v>2024</v>
      </c>
      <c r="G218">
        <v>19482</v>
      </c>
      <c r="I218" t="s">
        <v>343</v>
      </c>
      <c r="J218" t="s">
        <v>173</v>
      </c>
      <c r="K218">
        <v>349</v>
      </c>
      <c r="L218" t="s">
        <v>344</v>
      </c>
      <c r="M218">
        <v>29403361</v>
      </c>
      <c r="N218">
        <v>1237255</v>
      </c>
      <c r="O218">
        <v>30640616</v>
      </c>
      <c r="P218">
        <v>28990000</v>
      </c>
      <c r="Q218">
        <v>-1650616</v>
      </c>
      <c r="R218">
        <v>-569</v>
      </c>
      <c r="S218" s="5">
        <f>IFERROR(VLOOKUP(A218,'Base ATR'!$1:$1048576,3,FALSE),O218)</f>
        <v>30640616</v>
      </c>
      <c r="T218" t="str">
        <f t="shared" si="20"/>
        <v>LIQUIDAR</v>
      </c>
      <c r="U218" s="6">
        <f t="shared" si="21"/>
        <v>24641500</v>
      </c>
      <c r="V218" s="18">
        <f>_xlfn.XLOOKUP(A218,'Data precios'!A:A,'Data precios'!D:D,"",0,-1)</f>
        <v>21200000</v>
      </c>
      <c r="W218" s="9">
        <f t="shared" si="24"/>
        <v>-7790000</v>
      </c>
      <c r="X218" s="11">
        <f t="shared" si="22"/>
        <v>30640616</v>
      </c>
      <c r="Y218" s="9">
        <f t="shared" si="23"/>
        <v>9440616</v>
      </c>
      <c r="Z218" s="6">
        <f>_xlfn.XLOOKUP($A218,'Data precios'!$A:$A,'Data precios'!G:G,"",0,-1)</f>
        <v>30640616</v>
      </c>
      <c r="AA218" s="6">
        <f>_xlfn.XLOOKUP($A218,'Data precios'!$A:$A,'Data precios'!H:H,"",0,-1)</f>
        <v>30640616</v>
      </c>
      <c r="AB218" s="6">
        <f>_xlfn.XLOOKUP($A218,'Data precios'!$A:$A,'Data precios'!I:I,"",0,-1)</f>
        <v>30640616</v>
      </c>
      <c r="AC218" s="6">
        <f>_xlfn.XLOOKUP($A218,'Data precios'!$A:$A,'Data precios'!J:J,"",0,-1)</f>
        <v>30640616</v>
      </c>
    </row>
    <row r="219" spans="1:29" ht="15" thickBot="1" x14ac:dyDescent="0.35">
      <c r="A219" t="s">
        <v>449</v>
      </c>
      <c r="B219" t="s">
        <v>385</v>
      </c>
      <c r="C219" t="s">
        <v>30</v>
      </c>
      <c r="D219" t="s">
        <v>36</v>
      </c>
      <c r="E219" t="s">
        <v>4144</v>
      </c>
      <c r="F219">
        <v>2024</v>
      </c>
      <c r="G219">
        <v>0</v>
      </c>
      <c r="I219" t="s">
        <v>26</v>
      </c>
      <c r="J219" t="s">
        <v>4145</v>
      </c>
      <c r="K219">
        <v>324</v>
      </c>
      <c r="L219" t="s">
        <v>33</v>
      </c>
      <c r="M219">
        <v>11990000</v>
      </c>
      <c r="N219">
        <v>0</v>
      </c>
      <c r="O219">
        <v>11990000</v>
      </c>
      <c r="P219">
        <v>11990000</v>
      </c>
      <c r="Q219">
        <v>0</v>
      </c>
      <c r="R219">
        <v>0</v>
      </c>
      <c r="S219" s="5">
        <f>IFERROR(VLOOKUP(A219,'Base ATR'!$1:$1048576,3,FALSE),O219)</f>
        <v>13000000</v>
      </c>
      <c r="T219" t="str">
        <f t="shared" si="20"/>
        <v>LIQUIDAR</v>
      </c>
      <c r="U219" s="6">
        <f t="shared" si="21"/>
        <v>10191500</v>
      </c>
      <c r="V219" s="18">
        <f>_xlfn.XLOOKUP(A219,'Data precios'!A:A,'Data precios'!D:D,"",0,-1)</f>
        <v>10400000</v>
      </c>
      <c r="W219" s="9">
        <f t="shared" si="24"/>
        <v>-1590000</v>
      </c>
      <c r="X219" s="11">
        <f t="shared" si="22"/>
        <v>9776000</v>
      </c>
      <c r="Y219" s="9">
        <f t="shared" si="23"/>
        <v>-624000</v>
      </c>
      <c r="Z219" s="6">
        <f>_xlfn.XLOOKUP($A219,'Data precios'!$A:$A,'Data precios'!G:G,"",0,-1)</f>
        <v>10712000</v>
      </c>
      <c r="AA219" s="6">
        <f>_xlfn.XLOOKUP($A219,'Data precios'!$A:$A,'Data precios'!H:H,"",0,-1)</f>
        <v>10400000</v>
      </c>
      <c r="AB219" s="6">
        <f>_xlfn.XLOOKUP($A219,'Data precios'!$A:$A,'Data precios'!I:I,"",0,-1)</f>
        <v>10088000</v>
      </c>
      <c r="AC219" s="6">
        <f>_xlfn.XLOOKUP($A219,'Data precios'!$A:$A,'Data precios'!J:J,"",0,-1)</f>
        <v>9776000</v>
      </c>
    </row>
    <row r="220" spans="1:29" ht="15" thickBot="1" x14ac:dyDescent="0.35">
      <c r="A220" t="s">
        <v>4139</v>
      </c>
      <c r="B220" t="s">
        <v>385</v>
      </c>
      <c r="C220" t="s">
        <v>30</v>
      </c>
      <c r="D220" t="s">
        <v>182</v>
      </c>
      <c r="E220" t="s">
        <v>4140</v>
      </c>
      <c r="F220">
        <v>2024</v>
      </c>
      <c r="G220">
        <v>0</v>
      </c>
      <c r="I220" t="s">
        <v>26</v>
      </c>
      <c r="J220" t="s">
        <v>222</v>
      </c>
      <c r="K220">
        <v>519</v>
      </c>
      <c r="L220" t="s">
        <v>52</v>
      </c>
      <c r="M220">
        <v>24957854</v>
      </c>
      <c r="N220">
        <v>0</v>
      </c>
      <c r="O220">
        <v>24957854</v>
      </c>
      <c r="P220">
        <v>24957854</v>
      </c>
      <c r="Q220">
        <v>0</v>
      </c>
      <c r="R220">
        <v>0</v>
      </c>
      <c r="S220" s="5">
        <f>IFERROR(VLOOKUP(A220,'Base ATR'!$1:$1048576,3,FALSE),O220)</f>
        <v>24957854</v>
      </c>
      <c r="T220" t="str">
        <f t="shared" si="20"/>
        <v>LIQUIDAR</v>
      </c>
      <c r="U220" s="6">
        <f t="shared" si="21"/>
        <v>21214175.899999999</v>
      </c>
      <c r="V220" s="18">
        <f>_xlfn.XLOOKUP(A220,'Data precios'!A:A,'Data precios'!D:D,"",0,-1)</f>
        <v>17900000</v>
      </c>
      <c r="W220" s="9">
        <f t="shared" si="24"/>
        <v>-7057854</v>
      </c>
      <c r="X220" s="11">
        <f t="shared" si="22"/>
        <v>24957854</v>
      </c>
      <c r="Y220" s="9">
        <f t="shared" si="23"/>
        <v>7057854</v>
      </c>
      <c r="Z220" s="6">
        <f>_xlfn.XLOOKUP($A220,'Data precios'!$A:$A,'Data precios'!G:G,"",0,-1)</f>
        <v>24957854</v>
      </c>
      <c r="AA220" s="6">
        <f>_xlfn.XLOOKUP($A220,'Data precios'!$A:$A,'Data precios'!H:H,"",0,-1)</f>
        <v>24957854</v>
      </c>
      <c r="AB220" s="6">
        <f>_xlfn.XLOOKUP($A220,'Data precios'!$A:$A,'Data precios'!I:I,"",0,-1)</f>
        <v>24957854</v>
      </c>
      <c r="AC220" s="6">
        <f>_xlfn.XLOOKUP($A220,'Data precios'!$A:$A,'Data precios'!J:J,"",0,-1)</f>
        <v>24957854</v>
      </c>
    </row>
    <row r="221" spans="1:29" ht="15" thickBot="1" x14ac:dyDescent="0.35">
      <c r="A221" t="s">
        <v>8595</v>
      </c>
      <c r="B221" t="s">
        <v>385</v>
      </c>
      <c r="C221" t="s">
        <v>54</v>
      </c>
      <c r="D221" t="s">
        <v>201</v>
      </c>
      <c r="E221" t="s">
        <v>5333</v>
      </c>
      <c r="F221">
        <v>2025</v>
      </c>
      <c r="G221">
        <v>9892</v>
      </c>
      <c r="I221" t="s">
        <v>343</v>
      </c>
      <c r="J221" t="s">
        <v>94</v>
      </c>
      <c r="K221">
        <v>339</v>
      </c>
      <c r="L221" t="s">
        <v>344</v>
      </c>
      <c r="M221">
        <v>13950252</v>
      </c>
      <c r="N221">
        <v>1098407</v>
      </c>
      <c r="O221">
        <v>15048659</v>
      </c>
      <c r="P221">
        <v>15990000</v>
      </c>
      <c r="Q221">
        <v>941341</v>
      </c>
      <c r="R221">
        <v>589</v>
      </c>
      <c r="S221" s="5">
        <f>IFERROR(VLOOKUP(A221,'Base ATR'!$1:$1048576,3,FALSE),O221)</f>
        <v>15048659</v>
      </c>
      <c r="T221" t="str">
        <f t="shared" si="20"/>
        <v>LIQUIDAR</v>
      </c>
      <c r="U221" s="6">
        <f t="shared" si="21"/>
        <v>13591500</v>
      </c>
      <c r="V221" s="18">
        <f>_xlfn.XLOOKUP(A221,'Data precios'!A:A,'Data precios'!D:D,"",0,-1)</f>
        <v>14300000</v>
      </c>
      <c r="W221" s="9">
        <f t="shared" si="24"/>
        <v>-1690000</v>
      </c>
      <c r="X221" s="11">
        <f t="shared" si="22"/>
        <v>15048659</v>
      </c>
      <c r="Y221" s="9">
        <f t="shared" si="23"/>
        <v>748659</v>
      </c>
      <c r="Z221" s="6">
        <f>_xlfn.XLOOKUP($A221,'Data precios'!$A:$A,'Data precios'!G:G,"",0,-1)</f>
        <v>15048659</v>
      </c>
      <c r="AA221" s="6">
        <f>_xlfn.XLOOKUP($A221,'Data precios'!$A:$A,'Data precios'!H:H,"",0,-1)</f>
        <v>15048659</v>
      </c>
      <c r="AB221" s="6">
        <f>_xlfn.XLOOKUP($A221,'Data precios'!$A:$A,'Data precios'!I:I,"",0,-1)</f>
        <v>15048659</v>
      </c>
      <c r="AC221" s="6">
        <f>_xlfn.XLOOKUP($A221,'Data precios'!$A:$A,'Data precios'!J:J,"",0,-1)</f>
        <v>15048659</v>
      </c>
    </row>
    <row r="222" spans="1:29" ht="15" thickBot="1" x14ac:dyDescent="0.35">
      <c r="A222" t="s">
        <v>394</v>
      </c>
      <c r="B222" t="s">
        <v>385</v>
      </c>
      <c r="C222" t="s">
        <v>54</v>
      </c>
      <c r="D222" t="s">
        <v>163</v>
      </c>
      <c r="E222" t="s">
        <v>395</v>
      </c>
      <c r="F222">
        <v>2025</v>
      </c>
      <c r="G222">
        <v>8508</v>
      </c>
      <c r="I222" t="s">
        <v>343</v>
      </c>
      <c r="J222" t="s">
        <v>43</v>
      </c>
      <c r="K222">
        <v>339</v>
      </c>
      <c r="L222" t="s">
        <v>344</v>
      </c>
      <c r="M222">
        <v>17732643</v>
      </c>
      <c r="N222">
        <v>1035113</v>
      </c>
      <c r="O222">
        <v>18767756</v>
      </c>
      <c r="P222">
        <v>17990000</v>
      </c>
      <c r="Q222">
        <v>-777756</v>
      </c>
      <c r="R222">
        <v>-432</v>
      </c>
      <c r="S222" s="5">
        <f>IFERROR(VLOOKUP(A222,'Base ATR'!$1:$1048576,3,FALSE),O222)</f>
        <v>18767756</v>
      </c>
      <c r="T222" t="str">
        <f t="shared" si="20"/>
        <v>LIQUIDAR</v>
      </c>
      <c r="U222" s="6">
        <f t="shared" si="21"/>
        <v>15291500</v>
      </c>
      <c r="V222" s="18">
        <f>_xlfn.XLOOKUP(A222,'Data precios'!A:A,'Data precios'!D:D,"",0,-1)</f>
        <v>17700000</v>
      </c>
      <c r="W222" s="9">
        <f t="shared" si="24"/>
        <v>-290000</v>
      </c>
      <c r="X222" s="11">
        <f t="shared" si="22"/>
        <v>18767756</v>
      </c>
      <c r="Y222" s="9">
        <f t="shared" si="23"/>
        <v>1067756</v>
      </c>
      <c r="Z222" s="6">
        <f>_xlfn.XLOOKUP($A222,'Data precios'!$A:$A,'Data precios'!G:G,"",0,-1)</f>
        <v>18767756</v>
      </c>
      <c r="AA222" s="6">
        <f>_xlfn.XLOOKUP($A222,'Data precios'!$A:$A,'Data precios'!H:H,"",0,-1)</f>
        <v>18767756</v>
      </c>
      <c r="AB222" s="6">
        <f>_xlfn.XLOOKUP($A222,'Data precios'!$A:$A,'Data precios'!I:I,"",0,-1)</f>
        <v>18767756</v>
      </c>
      <c r="AC222" s="6">
        <f>_xlfn.XLOOKUP($A222,'Data precios'!$A:$A,'Data precios'!J:J,"",0,-1)</f>
        <v>18767756</v>
      </c>
    </row>
    <row r="223" spans="1:29" ht="15" thickBot="1" x14ac:dyDescent="0.35">
      <c r="A223" t="s">
        <v>8573</v>
      </c>
      <c r="B223" t="s">
        <v>385</v>
      </c>
      <c r="C223" t="s">
        <v>5323</v>
      </c>
      <c r="D223" t="s">
        <v>194</v>
      </c>
      <c r="E223" t="s">
        <v>8574</v>
      </c>
      <c r="F223">
        <v>2025</v>
      </c>
      <c r="G223">
        <v>0</v>
      </c>
      <c r="I223" t="s">
        <v>26</v>
      </c>
      <c r="J223" t="s">
        <v>161</v>
      </c>
      <c r="K223">
        <v>114</v>
      </c>
      <c r="L223" t="s">
        <v>52</v>
      </c>
      <c r="M223">
        <v>65150753</v>
      </c>
      <c r="N223">
        <v>0</v>
      </c>
      <c r="O223">
        <v>65150753</v>
      </c>
      <c r="P223">
        <v>65150753</v>
      </c>
      <c r="Q223">
        <v>0</v>
      </c>
      <c r="R223">
        <v>0</v>
      </c>
      <c r="S223" s="5">
        <f>IFERROR(VLOOKUP(A223,'Base ATR'!$1:$1048576,3,FALSE),O223)</f>
        <v>65150753</v>
      </c>
      <c r="T223" t="str">
        <f t="shared" si="20"/>
        <v>LIQUIDAR</v>
      </c>
      <c r="U223" s="6">
        <f t="shared" si="21"/>
        <v>55378140.049999997</v>
      </c>
      <c r="V223" s="18" t="str">
        <f>_xlfn.XLOOKUP(A223,'Data precios'!A:A,'Data precios'!D:D,"",0,-1)</f>
        <v>-</v>
      </c>
      <c r="W223" s="9" t="e">
        <f t="shared" si="24"/>
        <v>#VALUE!</v>
      </c>
      <c r="X223" s="11">
        <f t="shared" si="22"/>
        <v>65150753</v>
      </c>
      <c r="Y223" s="9" t="str">
        <f t="shared" si="23"/>
        <v/>
      </c>
      <c r="Z223" s="6">
        <f>_xlfn.XLOOKUP($A223,'Data precios'!$A:$A,'Data precios'!G:G,"",0,-1)</f>
        <v>65150753</v>
      </c>
      <c r="AA223" s="6">
        <f>_xlfn.XLOOKUP($A223,'Data precios'!$A:$A,'Data precios'!H:H,"",0,-1)</f>
        <v>65150753</v>
      </c>
      <c r="AB223" s="6">
        <f>_xlfn.XLOOKUP($A223,'Data precios'!$A:$A,'Data precios'!I:I,"",0,-1)</f>
        <v>65150753</v>
      </c>
      <c r="AC223" s="6">
        <f>_xlfn.XLOOKUP($A223,'Data precios'!$A:$A,'Data precios'!J:J,"",0,-1)</f>
        <v>65150753</v>
      </c>
    </row>
    <row r="224" spans="1:29" ht="15" thickBot="1" x14ac:dyDescent="0.35">
      <c r="A224" t="s">
        <v>6554</v>
      </c>
      <c r="B224" t="s">
        <v>385</v>
      </c>
      <c r="C224" t="s">
        <v>5291</v>
      </c>
      <c r="D224" t="s">
        <v>41</v>
      </c>
      <c r="E224" t="s">
        <v>10416</v>
      </c>
      <c r="F224">
        <v>2025</v>
      </c>
      <c r="G224">
        <v>12507</v>
      </c>
      <c r="I224" t="s">
        <v>343</v>
      </c>
      <c r="J224" t="s">
        <v>43</v>
      </c>
      <c r="K224">
        <v>90</v>
      </c>
      <c r="L224" t="s">
        <v>344</v>
      </c>
      <c r="M224">
        <v>13434000</v>
      </c>
      <c r="N224">
        <v>630975</v>
      </c>
      <c r="O224">
        <v>14064975</v>
      </c>
      <c r="P224">
        <v>18990000</v>
      </c>
      <c r="Q224">
        <v>4925025</v>
      </c>
      <c r="R224">
        <v>2593</v>
      </c>
      <c r="S224" s="5">
        <f>IFERROR(VLOOKUP(A224,'Base ATR'!$1:$1048576,3,FALSE),O224)</f>
        <v>14064975</v>
      </c>
      <c r="T224" t="str">
        <f t="shared" si="20"/>
        <v>LIQUIDAR</v>
      </c>
      <c r="U224" s="6">
        <f t="shared" si="21"/>
        <v>16141500</v>
      </c>
      <c r="V224" s="18">
        <f>_xlfn.XLOOKUP(A224,'Data precios'!A:A,'Data precios'!D:D,"",0,-1)</f>
        <v>17500000</v>
      </c>
      <c r="W224" s="9">
        <f t="shared" si="24"/>
        <v>-1490000</v>
      </c>
      <c r="X224" s="11">
        <f t="shared" si="22"/>
        <v>16449999.999999998</v>
      </c>
      <c r="Y224" s="9">
        <f t="shared" si="23"/>
        <v>-1050000.0000000019</v>
      </c>
      <c r="Z224" s="6">
        <f>_xlfn.XLOOKUP($A224,'Data precios'!$A:$A,'Data precios'!G:G,"",0,-1)</f>
        <v>18025000</v>
      </c>
      <c r="AA224" s="6">
        <f>_xlfn.XLOOKUP($A224,'Data precios'!$A:$A,'Data precios'!H:H,"",0,-1)</f>
        <v>17500000</v>
      </c>
      <c r="AB224" s="6">
        <f>_xlfn.XLOOKUP($A224,'Data precios'!$A:$A,'Data precios'!I:I,"",0,-1)</f>
        <v>16975000</v>
      </c>
      <c r="AC224" s="6">
        <f>_xlfn.XLOOKUP($A224,'Data precios'!$A:$A,'Data precios'!J:J,"",0,-1)</f>
        <v>16449999.999999998</v>
      </c>
    </row>
    <row r="225" spans="1:29" ht="15" thickBot="1" x14ac:dyDescent="0.35">
      <c r="A225" t="s">
        <v>4141</v>
      </c>
      <c r="B225" t="s">
        <v>385</v>
      </c>
      <c r="C225" t="s">
        <v>54</v>
      </c>
      <c r="D225" t="s">
        <v>163</v>
      </c>
      <c r="E225" t="s">
        <v>4142</v>
      </c>
      <c r="F225">
        <v>2025</v>
      </c>
      <c r="G225">
        <v>0</v>
      </c>
      <c r="I225" t="s">
        <v>343</v>
      </c>
      <c r="J225" t="s">
        <v>4143</v>
      </c>
      <c r="K225">
        <v>324</v>
      </c>
      <c r="L225" t="s">
        <v>344</v>
      </c>
      <c r="M225">
        <v>23227563</v>
      </c>
      <c r="N225">
        <v>0</v>
      </c>
      <c r="O225">
        <v>23227563</v>
      </c>
      <c r="P225">
        <v>21490000</v>
      </c>
      <c r="Q225">
        <v>-1737563</v>
      </c>
      <c r="R225">
        <v>-809</v>
      </c>
      <c r="S225" s="5">
        <f>IFERROR(VLOOKUP(A225,'Base ATR'!$1:$1048576,3,FALSE),O225)</f>
        <v>23227563</v>
      </c>
      <c r="T225" t="str">
        <f t="shared" ref="T225:T226" si="25">IF(K225&lt;=30,"ROTACION ALTA",IF(K225&lt;30,"ROTACION MEDIA",IF(K225&lt;60,"ROTACION BAJA",IF(K225&gt;60,"LIQUIDAR"))))</f>
        <v>LIQUIDAR</v>
      </c>
      <c r="U225" s="6">
        <f t="shared" ref="U225:U226" si="26">IF(T225="ROTACION ALTA",P225,IF(T225="ROTACION MEDIA",P225*0.97,IF(T225="ROTACION BAJA",P225*0.9,IF(T225="LIQUIDAR",P225*0.85))))</f>
        <v>18266500</v>
      </c>
      <c r="V225" s="18" t="str">
        <f>_xlfn.XLOOKUP(A225,'Data precios'!A:A,'Data precios'!D:D,"",0,-1)</f>
        <v>Falta km</v>
      </c>
      <c r="W225" s="9" t="e">
        <f t="shared" ref="W225:W226" si="27">V225-P225</f>
        <v>#VALUE!</v>
      </c>
      <c r="X225" s="11">
        <f t="shared" ref="X225:X226" si="28">IF(K225&lt;=15,Z225,IF(K225&lt;30,AA225,IF(K225&lt;60,AB225,IF(K225&gt;60,AC225))))</f>
        <v>23227563</v>
      </c>
      <c r="Y225" s="9" t="str">
        <f t="shared" ref="Y225:Y226" si="29">IFERROR(X225-V225,"")</f>
        <v/>
      </c>
      <c r="Z225" s="6">
        <f>_xlfn.XLOOKUP($A225,'Data precios'!$A:$A,'Data precios'!G:G,"",0,-1)</f>
        <v>23227563</v>
      </c>
      <c r="AA225" s="6">
        <f>_xlfn.XLOOKUP($A225,'Data precios'!$A:$A,'Data precios'!H:H,"",0,-1)</f>
        <v>23227563</v>
      </c>
      <c r="AB225" s="6">
        <f>_xlfn.XLOOKUP($A225,'Data precios'!$A:$A,'Data precios'!I:I,"",0,-1)</f>
        <v>23227563</v>
      </c>
      <c r="AC225" s="6">
        <f>_xlfn.XLOOKUP($A225,'Data precios'!$A:$A,'Data precios'!J:J,"",0,-1)</f>
        <v>23227563</v>
      </c>
    </row>
    <row r="226" spans="1:29" ht="15" thickBot="1" x14ac:dyDescent="0.35">
      <c r="A226" t="s">
        <v>5352</v>
      </c>
      <c r="B226" t="s">
        <v>385</v>
      </c>
      <c r="C226" t="s">
        <v>30</v>
      </c>
      <c r="D226" t="s">
        <v>7205</v>
      </c>
      <c r="E226" t="s">
        <v>8576</v>
      </c>
      <c r="F226">
        <v>2026</v>
      </c>
      <c r="G226">
        <v>748</v>
      </c>
      <c r="I226" t="s">
        <v>26</v>
      </c>
      <c r="J226" t="s">
        <v>43</v>
      </c>
      <c r="K226">
        <v>122</v>
      </c>
      <c r="L226" t="s">
        <v>47</v>
      </c>
      <c r="M226">
        <v>14500000</v>
      </c>
      <c r="N226">
        <v>0</v>
      </c>
      <c r="O226">
        <v>14500000</v>
      </c>
      <c r="P226">
        <v>14990000</v>
      </c>
      <c r="Q226">
        <v>490000</v>
      </c>
      <c r="R226">
        <v>327</v>
      </c>
      <c r="S226" s="5">
        <f>IFERROR(VLOOKUP(A226,'Base ATR'!$1:$1048576,3,FALSE),O226)</f>
        <v>17243100</v>
      </c>
      <c r="T226" t="str">
        <f t="shared" si="25"/>
        <v>LIQUIDAR</v>
      </c>
      <c r="U226" s="6">
        <f t="shared" si="26"/>
        <v>12741500</v>
      </c>
      <c r="V226" s="18">
        <f>_xlfn.XLOOKUP(A226,'Data precios'!A:A,'Data precios'!D:D,"",0,-1)</f>
        <v>16000000</v>
      </c>
      <c r="W226" s="9">
        <f t="shared" si="27"/>
        <v>1010000</v>
      </c>
      <c r="X226" s="11">
        <f t="shared" si="28"/>
        <v>13600000</v>
      </c>
      <c r="Y226" s="9">
        <f t="shared" si="29"/>
        <v>-2400000</v>
      </c>
      <c r="Z226" s="6">
        <f>_xlfn.XLOOKUP($A226,'Data precios'!$A:$A,'Data precios'!G:G,"",0,-1)</f>
        <v>14720000</v>
      </c>
      <c r="AA226" s="6">
        <f>_xlfn.XLOOKUP($A226,'Data precios'!$A:$A,'Data precios'!H:H,"",0,-1)</f>
        <v>14400000</v>
      </c>
      <c r="AB226" s="6">
        <f>_xlfn.XLOOKUP($A226,'Data precios'!$A:$A,'Data precios'!I:I,"",0,-1)</f>
        <v>13920000</v>
      </c>
      <c r="AC226" s="6">
        <f>_xlfn.XLOOKUP($A226,'Data precios'!$A:$A,'Data precios'!J:J,"",0,-1)</f>
        <v>13600000</v>
      </c>
    </row>
    <row r="227" spans="1:29" ht="15" thickBot="1" x14ac:dyDescent="0.35">
      <c r="S227" s="5"/>
      <c r="U227" s="6"/>
      <c r="V227" s="18"/>
      <c r="W227" s="9"/>
      <c r="X227" s="11"/>
      <c r="Y227" s="9"/>
      <c r="Z227" s="6"/>
      <c r="AA227" s="6"/>
      <c r="AB227" s="6"/>
      <c r="AC227" s="6"/>
    </row>
    <row r="228" spans="1:29" ht="15" thickBot="1" x14ac:dyDescent="0.35">
      <c r="S228" s="5"/>
      <c r="U228" s="6"/>
      <c r="V228" s="18"/>
      <c r="W228" s="9"/>
      <c r="X228" s="11"/>
      <c r="Y228" s="9"/>
      <c r="Z228" s="6"/>
      <c r="AA228" s="6"/>
      <c r="AB228" s="6"/>
      <c r="AC228" s="6"/>
    </row>
    <row r="229" spans="1:29" ht="15" thickBot="1" x14ac:dyDescent="0.35">
      <c r="S229" s="5"/>
      <c r="U229" s="6"/>
      <c r="V229" s="18"/>
      <c r="W229" s="9"/>
      <c r="X229" s="11"/>
      <c r="Y229" s="9"/>
      <c r="Z229" s="6"/>
      <c r="AA229" s="6"/>
      <c r="AB229" s="6"/>
      <c r="AC229" s="6"/>
    </row>
    <row r="230" spans="1:29" ht="15" thickBot="1" x14ac:dyDescent="0.35">
      <c r="S230" s="5"/>
      <c r="U230" s="6"/>
      <c r="V230" s="18"/>
      <c r="W230" s="9"/>
      <c r="X230" s="11"/>
      <c r="Y230" s="9"/>
      <c r="Z230" s="6"/>
      <c r="AA230" s="6"/>
      <c r="AB230" s="6"/>
      <c r="AC230" s="6"/>
    </row>
    <row r="231" spans="1:29" ht="15" thickBot="1" x14ac:dyDescent="0.35">
      <c r="S231" s="5"/>
      <c r="U231" s="6"/>
      <c r="V231" s="18"/>
      <c r="W231" s="9"/>
      <c r="X231" s="11"/>
      <c r="Y231" s="9"/>
      <c r="Z231" s="6"/>
      <c r="AA231" s="6"/>
      <c r="AB231" s="6"/>
      <c r="AC231" s="6"/>
    </row>
    <row r="232" spans="1:29" ht="15" thickBot="1" x14ac:dyDescent="0.35">
      <c r="S232" s="5"/>
      <c r="U232" s="6"/>
      <c r="V232" s="18"/>
      <c r="W232" s="9"/>
      <c r="X232" s="11"/>
      <c r="Y232" s="9"/>
      <c r="Z232" s="6"/>
      <c r="AA232" s="6"/>
      <c r="AB232" s="6"/>
      <c r="AC232" s="6"/>
    </row>
    <row r="233" spans="1:29" ht="15" thickBot="1" x14ac:dyDescent="0.35">
      <c r="S233" s="5"/>
      <c r="U233" s="6"/>
      <c r="V233" s="18"/>
      <c r="W233" s="9"/>
      <c r="X233" s="11"/>
      <c r="Y233" s="9"/>
      <c r="Z233" s="6"/>
      <c r="AA233" s="6"/>
      <c r="AB233" s="6"/>
      <c r="AC233" s="6"/>
    </row>
    <row r="234" spans="1:29" ht="15" thickBot="1" x14ac:dyDescent="0.35">
      <c r="S234" s="5"/>
      <c r="U234" s="6"/>
      <c r="V234" s="18"/>
      <c r="W234" s="9"/>
      <c r="X234" s="11"/>
      <c r="Y234" s="9"/>
      <c r="Z234" s="6"/>
      <c r="AA234" s="6"/>
      <c r="AB234" s="6"/>
      <c r="AC234" s="6"/>
    </row>
    <row r="235" spans="1:29" ht="15" thickBot="1" x14ac:dyDescent="0.35">
      <c r="S235" s="5"/>
      <c r="U235" s="6"/>
      <c r="V235" s="18"/>
      <c r="W235" s="9"/>
      <c r="X235" s="11"/>
      <c r="Y235" s="9"/>
      <c r="Z235" s="6"/>
      <c r="AA235" s="6"/>
      <c r="AB235" s="6"/>
      <c r="AC235" s="6"/>
    </row>
    <row r="236" spans="1:29" ht="15" thickBot="1" x14ac:dyDescent="0.35">
      <c r="S236" s="5"/>
      <c r="U236" s="6"/>
      <c r="V236" s="18"/>
      <c r="W236" s="9"/>
      <c r="X236" s="11"/>
      <c r="Y236" s="9"/>
      <c r="Z236" s="6"/>
      <c r="AA236" s="6"/>
      <c r="AB236" s="6"/>
      <c r="AC236" s="6"/>
    </row>
    <row r="237" spans="1:29" ht="15" thickBot="1" x14ac:dyDescent="0.35">
      <c r="S237" s="5"/>
      <c r="U237" s="6"/>
      <c r="V237" s="18"/>
      <c r="W237" s="9"/>
      <c r="X237" s="11"/>
      <c r="Y237" s="9"/>
      <c r="Z237" s="6"/>
      <c r="AA237" s="6"/>
      <c r="AB237" s="6"/>
      <c r="AC237" s="6"/>
    </row>
    <row r="238" spans="1:29" x14ac:dyDescent="0.3">
      <c r="S238" s="5"/>
      <c r="U238" s="6"/>
      <c r="V238" s="18"/>
      <c r="W238" s="9"/>
      <c r="X238" s="11"/>
      <c r="Y238" s="9"/>
      <c r="Z238" s="6"/>
      <c r="AA238" s="6"/>
      <c r="AB238" s="6"/>
      <c r="AC238" s="6"/>
    </row>
  </sheetData>
  <autoFilter ref="A1:AD219" xr:uid="{365293FB-00A9-48A6-93F8-9A28A2E37FD2}">
    <sortState xmlns:xlrd2="http://schemas.microsoft.com/office/spreadsheetml/2017/richdata2" ref="A2:AD238">
      <sortCondition ref="B1:B219"/>
    </sortState>
  </autoFilter>
  <conditionalFormatting sqref="A95:A99">
    <cfRule type="expression" dxfId="3" priority="0">
      <formula>IF(FALSE,_SORT(_ONEDARRAY(FALSE,$A$95:$A$99)),AND(COUNTIF($A$95:$A$99, A95)&gt;1,NOT(ISBLANK(A95))))</formula>
    </cfRule>
  </conditionalFormatting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552C-B487-4AF3-A180-F61A6958B00A}">
  <dimension ref="A1:G16"/>
  <sheetViews>
    <sheetView workbookViewId="0">
      <selection activeCell="G17" sqref="E1:G17"/>
    </sheetView>
  </sheetViews>
  <sheetFormatPr baseColWidth="10" defaultRowHeight="14.4" x14ac:dyDescent="0.3"/>
  <sheetData>
    <row r="1" spans="1:7" x14ac:dyDescent="0.3">
      <c r="A1" t="s">
        <v>399</v>
      </c>
      <c r="E1" t="s">
        <v>10153</v>
      </c>
      <c r="F1" t="s">
        <v>10154</v>
      </c>
      <c r="G1">
        <v>1.03</v>
      </c>
    </row>
    <row r="2" spans="1:7" x14ac:dyDescent="0.3">
      <c r="A2" t="s">
        <v>828</v>
      </c>
      <c r="F2" t="s">
        <v>10155</v>
      </c>
      <c r="G2">
        <v>1</v>
      </c>
    </row>
    <row r="3" spans="1:7" x14ac:dyDescent="0.3">
      <c r="A3" t="s">
        <v>8644</v>
      </c>
      <c r="F3" t="s">
        <v>10156</v>
      </c>
      <c r="G3">
        <v>0.97</v>
      </c>
    </row>
    <row r="4" spans="1:7" x14ac:dyDescent="0.3">
      <c r="A4" t="s">
        <v>6572</v>
      </c>
      <c r="F4" t="s">
        <v>10157</v>
      </c>
      <c r="G4">
        <v>0.94</v>
      </c>
    </row>
    <row r="5" spans="1:7" x14ac:dyDescent="0.3">
      <c r="A5" t="s">
        <v>8635</v>
      </c>
      <c r="E5" t="s">
        <v>10158</v>
      </c>
      <c r="F5" t="s">
        <v>10154</v>
      </c>
      <c r="G5">
        <v>1</v>
      </c>
    </row>
    <row r="6" spans="1:7" x14ac:dyDescent="0.3">
      <c r="A6" t="s">
        <v>6319</v>
      </c>
      <c r="F6" t="s">
        <v>10155</v>
      </c>
      <c r="G6">
        <v>0.97</v>
      </c>
    </row>
    <row r="7" spans="1:7" x14ac:dyDescent="0.3">
      <c r="A7" t="s">
        <v>5500</v>
      </c>
      <c r="F7" t="s">
        <v>10156</v>
      </c>
      <c r="G7">
        <v>0.94</v>
      </c>
    </row>
    <row r="8" spans="1:7" x14ac:dyDescent="0.3">
      <c r="A8" t="s">
        <v>8650</v>
      </c>
      <c r="F8" t="s">
        <v>10157</v>
      </c>
      <c r="G8">
        <v>0.9</v>
      </c>
    </row>
    <row r="9" spans="1:7" x14ac:dyDescent="0.3">
      <c r="A9" t="s">
        <v>8625</v>
      </c>
      <c r="E9" t="s">
        <v>10159</v>
      </c>
      <c r="F9" t="s">
        <v>10154</v>
      </c>
      <c r="G9">
        <v>0.92</v>
      </c>
    </row>
    <row r="10" spans="1:7" x14ac:dyDescent="0.3">
      <c r="A10" t="s">
        <v>8623</v>
      </c>
      <c r="F10" t="s">
        <v>10155</v>
      </c>
      <c r="G10">
        <v>0.9</v>
      </c>
    </row>
    <row r="11" spans="1:7" x14ac:dyDescent="0.3">
      <c r="F11" t="s">
        <v>10156</v>
      </c>
      <c r="G11">
        <v>0.87</v>
      </c>
    </row>
    <row r="12" spans="1:7" x14ac:dyDescent="0.3">
      <c r="F12" t="s">
        <v>10157</v>
      </c>
      <c r="G12">
        <v>0.85</v>
      </c>
    </row>
    <row r="13" spans="1:7" x14ac:dyDescent="0.3">
      <c r="E13" t="s">
        <v>10160</v>
      </c>
      <c r="F13" t="s">
        <v>10154</v>
      </c>
    </row>
    <row r="14" spans="1:7" x14ac:dyDescent="0.3">
      <c r="F14" t="s">
        <v>10155</v>
      </c>
    </row>
    <row r="15" spans="1:7" x14ac:dyDescent="0.3">
      <c r="F15" t="s">
        <v>10156</v>
      </c>
    </row>
    <row r="16" spans="1:7" x14ac:dyDescent="0.3">
      <c r="F16" t="s">
        <v>10157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V1861"/>
  <sheetViews>
    <sheetView zoomScale="78" zoomScaleNormal="78" workbookViewId="0">
      <pane ySplit="1" topLeftCell="A1807" activePane="bottomLeft" state="frozen"/>
      <selection pane="bottomLeft" activeCell="B1851" sqref="B1851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2" x14ac:dyDescent="0.3">
      <c r="A1" s="21" t="s">
        <v>5388</v>
      </c>
      <c r="B1" s="21" t="s">
        <v>4155</v>
      </c>
      <c r="C1" s="21" t="s">
        <v>4156</v>
      </c>
      <c r="D1" s="21" t="s">
        <v>5389</v>
      </c>
      <c r="E1" s="21" t="s">
        <v>5390</v>
      </c>
      <c r="F1" s="27" t="s">
        <v>5391</v>
      </c>
      <c r="G1" s="21" t="s">
        <v>5384</v>
      </c>
      <c r="H1" s="21" t="s">
        <v>5385</v>
      </c>
      <c r="I1" s="21" t="s">
        <v>5386</v>
      </c>
      <c r="J1" s="21" t="s">
        <v>5387</v>
      </c>
      <c r="K1" s="21" t="s">
        <v>5392</v>
      </c>
      <c r="L1" s="21" t="s">
        <v>4051</v>
      </c>
      <c r="M1" s="21" t="s">
        <v>5393</v>
      </c>
      <c r="N1" s="21" t="s">
        <v>5394</v>
      </c>
      <c r="O1" s="21" t="s">
        <v>5395</v>
      </c>
      <c r="P1" s="21" t="s">
        <v>5396</v>
      </c>
      <c r="R1" s="21" t="s">
        <v>10636</v>
      </c>
      <c r="S1" s="21"/>
      <c r="T1" s="21"/>
    </row>
    <row r="2" spans="1:22" x14ac:dyDescent="0.3">
      <c r="A2" t="s">
        <v>5255</v>
      </c>
      <c r="B2" t="str">
        <f>IFERROR(VLOOKUP(A2,'Base ATP'!$1:$1048576,3,0),"")</f>
        <v>KIA</v>
      </c>
      <c r="C2" s="19" t="str">
        <f>IFERROR(VLOOKUP(A2,'Base ATP'!$1:$1048576,4,0),"")</f>
        <v>RIO 4</v>
      </c>
      <c r="D2" s="20">
        <v>18800000</v>
      </c>
      <c r="E2" s="20">
        <v>16000000</v>
      </c>
      <c r="F2" s="13" t="e">
        <f>IF(Rotación!#REF!&lt;=30,"ROTACION ALTA",IF(Rotación!#REF!&lt;30,"ROTACION MEDIA",IF(Rotación!#REF!&lt;60,"ROTACION BAJA",IF(Rotación!#REF!&gt;60,"LIQUIDAR"))))</f>
        <v>#REF!</v>
      </c>
      <c r="G2" s="13" t="str">
        <f>IFERROR(IF($F2="ALTA",$D2*1.03,
IF($F2="MEDIA",$D2*1,
IF($F2="BAJA",$D2*0.92,
IF($F2="LIQUIDAR",_xlfn.XLOOKUP(A2,Rotación!$A:$A,Rotación!$O:$O,0,0,-1),"")))),"")</f>
        <v/>
      </c>
      <c r="H2" s="13" t="str">
        <f>IFERROR(IF($F2="ALTA",$D2*1,
IF($F2="MEDIA",$D2*0.97,
IF($F2="BAJA",$D2*0.9,
IF($F2="LIQUIDAR",_xlfn.XLOOKUP(A2,Rotación!$A:$A,Rotación!$O:$O,0,0,-1),"")))),"")</f>
        <v/>
      </c>
      <c r="I2" s="13" t="str">
        <f>IFERROR(IF($F2="ALTA",$D2*0.97,
IF($F2="MEDIA",$D2*0.94,
IF($F2="BAJA",$D2*0.87,
IF($F2="LIQUIDAR",_xlfn.XLOOKUP(A2,Rotación!$A:$A,Rotación!$O:$O,0,0,-1),"")))),"")</f>
        <v/>
      </c>
      <c r="J2" s="13" t="str">
        <f>IFERROR(IF($F2="ALTA",$D2*0.94,
IF($F2="MEDIA",$D2*0.9,
IF($F2="BAJA",$D2*0.85,
IF($F2="LIQUIDAR",_xlfn.XLOOKUP(A2,Rotación!$A:$A,Rotación!$O:$O,0,0,-1),"")))),"")</f>
        <v/>
      </c>
      <c r="K2" s="13" t="str">
        <f>_xlfn.XLOOKUP(A2,Rotación!$A:$A,Rotación!$P:$P,"",0,-1)</f>
        <v/>
      </c>
      <c r="L2" s="25" t="e">
        <f t="shared" ref="L2:L65" si="0">K2-D2</f>
        <v>#VALUE!</v>
      </c>
      <c r="M2" s="26">
        <f t="shared" ref="M2:M65" si="1">E2/D2</f>
        <v>0.85106382978723405</v>
      </c>
      <c r="N2" s="22" t="str">
        <f>IFERROR(VLOOKUP(A2,'Base ATR'!$1:$1048576,2,0),"")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R2" t="e">
        <f>VLOOKUP(A2,FORMULA!A:A,1,0)</f>
        <v>#N/A</v>
      </c>
      <c r="T2" t="s">
        <v>10153</v>
      </c>
      <c r="U2" t="s">
        <v>10154</v>
      </c>
      <c r="V2">
        <v>1.03</v>
      </c>
    </row>
    <row r="3" spans="1:22" x14ac:dyDescent="0.3">
      <c r="A3" t="s">
        <v>413</v>
      </c>
      <c r="B3" t="str">
        <f>IFERROR(VLOOKUP(A3,'Base ATP'!$1:$1048576,3,0),"")</f>
        <v>MITSUBISHI</v>
      </c>
      <c r="C3" s="19" t="str">
        <f>IFERROR(VLOOKUP(A3,'Base ATP'!$1:$1048576,4,0),"")</f>
        <v>MONTERO SPORT NEW</v>
      </c>
      <c r="D3" s="20">
        <v>20200000</v>
      </c>
      <c r="E3" s="20">
        <v>15500000</v>
      </c>
      <c r="F3" s="13" t="s">
        <v>4033</v>
      </c>
      <c r="G3" s="13">
        <f>IFERROR(IF($F3="ALTA",$D3*1.03,
IF($F3="MEDIA",$D3*1,
IF($F3="BAJA",$D3*0.92,
IF($F3="LIQUIDAR",_xlfn.XLOOKUP(A3,Rotación!$A:$A,Rotación!$O:$O,0,0,-1),"")))),"")</f>
        <v>20200000</v>
      </c>
      <c r="H3" s="13">
        <f>IFERROR(IF($F3="ALTA",$D3*1,
IF($F3="MEDIA",$D3*0.97,
IF($F3="BAJA",$D3*0.9,
IF($F3="LIQUIDAR",_xlfn.XLOOKUP(A3,Rotación!$A:$A,Rotación!$O:$O,0,0,-1),"")))),"")</f>
        <v>19594000</v>
      </c>
      <c r="I3" s="13">
        <f>IFERROR(IF($F3="ALTA",$D3*0.97,
IF($F3="MEDIA",$D3*0.94,
IF($F3="BAJA",$D3*0.87,
IF($F3="LIQUIDAR",_xlfn.XLOOKUP(A3,Rotación!$A:$A,Rotación!$O:$O,0,0,-1),"")))),"")</f>
        <v>18988000</v>
      </c>
      <c r="J3" s="13">
        <f>IFERROR(IF($F3="ALTA",$D3*0.94,
IF($F3="MEDIA",$D3*0.9,
IF($F3="BAJA",$D3*0.85,
IF($F3="LIQUIDAR",_xlfn.XLOOKUP(A3,Rotación!$A:$A,Rotación!$O:$O,0,0,-1),"")))),"")</f>
        <v>18180000</v>
      </c>
      <c r="K3" s="13" t="str">
        <f>_xlfn.XLOOKUP(A3,Rotación!$A:$A,Rotación!$P:$P,"",0,-1)</f>
        <v/>
      </c>
      <c r="L3" s="25" t="e">
        <f t="shared" si="0"/>
        <v>#VALUE!</v>
      </c>
      <c r="M3" s="26">
        <f t="shared" si="1"/>
        <v>0.76732673267326734</v>
      </c>
      <c r="N3" s="22">
        <f>IFERROR(VLOOKUP(A3,'Base ATR'!$1:$1048576,2,0),"")</f>
        <v>46015.536805555559</v>
      </c>
      <c r="O3" s="23">
        <f ca="1">IF(N3="","",TODAY()-N3)</f>
        <v>210.46319444444089</v>
      </c>
      <c r="P3" t="str">
        <f t="shared" ref="P3:P63" si="2">IF(N3="", "", IF(K3 &gt; D3, "SOBRE MERCADO", IF(K3 &lt; D3, "BAJO MERCADO", "ALINEADO")))</f>
        <v>SOBRE MERCADO</v>
      </c>
      <c r="R3" t="e">
        <f>VLOOKUP(A3,FORMULA!A:A,1,0)</f>
        <v>#N/A</v>
      </c>
      <c r="U3" t="s">
        <v>10155</v>
      </c>
      <c r="V3">
        <v>1</v>
      </c>
    </row>
    <row r="4" spans="1:22" x14ac:dyDescent="0.3">
      <c r="A4" t="s">
        <v>5256</v>
      </c>
      <c r="B4" t="str">
        <f>IFERROR(VLOOKUP(A4,'Base ATP'!$1:$1048576,3,0),"")</f>
        <v>CHERY</v>
      </c>
      <c r="C4" s="19" t="str">
        <f>IFERROR(VLOOKUP(A4,'Base ATP'!$1:$1048576,4,0),"")</f>
        <v>TIGGO 2 PRO MAX</v>
      </c>
      <c r="D4" s="20">
        <v>9100000</v>
      </c>
      <c r="E4" s="20">
        <v>8000000</v>
      </c>
      <c r="F4" s="13" t="s">
        <v>5397</v>
      </c>
      <c r="G4" s="13">
        <f>IFERROR(IF($F4="ALTA",$D4*1.03,
IF($F4="MEDIA",$D4*1,
IF($F4="BAJA",$D4*0.92,
IF($F4="LIQUIDAR",_xlfn.XLOOKUP(A4,Rotación!$A:$A,Rotación!$O:$O,0,0,-1),"")))),"")</f>
        <v>9373000</v>
      </c>
      <c r="H4" s="13">
        <f>IFERROR(IF($F4="ALTA",$D4*1,
IF($F4="MEDIA",$D4*0.97,
IF($F4="BAJA",$D4*0.9,
IF($F4="LIQUIDAR",_xlfn.XLOOKUP(A4,Rotación!$A:$A,Rotación!$O:$O,0,0,-1),"")))),"")</f>
        <v>9100000</v>
      </c>
      <c r="I4" s="13">
        <f>IFERROR(IF($F4="ALTA",$D4*0.97,
IF($F4="MEDIA",$D4*0.94,
IF($F4="BAJA",$D4*0.87,
IF($F4="LIQUIDAR",_xlfn.XLOOKUP(A4,Rotación!$A:$A,Rotación!$O:$O,0,0,-1),"")))),"")</f>
        <v>8827000</v>
      </c>
      <c r="J4" s="13">
        <f>IFERROR(IF($F4="ALTA",$D4*0.94,
IF($F4="MEDIA",$D4*0.9,
IF($F4="BAJA",$D4*0.85,
IF($F4="LIQUIDAR",_xlfn.XLOOKUP(A4,Rotación!$A:$A,Rotación!$O:$O,0,0,-1),"")))),"")</f>
        <v>8554000</v>
      </c>
      <c r="K4" s="13" t="str">
        <f>_xlfn.XLOOKUP(A4,Rotación!$A:$A,Rotación!$P:$P,"",0,-1)</f>
        <v/>
      </c>
      <c r="L4" s="25" t="e">
        <f t="shared" si="0"/>
        <v>#VALUE!</v>
      </c>
      <c r="M4" s="26">
        <f t="shared" si="1"/>
        <v>0.87912087912087911</v>
      </c>
      <c r="N4" s="22" t="str">
        <f>IFERROR(VLOOKUP(A4,'Base ATR'!$1:$1048576,2,0),"")</f>
        <v/>
      </c>
      <c r="O4" s="23" t="str">
        <f t="shared" ref="O4:O64" ca="1" si="3">IF(N4="","",TODAY()-N4)</f>
        <v/>
      </c>
      <c r="P4" t="str">
        <f t="shared" si="2"/>
        <v/>
      </c>
      <c r="R4" t="e">
        <f>VLOOKUP(A4,FORMULA!A:A,1,0)</f>
        <v>#N/A</v>
      </c>
      <c r="U4" t="s">
        <v>10156</v>
      </c>
      <c r="V4">
        <v>0.99</v>
      </c>
    </row>
    <row r="5" spans="1:22" x14ac:dyDescent="0.3">
      <c r="A5" t="s">
        <v>5257</v>
      </c>
      <c r="B5" t="str">
        <f>IFERROR(VLOOKUP(A5,'Base ATP'!$1:$1048576,3,0),"")</f>
        <v>FORD</v>
      </c>
      <c r="C5" s="19" t="str">
        <f>IFERROR(VLOOKUP(A5,'Base ATP'!$1:$1048576,4,0),"")</f>
        <v>TERRITORY</v>
      </c>
      <c r="D5" s="20">
        <v>12400000</v>
      </c>
      <c r="E5" s="20">
        <v>10000000</v>
      </c>
      <c r="F5" s="13" t="s">
        <v>4033</v>
      </c>
      <c r="G5" s="13">
        <f>IFERROR(IF($F5="ALTA",$D5*1.03,
IF($F5="MEDIA",$D5*1,
IF($F5="BAJA",$D5*0.92,
IF($F5="LIQUIDAR",_xlfn.XLOOKUP(A5,Rotación!$A:$A,Rotación!$O:$O,0,0,-1),"")))),"")</f>
        <v>12400000</v>
      </c>
      <c r="H5" s="13">
        <f>IFERROR(IF($F5="ALTA",$D5*1,
IF($F5="MEDIA",$D5*0.97,
IF($F5="BAJA",$D5*0.9,
IF($F5="LIQUIDAR",_xlfn.XLOOKUP(A5,Rotación!$A:$A,Rotación!$O:$O,0,0,-1),"")))),"")</f>
        <v>12028000</v>
      </c>
      <c r="I5" s="13">
        <f>IFERROR(IF($F5="ALTA",$D5*0.97,
IF($F5="MEDIA",$D5*0.94,
IF($F5="BAJA",$D5*0.87,
IF($F5="LIQUIDAR",_xlfn.XLOOKUP(A5,Rotación!$A:$A,Rotación!$O:$O,0,0,-1),"")))),"")</f>
        <v>11656000</v>
      </c>
      <c r="J5" s="13">
        <f>IFERROR(IF($F5="ALTA",$D5*0.94,
IF($F5="MEDIA",$D5*0.9,
IF($F5="BAJA",$D5*0.85,
IF($F5="LIQUIDAR",_xlfn.XLOOKUP(A5,Rotación!$A:$A,Rotación!$O:$O,0,0,-1),"")))),"")</f>
        <v>11160000</v>
      </c>
      <c r="K5" s="13" t="str">
        <f>_xlfn.XLOOKUP(A5,Rotación!$A:$A,Rotación!$P:$P,"",0,-1)</f>
        <v/>
      </c>
      <c r="L5" s="25" t="e">
        <f t="shared" si="0"/>
        <v>#VALUE!</v>
      </c>
      <c r="M5" s="26">
        <f t="shared" si="1"/>
        <v>0.80645161290322576</v>
      </c>
      <c r="N5" s="22" t="str">
        <f>IFERROR(VLOOKUP(A5,'Base ATR'!$1:$1048576,2,0),"")</f>
        <v/>
      </c>
      <c r="O5" s="23" t="str">
        <f t="shared" ca="1" si="3"/>
        <v/>
      </c>
      <c r="P5" t="str">
        <f t="shared" si="2"/>
        <v/>
      </c>
      <c r="R5" t="e">
        <f>VLOOKUP(A5,FORMULA!A:A,1,0)</f>
        <v>#N/A</v>
      </c>
      <c r="U5" t="s">
        <v>10157</v>
      </c>
      <c r="V5">
        <v>0.93</v>
      </c>
    </row>
    <row r="6" spans="1:22" x14ac:dyDescent="0.3">
      <c r="A6" t="s">
        <v>5258</v>
      </c>
      <c r="B6" t="str">
        <f>IFERROR(VLOOKUP(A6,'Base ATP'!$1:$1048576,3,0),"")</f>
        <v>TOYOTA</v>
      </c>
      <c r="C6" s="19" t="str">
        <f>IFERROR(VLOOKUP(A6,'Base ATP'!$1:$1048576,4,0),"")</f>
        <v>COROLLA CROSS</v>
      </c>
      <c r="D6" s="20">
        <v>21900000</v>
      </c>
      <c r="E6" s="20">
        <v>18000000</v>
      </c>
      <c r="F6" s="13" t="s">
        <v>4033</v>
      </c>
      <c r="G6" s="13">
        <f>IFERROR(IF($F6="ALTA",$D6*1.03,
IF($F6="MEDIA",$D6*1,
IF($F6="BAJA",$D6*0.92,
IF($F6="LIQUIDAR",_xlfn.XLOOKUP(A6,Rotación!$A:$A,Rotación!$O:$O,0,0,-1),"")))),"")</f>
        <v>21900000</v>
      </c>
      <c r="H6" s="13">
        <f>IFERROR(IF($F6="ALTA",$D6*1,
IF($F6="MEDIA",$D6*0.97,
IF($F6="BAJA",$D6*0.9,
IF($F6="LIQUIDAR",_xlfn.XLOOKUP(A6,Rotación!$A:$A,Rotación!$O:$O,0,0,-1),"")))),"")</f>
        <v>21243000</v>
      </c>
      <c r="I6" s="13">
        <f>IFERROR(IF($F6="ALTA",$D6*0.97,
IF($F6="MEDIA",$D6*0.94,
IF($F6="BAJA",$D6*0.87,
IF($F6="LIQUIDAR",_xlfn.XLOOKUP(A6,Rotación!$A:$A,Rotación!$O:$O,0,0,-1),"")))),"")</f>
        <v>20586000</v>
      </c>
      <c r="J6" s="13">
        <f>IFERROR(IF($F6="ALTA",$D6*0.94,
IF($F6="MEDIA",$D6*0.9,
IF($F6="BAJA",$D6*0.85,
IF($F6="LIQUIDAR",_xlfn.XLOOKUP(A6,Rotación!$A:$A,Rotación!$O:$O,0,0,-1),"")))),"")</f>
        <v>19710000</v>
      </c>
      <c r="K6" s="13" t="str">
        <f>_xlfn.XLOOKUP(A6,Rotación!$A:$A,Rotación!$P:$P,"",0,-1)</f>
        <v/>
      </c>
      <c r="L6" s="25" t="e">
        <f t="shared" si="0"/>
        <v>#VALUE!</v>
      </c>
      <c r="M6" s="26">
        <f t="shared" si="1"/>
        <v>0.82191780821917804</v>
      </c>
      <c r="N6" s="22" t="str">
        <f>IFERROR(VLOOKUP(A6,'Base ATR'!$1:$1048576,2,0),"")</f>
        <v/>
      </c>
      <c r="O6" s="23" t="str">
        <f t="shared" ca="1" si="3"/>
        <v/>
      </c>
      <c r="P6" t="str">
        <f t="shared" si="2"/>
        <v/>
      </c>
      <c r="R6" t="e">
        <f>VLOOKUP(A6,FORMULA!A:A,1,0)</f>
        <v>#N/A</v>
      </c>
      <c r="T6" t="s">
        <v>10158</v>
      </c>
      <c r="U6" t="s">
        <v>10154</v>
      </c>
      <c r="V6">
        <v>1</v>
      </c>
    </row>
    <row r="7" spans="1:22" x14ac:dyDescent="0.3">
      <c r="A7" t="s">
        <v>5259</v>
      </c>
      <c r="B7" t="str">
        <f>IFERROR(VLOOKUP(A7,'Base ATP'!$1:$1048576,3,0),"")</f>
        <v>PEUGEOT</v>
      </c>
      <c r="C7" s="19" t="str">
        <f>IFERROR(VLOOKUP(A7,'Base ATP'!$1:$1048576,4,0),"")</f>
        <v>NUEVO 2008</v>
      </c>
      <c r="D7" s="20">
        <v>13400000</v>
      </c>
      <c r="E7" s="20">
        <v>10200000</v>
      </c>
      <c r="F7" s="13" t="s">
        <v>5398</v>
      </c>
      <c r="G7" s="13">
        <f>IFERROR(IF($F7="ALTA",$D7*1.03,
IF($F7="MEDIA",$D7*1,
IF($F7="BAJA",$D7*0.92,
IF($F7="LIQUIDAR",_xlfn.XLOOKUP(A7,Rotación!$A:$A,Rotación!$O:$O,0,0,-1),"")))),"")</f>
        <v>12328000</v>
      </c>
      <c r="H7" s="13">
        <f>IFERROR(IF($F7="ALTA",$D7*1,
IF($F7="MEDIA",$D7*0.97,
IF($F7="BAJA",$D7*0.9,
IF($F7="LIQUIDAR",_xlfn.XLOOKUP(A7,Rotación!$A:$A,Rotación!$O:$O,0,0,-1),"")))),"")</f>
        <v>12060000</v>
      </c>
      <c r="I7" s="13">
        <f>IFERROR(IF($F7="ALTA",$D7*0.97,
IF($F7="MEDIA",$D7*0.94,
IF($F7="BAJA",$D7*0.87,
IF($F7="LIQUIDAR",_xlfn.XLOOKUP(A7,Rotación!$A:$A,Rotación!$O:$O,0,0,-1),"")))),"")</f>
        <v>11658000</v>
      </c>
      <c r="J7" s="13">
        <f>IFERROR(IF($F7="ALTA",$D7*0.94,
IF($F7="MEDIA",$D7*0.9,
IF($F7="BAJA",$D7*0.85,
IF($F7="LIQUIDAR",_xlfn.XLOOKUP(A7,Rotación!$A:$A,Rotación!$O:$O,0,0,-1),"")))),"")</f>
        <v>11390000</v>
      </c>
      <c r="K7" s="13" t="str">
        <f>_xlfn.XLOOKUP(A7,Rotación!$A:$A,Rotación!$P:$P,"",0,-1)</f>
        <v/>
      </c>
      <c r="L7" s="25" t="e">
        <f t="shared" si="0"/>
        <v>#VALUE!</v>
      </c>
      <c r="M7" s="26">
        <f t="shared" si="1"/>
        <v>0.76119402985074625</v>
      </c>
      <c r="N7" s="22" t="str">
        <f>IFERROR(VLOOKUP(A7,'Base ATR'!$1:$1048576,2,0),"")</f>
        <v/>
      </c>
      <c r="O7" s="23" t="str">
        <f t="shared" ca="1" si="3"/>
        <v/>
      </c>
      <c r="P7" t="str">
        <f t="shared" si="2"/>
        <v/>
      </c>
      <c r="R7" t="e">
        <f>VLOOKUP(A7,FORMULA!A:A,1,0)</f>
        <v>#N/A</v>
      </c>
      <c r="U7" t="s">
        <v>10155</v>
      </c>
      <c r="V7">
        <v>0.97</v>
      </c>
    </row>
    <row r="8" spans="1:22" x14ac:dyDescent="0.3">
      <c r="A8" t="s">
        <v>5260</v>
      </c>
      <c r="B8" t="str">
        <f>IFERROR(VLOOKUP(A8,'Base ATP'!$1:$1048576,3,0),"")</f>
        <v>PEUGEOT</v>
      </c>
      <c r="C8" s="19" t="str">
        <f>IFERROR(VLOOKUP(A8,'Base ATP'!$1:$1048576,4,0),"")</f>
        <v>NUEVO 208</v>
      </c>
      <c r="D8" s="20">
        <v>12400000</v>
      </c>
      <c r="E8" s="20">
        <v>9800000</v>
      </c>
      <c r="F8" s="13" t="s">
        <v>5398</v>
      </c>
      <c r="G8" s="13">
        <f>IFERROR(IF($F8="ALTA",$D8*1.03,
IF($F8="MEDIA",$D8*1,
IF($F8="BAJA",$D8*0.92,
IF($F8="LIQUIDAR",_xlfn.XLOOKUP(A8,Rotación!$A:$A,Rotación!$O:$O,0,0,-1),"")))),"")</f>
        <v>11408000</v>
      </c>
      <c r="H8" s="13">
        <f>IFERROR(IF($F8="ALTA",$D8*1,
IF($F8="MEDIA",$D8*0.97,
IF($F8="BAJA",$D8*0.9,
IF($F8="LIQUIDAR",_xlfn.XLOOKUP(A8,Rotación!$A:$A,Rotación!$O:$O,0,0,-1),"")))),"")</f>
        <v>11160000</v>
      </c>
      <c r="I8" s="13">
        <f>IFERROR(IF($F8="ALTA",$D8*0.97,
IF($F8="MEDIA",$D8*0.94,
IF($F8="BAJA",$D8*0.87,
IF($F8="LIQUIDAR",_xlfn.XLOOKUP(A8,Rotación!$A:$A,Rotación!$O:$O,0,0,-1),"")))),"")</f>
        <v>10788000</v>
      </c>
      <c r="J8" s="13">
        <f>IFERROR(IF($F8="ALTA",$D8*0.94,
IF($F8="MEDIA",$D8*0.9,
IF($F8="BAJA",$D8*0.85,
IF($F8="LIQUIDAR",_xlfn.XLOOKUP(A8,Rotación!$A:$A,Rotación!$O:$O,0,0,-1),"")))),"")</f>
        <v>10540000</v>
      </c>
      <c r="K8" s="13" t="str">
        <f>_xlfn.XLOOKUP(A8,Rotación!$A:$A,Rotación!$P:$P,"",0,-1)</f>
        <v/>
      </c>
      <c r="L8" s="25" t="e">
        <f t="shared" si="0"/>
        <v>#VALUE!</v>
      </c>
      <c r="M8" s="26">
        <f t="shared" si="1"/>
        <v>0.79032258064516125</v>
      </c>
      <c r="N8" s="22" t="str">
        <f>IFERROR(VLOOKUP(A8,'Base ATR'!$1:$1048576,2,0),"")</f>
        <v/>
      </c>
      <c r="O8" s="23" t="str">
        <f t="shared" ca="1" si="3"/>
        <v/>
      </c>
      <c r="P8" t="str">
        <f t="shared" si="2"/>
        <v/>
      </c>
      <c r="R8" t="e">
        <f>VLOOKUP(A8,FORMULA!A:A,1,0)</f>
        <v>#N/A</v>
      </c>
      <c r="U8" t="s">
        <v>10156</v>
      </c>
      <c r="V8">
        <v>0.94</v>
      </c>
    </row>
    <row r="9" spans="1:22" x14ac:dyDescent="0.3">
      <c r="A9" t="s">
        <v>5260</v>
      </c>
      <c r="B9" t="str">
        <f>IFERROR(VLOOKUP(A9,'Base ATP'!$1:$1048576,3,0),"")</f>
        <v>PEUGEOT</v>
      </c>
      <c r="C9" s="19" t="str">
        <f>IFERROR(VLOOKUP(A9,'Base ATP'!$1:$1048576,4,0),"")</f>
        <v>NUEVO 208</v>
      </c>
      <c r="D9" s="20">
        <v>11800000</v>
      </c>
      <c r="E9" s="20">
        <v>9800000</v>
      </c>
      <c r="F9" s="13" t="s">
        <v>4033</v>
      </c>
      <c r="G9" s="13">
        <f>IFERROR(IF($F9="ALTA",$D9*1.03,
IF($F9="MEDIA",$D9*1,
IF($F9="BAJA",$D9*0.92,
IF($F9="LIQUIDAR",_xlfn.XLOOKUP(A9,Rotación!$A:$A,Rotación!$O:$O,0,0,-1),"")))),"")</f>
        <v>11800000</v>
      </c>
      <c r="H9" s="13">
        <f>IFERROR(IF($F9="ALTA",$D9*1,
IF($F9="MEDIA",$D9*0.97,
IF($F9="BAJA",$D9*0.9,
IF($F9="LIQUIDAR",_xlfn.XLOOKUP(A9,Rotación!$A:$A,Rotación!$O:$O,0,0,-1),"")))),"")</f>
        <v>11446000</v>
      </c>
      <c r="I9" s="13">
        <f>IFERROR(IF($F9="ALTA",$D9*0.97,
IF($F9="MEDIA",$D9*0.94,
IF($F9="BAJA",$D9*0.87,
IF($F9="LIQUIDAR",_xlfn.XLOOKUP(A9,Rotación!$A:$A,Rotación!$O:$O,0,0,-1),"")))),"")</f>
        <v>11092000</v>
      </c>
      <c r="J9" s="13">
        <f>IFERROR(IF($F9="ALTA",$D9*0.94,
IF($F9="MEDIA",$D9*0.9,
IF($F9="BAJA",$D9*0.85,
IF($F9="LIQUIDAR",_xlfn.XLOOKUP(A9,Rotación!$A:$A,Rotación!$O:$O,0,0,-1),"")))),"")</f>
        <v>10620000</v>
      </c>
      <c r="K9" s="13" t="str">
        <f>_xlfn.XLOOKUP(A9,Rotación!$A:$A,Rotación!$P:$P,"",0,-1)</f>
        <v/>
      </c>
      <c r="L9" s="25" t="e">
        <f t="shared" si="0"/>
        <v>#VALUE!</v>
      </c>
      <c r="M9" s="26">
        <f t="shared" si="1"/>
        <v>0.83050847457627119</v>
      </c>
      <c r="N9" s="22" t="str">
        <f>IFERROR(VLOOKUP(A9,'Base ATR'!$1:$1048576,2,0),"")</f>
        <v/>
      </c>
      <c r="O9" s="23" t="str">
        <f t="shared" ca="1" si="3"/>
        <v/>
      </c>
      <c r="P9" t="str">
        <f t="shared" si="2"/>
        <v/>
      </c>
      <c r="R9" t="e">
        <f>VLOOKUP(A9,FORMULA!A:A,1,0)</f>
        <v>#N/A</v>
      </c>
      <c r="U9" t="s">
        <v>10157</v>
      </c>
      <c r="V9">
        <v>0.9</v>
      </c>
    </row>
    <row r="10" spans="1:22" x14ac:dyDescent="0.3">
      <c r="A10" t="s">
        <v>5261</v>
      </c>
      <c r="B10" t="str">
        <f>IFERROR(VLOOKUP(A10,'Base ATP'!$1:$1048576,3,0),"")</f>
        <v>RENAULT</v>
      </c>
      <c r="C10" s="19" t="str">
        <f>IFERROR(VLOOKUP(A10,'Base ATP'!$1:$1048576,4,0),"")</f>
        <v>ALL NEW DUSTER</v>
      </c>
      <c r="D10" s="20">
        <v>8550000</v>
      </c>
      <c r="E10" s="20">
        <v>7100000</v>
      </c>
      <c r="F10" s="13" t="s">
        <v>4033</v>
      </c>
      <c r="G10" s="13">
        <f>IFERROR(IF($F10="ALTA",$D10*1.03,
IF($F10="MEDIA",$D10*1,
IF($F10="BAJA",$D10*0.92,
IF($F10="LIQUIDAR",_xlfn.XLOOKUP(A10,Rotación!$A:$A,Rotación!$O:$O,0,0,-1),"")))),"")</f>
        <v>8550000</v>
      </c>
      <c r="H10" s="13">
        <f>IFERROR(IF($F10="ALTA",$D10*1,
IF($F10="MEDIA",$D10*0.97,
IF($F10="BAJA",$D10*0.9,
IF($F10="LIQUIDAR",_xlfn.XLOOKUP(A10,Rotación!$A:$A,Rotación!$O:$O,0,0,-1),"")))),"")</f>
        <v>8293500</v>
      </c>
      <c r="I10" s="13">
        <f>IFERROR(IF($F10="ALTA",$D10*0.97,
IF($F10="MEDIA",$D10*0.94,
IF($F10="BAJA",$D10*0.87,
IF($F10="LIQUIDAR",_xlfn.XLOOKUP(A10,Rotación!$A:$A,Rotación!$O:$O,0,0,-1),"")))),"")</f>
        <v>8037000</v>
      </c>
      <c r="J10" s="13">
        <f>IFERROR(IF($F10="ALTA",$D10*0.94,
IF($F10="MEDIA",$D10*0.9,
IF($F10="BAJA",$D10*0.85,
IF($F10="LIQUIDAR",_xlfn.XLOOKUP(A10,Rotación!$A:$A,Rotación!$O:$O,0,0,-1),"")))),"")</f>
        <v>7695000</v>
      </c>
      <c r="K10" s="13" t="str">
        <f>_xlfn.XLOOKUP(A10,Rotación!$A:$A,Rotación!$P:$P,"",0,-1)</f>
        <v/>
      </c>
      <c r="L10" s="25" t="e">
        <f t="shared" si="0"/>
        <v>#VALUE!</v>
      </c>
      <c r="M10" s="26">
        <f t="shared" si="1"/>
        <v>0.83040935672514615</v>
      </c>
      <c r="N10" s="22" t="str">
        <f>IFERROR(VLOOKUP(A10,'Base ATR'!$1:$1048576,2,0),"")</f>
        <v/>
      </c>
      <c r="O10" s="23" t="str">
        <f t="shared" ca="1" si="3"/>
        <v/>
      </c>
      <c r="P10" t="str">
        <f t="shared" si="2"/>
        <v/>
      </c>
      <c r="R10" t="e">
        <f>VLOOKUP(A10,FORMULA!A:A,1,0)</f>
        <v>#N/A</v>
      </c>
      <c r="T10" t="s">
        <v>10159</v>
      </c>
      <c r="U10" t="s">
        <v>10154</v>
      </c>
      <c r="V10">
        <v>0.93</v>
      </c>
    </row>
    <row r="11" spans="1:22" x14ac:dyDescent="0.3">
      <c r="A11" t="s">
        <v>412</v>
      </c>
      <c r="B11" t="str">
        <f>IFERROR(VLOOKUP(A11,'Base ATP'!$1:$1048576,3,0),"")</f>
        <v>KIA</v>
      </c>
      <c r="C11" s="19" t="str">
        <f>IFERROR(VLOOKUP(A11,'Base ATP'!$1:$1048576,4,0),"")</f>
        <v>NUEVO SONET</v>
      </c>
      <c r="D11" s="20">
        <v>14100000</v>
      </c>
      <c r="E11" s="20">
        <v>12100000</v>
      </c>
      <c r="F11" s="13" t="s">
        <v>5398</v>
      </c>
      <c r="G11" s="13">
        <f>IFERROR(IF($F11="ALTA",$D11*1.03,
IF($F11="MEDIA",$D11*1,
IF($F11="BAJA",$D11*0.92,
IF($F11="LIQUIDAR",_xlfn.XLOOKUP(A11,Rotación!$A:$A,Rotación!$O:$O,0,0,-1),"")))),"")</f>
        <v>12972000</v>
      </c>
      <c r="H11" s="13">
        <f>IFERROR(IF($F11="ALTA",$D11*1,
IF($F11="MEDIA",$D11*0.97,
IF($F11="BAJA",$D11*0.9,
IF($F11="LIQUIDAR",_xlfn.XLOOKUP(A11,Rotación!$A:$A,Rotación!$O:$O,0,0,-1),"")))),"")</f>
        <v>12690000</v>
      </c>
      <c r="I11" s="13">
        <f>IFERROR(IF($F11="ALTA",$D11*0.97,
IF($F11="MEDIA",$D11*0.94,
IF($F11="BAJA",$D11*0.87,
IF($F11="LIQUIDAR",_xlfn.XLOOKUP(A11,Rotación!$A:$A,Rotación!$O:$O,0,0,-1),"")))),"")</f>
        <v>12267000</v>
      </c>
      <c r="J11" s="13">
        <f>IFERROR(IF($F11="ALTA",$D11*0.94,
IF($F11="MEDIA",$D11*0.9,
IF($F11="BAJA",$D11*0.85,
IF($F11="LIQUIDAR",_xlfn.XLOOKUP(A11,Rotación!$A:$A,Rotación!$O:$O,0,0,-1),"")))),"")</f>
        <v>11985000</v>
      </c>
      <c r="K11" s="13" t="str">
        <f>_xlfn.XLOOKUP(A11,Rotación!$A:$A,Rotación!$P:$P,"",0,-1)</f>
        <v/>
      </c>
      <c r="L11" s="25" t="e">
        <f t="shared" si="0"/>
        <v>#VALUE!</v>
      </c>
      <c r="M11" s="26">
        <f t="shared" si="1"/>
        <v>0.85815602836879434</v>
      </c>
      <c r="N11" s="22">
        <f>IFERROR(VLOOKUP(A11,'Base ATR'!$1:$1048576,2,0),"")</f>
        <v>46017.492361111108</v>
      </c>
      <c r="O11" s="23">
        <f t="shared" ca="1" si="3"/>
        <v>208.50763888889196</v>
      </c>
      <c r="P11" t="str">
        <f t="shared" si="2"/>
        <v>SOBRE MERCADO</v>
      </c>
      <c r="R11" t="e">
        <f>VLOOKUP(A11,FORMULA!A:A,1,0)</f>
        <v>#N/A</v>
      </c>
      <c r="U11" t="s">
        <v>10155</v>
      </c>
      <c r="V11">
        <v>0.9</v>
      </c>
    </row>
    <row r="12" spans="1:22" x14ac:dyDescent="0.3">
      <c r="A12" t="s">
        <v>411</v>
      </c>
      <c r="B12" t="str">
        <f>IFERROR(VLOOKUP(A12,'Base ATP'!$1:$1048576,3,0),"")</f>
        <v>TOYOTA</v>
      </c>
      <c r="C12" s="19" t="str">
        <f>IFERROR(VLOOKUP(A12,'Base ATP'!$1:$1048576,4,0),"")</f>
        <v>RUSH</v>
      </c>
      <c r="D12" s="20">
        <v>10800000</v>
      </c>
      <c r="E12" s="20">
        <v>7300000</v>
      </c>
      <c r="F12" s="13" t="s">
        <v>4033</v>
      </c>
      <c r="G12" s="13">
        <f>IFERROR(IF($F12="ALTA",$D12*1.03,
IF($F12="MEDIA",$D12*1,
IF($F12="BAJA",$D12*0.92,
IF($F12="LIQUIDAR",_xlfn.XLOOKUP(A12,Rotación!$A:$A,Rotación!$O:$O,0,0,-1),"")))),"")</f>
        <v>10800000</v>
      </c>
      <c r="H12" s="13">
        <f>IFERROR(IF($F12="ALTA",$D12*1,
IF($F12="MEDIA",$D12*0.97,
IF($F12="BAJA",$D12*0.9,
IF($F12="LIQUIDAR",_xlfn.XLOOKUP(A12,Rotación!$A:$A,Rotación!$O:$O,0,0,-1),"")))),"")</f>
        <v>10476000</v>
      </c>
      <c r="I12" s="13">
        <f>IFERROR(IF($F12="ALTA",$D12*0.97,
IF($F12="MEDIA",$D12*0.94,
IF($F12="BAJA",$D12*0.87,
IF($F12="LIQUIDAR",_xlfn.XLOOKUP(A12,Rotación!$A:$A,Rotación!$O:$O,0,0,-1),"")))),"")</f>
        <v>10152000</v>
      </c>
      <c r="J12" s="13">
        <f>IFERROR(IF($F12="ALTA",$D12*0.94,
IF($F12="MEDIA",$D12*0.9,
IF($F12="BAJA",$D12*0.85,
IF($F12="LIQUIDAR",_xlfn.XLOOKUP(A12,Rotación!$A:$A,Rotación!$O:$O,0,0,-1),"")))),"")</f>
        <v>9720000</v>
      </c>
      <c r="K12" s="13" t="str">
        <f>_xlfn.XLOOKUP(A12,Rotación!$A:$A,Rotación!$P:$P,"",0,-1)</f>
        <v/>
      </c>
      <c r="L12" s="25" t="e">
        <f t="shared" si="0"/>
        <v>#VALUE!</v>
      </c>
      <c r="M12" s="26">
        <f t="shared" si="1"/>
        <v>0.67592592592592593</v>
      </c>
      <c r="N12" s="22">
        <f>IFERROR(VLOOKUP(A12,'Base ATR'!$1:$1048576,2,0),"")</f>
        <v>46017.705555555556</v>
      </c>
      <c r="O12" s="23">
        <f t="shared" ca="1" si="3"/>
        <v>208.2944444444438</v>
      </c>
      <c r="P12" t="str">
        <f t="shared" si="2"/>
        <v>SOBRE MERCADO</v>
      </c>
      <c r="R12" t="e">
        <f>VLOOKUP(A12,FORMULA!A:A,1,0)</f>
        <v>#N/A</v>
      </c>
      <c r="U12" t="s">
        <v>10156</v>
      </c>
      <c r="V12">
        <v>0.85</v>
      </c>
    </row>
    <row r="13" spans="1:22" x14ac:dyDescent="0.3">
      <c r="A13" t="s">
        <v>5262</v>
      </c>
      <c r="B13" t="str">
        <f>IFERROR(VLOOKUP(A13,'Base ATP'!$1:$1048576,3,0),"")</f>
        <v>RENAULT</v>
      </c>
      <c r="C13" s="19" t="str">
        <f>IFERROR(VLOOKUP(A13,'Base ATP'!$1:$1048576,4,0),"")</f>
        <v>OROCH</v>
      </c>
      <c r="D13" s="20">
        <v>8800000</v>
      </c>
      <c r="E13" s="20">
        <v>7900000</v>
      </c>
      <c r="F13" s="13" t="s">
        <v>4033</v>
      </c>
      <c r="G13" s="13">
        <f>IFERROR(IF($F13="ALTA",$D13*1.03,
IF($F13="MEDIA",$D13*1,
IF($F13="BAJA",$D13*0.92,
IF($F13="LIQUIDAR",_xlfn.XLOOKUP(A13,Rotación!$A:$A,Rotación!$O:$O,0,0,-1),"")))),"")</f>
        <v>8800000</v>
      </c>
      <c r="H13" s="13">
        <f>IFERROR(IF($F13="ALTA",$D13*1,
IF($F13="MEDIA",$D13*0.97,
IF($F13="BAJA",$D13*0.9,
IF($F13="LIQUIDAR",_xlfn.XLOOKUP(A13,Rotación!$A:$A,Rotación!$O:$O,0,0,-1),"")))),"")</f>
        <v>8536000</v>
      </c>
      <c r="I13" s="13">
        <f>IFERROR(IF($F13="ALTA",$D13*0.97,
IF($F13="MEDIA",$D13*0.94,
IF($F13="BAJA",$D13*0.87,
IF($F13="LIQUIDAR",_xlfn.XLOOKUP(A13,Rotación!$A:$A,Rotación!$O:$O,0,0,-1),"")))),"")</f>
        <v>8271999.9999999991</v>
      </c>
      <c r="J13" s="13">
        <f>IFERROR(IF($F13="ALTA",$D13*0.94,
IF($F13="MEDIA",$D13*0.9,
IF($F13="BAJA",$D13*0.85,
IF($F13="LIQUIDAR",_xlfn.XLOOKUP(A13,Rotación!$A:$A,Rotación!$O:$O,0,0,-1),"")))),"")</f>
        <v>7920000</v>
      </c>
      <c r="K13" s="13" t="str">
        <f>_xlfn.XLOOKUP(A13,Rotación!$A:$A,Rotación!$P:$P,"",0,-1)</f>
        <v/>
      </c>
      <c r="L13" s="25" t="e">
        <f t="shared" si="0"/>
        <v>#VALUE!</v>
      </c>
      <c r="M13" s="26">
        <f t="shared" si="1"/>
        <v>0.89772727272727271</v>
      </c>
      <c r="N13" s="22" t="str">
        <f>IFERROR(VLOOKUP(A13,'Base ATR'!$1:$1048576,2,0),"")</f>
        <v/>
      </c>
      <c r="O13" s="23" t="str">
        <f t="shared" ca="1" si="3"/>
        <v/>
      </c>
      <c r="P13" t="str">
        <f t="shared" si="2"/>
        <v/>
      </c>
      <c r="R13" t="e">
        <f>VLOOKUP(A13,FORMULA!A:A,1,0)</f>
        <v>#N/A</v>
      </c>
      <c r="U13" t="s">
        <v>10157</v>
      </c>
      <c r="V13">
        <v>0.8</v>
      </c>
    </row>
    <row r="14" spans="1:22" x14ac:dyDescent="0.3">
      <c r="A14" t="s">
        <v>5263</v>
      </c>
      <c r="B14" t="str">
        <f>IFERROR(VLOOKUP(A14,'Base ATP'!$1:$1048576,3,0),"")</f>
        <v/>
      </c>
      <c r="C14" s="19" t="str">
        <f>IFERROR(VLOOKUP(A14,'Base ATP'!$1:$1048576,4,0),"")</f>
        <v/>
      </c>
      <c r="D14" s="20">
        <v>15390000</v>
      </c>
      <c r="E14" s="20">
        <v>13500000</v>
      </c>
      <c r="F14" s="13" t="s">
        <v>4033</v>
      </c>
      <c r="G14" s="13">
        <f>IFERROR(IF($F14="ALTA",$D14*1.03,
IF($F14="MEDIA",$D14*1,
IF($F14="BAJA",$D14*0.92,
IF($F14="LIQUIDAR",_xlfn.XLOOKUP(A14,Rotación!$A:$A,Rotación!$O:$O,0,0,-1),"")))),"")</f>
        <v>15390000</v>
      </c>
      <c r="H14" s="13">
        <f>IFERROR(IF($F14="ALTA",$D14*1,
IF($F14="MEDIA",$D14*0.97,
IF($F14="BAJA",$D14*0.9,
IF($F14="LIQUIDAR",_xlfn.XLOOKUP(A14,Rotación!$A:$A,Rotación!$O:$O,0,0,-1),"")))),"")</f>
        <v>14928300</v>
      </c>
      <c r="I14" s="13">
        <f>IFERROR(IF($F14="ALTA",$D14*0.97,
IF($F14="MEDIA",$D14*0.94,
IF($F14="BAJA",$D14*0.87,
IF($F14="LIQUIDAR",_xlfn.XLOOKUP(A14,Rotación!$A:$A,Rotación!$O:$O,0,0,-1),"")))),"")</f>
        <v>14466600</v>
      </c>
      <c r="J14" s="13">
        <f>IFERROR(IF($F14="ALTA",$D14*0.94,
IF($F14="MEDIA",$D14*0.9,
IF($F14="BAJA",$D14*0.85,
IF($F14="LIQUIDAR",_xlfn.XLOOKUP(A14,Rotación!$A:$A,Rotación!$O:$O,0,0,-1),"")))),"")</f>
        <v>13851000</v>
      </c>
      <c r="K14" s="13" t="str">
        <f>_xlfn.XLOOKUP(A14,Rotación!$A:$A,Rotación!$P:$P,"",0,-1)</f>
        <v/>
      </c>
      <c r="L14" s="25" t="e">
        <f t="shared" si="0"/>
        <v>#VALUE!</v>
      </c>
      <c r="M14" s="26">
        <f t="shared" si="1"/>
        <v>0.8771929824561403</v>
      </c>
      <c r="N14" s="22" t="str">
        <f>IFERROR(VLOOKUP(A14,'Base ATR'!$1:$1048576,2,0),"")</f>
        <v/>
      </c>
      <c r="O14" s="23" t="str">
        <f t="shared" ca="1" si="3"/>
        <v/>
      </c>
      <c r="P14" t="str">
        <f t="shared" si="2"/>
        <v/>
      </c>
      <c r="R14" t="e">
        <f>VLOOKUP(A14,FORMULA!A:A,1,0)</f>
        <v>#N/A</v>
      </c>
      <c r="T14" t="s">
        <v>10160</v>
      </c>
      <c r="U14" t="s">
        <v>10154</v>
      </c>
    </row>
    <row r="15" spans="1:22" x14ac:dyDescent="0.3">
      <c r="A15" t="s">
        <v>5264</v>
      </c>
      <c r="B15" t="str">
        <f>IFERROR(VLOOKUP(A15,'Base ATP'!$1:$1048576,3,0),"")</f>
        <v>FORD</v>
      </c>
      <c r="C15" s="19" t="str">
        <f>IFERROR(VLOOKUP(A15,'Base ATP'!$1:$1048576,4,0),"")</f>
        <v>NUEVO MUSTANG</v>
      </c>
      <c r="D15" s="20">
        <v>45800000</v>
      </c>
      <c r="E15" s="20">
        <v>40000000</v>
      </c>
      <c r="F15" s="13" t="s">
        <v>4033</v>
      </c>
      <c r="G15" s="13">
        <f>IFERROR(IF($F15="ALTA",$D15*1.03,
IF($F15="MEDIA",$D15*1,
IF($F15="BAJA",$D15*0.92,
IF($F15="LIQUIDAR",_xlfn.XLOOKUP(A15,Rotación!$A:$A,Rotación!$O:$O,0,0,-1),"")))),"")</f>
        <v>45800000</v>
      </c>
      <c r="H15" s="13">
        <f>IFERROR(IF($F15="ALTA",$D15*1,
IF($F15="MEDIA",$D15*0.97,
IF($F15="BAJA",$D15*0.9,
IF($F15="LIQUIDAR",_xlfn.XLOOKUP(A15,Rotación!$A:$A,Rotación!$O:$O,0,0,-1),"")))),"")</f>
        <v>44426000</v>
      </c>
      <c r="I15" s="13">
        <f>IFERROR(IF($F15="ALTA",$D15*0.97,
IF($F15="MEDIA",$D15*0.94,
IF($F15="BAJA",$D15*0.87,
IF($F15="LIQUIDAR",_xlfn.XLOOKUP(A15,Rotación!$A:$A,Rotación!$O:$O,0,0,-1),"")))),"")</f>
        <v>43052000</v>
      </c>
      <c r="J15" s="13">
        <f>IFERROR(IF($F15="ALTA",$D15*0.94,
IF($F15="MEDIA",$D15*0.9,
IF($F15="BAJA",$D15*0.85,
IF($F15="LIQUIDAR",_xlfn.XLOOKUP(A15,Rotación!$A:$A,Rotación!$O:$O,0,0,-1),"")))),"")</f>
        <v>41220000</v>
      </c>
      <c r="K15" s="13" t="str">
        <f>_xlfn.XLOOKUP(A15,Rotación!$A:$A,Rotación!$P:$P,"",0,-1)</f>
        <v/>
      </c>
      <c r="L15" s="25" t="e">
        <f t="shared" si="0"/>
        <v>#VALUE!</v>
      </c>
      <c r="M15" s="26">
        <f t="shared" si="1"/>
        <v>0.8733624454148472</v>
      </c>
      <c r="N15" s="22" t="str">
        <f>IFERROR(VLOOKUP(A15,'Base ATR'!$1:$1048576,2,0),"")</f>
        <v/>
      </c>
      <c r="O15" s="23" t="str">
        <f t="shared" ca="1" si="3"/>
        <v/>
      </c>
      <c r="P15" t="str">
        <f t="shared" si="2"/>
        <v/>
      </c>
      <c r="R15" t="e">
        <f>VLOOKUP(A15,FORMULA!A:A,1,0)</f>
        <v>#N/A</v>
      </c>
      <c r="U15" t="s">
        <v>10155</v>
      </c>
    </row>
    <row r="16" spans="1:22" x14ac:dyDescent="0.3">
      <c r="A16" t="s">
        <v>245</v>
      </c>
      <c r="B16" t="str">
        <f>IFERROR(VLOOKUP(A16,'Base ATP'!$1:$1048576,3,0),"")</f>
        <v>PEUGEOT</v>
      </c>
      <c r="C16" s="19">
        <f>IFERROR(VLOOKUP(A16,'Base ATP'!$1:$1048576,4,0),"")</f>
        <v>3008</v>
      </c>
      <c r="D16" s="20">
        <v>11870000</v>
      </c>
      <c r="E16" s="20">
        <v>8900000</v>
      </c>
      <c r="F16" s="13" t="s">
        <v>4033</v>
      </c>
      <c r="G16" s="13">
        <f>IFERROR(IF($F16="ALTA",$D16*1.03,
IF($F16="MEDIA",$D16*1,
IF($F16="BAJA",$D16*0.92,
IF($F16="LIQUIDAR",_xlfn.XLOOKUP(A16,Rotación!$A:$A,Rotación!$O:$O,0,0,-1),"")))),"")</f>
        <v>11870000</v>
      </c>
      <c r="H16" s="13">
        <f>IFERROR(IF($F16="ALTA",$D16*1,
IF($F16="MEDIA",$D16*0.97,
IF($F16="BAJA",$D16*0.9,
IF($F16="LIQUIDAR",_xlfn.XLOOKUP(A16,Rotación!$A:$A,Rotación!$O:$O,0,0,-1),"")))),"")</f>
        <v>11513900</v>
      </c>
      <c r="I16" s="13">
        <f>IFERROR(IF($F16="ALTA",$D16*0.97,
IF($F16="MEDIA",$D16*0.94,
IF($F16="BAJA",$D16*0.87,
IF($F16="LIQUIDAR",_xlfn.XLOOKUP(A16,Rotación!$A:$A,Rotación!$O:$O,0,0,-1),"")))),"")</f>
        <v>11157800</v>
      </c>
      <c r="J16" s="13">
        <f>IFERROR(IF($F16="ALTA",$D16*0.94,
IF($F16="MEDIA",$D16*0.9,
IF($F16="BAJA",$D16*0.85,
IF($F16="LIQUIDAR",_xlfn.XLOOKUP(A16,Rotación!$A:$A,Rotación!$O:$O,0,0,-1),"")))),"")</f>
        <v>10683000</v>
      </c>
      <c r="K16" s="13">
        <f>_xlfn.XLOOKUP(A16,Rotación!$A:$A,Rotación!$P:$P,"",0,-1)</f>
        <v>10490000</v>
      </c>
      <c r="L16" s="25">
        <f t="shared" si="0"/>
        <v>-1380000</v>
      </c>
      <c r="M16" s="26">
        <f t="shared" si="1"/>
        <v>0.74978938500421233</v>
      </c>
      <c r="N16" s="22">
        <f>IFERROR(VLOOKUP(A16,'Base ATR'!$1:$1048576,2,0),"")</f>
        <v>46021.713194444441</v>
      </c>
      <c r="O16" s="23">
        <f t="shared" ca="1" si="3"/>
        <v>204.28680555555911</v>
      </c>
      <c r="P16" t="str">
        <f t="shared" si="2"/>
        <v>BAJO MERCADO</v>
      </c>
      <c r="R16" t="e">
        <f>VLOOKUP(A16,FORMULA!A:A,1,0)</f>
        <v>#N/A</v>
      </c>
      <c r="U16" t="s">
        <v>10156</v>
      </c>
    </row>
    <row r="17" spans="1:21" x14ac:dyDescent="0.3">
      <c r="A17" t="s">
        <v>403</v>
      </c>
      <c r="B17" t="str">
        <f>IFERROR(VLOOKUP(A17,'Base ATP'!$1:$1048576,3,0),"")</f>
        <v>KIA</v>
      </c>
      <c r="C17" s="19" t="str">
        <f>IFERROR(VLOOKUP(A17,'Base ATP'!$1:$1048576,4,0),"")</f>
        <v>MORNING</v>
      </c>
      <c r="D17" s="20">
        <v>7690000</v>
      </c>
      <c r="E17" s="20">
        <v>6100000</v>
      </c>
      <c r="F17" s="13" t="s">
        <v>5397</v>
      </c>
      <c r="G17" s="13">
        <f>IFERROR(IF($F17="ALTA",$D17*1.03,
IF($F17="MEDIA",$D17*1,
IF($F17="BAJA",$D17*0.92,
IF($F17="LIQUIDAR",_xlfn.XLOOKUP(A17,Rotación!$A:$A,Rotación!$O:$O,0,0,-1),"")))),"")</f>
        <v>7920700</v>
      </c>
      <c r="H17" s="13">
        <f>IFERROR(IF($F17="ALTA",$D17*1,
IF($F17="MEDIA",$D17*0.97,
IF($F17="BAJA",$D17*0.9,
IF($F17="LIQUIDAR",_xlfn.XLOOKUP(A17,Rotación!$A:$A,Rotación!$O:$O,0,0,-1),"")))),"")</f>
        <v>7690000</v>
      </c>
      <c r="I17" s="13">
        <f>IFERROR(IF($F17="ALTA",$D17*0.97,
IF($F17="MEDIA",$D17*0.94,
IF($F17="BAJA",$D17*0.87,
IF($F17="LIQUIDAR",_xlfn.XLOOKUP(A17,Rotación!$A:$A,Rotación!$O:$O,0,0,-1),"")))),"")</f>
        <v>7459300</v>
      </c>
      <c r="J17" s="13">
        <f>IFERROR(IF($F17="ALTA",$D17*0.94,
IF($F17="MEDIA",$D17*0.9,
IF($F17="BAJA",$D17*0.85,
IF($F17="LIQUIDAR",_xlfn.XLOOKUP(A17,Rotación!$A:$A,Rotación!$O:$O,0,0,-1),"")))),"")</f>
        <v>7228600</v>
      </c>
      <c r="K17" s="13" t="str">
        <f>_xlfn.XLOOKUP(A17,Rotación!$A:$A,Rotación!$P:$P,"",0,-1)</f>
        <v/>
      </c>
      <c r="L17" s="25" t="e">
        <f t="shared" si="0"/>
        <v>#VALUE!</v>
      </c>
      <c r="M17" s="26">
        <f t="shared" si="1"/>
        <v>0.79323797139141738</v>
      </c>
      <c r="N17" s="22">
        <f>IFERROR(VLOOKUP(A17,'Base ATR'!$1:$1048576,2,0),"")</f>
        <v>46022.563888888886</v>
      </c>
      <c r="O17" s="23">
        <f t="shared" ca="1" si="3"/>
        <v>203.43611111111386</v>
      </c>
      <c r="P17" t="str">
        <f t="shared" si="2"/>
        <v>SOBRE MERCADO</v>
      </c>
      <c r="R17" t="e">
        <f>VLOOKUP(A17,FORMULA!A:A,1,0)</f>
        <v>#N/A</v>
      </c>
      <c r="U17" t="s">
        <v>10157</v>
      </c>
    </row>
    <row r="18" spans="1:21" x14ac:dyDescent="0.3">
      <c r="A18" t="s">
        <v>405</v>
      </c>
      <c r="B18" t="str">
        <f>IFERROR(VLOOKUP(A18,'Base ATP'!$1:$1048576,3,0),"")</f>
        <v>MG</v>
      </c>
      <c r="C18" s="19" t="str">
        <f>IFERROR(VLOOKUP(A18,'Base ATP'!$1:$1048576,4,0),"")</f>
        <v>ZS</v>
      </c>
      <c r="D18" s="20">
        <v>8100000</v>
      </c>
      <c r="E18" s="20">
        <v>6600000</v>
      </c>
      <c r="F18" s="13" t="s">
        <v>4033</v>
      </c>
      <c r="G18" s="13">
        <f>IFERROR(IF($F18="ALTA",$D18*1.03,
IF($F18="MEDIA",$D18*1,
IF($F18="BAJA",$D18*0.92,
IF($F18="LIQUIDAR",_xlfn.XLOOKUP(A18,Rotación!$A:$A,Rotación!$O:$O,0,0,-1),"")))),"")</f>
        <v>8100000</v>
      </c>
      <c r="H18" s="13">
        <f>IFERROR(IF($F18="ALTA",$D18*1,
IF($F18="MEDIA",$D18*0.97,
IF($F18="BAJA",$D18*0.9,
IF($F18="LIQUIDAR",_xlfn.XLOOKUP(A18,Rotación!$A:$A,Rotación!$O:$O,0,0,-1),"")))),"")</f>
        <v>7857000</v>
      </c>
      <c r="I18" s="13">
        <f>IFERROR(IF($F18="ALTA",$D18*0.97,
IF($F18="MEDIA",$D18*0.94,
IF($F18="BAJA",$D18*0.87,
IF($F18="LIQUIDAR",_xlfn.XLOOKUP(A18,Rotación!$A:$A,Rotación!$O:$O,0,0,-1),"")))),"")</f>
        <v>7614000</v>
      </c>
      <c r="J18" s="13">
        <f>IFERROR(IF($F18="ALTA",$D18*0.94,
IF($F18="MEDIA",$D18*0.9,
IF($F18="BAJA",$D18*0.85,
IF($F18="LIQUIDAR",_xlfn.XLOOKUP(A18,Rotación!$A:$A,Rotación!$O:$O,0,0,-1),"")))),"")</f>
        <v>7290000</v>
      </c>
      <c r="K18" s="13" t="str">
        <f>_xlfn.XLOOKUP(A18,Rotación!$A:$A,Rotación!$P:$P,"",0,-1)</f>
        <v/>
      </c>
      <c r="L18" s="25" t="e">
        <f t="shared" si="0"/>
        <v>#VALUE!</v>
      </c>
      <c r="M18" s="26">
        <f t="shared" si="1"/>
        <v>0.81481481481481477</v>
      </c>
      <c r="N18" s="22">
        <f>IFERROR(VLOOKUP(A18,'Base ATR'!$1:$1048576,2,0),"")</f>
        <v>46022.550694444442</v>
      </c>
      <c r="O18" s="23">
        <f t="shared" ca="1" si="3"/>
        <v>203.44930555555766</v>
      </c>
      <c r="P18" t="str">
        <f t="shared" si="2"/>
        <v>SOBRE MERCADO</v>
      </c>
      <c r="R18" t="e">
        <f>VLOOKUP(A18,FORMULA!A:A,1,0)</f>
        <v>#N/A</v>
      </c>
    </row>
    <row r="19" spans="1:21" x14ac:dyDescent="0.3">
      <c r="A19" t="s">
        <v>5265</v>
      </c>
      <c r="B19" t="str">
        <f>IFERROR(VLOOKUP(A19,'Base ATP'!$1:$1048576,3,0),"")</f>
        <v>HYUNDAI</v>
      </c>
      <c r="C19" s="19" t="str">
        <f>IFERROR(VLOOKUP(A19,'Base ATP'!$1:$1048576,4,0),"")</f>
        <v>I20</v>
      </c>
      <c r="D19" s="20">
        <v>12190000</v>
      </c>
      <c r="E19" s="20">
        <v>10000000</v>
      </c>
      <c r="F19" s="13" t="s">
        <v>5397</v>
      </c>
      <c r="G19" s="13">
        <f>IFERROR(IF($F19="ALTA",$D19*1.03,
IF($F19="MEDIA",$D19*1,
IF($F19="BAJA",$D19*0.92,
IF($F19="LIQUIDAR",_xlfn.XLOOKUP(A19,Rotación!$A:$A,Rotación!$O:$O,0,0,-1),"")))),"")</f>
        <v>12555700</v>
      </c>
      <c r="H19" s="13">
        <f>IFERROR(IF($F19="ALTA",$D19*1,
IF($F19="MEDIA",$D19*0.97,
IF($F19="BAJA",$D19*0.9,
IF($F19="LIQUIDAR",_xlfn.XLOOKUP(A19,Rotación!$A:$A,Rotación!$O:$O,0,0,-1),"")))),"")</f>
        <v>12190000</v>
      </c>
      <c r="I19" s="13">
        <f>IFERROR(IF($F19="ALTA",$D19*0.97,
IF($F19="MEDIA",$D19*0.94,
IF($F19="BAJA",$D19*0.87,
IF($F19="LIQUIDAR",_xlfn.XLOOKUP(A19,Rotación!$A:$A,Rotación!$O:$O,0,0,-1),"")))),"")</f>
        <v>11824300</v>
      </c>
      <c r="J19" s="13">
        <f>IFERROR(IF($F19="ALTA",$D19*0.94,
IF($F19="MEDIA",$D19*0.9,
IF($F19="BAJA",$D19*0.85,
IF($F19="LIQUIDAR",_xlfn.XLOOKUP(A19,Rotación!$A:$A,Rotación!$O:$O,0,0,-1),"")))),"")</f>
        <v>11458600</v>
      </c>
      <c r="K19" s="13" t="str">
        <f>_xlfn.XLOOKUP(A19,Rotación!$A:$A,Rotación!$P:$P,"",0,-1)</f>
        <v/>
      </c>
      <c r="L19" s="25" t="e">
        <f t="shared" si="0"/>
        <v>#VALUE!</v>
      </c>
      <c r="M19" s="26">
        <f t="shared" si="1"/>
        <v>0.82034454470877771</v>
      </c>
      <c r="N19" s="22">
        <f>IFERROR(VLOOKUP(A19,'Base ATR'!$1:$1048576,2,0),"")</f>
        <v>46181.697916666664</v>
      </c>
      <c r="O19" s="23">
        <f t="shared" ca="1" si="3"/>
        <v>44.302083333335759</v>
      </c>
      <c r="P19" t="str">
        <f t="shared" si="2"/>
        <v>SOBRE MERCADO</v>
      </c>
      <c r="R19" t="e">
        <f>VLOOKUP(A19,FORMULA!A:A,1,0)</f>
        <v>#N/A</v>
      </c>
    </row>
    <row r="20" spans="1:21" x14ac:dyDescent="0.3">
      <c r="A20" t="s">
        <v>5266</v>
      </c>
      <c r="B20" t="str">
        <f>IFERROR(VLOOKUP(A20,'Base ATP'!$1:$1048576,3,0),"")</f>
        <v>DFSK</v>
      </c>
      <c r="C20" s="19">
        <f>IFERROR(VLOOKUP(A20,'Base ATP'!$1:$1048576,4,0),"")</f>
        <v>500</v>
      </c>
      <c r="D20" s="20">
        <v>11270000</v>
      </c>
      <c r="E20" s="20">
        <v>8800000</v>
      </c>
      <c r="F20" s="13" t="s">
        <v>4033</v>
      </c>
      <c r="G20" s="13">
        <f>IFERROR(IF($F20="ALTA",$D20*1.03,
IF($F20="MEDIA",$D20*1,
IF($F20="BAJA",$D20*0.92,
IF($F20="LIQUIDAR",_xlfn.XLOOKUP(A20,Rotación!$A:$A,Rotación!$O:$O,0,0,-1),"")))),"")</f>
        <v>11270000</v>
      </c>
      <c r="H20" s="13">
        <f>IFERROR(IF($F20="ALTA",$D20*1,
IF($F20="MEDIA",$D20*0.97,
IF($F20="BAJA",$D20*0.9,
IF($F20="LIQUIDAR",_xlfn.XLOOKUP(A20,Rotación!$A:$A,Rotación!$O:$O,0,0,-1),"")))),"")</f>
        <v>10931900</v>
      </c>
      <c r="I20" s="13">
        <f>IFERROR(IF($F20="ALTA",$D20*0.97,
IF($F20="MEDIA",$D20*0.94,
IF($F20="BAJA",$D20*0.87,
IF($F20="LIQUIDAR",_xlfn.XLOOKUP(A20,Rotación!$A:$A,Rotación!$O:$O,0,0,-1),"")))),"")</f>
        <v>10593800</v>
      </c>
      <c r="J20" s="13">
        <f>IFERROR(IF($F20="ALTA",$D20*0.94,
IF($F20="MEDIA",$D20*0.9,
IF($F20="BAJA",$D20*0.85,
IF($F20="LIQUIDAR",_xlfn.XLOOKUP(A20,Rotación!$A:$A,Rotación!$O:$O,0,0,-1),"")))),"")</f>
        <v>10143000</v>
      </c>
      <c r="K20" s="13">
        <f>_xlfn.XLOOKUP(A20,Rotación!$A:$A,Rotación!$P:$P,"",0,-1)</f>
        <v>11290000</v>
      </c>
      <c r="L20" s="25">
        <f t="shared" si="0"/>
        <v>20000</v>
      </c>
      <c r="M20" s="26">
        <f t="shared" si="1"/>
        <v>0.78083407275953864</v>
      </c>
      <c r="N20" s="22">
        <f>IFERROR(VLOOKUP(A20,'Base ATR'!$1:$1048576,2,0),"")</f>
        <v>46153.703472222223</v>
      </c>
      <c r="O20" s="23">
        <f t="shared" ca="1" si="3"/>
        <v>72.296527777776646</v>
      </c>
      <c r="P20" t="str">
        <f t="shared" si="2"/>
        <v>SOBRE MERCADO</v>
      </c>
      <c r="R20" t="e">
        <f>VLOOKUP(A20,FORMULA!A:A,1,0)</f>
        <v>#N/A</v>
      </c>
    </row>
    <row r="21" spans="1:21" x14ac:dyDescent="0.3">
      <c r="A21" t="s">
        <v>5267</v>
      </c>
      <c r="B21" t="str">
        <f>IFERROR(VLOOKUP(A21,'Base ATP'!$1:$1048576,3,0),"")</f>
        <v>NISSAN</v>
      </c>
      <c r="C21" s="19" t="str">
        <f>IFERROR(VLOOKUP(A21,'Base ATP'!$1:$1048576,4,0),"")</f>
        <v>NEW QASHQAI</v>
      </c>
      <c r="D21" s="20">
        <v>12100000</v>
      </c>
      <c r="E21" s="20">
        <v>9200000</v>
      </c>
      <c r="F21" s="13" t="s">
        <v>4033</v>
      </c>
      <c r="G21" s="13">
        <f>IFERROR(IF($F21="ALTA",$D21*1.03,
IF($F21="MEDIA",$D21*1,
IF($F21="BAJA",$D21*0.92,
IF($F21="LIQUIDAR",_xlfn.XLOOKUP(A21,Rotación!$A:$A,Rotación!$O:$O,0,0,-1),"")))),"")</f>
        <v>12100000</v>
      </c>
      <c r="H21" s="13">
        <f>IFERROR(IF($F21="ALTA",$D21*1,
IF($F21="MEDIA",$D21*0.97,
IF($F21="BAJA",$D21*0.9,
IF($F21="LIQUIDAR",_xlfn.XLOOKUP(A21,Rotación!$A:$A,Rotación!$O:$O,0,0,-1),"")))),"")</f>
        <v>11737000</v>
      </c>
      <c r="I21" s="13">
        <f>IFERROR(IF($F21="ALTA",$D21*0.97,
IF($F21="MEDIA",$D21*0.94,
IF($F21="BAJA",$D21*0.87,
IF($F21="LIQUIDAR",_xlfn.XLOOKUP(A21,Rotación!$A:$A,Rotación!$O:$O,0,0,-1),"")))),"")</f>
        <v>11374000</v>
      </c>
      <c r="J21" s="13">
        <f>IFERROR(IF($F21="ALTA",$D21*0.94,
IF($F21="MEDIA",$D21*0.9,
IF($F21="BAJA",$D21*0.85,
IF($F21="LIQUIDAR",_xlfn.XLOOKUP(A21,Rotación!$A:$A,Rotación!$O:$O,0,0,-1),"")))),"")</f>
        <v>10890000</v>
      </c>
      <c r="K21" s="13" t="str">
        <f>_xlfn.XLOOKUP(A21,Rotación!$A:$A,Rotación!$P:$P,"",0,-1)</f>
        <v/>
      </c>
      <c r="L21" s="25" t="e">
        <f t="shared" si="0"/>
        <v>#VALUE!</v>
      </c>
      <c r="M21" s="26">
        <f t="shared" si="1"/>
        <v>0.76033057851239672</v>
      </c>
      <c r="N21" s="22" t="str">
        <f>IFERROR(VLOOKUP(A21,'Base ATR'!$1:$1048576,2,0),"")</f>
        <v/>
      </c>
      <c r="O21" s="23" t="str">
        <f t="shared" ca="1" si="3"/>
        <v/>
      </c>
      <c r="P21" t="str">
        <f t="shared" si="2"/>
        <v/>
      </c>
      <c r="R21" t="e">
        <f>VLOOKUP(A21,FORMULA!A:A,1,0)</f>
        <v>#N/A</v>
      </c>
    </row>
    <row r="22" spans="1:21" x14ac:dyDescent="0.3">
      <c r="A22" t="s">
        <v>5268</v>
      </c>
      <c r="B22" t="str">
        <f>IFERROR(VLOOKUP(A22,'Base ATP'!$1:$1048576,3,0),"")</f>
        <v>TOYOTA</v>
      </c>
      <c r="C22" s="19" t="str">
        <f>IFERROR(VLOOKUP(A22,'Base ATP'!$1:$1048576,4,0),"")</f>
        <v>RAIZE</v>
      </c>
      <c r="D22" s="20">
        <v>8190000</v>
      </c>
      <c r="E22" s="20">
        <v>6900000</v>
      </c>
      <c r="F22" s="13" t="s">
        <v>5397</v>
      </c>
      <c r="G22" s="13">
        <f>IFERROR(IF($F22="ALTA",$D22*1.03,
IF($F22="MEDIA",$D22*1,
IF($F22="BAJA",$D22*0.92,
IF($F22="LIQUIDAR",_xlfn.XLOOKUP(A22,Rotación!$A:$A,Rotación!$O:$O,0,0,-1),"")))),"")</f>
        <v>8435700</v>
      </c>
      <c r="H22" s="13">
        <f>IFERROR(IF($F22="ALTA",$D22*1,
IF($F22="MEDIA",$D22*0.97,
IF($F22="BAJA",$D22*0.9,
IF($F22="LIQUIDAR",_xlfn.XLOOKUP(A22,Rotación!$A:$A,Rotación!$O:$O,0,0,-1),"")))),"")</f>
        <v>8190000</v>
      </c>
      <c r="I22" s="13">
        <f>IFERROR(IF($F22="ALTA",$D22*0.97,
IF($F22="MEDIA",$D22*0.94,
IF($F22="BAJA",$D22*0.87,
IF($F22="LIQUIDAR",_xlfn.XLOOKUP(A22,Rotación!$A:$A,Rotación!$O:$O,0,0,-1),"")))),"")</f>
        <v>7944300</v>
      </c>
      <c r="J22" s="13">
        <f>IFERROR(IF($F22="ALTA",$D22*0.94,
IF($F22="MEDIA",$D22*0.9,
IF($F22="BAJA",$D22*0.85,
IF($F22="LIQUIDAR",_xlfn.XLOOKUP(A22,Rotación!$A:$A,Rotación!$O:$O,0,0,-1),"")))),"")</f>
        <v>7698600</v>
      </c>
      <c r="K22" s="13" t="str">
        <f>_xlfn.XLOOKUP(A22,Rotación!$A:$A,Rotación!$P:$P,"",0,-1)</f>
        <v/>
      </c>
      <c r="L22" s="25" t="e">
        <f t="shared" si="0"/>
        <v>#VALUE!</v>
      </c>
      <c r="M22" s="26">
        <f t="shared" si="1"/>
        <v>0.8424908424908425</v>
      </c>
      <c r="N22" s="22" t="str">
        <f>IFERROR(VLOOKUP(A22,'Base ATR'!$1:$1048576,2,0),"")</f>
        <v/>
      </c>
      <c r="O22" s="23" t="str">
        <f t="shared" ca="1" si="3"/>
        <v/>
      </c>
      <c r="P22" t="str">
        <f t="shared" si="2"/>
        <v/>
      </c>
      <c r="R22" t="e">
        <f>VLOOKUP(A22,FORMULA!A:A,1,0)</f>
        <v>#N/A</v>
      </c>
    </row>
    <row r="23" spans="1:21" x14ac:dyDescent="0.3">
      <c r="A23" t="s">
        <v>409</v>
      </c>
      <c r="B23" t="str">
        <f>IFERROR(VLOOKUP(A23,'Base ATP'!$1:$1048576,3,0),"")</f>
        <v>CHEVROLET</v>
      </c>
      <c r="C23" s="19" t="str">
        <f>IFERROR(VLOOKUP(A23,'Base ATP'!$1:$1048576,4,0),"")</f>
        <v>TRAVERSE</v>
      </c>
      <c r="D23" s="20">
        <v>24600000</v>
      </c>
      <c r="E23" s="20">
        <v>24000000</v>
      </c>
      <c r="F23" s="13" t="s">
        <v>4033</v>
      </c>
      <c r="G23" s="13">
        <f>IFERROR(IF($F23="ALTA",$D23*1.03,
IF($F23="MEDIA",$D23*1,
IF($F23="BAJA",$D23*0.92,
IF($F23="LIQUIDAR",_xlfn.XLOOKUP(A23,Rotación!$A:$A,Rotación!$O:$O,0,0,-1),"")))),"")</f>
        <v>24600000</v>
      </c>
      <c r="H23" s="13">
        <f>IFERROR(IF($F23="ALTA",$D23*1,
IF($F23="MEDIA",$D23*0.97,
IF($F23="BAJA",$D23*0.9,
IF($F23="LIQUIDAR",_xlfn.XLOOKUP(A23,Rotación!$A:$A,Rotación!$O:$O,0,0,-1),"")))),"")</f>
        <v>23862000</v>
      </c>
      <c r="I23" s="13">
        <f>IFERROR(IF($F23="ALTA",$D23*0.97,
IF($F23="MEDIA",$D23*0.94,
IF($F23="BAJA",$D23*0.87,
IF($F23="LIQUIDAR",_xlfn.XLOOKUP(A23,Rotación!$A:$A,Rotación!$O:$O,0,0,-1),"")))),"")</f>
        <v>23124000</v>
      </c>
      <c r="J23" s="13">
        <f>IFERROR(IF($F23="ALTA",$D23*0.94,
IF($F23="MEDIA",$D23*0.9,
IF($F23="BAJA",$D23*0.85,
IF($F23="LIQUIDAR",_xlfn.XLOOKUP(A23,Rotación!$A:$A,Rotación!$O:$O,0,0,-1),"")))),"")</f>
        <v>22140000</v>
      </c>
      <c r="K23" s="13" t="str">
        <f>_xlfn.XLOOKUP(A23,Rotación!$A:$A,Rotación!$P:$P,"",0,-1)</f>
        <v/>
      </c>
      <c r="L23" s="25" t="e">
        <f t="shared" si="0"/>
        <v>#VALUE!</v>
      </c>
      <c r="M23" s="26">
        <f t="shared" si="1"/>
        <v>0.97560975609756095</v>
      </c>
      <c r="N23" s="22">
        <f>IFERROR(VLOOKUP(A23,'Base ATR'!$1:$1048576,2,0),"")</f>
        <v>46020.384722222225</v>
      </c>
      <c r="O23" s="23">
        <f t="shared" ca="1" si="3"/>
        <v>205.61527777777519</v>
      </c>
      <c r="P23" t="str">
        <f t="shared" si="2"/>
        <v>SOBRE MERCADO</v>
      </c>
      <c r="R23" t="e">
        <f>VLOOKUP(A23,FORMULA!A:A,1,0)</f>
        <v>#N/A</v>
      </c>
    </row>
    <row r="24" spans="1:21" x14ac:dyDescent="0.3">
      <c r="A24" t="s">
        <v>408</v>
      </c>
      <c r="B24" t="str">
        <f>IFERROR(VLOOKUP(A24,'Base ATP'!$1:$1048576,3,0),"")</f>
        <v>FORD</v>
      </c>
      <c r="C24" s="19" t="str">
        <f>IFERROR(VLOOKUP(A24,'Base ATP'!$1:$1048576,4,0),"")</f>
        <v>RANGER</v>
      </c>
      <c r="D24" s="20">
        <v>28500000</v>
      </c>
      <c r="E24" s="20">
        <v>22100000</v>
      </c>
      <c r="F24" s="13" t="s">
        <v>4033</v>
      </c>
      <c r="G24" s="13">
        <f>IFERROR(IF($F24="ALTA",$D24*1.03,
IF($F24="MEDIA",$D24*1,
IF($F24="BAJA",$D24*0.92,
IF($F24="LIQUIDAR",_xlfn.XLOOKUP(A24,Rotación!$A:$A,Rotación!$O:$O,0,0,-1),"")))),"")</f>
        <v>28500000</v>
      </c>
      <c r="H24" s="13">
        <f>IFERROR(IF($F24="ALTA",$D24*1,
IF($F24="MEDIA",$D24*0.97,
IF($F24="BAJA",$D24*0.9,
IF($F24="LIQUIDAR",_xlfn.XLOOKUP(A24,Rotación!$A:$A,Rotación!$O:$O,0,0,-1),"")))),"")</f>
        <v>27645000</v>
      </c>
      <c r="I24" s="13">
        <f>IFERROR(IF($F24="ALTA",$D24*0.97,
IF($F24="MEDIA",$D24*0.94,
IF($F24="BAJA",$D24*0.87,
IF($F24="LIQUIDAR",_xlfn.XLOOKUP(A24,Rotación!$A:$A,Rotación!$O:$O,0,0,-1),"")))),"")</f>
        <v>26790000</v>
      </c>
      <c r="J24" s="13">
        <f>IFERROR(IF($F24="ALTA",$D24*0.94,
IF($F24="MEDIA",$D24*0.9,
IF($F24="BAJA",$D24*0.85,
IF($F24="LIQUIDAR",_xlfn.XLOOKUP(A24,Rotación!$A:$A,Rotación!$O:$O,0,0,-1),"")))),"")</f>
        <v>25650000</v>
      </c>
      <c r="K24" s="13" t="str">
        <f>_xlfn.XLOOKUP(A24,Rotación!$A:$A,Rotación!$P:$P,"",0,-1)</f>
        <v/>
      </c>
      <c r="L24" s="25" t="e">
        <f t="shared" si="0"/>
        <v>#VALUE!</v>
      </c>
      <c r="M24" s="26">
        <f t="shared" si="1"/>
        <v>0.77543859649122804</v>
      </c>
      <c r="N24" s="22">
        <f>IFERROR(VLOOKUP(A24,'Base ATR'!$1:$1048576,2,0),"")</f>
        <v>46020.705555555556</v>
      </c>
      <c r="O24" s="23">
        <f t="shared" ca="1" si="3"/>
        <v>205.2944444444438</v>
      </c>
      <c r="P24" t="str">
        <f t="shared" si="2"/>
        <v>SOBRE MERCADO</v>
      </c>
      <c r="R24" t="e">
        <f>VLOOKUP(A24,FORMULA!A:A,1,0)</f>
        <v>#N/A</v>
      </c>
    </row>
    <row r="25" spans="1:21" x14ac:dyDescent="0.3">
      <c r="A25" t="s">
        <v>198</v>
      </c>
      <c r="B25" t="str">
        <f>IFERROR(VLOOKUP(A25,'Base ATP'!$1:$1048576,3,0),"")</f>
        <v>CITROEN</v>
      </c>
      <c r="C25" s="19" t="str">
        <f>IFERROR(VLOOKUP(A25,'Base ATP'!$1:$1048576,4,0),"")</f>
        <v>C5 AIRCROSS</v>
      </c>
      <c r="D25" s="20">
        <v>18900000</v>
      </c>
      <c r="E25" s="20">
        <v>16750000</v>
      </c>
      <c r="F25" s="13" t="s">
        <v>4033</v>
      </c>
      <c r="G25" s="13">
        <f>IFERROR(IF($F25="ALTA",$D25*1.03,
IF($F25="MEDIA",$D25*1,
IF($F25="BAJA",$D25*0.92,
IF($F25="LIQUIDAR",_xlfn.XLOOKUP(A25,Rotación!$A:$A,Rotación!$O:$O,0,0,-1),"")))),"")</f>
        <v>18900000</v>
      </c>
      <c r="H25" s="13">
        <f>IFERROR(IF($F25="ALTA",$D25*1,
IF($F25="MEDIA",$D25*0.97,
IF($F25="BAJA",$D25*0.9,
IF($F25="LIQUIDAR",_xlfn.XLOOKUP(A25,Rotación!$A:$A,Rotación!$O:$O,0,0,-1),"")))),"")</f>
        <v>18333000</v>
      </c>
      <c r="I25" s="13">
        <f>IFERROR(IF($F25="ALTA",$D25*0.97,
IF($F25="MEDIA",$D25*0.94,
IF($F25="BAJA",$D25*0.87,
IF($F25="LIQUIDAR",_xlfn.XLOOKUP(A25,Rotación!$A:$A,Rotación!$O:$O,0,0,-1),"")))),"")</f>
        <v>17766000</v>
      </c>
      <c r="J25" s="13">
        <f>IFERROR(IF($F25="ALTA",$D25*0.94,
IF($F25="MEDIA",$D25*0.9,
IF($F25="BAJA",$D25*0.85,
IF($F25="LIQUIDAR",_xlfn.XLOOKUP(A25,Rotación!$A:$A,Rotación!$O:$O,0,0,-1),"")))),"")</f>
        <v>17010000</v>
      </c>
      <c r="K25" s="13" t="str">
        <f>_xlfn.XLOOKUP(A25,Rotación!$A:$A,Rotación!$P:$P,"",0,-1)</f>
        <v/>
      </c>
      <c r="L25" s="25" t="e">
        <f t="shared" si="0"/>
        <v>#VALUE!</v>
      </c>
      <c r="M25" s="26">
        <f t="shared" si="1"/>
        <v>0.88624338624338628</v>
      </c>
      <c r="N25" s="22">
        <f>IFERROR(VLOOKUP(A25,'Base ATR'!$1:$1048576,2,0),"")</f>
        <v>46017.728472222225</v>
      </c>
      <c r="O25" s="23">
        <f t="shared" ca="1" si="3"/>
        <v>208.27152777777519</v>
      </c>
      <c r="P25" t="str">
        <f t="shared" si="2"/>
        <v>SOBRE MERCADO</v>
      </c>
      <c r="R25" t="e">
        <f>VLOOKUP(A25,FORMULA!A:A,1,0)</f>
        <v>#N/A</v>
      </c>
    </row>
    <row r="26" spans="1:21" x14ac:dyDescent="0.3">
      <c r="A26" t="s">
        <v>5269</v>
      </c>
      <c r="B26" t="str">
        <f>IFERROR(VLOOKUP(A26,'Base ATP'!$1:$1048576,3,0),"")</f>
        <v>VOLKSWAGEN</v>
      </c>
      <c r="C26" s="19" t="str">
        <f>IFERROR(VLOOKUP(A26,'Base ATP'!$1:$1048576,4,0),"")</f>
        <v>SAVEIRO</v>
      </c>
      <c r="D26" s="20">
        <v>7860000</v>
      </c>
      <c r="E26" s="20">
        <v>6100000</v>
      </c>
      <c r="F26" s="13" t="s">
        <v>4033</v>
      </c>
      <c r="G26" s="13">
        <f>IFERROR(IF($F26="ALTA",$D26*1.03,
IF($F26="MEDIA",$D26*1,
IF($F26="BAJA",$D26*0.92,
IF($F26="LIQUIDAR",_xlfn.XLOOKUP(A26,Rotación!$A:$A,Rotación!$O:$O,0,0,-1),"")))),"")</f>
        <v>7860000</v>
      </c>
      <c r="H26" s="13">
        <f>IFERROR(IF($F26="ALTA",$D26*1,
IF($F26="MEDIA",$D26*0.97,
IF($F26="BAJA",$D26*0.9,
IF($F26="LIQUIDAR",_xlfn.XLOOKUP(A26,Rotación!$A:$A,Rotación!$O:$O,0,0,-1),"")))),"")</f>
        <v>7624200</v>
      </c>
      <c r="I26" s="13">
        <f>IFERROR(IF($F26="ALTA",$D26*0.97,
IF($F26="MEDIA",$D26*0.94,
IF($F26="BAJA",$D26*0.87,
IF($F26="LIQUIDAR",_xlfn.XLOOKUP(A26,Rotación!$A:$A,Rotación!$O:$O,0,0,-1),"")))),"")</f>
        <v>7388400</v>
      </c>
      <c r="J26" s="13">
        <f>IFERROR(IF($F26="ALTA",$D26*0.94,
IF($F26="MEDIA",$D26*0.9,
IF($F26="BAJA",$D26*0.85,
IF($F26="LIQUIDAR",_xlfn.XLOOKUP(A26,Rotación!$A:$A,Rotación!$O:$O,0,0,-1),"")))),"")</f>
        <v>7074000</v>
      </c>
      <c r="K26" s="13" t="str">
        <f>_xlfn.XLOOKUP(A26,Rotación!$A:$A,Rotación!$P:$P,"",0,-1)</f>
        <v/>
      </c>
      <c r="L26" s="25" t="e">
        <f t="shared" si="0"/>
        <v>#VALUE!</v>
      </c>
      <c r="M26" s="26">
        <f t="shared" si="1"/>
        <v>0.77608142493638677</v>
      </c>
      <c r="N26" s="22" t="str">
        <f>IFERROR(VLOOKUP(A26,'Base ATR'!$1:$1048576,2,0),"")</f>
        <v/>
      </c>
      <c r="O26" s="23" t="str">
        <f t="shared" ca="1" si="3"/>
        <v/>
      </c>
      <c r="P26" t="str">
        <f t="shared" si="2"/>
        <v/>
      </c>
      <c r="R26" t="e">
        <f>VLOOKUP(A26,FORMULA!A:A,1,0)</f>
        <v>#N/A</v>
      </c>
    </row>
    <row r="27" spans="1:21" x14ac:dyDescent="0.3">
      <c r="A27" t="s">
        <v>1007</v>
      </c>
      <c r="B27" t="str">
        <f>IFERROR(VLOOKUP(A27,'Base ATP'!$1:$1048576,3,0),"")</f>
        <v>PEUGEOT</v>
      </c>
      <c r="C27" s="19" t="str">
        <f>IFERROR(VLOOKUP(A27,'Base ATP'!$1:$1048576,4,0),"")</f>
        <v>NUEVO 2008</v>
      </c>
      <c r="D27" s="20">
        <v>13800000</v>
      </c>
      <c r="E27" s="20">
        <v>10600000</v>
      </c>
      <c r="F27" s="13" t="s">
        <v>4033</v>
      </c>
      <c r="G27" s="13">
        <f>IFERROR(IF($F27="ALTA",$D27*1.03,
IF($F27="MEDIA",$D27*1,
IF($F27="BAJA",$D27*0.92,
IF($F27="LIQUIDAR",_xlfn.XLOOKUP(A27,Rotación!$A:$A,Rotación!$O:$O,0,0,-1),"")))),"")</f>
        <v>13800000</v>
      </c>
      <c r="H27" s="13">
        <f>IFERROR(IF($F27="ALTA",$D27*1,
IF($F27="MEDIA",$D27*0.97,
IF($F27="BAJA",$D27*0.9,
IF($F27="LIQUIDAR",_xlfn.XLOOKUP(A27,Rotación!$A:$A,Rotación!$O:$O,0,0,-1),"")))),"")</f>
        <v>13386000</v>
      </c>
      <c r="I27" s="13">
        <f>IFERROR(IF($F27="ALTA",$D27*0.97,
IF($F27="MEDIA",$D27*0.94,
IF($F27="BAJA",$D27*0.87,
IF($F27="LIQUIDAR",_xlfn.XLOOKUP(A27,Rotación!$A:$A,Rotación!$O:$O,0,0,-1),"")))),"")</f>
        <v>12972000</v>
      </c>
      <c r="J27" s="13">
        <f>IFERROR(IF($F27="ALTA",$D27*0.94,
IF($F27="MEDIA",$D27*0.9,
IF($F27="BAJA",$D27*0.85,
IF($F27="LIQUIDAR",_xlfn.XLOOKUP(A27,Rotación!$A:$A,Rotación!$O:$O,0,0,-1),"")))),"")</f>
        <v>12420000</v>
      </c>
      <c r="K27" s="13" t="str">
        <f>_xlfn.XLOOKUP(A27,Rotación!$A:$A,Rotación!$P:$P,"",0,-1)</f>
        <v/>
      </c>
      <c r="L27" s="25" t="e">
        <f t="shared" si="0"/>
        <v>#VALUE!</v>
      </c>
      <c r="M27" s="26">
        <f t="shared" si="1"/>
        <v>0.76811594202898548</v>
      </c>
      <c r="N27" s="22">
        <f>IFERROR(VLOOKUP(A27,'Base ATR'!$1:$1048576,2,0),"")</f>
        <v>45664.738888888889</v>
      </c>
      <c r="O27" s="23">
        <f t="shared" ca="1" si="3"/>
        <v>561.26111111111095</v>
      </c>
      <c r="P27" t="str">
        <f t="shared" si="2"/>
        <v>SOBRE MERCADO</v>
      </c>
      <c r="R27" t="e">
        <f>VLOOKUP(A27,FORMULA!A:A,1,0)</f>
        <v>#N/A</v>
      </c>
    </row>
    <row r="28" spans="1:21" x14ac:dyDescent="0.3">
      <c r="A28" t="s">
        <v>3993</v>
      </c>
      <c r="B28" t="str">
        <f>IFERROR(VLOOKUP(A28,'Base ATP'!$1:$1048576,3,0),"")</f>
        <v>HYUNDAI</v>
      </c>
      <c r="C28" s="19" t="str">
        <f>IFERROR(VLOOKUP(A28,'Base ATP'!$1:$1048576,4,0),"")</f>
        <v>ALL NEW SANTA FE</v>
      </c>
      <c r="D28" s="20">
        <v>28400000</v>
      </c>
      <c r="E28" s="20">
        <v>23500000</v>
      </c>
      <c r="F28" s="13" t="s">
        <v>4033</v>
      </c>
      <c r="G28" s="13">
        <f>IFERROR(IF($F28="ALTA",$D28*1.03,
IF($F28="MEDIA",$D28*1,
IF($F28="BAJA",$D28*0.92,
IF($F28="LIQUIDAR",_xlfn.XLOOKUP(A28,Rotación!$A:$A,Rotación!$O:$O,0,0,-1),"")))),"")</f>
        <v>28400000</v>
      </c>
      <c r="H28" s="13">
        <f>IFERROR(IF($F28="ALTA",$D28*1,
IF($F28="MEDIA",$D28*0.97,
IF($F28="BAJA",$D28*0.9,
IF($F28="LIQUIDAR",_xlfn.XLOOKUP(A28,Rotación!$A:$A,Rotación!$O:$O,0,0,-1),"")))),"")</f>
        <v>27548000</v>
      </c>
      <c r="I28" s="13">
        <f>IFERROR(IF($F28="ALTA",$D28*0.97,
IF($F28="MEDIA",$D28*0.94,
IF($F28="BAJA",$D28*0.87,
IF($F28="LIQUIDAR",_xlfn.XLOOKUP(A28,Rotación!$A:$A,Rotación!$O:$O,0,0,-1),"")))),"")</f>
        <v>26696000</v>
      </c>
      <c r="J28" s="13">
        <f>IFERROR(IF($F28="ALTA",$D28*0.94,
IF($F28="MEDIA",$D28*0.9,
IF($F28="BAJA",$D28*0.85,
IF($F28="LIQUIDAR",_xlfn.XLOOKUP(A28,Rotación!$A:$A,Rotación!$O:$O,0,0,-1),"")))),"")</f>
        <v>25560000</v>
      </c>
      <c r="K28" s="13">
        <f>_xlfn.XLOOKUP(A28,Rotación!$A:$A,Rotación!$P:$P,"",0,-1)</f>
        <v>26390000</v>
      </c>
      <c r="L28" s="25">
        <f t="shared" si="0"/>
        <v>-2010000</v>
      </c>
      <c r="M28" s="26">
        <f t="shared" si="1"/>
        <v>0.82746478873239437</v>
      </c>
      <c r="N28" s="22" t="str">
        <f>IFERROR(VLOOKUP(A28,'Base ATR'!$1:$1048576,2,0),"")</f>
        <v/>
      </c>
      <c r="O28" s="23" t="str">
        <f t="shared" ca="1" si="3"/>
        <v/>
      </c>
      <c r="P28" t="str">
        <f t="shared" si="2"/>
        <v/>
      </c>
      <c r="R28" t="e">
        <f>VLOOKUP(A28,FORMULA!A:A,1,0)</f>
        <v>#N/A</v>
      </c>
    </row>
    <row r="29" spans="1:21" x14ac:dyDescent="0.3">
      <c r="A29" t="s">
        <v>5268</v>
      </c>
      <c r="B29" t="str">
        <f>IFERROR(VLOOKUP(A29,'Base ATP'!$1:$1048576,3,0),"")</f>
        <v>TOYOTA</v>
      </c>
      <c r="C29" s="19" t="str">
        <f>IFERROR(VLOOKUP(A29,'Base ATP'!$1:$1048576,4,0),"")</f>
        <v>RAIZE</v>
      </c>
      <c r="D29" s="20">
        <v>10500000</v>
      </c>
      <c r="E29" s="20">
        <v>8700000</v>
      </c>
      <c r="F29" s="13" t="s">
        <v>4033</v>
      </c>
      <c r="G29" s="13">
        <f>IFERROR(IF($F29="ALTA",$D29*1.03,
IF($F29="MEDIA",$D29*1,
IF($F29="BAJA",$D29*0.92,
IF($F29="LIQUIDAR",_xlfn.XLOOKUP(A29,Rotación!$A:$A,Rotación!$O:$O,0,0,-1),"")))),"")</f>
        <v>10500000</v>
      </c>
      <c r="H29" s="13">
        <f>IFERROR(IF($F29="ALTA",$D29*1,
IF($F29="MEDIA",$D29*0.97,
IF($F29="BAJA",$D29*0.9,
IF($F29="LIQUIDAR",_xlfn.XLOOKUP(A29,Rotación!$A:$A,Rotación!$O:$O,0,0,-1),"")))),"")</f>
        <v>10185000</v>
      </c>
      <c r="I29" s="13">
        <f>IFERROR(IF($F29="ALTA",$D29*0.97,
IF($F29="MEDIA",$D29*0.94,
IF($F29="BAJA",$D29*0.87,
IF($F29="LIQUIDAR",_xlfn.XLOOKUP(A29,Rotación!$A:$A,Rotación!$O:$O,0,0,-1),"")))),"")</f>
        <v>9870000</v>
      </c>
      <c r="J29" s="13">
        <f>IFERROR(IF($F29="ALTA",$D29*0.94,
IF($F29="MEDIA",$D29*0.9,
IF($F29="BAJA",$D29*0.85,
IF($F29="LIQUIDAR",_xlfn.XLOOKUP(A29,Rotación!$A:$A,Rotación!$O:$O,0,0,-1),"")))),"")</f>
        <v>9450000</v>
      </c>
      <c r="K29" s="13" t="str">
        <f>_xlfn.XLOOKUP(A29,Rotación!$A:$A,Rotación!$P:$P,"",0,-1)</f>
        <v/>
      </c>
      <c r="L29" s="25" t="e">
        <f t="shared" si="0"/>
        <v>#VALUE!</v>
      </c>
      <c r="M29" s="26">
        <f t="shared" si="1"/>
        <v>0.82857142857142863</v>
      </c>
      <c r="N29" s="22" t="str">
        <f>IFERROR(VLOOKUP(A29,'Base ATR'!$1:$1048576,2,0),"")</f>
        <v/>
      </c>
      <c r="O29" s="23" t="str">
        <f t="shared" ca="1" si="3"/>
        <v/>
      </c>
      <c r="P29" t="str">
        <f t="shared" si="2"/>
        <v/>
      </c>
      <c r="R29" t="e">
        <f>VLOOKUP(A29,FORMULA!A:A,1,0)</f>
        <v>#N/A</v>
      </c>
    </row>
    <row r="30" spans="1:21" x14ac:dyDescent="0.3">
      <c r="A30" t="s">
        <v>5268</v>
      </c>
      <c r="B30" t="str">
        <f>IFERROR(VLOOKUP(A30,'Base ATP'!$1:$1048576,3,0),"")</f>
        <v>TOYOTA</v>
      </c>
      <c r="C30" s="19" t="str">
        <f>IFERROR(VLOOKUP(A30,'Base ATP'!$1:$1048576,4,0),"")</f>
        <v>RAIZE</v>
      </c>
      <c r="D30" s="20">
        <v>10700000</v>
      </c>
      <c r="E30" s="20">
        <v>9200000</v>
      </c>
      <c r="F30" s="13" t="s">
        <v>4033</v>
      </c>
      <c r="G30" s="13">
        <f>IFERROR(IF($F30="ALTA",$D30*1.03,
IF($F30="MEDIA",$D30*1,
IF($F30="BAJA",$D30*0.92,
IF($F30="LIQUIDAR",_xlfn.XLOOKUP(A30,Rotación!$A:$A,Rotación!$O:$O,0,0,-1),"")))),"")</f>
        <v>10700000</v>
      </c>
      <c r="H30" s="13">
        <f>IFERROR(IF($F30="ALTA",$D30*1,
IF($F30="MEDIA",$D30*0.97,
IF($F30="BAJA",$D30*0.9,
IF($F30="LIQUIDAR",_xlfn.XLOOKUP(A30,Rotación!$A:$A,Rotación!$O:$O,0,0,-1),"")))),"")</f>
        <v>10379000</v>
      </c>
      <c r="I30" s="13">
        <f>IFERROR(IF($F30="ALTA",$D30*0.97,
IF($F30="MEDIA",$D30*0.94,
IF($F30="BAJA",$D30*0.87,
IF($F30="LIQUIDAR",_xlfn.XLOOKUP(A30,Rotación!$A:$A,Rotación!$O:$O,0,0,-1),"")))),"")</f>
        <v>10058000</v>
      </c>
      <c r="J30" s="13">
        <f>IFERROR(IF($F30="ALTA",$D30*0.94,
IF($F30="MEDIA",$D30*0.9,
IF($F30="BAJA",$D30*0.85,
IF($F30="LIQUIDAR",_xlfn.XLOOKUP(A30,Rotación!$A:$A,Rotación!$O:$O,0,0,-1),"")))),"")</f>
        <v>9630000</v>
      </c>
      <c r="K30" s="13" t="str">
        <f>_xlfn.XLOOKUP(A30,Rotación!$A:$A,Rotación!$P:$P,"",0,-1)</f>
        <v/>
      </c>
      <c r="L30" s="25" t="e">
        <f t="shared" si="0"/>
        <v>#VALUE!</v>
      </c>
      <c r="M30" s="26">
        <f t="shared" si="1"/>
        <v>0.85981308411214952</v>
      </c>
      <c r="N30" s="22" t="str">
        <f>IFERROR(VLOOKUP(A30,'Base ATR'!$1:$1048576,2,0),"")</f>
        <v/>
      </c>
      <c r="O30" s="23" t="str">
        <f t="shared" ca="1" si="3"/>
        <v/>
      </c>
      <c r="P30" t="str">
        <f t="shared" si="2"/>
        <v/>
      </c>
      <c r="R30" t="e">
        <f>VLOOKUP(A30,FORMULA!A:A,1,0)</f>
        <v>#N/A</v>
      </c>
    </row>
    <row r="31" spans="1:21" x14ac:dyDescent="0.3">
      <c r="A31" t="s">
        <v>410</v>
      </c>
      <c r="B31" t="str">
        <f>IFERROR(VLOOKUP(A31,'Base ATP'!$1:$1048576,3,0),"")</f>
        <v>RAM</v>
      </c>
      <c r="C31" s="19">
        <f>IFERROR(VLOOKUP(A31,'Base ATP'!$1:$1048576,4,0),"")</f>
        <v>700</v>
      </c>
      <c r="D31" s="20">
        <v>12800000</v>
      </c>
      <c r="E31" s="20">
        <v>11300000</v>
      </c>
      <c r="F31" s="13" t="s">
        <v>4033</v>
      </c>
      <c r="G31" s="13">
        <f>IFERROR(IF($F31="ALTA",$D31*1.03,
IF($F31="MEDIA",$D31*1,
IF($F31="BAJA",$D31*0.92,
IF($F31="LIQUIDAR",_xlfn.XLOOKUP(A31,Rotación!$A:$A,Rotación!$O:$O,0,0,-1),"")))),"")</f>
        <v>12800000</v>
      </c>
      <c r="H31" s="13">
        <f>IFERROR(IF($F31="ALTA",$D31*1,
IF($F31="MEDIA",$D31*0.97,
IF($F31="BAJA",$D31*0.9,
IF($F31="LIQUIDAR",_xlfn.XLOOKUP(A31,Rotación!$A:$A,Rotación!$O:$O,0,0,-1),"")))),"")</f>
        <v>12416000</v>
      </c>
      <c r="I31" s="13">
        <f>IFERROR(IF($F31="ALTA",$D31*0.97,
IF($F31="MEDIA",$D31*0.94,
IF($F31="BAJA",$D31*0.87,
IF($F31="LIQUIDAR",_xlfn.XLOOKUP(A31,Rotación!$A:$A,Rotación!$O:$O,0,0,-1),"")))),"")</f>
        <v>12032000</v>
      </c>
      <c r="J31" s="13">
        <f>IFERROR(IF($F31="ALTA",$D31*0.94,
IF($F31="MEDIA",$D31*0.9,
IF($F31="BAJA",$D31*0.85,
IF($F31="LIQUIDAR",_xlfn.XLOOKUP(A31,Rotación!$A:$A,Rotación!$O:$O,0,0,-1),"")))),"")</f>
        <v>11520000</v>
      </c>
      <c r="K31" s="13" t="str">
        <f>_xlfn.XLOOKUP(A31,Rotación!$A:$A,Rotación!$P:$P,"",0,-1)</f>
        <v/>
      </c>
      <c r="L31" s="25" t="e">
        <f t="shared" si="0"/>
        <v>#VALUE!</v>
      </c>
      <c r="M31" s="26">
        <f t="shared" si="1"/>
        <v>0.8828125</v>
      </c>
      <c r="N31" s="22">
        <f>IFERROR(VLOOKUP(A31,'Base ATR'!$1:$1048576,2,0),"")</f>
        <v>46018.490277777775</v>
      </c>
      <c r="O31" s="23">
        <f t="shared" ca="1" si="3"/>
        <v>207.50972222222481</v>
      </c>
      <c r="P31" t="str">
        <f t="shared" si="2"/>
        <v>SOBRE MERCADO</v>
      </c>
      <c r="R31" t="e">
        <f>VLOOKUP(A31,FORMULA!A:A,1,0)</f>
        <v>#N/A</v>
      </c>
    </row>
    <row r="32" spans="1:21" x14ac:dyDescent="0.3">
      <c r="A32" t="s">
        <v>5271</v>
      </c>
      <c r="B32" t="str">
        <f>IFERROR(VLOOKUP(A32,'Base ATP'!$1:$1048576,3,0),"")</f>
        <v>MG</v>
      </c>
      <c r="C32" s="19" t="str">
        <f>IFERROR(VLOOKUP(A32,'Base ATP'!$1:$1048576,4,0),"")</f>
        <v>NEW ZX</v>
      </c>
      <c r="D32" s="20">
        <v>9090000</v>
      </c>
      <c r="E32" s="20">
        <v>8000000</v>
      </c>
      <c r="F32" s="13" t="s">
        <v>5397</v>
      </c>
      <c r="G32" s="13">
        <f>IFERROR(IF($F32="ALTA",$D32*1.03,
IF($F32="MEDIA",$D32*1,
IF($F32="BAJA",$D32*0.92,
IF($F32="LIQUIDAR",_xlfn.XLOOKUP(A32,Rotación!$A:$A,Rotación!$O:$O,0,0,-1),"")))),"")</f>
        <v>9362700</v>
      </c>
      <c r="H32" s="13">
        <f>IFERROR(IF($F32="ALTA",$D32*1,
IF($F32="MEDIA",$D32*0.97,
IF($F32="BAJA",$D32*0.9,
IF($F32="LIQUIDAR",_xlfn.XLOOKUP(A32,Rotación!$A:$A,Rotación!$O:$O,0,0,-1),"")))),"")</f>
        <v>9090000</v>
      </c>
      <c r="I32" s="13">
        <f>IFERROR(IF($F32="ALTA",$D32*0.97,
IF($F32="MEDIA",$D32*0.94,
IF($F32="BAJA",$D32*0.87,
IF($F32="LIQUIDAR",_xlfn.XLOOKUP(A32,Rotación!$A:$A,Rotación!$O:$O,0,0,-1),"")))),"")</f>
        <v>8817300</v>
      </c>
      <c r="J32" s="13">
        <f>IFERROR(IF($F32="ALTA",$D32*0.94,
IF($F32="MEDIA",$D32*0.9,
IF($F32="BAJA",$D32*0.85,
IF($F32="LIQUIDAR",_xlfn.XLOOKUP(A32,Rotación!$A:$A,Rotación!$O:$O,0,0,-1),"")))),"")</f>
        <v>8544600</v>
      </c>
      <c r="K32" s="13" t="str">
        <f>_xlfn.XLOOKUP(A32,Rotación!$A:$A,Rotación!$P:$P,"",0,-1)</f>
        <v/>
      </c>
      <c r="L32" s="25" t="e">
        <f t="shared" si="0"/>
        <v>#VALUE!</v>
      </c>
      <c r="M32" s="26">
        <f t="shared" si="1"/>
        <v>0.88008800880088012</v>
      </c>
      <c r="N32" s="22" t="str">
        <f>IFERROR(VLOOKUP(A32,'Base ATR'!$1:$1048576,2,0),"")</f>
        <v/>
      </c>
      <c r="O32" s="23" t="str">
        <f t="shared" ca="1" si="3"/>
        <v/>
      </c>
      <c r="P32" t="str">
        <f t="shared" si="2"/>
        <v/>
      </c>
      <c r="R32" t="e">
        <f>VLOOKUP(A32,FORMULA!A:A,1,0)</f>
        <v>#N/A</v>
      </c>
    </row>
    <row r="33" spans="1:18" x14ac:dyDescent="0.3">
      <c r="A33" t="s">
        <v>5272</v>
      </c>
      <c r="B33" t="str">
        <f>IFERROR(VLOOKUP(A33,'Base ATP'!$1:$1048576,3,0),"")</f>
        <v>MAZDA</v>
      </c>
      <c r="C33" s="19" t="str">
        <f>IFERROR(VLOOKUP(A33,'Base ATP'!$1:$1048576,4,0),"")</f>
        <v>CX-5</v>
      </c>
      <c r="D33" s="20">
        <v>16600000</v>
      </c>
      <c r="E33" s="20">
        <v>14000000</v>
      </c>
      <c r="F33" s="13" t="s">
        <v>5397</v>
      </c>
      <c r="G33" s="13">
        <f>IFERROR(IF($F33="ALTA",$D33*1.03,
IF($F33="MEDIA",$D33*1,
IF($F33="BAJA",$D33*0.92,
IF($F33="LIQUIDAR",_xlfn.XLOOKUP(A33,Rotación!$A:$A,Rotación!$O:$O,0,0,-1),"")))),"")</f>
        <v>17098000</v>
      </c>
      <c r="H33" s="13">
        <f>IFERROR(IF($F33="ALTA",$D33*1,
IF($F33="MEDIA",$D33*0.97,
IF($F33="BAJA",$D33*0.9,
IF($F33="LIQUIDAR",_xlfn.XLOOKUP(A33,Rotación!$A:$A,Rotación!$O:$O,0,0,-1),"")))),"")</f>
        <v>16600000</v>
      </c>
      <c r="I33" s="13">
        <f>IFERROR(IF($F33="ALTA",$D33*0.97,
IF($F33="MEDIA",$D33*0.94,
IF($F33="BAJA",$D33*0.87,
IF($F33="LIQUIDAR",_xlfn.XLOOKUP(A33,Rotación!$A:$A,Rotación!$O:$O,0,0,-1),"")))),"")</f>
        <v>16102000</v>
      </c>
      <c r="J33" s="13">
        <f>IFERROR(IF($F33="ALTA",$D33*0.94,
IF($F33="MEDIA",$D33*0.9,
IF($F33="BAJA",$D33*0.85,
IF($F33="LIQUIDAR",_xlfn.XLOOKUP(A33,Rotación!$A:$A,Rotación!$O:$O,0,0,-1),"")))),"")</f>
        <v>15604000</v>
      </c>
      <c r="K33" s="13" t="str">
        <f>_xlfn.XLOOKUP(A33,Rotación!$A:$A,Rotación!$P:$P,"",0,-1)</f>
        <v/>
      </c>
      <c r="L33" s="25" t="e">
        <f t="shared" si="0"/>
        <v>#VALUE!</v>
      </c>
      <c r="M33" s="26">
        <f t="shared" si="1"/>
        <v>0.84337349397590367</v>
      </c>
      <c r="N33" s="22" t="str">
        <f>IFERROR(VLOOKUP(A33,'Base ATR'!$1:$1048576,2,0),"")</f>
        <v/>
      </c>
      <c r="O33" s="23" t="str">
        <f t="shared" ca="1" si="3"/>
        <v/>
      </c>
      <c r="P33" t="str">
        <f t="shared" si="2"/>
        <v/>
      </c>
      <c r="R33" t="e">
        <f>VLOOKUP(A33,FORMULA!A:A,1,0)</f>
        <v>#N/A</v>
      </c>
    </row>
    <row r="34" spans="1:18" x14ac:dyDescent="0.3">
      <c r="A34" t="s">
        <v>5272</v>
      </c>
      <c r="B34" t="str">
        <f>IFERROR(VLOOKUP(A34,'Base ATP'!$1:$1048576,3,0),"")</f>
        <v>MAZDA</v>
      </c>
      <c r="C34" s="19" t="str">
        <f>IFERROR(VLOOKUP(A34,'Base ATP'!$1:$1048576,4,0),"")</f>
        <v>CX-5</v>
      </c>
      <c r="D34" s="20">
        <v>16600000</v>
      </c>
      <c r="E34" s="20">
        <v>14500000</v>
      </c>
      <c r="F34" s="13" t="s">
        <v>5397</v>
      </c>
      <c r="G34" s="13">
        <f>IFERROR(IF($F34="ALTA",$D34*1.03,
IF($F34="MEDIA",$D34*1,
IF($F34="BAJA",$D34*0.92,
IF($F34="LIQUIDAR",_xlfn.XLOOKUP(A34,Rotación!$A:$A,Rotación!$O:$O,0,0,-1),"")))),"")</f>
        <v>17098000</v>
      </c>
      <c r="H34" s="13">
        <f>IFERROR(IF($F34="ALTA",$D34*1,
IF($F34="MEDIA",$D34*0.97,
IF($F34="BAJA",$D34*0.9,
IF($F34="LIQUIDAR",_xlfn.XLOOKUP(A34,Rotación!$A:$A,Rotación!$O:$O,0,0,-1),"")))),"")</f>
        <v>16600000</v>
      </c>
      <c r="I34" s="13">
        <f>IFERROR(IF($F34="ALTA",$D34*0.97,
IF($F34="MEDIA",$D34*0.94,
IF($F34="BAJA",$D34*0.87,
IF($F34="LIQUIDAR",_xlfn.XLOOKUP(A34,Rotación!$A:$A,Rotación!$O:$O,0,0,-1),"")))),"")</f>
        <v>16102000</v>
      </c>
      <c r="J34" s="13">
        <f>IFERROR(IF($F34="ALTA",$D34*0.94,
IF($F34="MEDIA",$D34*0.9,
IF($F34="BAJA",$D34*0.85,
IF($F34="LIQUIDAR",_xlfn.XLOOKUP(A34,Rotación!$A:$A,Rotación!$O:$O,0,0,-1),"")))),"")</f>
        <v>15604000</v>
      </c>
      <c r="K34" s="13" t="str">
        <f>_xlfn.XLOOKUP(A34,Rotación!$A:$A,Rotación!$P:$P,"",0,-1)</f>
        <v/>
      </c>
      <c r="L34" s="25" t="e">
        <f t="shared" si="0"/>
        <v>#VALUE!</v>
      </c>
      <c r="M34" s="26">
        <f t="shared" si="1"/>
        <v>0.87349397590361444</v>
      </c>
      <c r="N34" s="22" t="str">
        <f>IFERROR(VLOOKUP(A34,'Base ATR'!$1:$1048576,2,0),"")</f>
        <v/>
      </c>
      <c r="O34" s="23" t="str">
        <f t="shared" ca="1" si="3"/>
        <v/>
      </c>
      <c r="P34" t="str">
        <f t="shared" si="2"/>
        <v/>
      </c>
      <c r="R34" t="e">
        <f>VLOOKUP(A34,FORMULA!A:A,1,0)</f>
        <v>#N/A</v>
      </c>
    </row>
    <row r="35" spans="1:18" x14ac:dyDescent="0.3">
      <c r="A35" t="s">
        <v>5273</v>
      </c>
      <c r="B35" t="str">
        <f>IFERROR(VLOOKUP(A35,'Base ATP'!$1:$1048576,3,0),"")</f>
        <v/>
      </c>
      <c r="C35" s="19" t="str">
        <f>IFERROR(VLOOKUP(A35,'Base ATP'!$1:$1048576,4,0),"")</f>
        <v/>
      </c>
      <c r="D35" s="20">
        <v>6990000</v>
      </c>
      <c r="E35" s="20">
        <v>5500000</v>
      </c>
      <c r="F35" s="13" t="s">
        <v>5397</v>
      </c>
      <c r="G35" s="13">
        <f>IFERROR(IF($F35="ALTA",$D35*1.03,
IF($F35="MEDIA",$D35*1,
IF($F35="BAJA",$D35*0.92,
IF($F35="LIQUIDAR",_xlfn.XLOOKUP(A35,Rotación!$A:$A,Rotación!$O:$O,0,0,-1),"")))),"")</f>
        <v>7199700</v>
      </c>
      <c r="H35" s="13">
        <f>IFERROR(IF($F35="ALTA",$D35*1,
IF($F35="MEDIA",$D35*0.97,
IF($F35="BAJA",$D35*0.9,
IF($F35="LIQUIDAR",_xlfn.XLOOKUP(A35,Rotación!$A:$A,Rotación!$O:$O,0,0,-1),"")))),"")</f>
        <v>6990000</v>
      </c>
      <c r="I35" s="13">
        <f>IFERROR(IF($F35="ALTA",$D35*0.97,
IF($F35="MEDIA",$D35*0.94,
IF($F35="BAJA",$D35*0.87,
IF($F35="LIQUIDAR",_xlfn.XLOOKUP(A35,Rotación!$A:$A,Rotación!$O:$O,0,0,-1),"")))),"")</f>
        <v>6780300</v>
      </c>
      <c r="J35" s="13">
        <f>IFERROR(IF($F35="ALTA",$D35*0.94,
IF($F35="MEDIA",$D35*0.9,
IF($F35="BAJA",$D35*0.85,
IF($F35="LIQUIDAR",_xlfn.XLOOKUP(A35,Rotación!$A:$A,Rotación!$O:$O,0,0,-1),"")))),"")</f>
        <v>6570600</v>
      </c>
      <c r="K35" s="13" t="str">
        <f>_xlfn.XLOOKUP(A35,Rotación!$A:$A,Rotación!$P:$P,"",0,-1)</f>
        <v/>
      </c>
      <c r="L35" s="25" t="e">
        <f t="shared" si="0"/>
        <v>#VALUE!</v>
      </c>
      <c r="M35" s="26">
        <f t="shared" si="1"/>
        <v>0.7868383404864091</v>
      </c>
      <c r="N35" s="22" t="str">
        <f>IFERROR(VLOOKUP(A35,'Base ATR'!$1:$1048576,2,0),"")</f>
        <v/>
      </c>
      <c r="O35" s="23" t="str">
        <f t="shared" ca="1" si="3"/>
        <v/>
      </c>
      <c r="P35" t="str">
        <f t="shared" si="2"/>
        <v/>
      </c>
      <c r="R35" t="e">
        <f>VLOOKUP(A35,FORMULA!A:A,1,0)</f>
        <v>#N/A</v>
      </c>
    </row>
    <row r="36" spans="1:18" x14ac:dyDescent="0.3">
      <c r="A36" t="s">
        <v>5274</v>
      </c>
      <c r="B36" t="str">
        <f>IFERROR(VLOOKUP(A36,'Base ATP'!$1:$1048576,3,0),"")</f>
        <v/>
      </c>
      <c r="C36" s="19" t="str">
        <f>IFERROR(VLOOKUP(A36,'Base ATP'!$1:$1048576,4,0),"")</f>
        <v/>
      </c>
      <c r="D36" s="20">
        <v>16990000</v>
      </c>
      <c r="E36" s="20">
        <v>14000000</v>
      </c>
      <c r="F36" s="13" t="s">
        <v>4033</v>
      </c>
      <c r="G36" s="13">
        <f>IFERROR(IF($F36="ALTA",$D36*1.03,
IF($F36="MEDIA",$D36*1,
IF($F36="BAJA",$D36*0.92,
IF($F36="LIQUIDAR",_xlfn.XLOOKUP(A36,Rotación!$A:$A,Rotación!$O:$O,0,0,-1),"")))),"")</f>
        <v>16990000</v>
      </c>
      <c r="H36" s="13">
        <f>IFERROR(IF($F36="ALTA",$D36*1,
IF($F36="MEDIA",$D36*0.97,
IF($F36="BAJA",$D36*0.9,
IF($F36="LIQUIDAR",_xlfn.XLOOKUP(A36,Rotación!$A:$A,Rotación!$O:$O,0,0,-1),"")))),"")</f>
        <v>16480300</v>
      </c>
      <c r="I36" s="13">
        <f>IFERROR(IF($F36="ALTA",$D36*0.97,
IF($F36="MEDIA",$D36*0.94,
IF($F36="BAJA",$D36*0.87,
IF($F36="LIQUIDAR",_xlfn.XLOOKUP(A36,Rotación!$A:$A,Rotación!$O:$O,0,0,-1),"")))),"")</f>
        <v>15970600</v>
      </c>
      <c r="J36" s="13">
        <f>IFERROR(IF($F36="ALTA",$D36*0.94,
IF($F36="MEDIA",$D36*0.9,
IF($F36="BAJA",$D36*0.85,
IF($F36="LIQUIDAR",_xlfn.XLOOKUP(A36,Rotación!$A:$A,Rotación!$O:$O,0,0,-1),"")))),"")</f>
        <v>15291000</v>
      </c>
      <c r="K36" s="13" t="str">
        <f>_xlfn.XLOOKUP(A36,Rotación!$A:$A,Rotación!$P:$P,"",0,-1)</f>
        <v/>
      </c>
      <c r="L36" s="25" t="e">
        <f t="shared" si="0"/>
        <v>#VALUE!</v>
      </c>
      <c r="M36" s="26">
        <f t="shared" si="1"/>
        <v>0.82401412595644496</v>
      </c>
      <c r="N36" s="22" t="str">
        <f>IFERROR(VLOOKUP(A36,'Base ATR'!$1:$1048576,2,0),"")</f>
        <v/>
      </c>
      <c r="O36" s="23" t="str">
        <f t="shared" ca="1" si="3"/>
        <v/>
      </c>
      <c r="P36" t="str">
        <f t="shared" si="2"/>
        <v/>
      </c>
      <c r="R36" t="e">
        <f>VLOOKUP(A36,FORMULA!A:A,1,0)</f>
        <v>#N/A</v>
      </c>
    </row>
    <row r="37" spans="1:18" x14ac:dyDescent="0.3">
      <c r="A37" t="s">
        <v>5275</v>
      </c>
      <c r="B37" t="str">
        <f>IFERROR(VLOOKUP(A37,'Base ATP'!$1:$1048576,3,0),"")</f>
        <v/>
      </c>
      <c r="C37" s="19" t="str">
        <f>IFERROR(VLOOKUP(A37,'Base ATP'!$1:$1048576,4,0),"")</f>
        <v/>
      </c>
      <c r="D37" s="20">
        <v>22690000</v>
      </c>
      <c r="E37" s="20">
        <v>19000000</v>
      </c>
      <c r="F37" s="13" t="s">
        <v>4033</v>
      </c>
      <c r="G37" s="13">
        <f>IFERROR(IF($F37="ALTA",$D37*1.03,
IF($F37="MEDIA",$D37*1,
IF($F37="BAJA",$D37*0.92,
IF($F37="LIQUIDAR",_xlfn.XLOOKUP(A37,Rotación!$A:$A,Rotación!$O:$O,0,0,-1),"")))),"")</f>
        <v>22690000</v>
      </c>
      <c r="H37" s="13">
        <f>IFERROR(IF($F37="ALTA",$D37*1,
IF($F37="MEDIA",$D37*0.97,
IF($F37="BAJA",$D37*0.9,
IF($F37="LIQUIDAR",_xlfn.XLOOKUP(A37,Rotación!$A:$A,Rotación!$O:$O,0,0,-1),"")))),"")</f>
        <v>22009300</v>
      </c>
      <c r="I37" s="13">
        <f>IFERROR(IF($F37="ALTA",$D37*0.97,
IF($F37="MEDIA",$D37*0.94,
IF($F37="BAJA",$D37*0.87,
IF($F37="LIQUIDAR",_xlfn.XLOOKUP(A37,Rotación!$A:$A,Rotación!$O:$O,0,0,-1),"")))),"")</f>
        <v>21328600</v>
      </c>
      <c r="J37" s="13">
        <f>IFERROR(IF($F37="ALTA",$D37*0.94,
IF($F37="MEDIA",$D37*0.9,
IF($F37="BAJA",$D37*0.85,
IF($F37="LIQUIDAR",_xlfn.XLOOKUP(A37,Rotación!$A:$A,Rotación!$O:$O,0,0,-1),"")))),"")</f>
        <v>20421000</v>
      </c>
      <c r="K37" s="13" t="str">
        <f>_xlfn.XLOOKUP(A37,Rotación!$A:$A,Rotación!$P:$P,"",0,-1)</f>
        <v/>
      </c>
      <c r="L37" s="25" t="e">
        <f t="shared" si="0"/>
        <v>#VALUE!</v>
      </c>
      <c r="M37" s="26">
        <f t="shared" si="1"/>
        <v>0.83737329219920675</v>
      </c>
      <c r="N37" s="22" t="str">
        <f>IFERROR(VLOOKUP(A37,'Base ATR'!$1:$1048576,2,0),"")</f>
        <v/>
      </c>
      <c r="O37" s="23" t="str">
        <f t="shared" ca="1" si="3"/>
        <v/>
      </c>
      <c r="P37" t="str">
        <f t="shared" si="2"/>
        <v/>
      </c>
      <c r="R37" t="e">
        <f>VLOOKUP(A37,FORMULA!A:A,1,0)</f>
        <v>#N/A</v>
      </c>
    </row>
    <row r="38" spans="1:18" x14ac:dyDescent="0.3">
      <c r="A38" t="s">
        <v>5276</v>
      </c>
      <c r="B38" t="str">
        <f>IFERROR(VLOOKUP(A38,'Base ATP'!$1:$1048576,3,0),"")</f>
        <v>DFSK</v>
      </c>
      <c r="C38" s="19">
        <f>IFERROR(VLOOKUP(A38,'Base ATP'!$1:$1048576,4,0),"")</f>
        <v>580</v>
      </c>
      <c r="D38" s="20">
        <v>9000000</v>
      </c>
      <c r="E38" s="20">
        <v>7300000</v>
      </c>
      <c r="F38" s="13" t="s">
        <v>4033</v>
      </c>
      <c r="G38" s="13">
        <f>IFERROR(IF($F38="ALTA",$D38*1.03,
IF($F38="MEDIA",$D38*1,
IF($F38="BAJA",$D38*0.92,
IF($F38="LIQUIDAR",_xlfn.XLOOKUP(A38,Rotación!$A:$A,Rotación!$O:$O,0,0,-1),"")))),"")</f>
        <v>9000000</v>
      </c>
      <c r="H38" s="13">
        <f>IFERROR(IF($F38="ALTA",$D38*1,
IF($F38="MEDIA",$D38*0.97,
IF($F38="BAJA",$D38*0.9,
IF($F38="LIQUIDAR",_xlfn.XLOOKUP(A38,Rotación!$A:$A,Rotación!$O:$O,0,0,-1),"")))),"")</f>
        <v>8730000</v>
      </c>
      <c r="I38" s="13">
        <f>IFERROR(IF($F38="ALTA",$D38*0.97,
IF($F38="MEDIA",$D38*0.94,
IF($F38="BAJA",$D38*0.87,
IF($F38="LIQUIDAR",_xlfn.XLOOKUP(A38,Rotación!$A:$A,Rotación!$O:$O,0,0,-1),"")))),"")</f>
        <v>8460000</v>
      </c>
      <c r="J38" s="13">
        <f>IFERROR(IF($F38="ALTA",$D38*0.94,
IF($F38="MEDIA",$D38*0.9,
IF($F38="BAJA",$D38*0.85,
IF($F38="LIQUIDAR",_xlfn.XLOOKUP(A38,Rotación!$A:$A,Rotación!$O:$O,0,0,-1),"")))),"")</f>
        <v>8100000</v>
      </c>
      <c r="K38" s="13" t="str">
        <f>_xlfn.XLOOKUP(A38,Rotación!$A:$A,Rotación!$P:$P,"",0,-1)</f>
        <v/>
      </c>
      <c r="L38" s="25" t="e">
        <f t="shared" si="0"/>
        <v>#VALUE!</v>
      </c>
      <c r="M38" s="26">
        <f t="shared" si="1"/>
        <v>0.81111111111111112</v>
      </c>
      <c r="N38" s="22" t="str">
        <f>IFERROR(VLOOKUP(A38,'Base ATR'!$1:$1048576,2,0),"")</f>
        <v/>
      </c>
      <c r="O38" s="23" t="str">
        <f t="shared" ca="1" si="3"/>
        <v/>
      </c>
      <c r="P38" t="str">
        <f t="shared" si="2"/>
        <v/>
      </c>
      <c r="R38" t="e">
        <f>VLOOKUP(A38,FORMULA!A:A,1,0)</f>
        <v>#N/A</v>
      </c>
    </row>
    <row r="39" spans="1:18" x14ac:dyDescent="0.3">
      <c r="A39" t="s">
        <v>5277</v>
      </c>
      <c r="B39" t="str">
        <f>IFERROR(VLOOKUP(A39,'Base ATP'!$1:$1048576,3,0),"")</f>
        <v>SUZUKI</v>
      </c>
      <c r="C39" s="19" t="str">
        <f>IFERROR(VLOOKUP(A39,'Base ATP'!$1:$1048576,4,0),"")</f>
        <v>BALENO</v>
      </c>
      <c r="D39" s="20">
        <v>8400000</v>
      </c>
      <c r="E39" s="20">
        <v>7300000</v>
      </c>
      <c r="F39" s="13" t="s">
        <v>5397</v>
      </c>
      <c r="G39" s="13">
        <f>IFERROR(IF($F39="ALTA",$D39*1.03,
IF($F39="MEDIA",$D39*1,
IF($F39="BAJA",$D39*0.92,
IF($F39="LIQUIDAR",_xlfn.XLOOKUP(A39,Rotación!$A:$A,Rotación!$O:$O,0,0,-1),"")))),"")</f>
        <v>8652000</v>
      </c>
      <c r="H39" s="13">
        <f>IFERROR(IF($F39="ALTA",$D39*1,
IF($F39="MEDIA",$D39*0.97,
IF($F39="BAJA",$D39*0.9,
IF($F39="LIQUIDAR",_xlfn.XLOOKUP(A39,Rotación!$A:$A,Rotación!$O:$O,0,0,-1),"")))),"")</f>
        <v>8400000</v>
      </c>
      <c r="I39" s="13">
        <f>IFERROR(IF($F39="ALTA",$D39*0.97,
IF($F39="MEDIA",$D39*0.94,
IF($F39="BAJA",$D39*0.87,
IF($F39="LIQUIDAR",_xlfn.XLOOKUP(A39,Rotación!$A:$A,Rotación!$O:$O,0,0,-1),"")))),"")</f>
        <v>8148000</v>
      </c>
      <c r="J39" s="13">
        <f>IFERROR(IF($F39="ALTA",$D39*0.94,
IF($F39="MEDIA",$D39*0.9,
IF($F39="BAJA",$D39*0.85,
IF($F39="LIQUIDAR",_xlfn.XLOOKUP(A39,Rotación!$A:$A,Rotación!$O:$O,0,0,-1),"")))),"")</f>
        <v>7896000</v>
      </c>
      <c r="K39" s="13" t="str">
        <f>_xlfn.XLOOKUP(A39,Rotación!$A:$A,Rotación!$P:$P,"",0,-1)</f>
        <v/>
      </c>
      <c r="L39" s="25" t="e">
        <f t="shared" si="0"/>
        <v>#VALUE!</v>
      </c>
      <c r="M39" s="26">
        <f t="shared" si="1"/>
        <v>0.86904761904761907</v>
      </c>
      <c r="N39" s="22" t="str">
        <f>IFERROR(VLOOKUP(A39,'Base ATR'!$1:$1048576,2,0),"")</f>
        <v/>
      </c>
      <c r="O39" s="23" t="str">
        <f t="shared" ca="1" si="3"/>
        <v/>
      </c>
      <c r="P39" t="str">
        <f t="shared" si="2"/>
        <v/>
      </c>
      <c r="R39" t="e">
        <f>VLOOKUP(A39,FORMULA!A:A,1,0)</f>
        <v>#N/A</v>
      </c>
    </row>
    <row r="40" spans="1:18" x14ac:dyDescent="0.3">
      <c r="A40" t="s">
        <v>5278</v>
      </c>
      <c r="B40" t="str">
        <f>IFERROR(VLOOKUP(A40,'Base ATP'!$1:$1048576,3,0),"")</f>
        <v>OPEL</v>
      </c>
      <c r="C40" s="19" t="str">
        <f>IFERROR(VLOOKUP(A40,'Base ATP'!$1:$1048576,4,0),"")</f>
        <v>NEW MOKKA</v>
      </c>
      <c r="D40" s="20">
        <v>16500000</v>
      </c>
      <c r="E40" s="20">
        <v>13500000</v>
      </c>
      <c r="F40" s="13" t="s">
        <v>4033</v>
      </c>
      <c r="G40" s="13">
        <f>IFERROR(IF($F40="ALTA",$D40*1.03,
IF($F40="MEDIA",$D40*1,
IF($F40="BAJA",$D40*0.92,
IF($F40="LIQUIDAR",_xlfn.XLOOKUP(A40,Rotación!$A:$A,Rotación!$O:$O,0,0,-1),"")))),"")</f>
        <v>16500000</v>
      </c>
      <c r="H40" s="13">
        <f>IFERROR(IF($F40="ALTA",$D40*1,
IF($F40="MEDIA",$D40*0.97,
IF($F40="BAJA",$D40*0.9,
IF($F40="LIQUIDAR",_xlfn.XLOOKUP(A40,Rotación!$A:$A,Rotación!$O:$O,0,0,-1),"")))),"")</f>
        <v>16005000</v>
      </c>
      <c r="I40" s="13">
        <f>IFERROR(IF($F40="ALTA",$D40*0.97,
IF($F40="MEDIA",$D40*0.94,
IF($F40="BAJA",$D40*0.87,
IF($F40="LIQUIDAR",_xlfn.XLOOKUP(A40,Rotación!$A:$A,Rotación!$O:$O,0,0,-1),"")))),"")</f>
        <v>15510000</v>
      </c>
      <c r="J40" s="13">
        <f>IFERROR(IF($F40="ALTA",$D40*0.94,
IF($F40="MEDIA",$D40*0.9,
IF($F40="BAJA",$D40*0.85,
IF($F40="LIQUIDAR",_xlfn.XLOOKUP(A40,Rotación!$A:$A,Rotación!$O:$O,0,0,-1),"")))),"")</f>
        <v>14850000</v>
      </c>
      <c r="K40" s="13" t="str">
        <f>_xlfn.XLOOKUP(A40,Rotación!$A:$A,Rotación!$P:$P,"",0,-1)</f>
        <v/>
      </c>
      <c r="L40" s="25" t="e">
        <f t="shared" si="0"/>
        <v>#VALUE!</v>
      </c>
      <c r="M40" s="26">
        <f t="shared" si="1"/>
        <v>0.81818181818181823</v>
      </c>
      <c r="N40" s="22" t="str">
        <f>IFERROR(VLOOKUP(A40,'Base ATR'!$1:$1048576,2,0),"")</f>
        <v/>
      </c>
      <c r="O40" s="23" t="str">
        <f t="shared" ca="1" si="3"/>
        <v/>
      </c>
      <c r="P40" t="str">
        <f t="shared" si="2"/>
        <v/>
      </c>
      <c r="R40" t="e">
        <f>VLOOKUP(A40,FORMULA!A:A,1,0)</f>
        <v>#N/A</v>
      </c>
    </row>
    <row r="41" spans="1:18" x14ac:dyDescent="0.3">
      <c r="A41" t="s">
        <v>240</v>
      </c>
      <c r="B41" t="str">
        <f>IFERROR(VLOOKUP(A41,'Base ATP'!$1:$1048576,3,0),"")</f>
        <v>CHERY</v>
      </c>
      <c r="C41" s="19" t="str">
        <f>IFERROR(VLOOKUP(A41,'Base ATP'!$1:$1048576,4,0),"")</f>
        <v>TIGGO 8</v>
      </c>
      <c r="D41" s="20">
        <v>13730000</v>
      </c>
      <c r="E41" s="20">
        <v>11500000</v>
      </c>
      <c r="F41" s="13" t="s">
        <v>4033</v>
      </c>
      <c r="G41" s="13">
        <f>IFERROR(IF($F41="ALTA",$D41*1.03,
IF($F41="MEDIA",$D41*1,
IF($F41="BAJA",$D41*0.92,
IF($F41="LIQUIDAR",_xlfn.XLOOKUP(A41,Rotación!$A:$A,Rotación!$O:$O,0,0,-1),"")))),"")</f>
        <v>13730000</v>
      </c>
      <c r="H41" s="13">
        <f>IFERROR(IF($F41="ALTA",$D41*1,
IF($F41="MEDIA",$D41*0.97,
IF($F41="BAJA",$D41*0.9,
IF($F41="LIQUIDAR",_xlfn.XLOOKUP(A41,Rotación!$A:$A,Rotación!$O:$O,0,0,-1),"")))),"")</f>
        <v>13318100</v>
      </c>
      <c r="I41" s="13">
        <f>IFERROR(IF($F41="ALTA",$D41*0.97,
IF($F41="MEDIA",$D41*0.94,
IF($F41="BAJA",$D41*0.87,
IF($F41="LIQUIDAR",_xlfn.XLOOKUP(A41,Rotación!$A:$A,Rotación!$O:$O,0,0,-1),"")))),"")</f>
        <v>12906200</v>
      </c>
      <c r="J41" s="13">
        <f>IFERROR(IF($F41="ALTA",$D41*0.94,
IF($F41="MEDIA",$D41*0.9,
IF($F41="BAJA",$D41*0.85,
IF($F41="LIQUIDAR",_xlfn.XLOOKUP(A41,Rotación!$A:$A,Rotación!$O:$O,0,0,-1),"")))),"")</f>
        <v>12357000</v>
      </c>
      <c r="K41" s="13" t="str">
        <f>_xlfn.XLOOKUP(A41,Rotación!$A:$A,Rotación!$P:$P,"",0,-1)</f>
        <v/>
      </c>
      <c r="L41" s="25" t="e">
        <f t="shared" si="0"/>
        <v>#VALUE!</v>
      </c>
      <c r="M41" s="26">
        <f t="shared" si="1"/>
        <v>0.83758193736343778</v>
      </c>
      <c r="N41" s="22">
        <f>IFERROR(VLOOKUP(A41,'Base ATR'!$1:$1048576,2,0),"")</f>
        <v>46021.716666666667</v>
      </c>
      <c r="O41" s="23">
        <f t="shared" ca="1" si="3"/>
        <v>204.28333333333285</v>
      </c>
      <c r="P41" t="str">
        <f t="shared" si="2"/>
        <v>SOBRE MERCADO</v>
      </c>
      <c r="R41" t="e">
        <f>VLOOKUP(A41,FORMULA!A:A,1,0)</f>
        <v>#N/A</v>
      </c>
    </row>
    <row r="42" spans="1:18" x14ac:dyDescent="0.3">
      <c r="A42" t="s">
        <v>5279</v>
      </c>
      <c r="B42" t="str">
        <f>IFERROR(VLOOKUP(A42,'Base ATP'!$1:$1048576,3,0),"")</f>
        <v>JEEP</v>
      </c>
      <c r="C42" s="19" t="str">
        <f>IFERROR(VLOOKUP(A42,'Base ATP'!$1:$1048576,4,0),"")</f>
        <v>GRAND CHEROKEE</v>
      </c>
      <c r="D42" s="20">
        <v>29520000</v>
      </c>
      <c r="E42" s="20">
        <v>23500000</v>
      </c>
      <c r="F42" s="13" t="s">
        <v>5398</v>
      </c>
      <c r="G42" s="13">
        <f>IFERROR(IF($F42="ALTA",$D42*1.03,
IF($F42="MEDIA",$D42*1,
IF($F42="BAJA",$D42*0.92,
IF($F42="LIQUIDAR",_xlfn.XLOOKUP(A42,Rotación!$A:$A,Rotación!$O:$O,0,0,-1),"")))),"")</f>
        <v>27158400</v>
      </c>
      <c r="H42" s="13">
        <f>IFERROR(IF($F42="ALTA",$D42*1,
IF($F42="MEDIA",$D42*0.97,
IF($F42="BAJA",$D42*0.9,
IF($F42="LIQUIDAR",_xlfn.XLOOKUP(A42,Rotación!$A:$A,Rotación!$O:$O,0,0,-1),"")))),"")</f>
        <v>26568000</v>
      </c>
      <c r="I42" s="13">
        <f>IFERROR(IF($F42="ALTA",$D42*0.97,
IF($F42="MEDIA",$D42*0.94,
IF($F42="BAJA",$D42*0.87,
IF($F42="LIQUIDAR",_xlfn.XLOOKUP(A42,Rotación!$A:$A,Rotación!$O:$O,0,0,-1),"")))),"")</f>
        <v>25682400</v>
      </c>
      <c r="J42" s="13">
        <f>IFERROR(IF($F42="ALTA",$D42*0.94,
IF($F42="MEDIA",$D42*0.9,
IF($F42="BAJA",$D42*0.85,
IF($F42="LIQUIDAR",_xlfn.XLOOKUP(A42,Rotación!$A:$A,Rotación!$O:$O,0,0,-1),"")))),"")</f>
        <v>25092000</v>
      </c>
      <c r="K42" s="13" t="str">
        <f>_xlfn.XLOOKUP(A42,Rotación!$A:$A,Rotación!$P:$P,"",0,-1)</f>
        <v/>
      </c>
      <c r="L42" s="25" t="e">
        <f t="shared" si="0"/>
        <v>#VALUE!</v>
      </c>
      <c r="M42" s="26">
        <f t="shared" si="1"/>
        <v>0.79607046070460707</v>
      </c>
      <c r="N42" s="22" t="str">
        <f>IFERROR(VLOOKUP(A42,'Base ATR'!$1:$1048576,2,0),"")</f>
        <v/>
      </c>
      <c r="O42" s="23" t="str">
        <f t="shared" ca="1" si="3"/>
        <v/>
      </c>
      <c r="P42" t="str">
        <f t="shared" si="2"/>
        <v/>
      </c>
      <c r="R42" t="e">
        <f>VLOOKUP(A42,FORMULA!A:A,1,0)</f>
        <v>#N/A</v>
      </c>
    </row>
    <row r="43" spans="1:18" x14ac:dyDescent="0.3">
      <c r="A43" t="s">
        <v>5280</v>
      </c>
      <c r="B43" t="str">
        <f>IFERROR(VLOOKUP(A43,'Base ATP'!$1:$1048576,3,0),"")</f>
        <v/>
      </c>
      <c r="C43" s="19" t="str">
        <f>IFERROR(VLOOKUP(A43,'Base ATP'!$1:$1048576,4,0),"")</f>
        <v/>
      </c>
      <c r="D43" s="20">
        <v>29520000</v>
      </c>
      <c r="E43" s="20">
        <v>23500000</v>
      </c>
      <c r="F43" s="13" t="s">
        <v>5398</v>
      </c>
      <c r="G43" s="13">
        <f>IFERROR(IF($F43="ALTA",$D43*1.03,
IF($F43="MEDIA",$D43*1,
IF($F43="BAJA",$D43*0.92,
IF($F43="LIQUIDAR",_xlfn.XLOOKUP(A43,Rotación!$A:$A,Rotación!$O:$O,0,0,-1),"")))),"")</f>
        <v>27158400</v>
      </c>
      <c r="H43" s="13">
        <f>IFERROR(IF($F43="ALTA",$D43*1,
IF($F43="MEDIA",$D43*0.97,
IF($F43="BAJA",$D43*0.9,
IF($F43="LIQUIDAR",_xlfn.XLOOKUP(A43,Rotación!$A:$A,Rotación!$O:$O,0,0,-1),"")))),"")</f>
        <v>26568000</v>
      </c>
      <c r="I43" s="13">
        <f>IFERROR(IF($F43="ALTA",$D43*0.97,
IF($F43="MEDIA",$D43*0.94,
IF($F43="BAJA",$D43*0.87,
IF($F43="LIQUIDAR",_xlfn.XLOOKUP(A43,Rotación!$A:$A,Rotación!$O:$O,0,0,-1),"")))),"")</f>
        <v>25682400</v>
      </c>
      <c r="J43" s="13">
        <f>IFERROR(IF($F43="ALTA",$D43*0.94,
IF($F43="MEDIA",$D43*0.9,
IF($F43="BAJA",$D43*0.85,
IF($F43="LIQUIDAR",_xlfn.XLOOKUP(A43,Rotación!$A:$A,Rotación!$O:$O,0,0,-1),"")))),"")</f>
        <v>25092000</v>
      </c>
      <c r="K43" s="13" t="str">
        <f>_xlfn.XLOOKUP(A43,Rotación!$A:$A,Rotación!$P:$P,"",0,-1)</f>
        <v/>
      </c>
      <c r="L43" s="25" t="e">
        <f t="shared" si="0"/>
        <v>#VALUE!</v>
      </c>
      <c r="M43" s="26">
        <f t="shared" si="1"/>
        <v>0.79607046070460707</v>
      </c>
      <c r="N43" s="22" t="str">
        <f>IFERROR(VLOOKUP(A43,'Base ATR'!$1:$1048576,2,0),"")</f>
        <v/>
      </c>
      <c r="O43" s="23" t="str">
        <f t="shared" ca="1" si="3"/>
        <v/>
      </c>
      <c r="P43" t="str">
        <f t="shared" si="2"/>
        <v/>
      </c>
      <c r="R43" t="e">
        <f>VLOOKUP(A43,FORMULA!A:A,1,0)</f>
        <v>#N/A</v>
      </c>
    </row>
    <row r="44" spans="1:18" x14ac:dyDescent="0.3">
      <c r="A44" t="s">
        <v>5281</v>
      </c>
      <c r="B44" t="str">
        <f>IFERROR(VLOOKUP(A44,'Base ATP'!$1:$1048576,3,0),"")</f>
        <v>HYUNDAI</v>
      </c>
      <c r="C44" s="19" t="str">
        <f>IFERROR(VLOOKUP(A44,'Base ATP'!$1:$1048576,4,0),"")</f>
        <v>CRETA GRAND</v>
      </c>
      <c r="D44" s="20">
        <v>18000000</v>
      </c>
      <c r="E44" s="20">
        <v>14000000</v>
      </c>
      <c r="F44" s="13" t="s">
        <v>4033</v>
      </c>
      <c r="G44" s="13">
        <f>IFERROR(IF($F44="ALTA",$D44*1.03,
IF($F44="MEDIA",$D44*1,
IF($F44="BAJA",$D44*0.92,
IF($F44="LIQUIDAR",_xlfn.XLOOKUP(A44,Rotación!$A:$A,Rotación!$O:$O,0,0,-1),"")))),"")</f>
        <v>18000000</v>
      </c>
      <c r="H44" s="13">
        <f>IFERROR(IF($F44="ALTA",$D44*1,
IF($F44="MEDIA",$D44*0.97,
IF($F44="BAJA",$D44*0.9,
IF($F44="LIQUIDAR",_xlfn.XLOOKUP(A44,Rotación!$A:$A,Rotación!$O:$O,0,0,-1),"")))),"")</f>
        <v>17460000</v>
      </c>
      <c r="I44" s="13">
        <f>IFERROR(IF($F44="ALTA",$D44*0.97,
IF($F44="MEDIA",$D44*0.94,
IF($F44="BAJA",$D44*0.87,
IF($F44="LIQUIDAR",_xlfn.XLOOKUP(A44,Rotación!$A:$A,Rotación!$O:$O,0,0,-1),"")))),"")</f>
        <v>16920000</v>
      </c>
      <c r="J44" s="13">
        <f>IFERROR(IF($F44="ALTA",$D44*0.94,
IF($F44="MEDIA",$D44*0.9,
IF($F44="BAJA",$D44*0.85,
IF($F44="LIQUIDAR",_xlfn.XLOOKUP(A44,Rotación!$A:$A,Rotación!$O:$O,0,0,-1),"")))),"")</f>
        <v>16200000</v>
      </c>
      <c r="K44" s="13" t="str">
        <f>_xlfn.XLOOKUP(A44,Rotación!$A:$A,Rotación!$P:$P,"",0,-1)</f>
        <v/>
      </c>
      <c r="L44" s="25" t="e">
        <f t="shared" si="0"/>
        <v>#VALUE!</v>
      </c>
      <c r="M44" s="26">
        <f t="shared" si="1"/>
        <v>0.77777777777777779</v>
      </c>
      <c r="N44" s="22" t="str">
        <f>IFERROR(VLOOKUP(A44,'Base ATR'!$1:$1048576,2,0),"")</f>
        <v/>
      </c>
      <c r="O44" s="23" t="str">
        <f t="shared" ca="1" si="3"/>
        <v/>
      </c>
      <c r="P44" t="str">
        <f t="shared" si="2"/>
        <v/>
      </c>
      <c r="R44" t="e">
        <f>VLOOKUP(A44,FORMULA!A:A,1,0)</f>
        <v>#N/A</v>
      </c>
    </row>
    <row r="45" spans="1:18" x14ac:dyDescent="0.3">
      <c r="A45" t="s">
        <v>100</v>
      </c>
      <c r="B45" t="str">
        <f>IFERROR(VLOOKUP(A45,'Base ATP'!$1:$1048576,3,0),"")</f>
        <v>DFSK</v>
      </c>
      <c r="C45" s="19">
        <f>IFERROR(VLOOKUP(A45,'Base ATP'!$1:$1048576,4,0),"")</f>
        <v>580</v>
      </c>
      <c r="D45" s="20">
        <v>10320000</v>
      </c>
      <c r="E45" s="20">
        <v>5200000</v>
      </c>
      <c r="F45" s="13" t="s">
        <v>5398</v>
      </c>
      <c r="G45" s="13">
        <f>IFERROR(IF($F45="ALTA",$D45*1.03,
IF($F45="MEDIA",$D45*1,
IF($F45="BAJA",$D45*0.92,
IF($F45="LIQUIDAR",_xlfn.XLOOKUP(A45,Rotación!$A:$A,Rotación!$O:$O,0,0,-1),"")))),"")</f>
        <v>9494400</v>
      </c>
      <c r="H45" s="13">
        <f>IFERROR(IF($F45="ALTA",$D45*1,
IF($F45="MEDIA",$D45*0.97,
IF($F45="BAJA",$D45*0.9,
IF($F45="LIQUIDAR",_xlfn.XLOOKUP(A45,Rotación!$A:$A,Rotación!$O:$O,0,0,-1),"")))),"")</f>
        <v>9288000</v>
      </c>
      <c r="I45" s="13">
        <f>IFERROR(IF($F45="ALTA",$D45*0.97,
IF($F45="MEDIA",$D45*0.94,
IF($F45="BAJA",$D45*0.87,
IF($F45="LIQUIDAR",_xlfn.XLOOKUP(A45,Rotación!$A:$A,Rotación!$O:$O,0,0,-1),"")))),"")</f>
        <v>8978400</v>
      </c>
      <c r="J45" s="13">
        <f>IFERROR(IF($F45="ALTA",$D45*0.94,
IF($F45="MEDIA",$D45*0.9,
IF($F45="BAJA",$D45*0.85,
IF($F45="LIQUIDAR",_xlfn.XLOOKUP(A45,Rotación!$A:$A,Rotación!$O:$O,0,0,-1),"")))),"")</f>
        <v>8772000</v>
      </c>
      <c r="K45" s="13" t="str">
        <f>_xlfn.XLOOKUP(A45,Rotación!$A:$A,Rotación!$P:$P,"",0,-1)</f>
        <v/>
      </c>
      <c r="L45" s="25" t="e">
        <f t="shared" si="0"/>
        <v>#VALUE!</v>
      </c>
      <c r="M45" s="26">
        <f t="shared" si="1"/>
        <v>0.50387596899224807</v>
      </c>
      <c r="N45" s="22">
        <f>IFERROR(VLOOKUP(A45,'Base ATR'!$1:$1048576,2,0),"")</f>
        <v>46015.461111111108</v>
      </c>
      <c r="O45" s="23">
        <f t="shared" ca="1" si="3"/>
        <v>210.53888888889196</v>
      </c>
      <c r="P45" t="str">
        <f t="shared" si="2"/>
        <v>SOBRE MERCADO</v>
      </c>
      <c r="R45" t="e">
        <f>VLOOKUP(A45,FORMULA!A:A,1,0)</f>
        <v>#N/A</v>
      </c>
    </row>
    <row r="46" spans="1:18" x14ac:dyDescent="0.3">
      <c r="A46" t="s">
        <v>236</v>
      </c>
      <c r="B46" t="str">
        <f>IFERROR(VLOOKUP(A46,'Base ATP'!$1:$1048576,3,0),"")</f>
        <v>MG</v>
      </c>
      <c r="C46" s="19" t="str">
        <f>IFERROR(VLOOKUP(A46,'Base ATP'!$1:$1048576,4,0),"")</f>
        <v>HS</v>
      </c>
      <c r="D46" s="20">
        <v>11600000</v>
      </c>
      <c r="E46" s="20">
        <v>8800000</v>
      </c>
      <c r="F46" s="13" t="s">
        <v>4033</v>
      </c>
      <c r="G46" s="13">
        <f>IFERROR(IF($F46="ALTA",$D46*1.03,
IF($F46="MEDIA",$D46*1,
IF($F46="BAJA",$D46*0.92,
IF($F46="LIQUIDAR",_xlfn.XLOOKUP(A46,Rotación!$A:$A,Rotación!$O:$O,0,0,-1),"")))),"")</f>
        <v>11600000</v>
      </c>
      <c r="H46" s="13">
        <f>IFERROR(IF($F46="ALTA",$D46*1,
IF($F46="MEDIA",$D46*0.97,
IF($F46="BAJA",$D46*0.9,
IF($F46="LIQUIDAR",_xlfn.XLOOKUP(A46,Rotación!$A:$A,Rotación!$O:$O,0,0,-1),"")))),"")</f>
        <v>11252000</v>
      </c>
      <c r="I46" s="13">
        <f>IFERROR(IF($F46="ALTA",$D46*0.97,
IF($F46="MEDIA",$D46*0.94,
IF($F46="BAJA",$D46*0.87,
IF($F46="LIQUIDAR",_xlfn.XLOOKUP(A46,Rotación!$A:$A,Rotación!$O:$O,0,0,-1),"")))),"")</f>
        <v>10904000</v>
      </c>
      <c r="J46" s="13">
        <f>IFERROR(IF($F46="ALTA",$D46*0.94,
IF($F46="MEDIA",$D46*0.9,
IF($F46="BAJA",$D46*0.85,
IF($F46="LIQUIDAR",_xlfn.XLOOKUP(A46,Rotación!$A:$A,Rotación!$O:$O,0,0,-1),"")))),"")</f>
        <v>10440000</v>
      </c>
      <c r="K46" s="13" t="str">
        <f>_xlfn.XLOOKUP(A46,Rotación!$A:$A,Rotación!$P:$P,"",0,-1)</f>
        <v/>
      </c>
      <c r="L46" s="25" t="e">
        <f t="shared" si="0"/>
        <v>#VALUE!</v>
      </c>
      <c r="M46" s="26">
        <f t="shared" si="1"/>
        <v>0.75862068965517238</v>
      </c>
      <c r="N46" s="22">
        <f>IFERROR(VLOOKUP(A46,'Base ATR'!$1:$1048576,2,0),"")</f>
        <v>46015.487500000003</v>
      </c>
      <c r="O46" s="23">
        <f t="shared" ca="1" si="3"/>
        <v>210.51249999999709</v>
      </c>
      <c r="P46" t="str">
        <f t="shared" si="2"/>
        <v>SOBRE MERCADO</v>
      </c>
      <c r="R46" t="e">
        <f>VLOOKUP(A46,FORMULA!A:A,1,0)</f>
        <v>#N/A</v>
      </c>
    </row>
    <row r="47" spans="1:18" x14ac:dyDescent="0.3">
      <c r="A47" t="s">
        <v>176</v>
      </c>
      <c r="B47" t="str">
        <f>IFERROR(VLOOKUP(A47,'Base ATP'!$1:$1048576,3,0),"")</f>
        <v>FORD</v>
      </c>
      <c r="C47" s="19" t="str">
        <f>IFERROR(VLOOKUP(A47,'Base ATP'!$1:$1048576,4,0),"")</f>
        <v>NUEVA RANGER</v>
      </c>
      <c r="D47" s="20">
        <v>49500000</v>
      </c>
      <c r="E47" s="20">
        <v>41200000</v>
      </c>
      <c r="F47" s="13" t="s">
        <v>4033</v>
      </c>
      <c r="G47" s="13">
        <f>IFERROR(IF($F47="ALTA",$D47*1.03,
IF($F47="MEDIA",$D47*1,
IF($F47="BAJA",$D47*0.92,
IF($F47="LIQUIDAR",_xlfn.XLOOKUP(A47,Rotación!$A:$A,Rotación!$O:$O,0,0,-1),"")))),"")</f>
        <v>49500000</v>
      </c>
      <c r="H47" s="13">
        <f>IFERROR(IF($F47="ALTA",$D47*1,
IF($F47="MEDIA",$D47*0.97,
IF($F47="BAJA",$D47*0.9,
IF($F47="LIQUIDAR",_xlfn.XLOOKUP(A47,Rotación!$A:$A,Rotación!$O:$O,0,0,-1),"")))),"")</f>
        <v>48015000</v>
      </c>
      <c r="I47" s="13">
        <f>IFERROR(IF($F47="ALTA",$D47*0.97,
IF($F47="MEDIA",$D47*0.94,
IF($F47="BAJA",$D47*0.87,
IF($F47="LIQUIDAR",_xlfn.XLOOKUP(A47,Rotación!$A:$A,Rotación!$O:$O,0,0,-1),"")))),"")</f>
        <v>46530000</v>
      </c>
      <c r="J47" s="13">
        <f>IFERROR(IF($F47="ALTA",$D47*0.94,
IF($F47="MEDIA",$D47*0.9,
IF($F47="BAJA",$D47*0.85,
IF($F47="LIQUIDAR",_xlfn.XLOOKUP(A47,Rotación!$A:$A,Rotación!$O:$O,0,0,-1),"")))),"")</f>
        <v>44550000</v>
      </c>
      <c r="K47" s="13" t="str">
        <f>_xlfn.XLOOKUP(A47,Rotación!$A:$A,Rotación!$P:$P,"",0,-1)</f>
        <v/>
      </c>
      <c r="L47" s="25" t="e">
        <f t="shared" si="0"/>
        <v>#VALUE!</v>
      </c>
      <c r="M47" s="26">
        <f t="shared" si="1"/>
        <v>0.83232323232323235</v>
      </c>
      <c r="N47" s="22">
        <f>IFERROR(VLOOKUP(A47,'Base ATR'!$1:$1048576,2,0),"")</f>
        <v>46020.388888888891</v>
      </c>
      <c r="O47" s="23">
        <f t="shared" ca="1" si="3"/>
        <v>205.61111111110949</v>
      </c>
      <c r="P47" t="str">
        <f t="shared" si="2"/>
        <v>SOBRE MERCADO</v>
      </c>
      <c r="R47" t="e">
        <f>VLOOKUP(A47,FORMULA!A:A,1,0)</f>
        <v>#N/A</v>
      </c>
    </row>
    <row r="48" spans="1:18" x14ac:dyDescent="0.3">
      <c r="A48" t="s">
        <v>88</v>
      </c>
      <c r="B48" t="str">
        <f>IFERROR(VLOOKUP(A48,'Base ATP'!$1:$1048576,3,0),"")</f>
        <v>MG</v>
      </c>
      <c r="C48" s="19" t="str">
        <f>IFERROR(VLOOKUP(A48,'Base ATP'!$1:$1048576,4,0),"")</f>
        <v>NEW 3</v>
      </c>
      <c r="D48" s="20">
        <v>8200000</v>
      </c>
      <c r="E48" s="20">
        <v>6500000</v>
      </c>
      <c r="F48" s="13" t="s">
        <v>5397</v>
      </c>
      <c r="G48" s="13">
        <f>IFERROR(IF($F48="ALTA",$D48*1.03,
IF($F48="MEDIA",$D48*1,
IF($F48="BAJA",$D48*0.92,
IF($F48="LIQUIDAR",_xlfn.XLOOKUP(A48,Rotación!$A:$A,Rotación!$O:$O,0,0,-1),"")))),"")</f>
        <v>8446000</v>
      </c>
      <c r="H48" s="13">
        <f>IFERROR(IF($F48="ALTA",$D48*1,
IF($F48="MEDIA",$D48*0.97,
IF($F48="BAJA",$D48*0.9,
IF($F48="LIQUIDAR",_xlfn.XLOOKUP(A48,Rotación!$A:$A,Rotación!$O:$O,0,0,-1),"")))),"")</f>
        <v>8200000</v>
      </c>
      <c r="I48" s="13">
        <f>IFERROR(IF($F48="ALTA",$D48*0.97,
IF($F48="MEDIA",$D48*0.94,
IF($F48="BAJA",$D48*0.87,
IF($F48="LIQUIDAR",_xlfn.XLOOKUP(A48,Rotación!$A:$A,Rotación!$O:$O,0,0,-1),"")))),"")</f>
        <v>7954000</v>
      </c>
      <c r="J48" s="13">
        <f>IFERROR(IF($F48="ALTA",$D48*0.94,
IF($F48="MEDIA",$D48*0.9,
IF($F48="BAJA",$D48*0.85,
IF($F48="LIQUIDAR",_xlfn.XLOOKUP(A48,Rotación!$A:$A,Rotación!$O:$O,0,0,-1),"")))),"")</f>
        <v>7708000</v>
      </c>
      <c r="K48" s="13" t="str">
        <f>_xlfn.XLOOKUP(A48,Rotación!$A:$A,Rotación!$P:$P,"",0,-1)</f>
        <v/>
      </c>
      <c r="L48" s="25" t="e">
        <f t="shared" si="0"/>
        <v>#VALUE!</v>
      </c>
      <c r="M48" s="26">
        <f t="shared" si="1"/>
        <v>0.79268292682926833</v>
      </c>
      <c r="N48" s="22">
        <f>IFERROR(VLOOKUP(A48,'Base ATR'!$1:$1048576,2,0),"")</f>
        <v>46020.490277777775</v>
      </c>
      <c r="O48" s="23">
        <f t="shared" ca="1" si="3"/>
        <v>205.50972222222481</v>
      </c>
      <c r="P48" t="str">
        <f t="shared" si="2"/>
        <v>SOBRE MERCADO</v>
      </c>
      <c r="R48" t="e">
        <f>VLOOKUP(A48,FORMULA!A:A,1,0)</f>
        <v>#N/A</v>
      </c>
    </row>
    <row r="49" spans="1:18" x14ac:dyDescent="0.3">
      <c r="A49" t="s">
        <v>157</v>
      </c>
      <c r="B49" t="str">
        <f>IFERROR(VLOOKUP(A49,'Base ATP'!$1:$1048576,3,0),"")</f>
        <v>CHEVROLET</v>
      </c>
      <c r="C49" s="19" t="str">
        <f>IFERROR(VLOOKUP(A49,'Base ATP'!$1:$1048576,4,0),"")</f>
        <v>NUEVO SAIL</v>
      </c>
      <c r="D49" s="20">
        <v>10300000</v>
      </c>
      <c r="E49" s="20">
        <v>10000000</v>
      </c>
      <c r="F49" s="13" t="s">
        <v>5397</v>
      </c>
      <c r="G49" s="13">
        <f>IFERROR(IF($F49="ALTA",$D49*1.03,
IF($F49="MEDIA",$D49*1,
IF($F49="BAJA",$D49*0.92,
IF($F49="LIQUIDAR",_xlfn.XLOOKUP(A49,Rotación!$A:$A,Rotación!$O:$O,0,0,-1),"")))),"")</f>
        <v>10609000</v>
      </c>
      <c r="H49" s="13">
        <f>IFERROR(IF($F49="ALTA",$D49*1,
IF($F49="MEDIA",$D49*0.97,
IF($F49="BAJA",$D49*0.9,
IF($F49="LIQUIDAR",_xlfn.XLOOKUP(A49,Rotación!$A:$A,Rotación!$O:$O,0,0,-1),"")))),"")</f>
        <v>10300000</v>
      </c>
      <c r="I49" s="13">
        <f>IFERROR(IF($F49="ALTA",$D49*0.97,
IF($F49="MEDIA",$D49*0.94,
IF($F49="BAJA",$D49*0.87,
IF($F49="LIQUIDAR",_xlfn.XLOOKUP(A49,Rotación!$A:$A,Rotación!$O:$O,0,0,-1),"")))),"")</f>
        <v>9991000</v>
      </c>
      <c r="J49" s="13">
        <f>IFERROR(IF($F49="ALTA",$D49*0.94,
IF($F49="MEDIA",$D49*0.9,
IF($F49="BAJA",$D49*0.85,
IF($F49="LIQUIDAR",_xlfn.XLOOKUP(A49,Rotación!$A:$A,Rotación!$O:$O,0,0,-1),"")))),"")</f>
        <v>9682000</v>
      </c>
      <c r="K49" s="13" t="str">
        <f>_xlfn.XLOOKUP(A49,Rotación!$A:$A,Rotación!$P:$P,"",0,-1)</f>
        <v/>
      </c>
      <c r="L49" s="25" t="e">
        <f t="shared" si="0"/>
        <v>#VALUE!</v>
      </c>
      <c r="M49" s="26">
        <f t="shared" si="1"/>
        <v>0.970873786407767</v>
      </c>
      <c r="N49" s="22">
        <f>IFERROR(VLOOKUP(A49,'Base ATR'!$1:$1048576,2,0),"")</f>
        <v>46020.713888888888</v>
      </c>
      <c r="O49" s="23">
        <f t="shared" ca="1" si="3"/>
        <v>205.2861111111124</v>
      </c>
      <c r="P49" t="str">
        <f t="shared" si="2"/>
        <v>SOBRE MERCADO</v>
      </c>
      <c r="R49" t="e">
        <f>VLOOKUP(A49,FORMULA!A:A,1,0)</f>
        <v>#N/A</v>
      </c>
    </row>
    <row r="50" spans="1:18" x14ac:dyDescent="0.3">
      <c r="A50" t="s">
        <v>133</v>
      </c>
      <c r="B50" t="str">
        <f>IFERROR(VLOOKUP(A50,'Base ATP'!$1:$1048576,3,0),"")</f>
        <v>KIA</v>
      </c>
      <c r="C50" s="19" t="str">
        <f>IFERROR(VLOOKUP(A50,'Base ATP'!$1:$1048576,4,0),"")</f>
        <v>MORNING</v>
      </c>
      <c r="D50" s="20">
        <v>43400000</v>
      </c>
      <c r="E50" s="20">
        <v>37300000</v>
      </c>
      <c r="F50" s="13" t="s">
        <v>4033</v>
      </c>
      <c r="G50" s="13">
        <f>IFERROR(IF($F50="ALTA",$D50*1.03,
IF($F50="MEDIA",$D50*1,
IF($F50="BAJA",$D50*0.92,
IF($F50="LIQUIDAR",_xlfn.XLOOKUP(A50,Rotación!$A:$A,Rotación!$O:$O,0,0,-1),"")))),"")</f>
        <v>43400000</v>
      </c>
      <c r="H50" s="13">
        <f>IFERROR(IF($F50="ALTA",$D50*1,
IF($F50="MEDIA",$D50*0.97,
IF($F50="BAJA",$D50*0.9,
IF($F50="LIQUIDAR",_xlfn.XLOOKUP(A50,Rotación!$A:$A,Rotación!$O:$O,0,0,-1),"")))),"")</f>
        <v>42098000</v>
      </c>
      <c r="I50" s="13">
        <f>IFERROR(IF($F50="ALTA",$D50*0.97,
IF($F50="MEDIA",$D50*0.94,
IF($F50="BAJA",$D50*0.87,
IF($F50="LIQUIDAR",_xlfn.XLOOKUP(A50,Rotación!$A:$A,Rotación!$O:$O,0,0,-1),"")))),"")</f>
        <v>40796000</v>
      </c>
      <c r="J50" s="13">
        <f>IFERROR(IF($F50="ALTA",$D50*0.94,
IF($F50="MEDIA",$D50*0.9,
IF($F50="BAJA",$D50*0.85,
IF($F50="LIQUIDAR",_xlfn.XLOOKUP(A50,Rotación!$A:$A,Rotación!$O:$O,0,0,-1),"")))),"")</f>
        <v>39060000</v>
      </c>
      <c r="K50" s="13" t="str">
        <f>_xlfn.XLOOKUP(A50,Rotación!$A:$A,Rotación!$P:$P,"",0,-1)</f>
        <v/>
      </c>
      <c r="L50" s="25" t="e">
        <f t="shared" si="0"/>
        <v>#VALUE!</v>
      </c>
      <c r="M50" s="26">
        <f t="shared" si="1"/>
        <v>0.85944700460829493</v>
      </c>
      <c r="N50" s="22">
        <f>IFERROR(VLOOKUP(A50,'Base ATR'!$1:$1048576,2,0),"")</f>
        <v>46020.793055555558</v>
      </c>
      <c r="O50" s="23">
        <f t="shared" ca="1" si="3"/>
        <v>205.20694444444234</v>
      </c>
      <c r="P50" t="str">
        <f t="shared" si="2"/>
        <v>SOBRE MERCADO</v>
      </c>
      <c r="R50" t="e">
        <f>VLOOKUP(A50,FORMULA!A:A,1,0)</f>
        <v>#N/A</v>
      </c>
    </row>
    <row r="51" spans="1:18" x14ac:dyDescent="0.3">
      <c r="A51" t="s">
        <v>407</v>
      </c>
      <c r="B51" t="str">
        <f>IFERROR(VLOOKUP(A51,'Base ATP'!$1:$1048576,3,0),"")</f>
        <v>CHERY</v>
      </c>
      <c r="C51" s="19" t="str">
        <f>IFERROR(VLOOKUP(A51,'Base ATP'!$1:$1048576,4,0),"")</f>
        <v>TIGGO 8 PRO</v>
      </c>
      <c r="D51" s="20">
        <v>14700000</v>
      </c>
      <c r="E51" s="20">
        <v>11800000</v>
      </c>
      <c r="F51" s="13" t="s">
        <v>4033</v>
      </c>
      <c r="G51" s="13">
        <f>IFERROR(IF($F51="ALTA",$D51*1.03,
IF($F51="MEDIA",$D51*1,
IF($F51="BAJA",$D51*0.92,
IF($F51="LIQUIDAR",_xlfn.XLOOKUP(A51,Rotación!$A:$A,Rotación!$O:$O,0,0,-1),"")))),"")</f>
        <v>14700000</v>
      </c>
      <c r="H51" s="13">
        <f>IFERROR(IF($F51="ALTA",$D51*1,
IF($F51="MEDIA",$D51*0.97,
IF($F51="BAJA",$D51*0.9,
IF($F51="LIQUIDAR",_xlfn.XLOOKUP(A51,Rotación!$A:$A,Rotación!$O:$O,0,0,-1),"")))),"")</f>
        <v>14259000</v>
      </c>
      <c r="I51" s="13">
        <f>IFERROR(IF($F51="ALTA",$D51*0.97,
IF($F51="MEDIA",$D51*0.94,
IF($F51="BAJA",$D51*0.87,
IF($F51="LIQUIDAR",_xlfn.XLOOKUP(A51,Rotación!$A:$A,Rotación!$O:$O,0,0,-1),"")))),"")</f>
        <v>13818000</v>
      </c>
      <c r="J51" s="13">
        <f>IFERROR(IF($F51="ALTA",$D51*0.94,
IF($F51="MEDIA",$D51*0.9,
IF($F51="BAJA",$D51*0.85,
IF($F51="LIQUIDAR",_xlfn.XLOOKUP(A51,Rotación!$A:$A,Rotación!$O:$O,0,0,-1),"")))),"")</f>
        <v>13230000</v>
      </c>
      <c r="K51" s="13" t="str">
        <f>_xlfn.XLOOKUP(A51,Rotación!$A:$A,Rotación!$P:$P,"",0,-1)</f>
        <v/>
      </c>
      <c r="L51" s="25" t="e">
        <f t="shared" si="0"/>
        <v>#VALUE!</v>
      </c>
      <c r="M51" s="26">
        <f t="shared" si="1"/>
        <v>0.80272108843537415</v>
      </c>
      <c r="N51" s="22">
        <f>IFERROR(VLOOKUP(A51,'Base ATR'!$1:$1048576,2,0),"")</f>
        <v>46020.793749999997</v>
      </c>
      <c r="O51" s="23">
        <f t="shared" ca="1" si="3"/>
        <v>205.20625000000291</v>
      </c>
      <c r="P51" t="str">
        <f t="shared" si="2"/>
        <v>SOBRE MERCADO</v>
      </c>
      <c r="R51" t="e">
        <f>VLOOKUP(A51,FORMULA!A:A,1,0)</f>
        <v>#N/A</v>
      </c>
    </row>
    <row r="52" spans="1:18" x14ac:dyDescent="0.3">
      <c r="A52" t="s">
        <v>187</v>
      </c>
      <c r="B52" t="str">
        <f>IFERROR(VLOOKUP(A52,'Base ATP'!$1:$1048576,3,0),"")</f>
        <v>HYUNDAI</v>
      </c>
      <c r="C52" s="19" t="str">
        <f>IFERROR(VLOOKUP(A52,'Base ATP'!$1:$1048576,4,0),"")</f>
        <v>ATOS</v>
      </c>
      <c r="D52" s="20">
        <v>6900000</v>
      </c>
      <c r="E52" s="20">
        <v>5500000</v>
      </c>
      <c r="F52" s="13" t="s">
        <v>5397</v>
      </c>
      <c r="G52" s="13">
        <f>IFERROR(IF($F52="ALTA",$D52*1.03,
IF($F52="MEDIA",$D52*1,
IF($F52="BAJA",$D52*0.92,
IF($F52="LIQUIDAR",_xlfn.XLOOKUP(A52,Rotación!$A:$A,Rotación!$O:$O,0,0,-1),"")))),"")</f>
        <v>7107000</v>
      </c>
      <c r="H52" s="13">
        <f>IFERROR(IF($F52="ALTA",$D52*1,
IF($F52="MEDIA",$D52*0.97,
IF($F52="BAJA",$D52*0.9,
IF($F52="LIQUIDAR",_xlfn.XLOOKUP(A52,Rotación!$A:$A,Rotación!$O:$O,0,0,-1),"")))),"")</f>
        <v>6900000</v>
      </c>
      <c r="I52" s="13">
        <f>IFERROR(IF($F52="ALTA",$D52*0.97,
IF($F52="MEDIA",$D52*0.94,
IF($F52="BAJA",$D52*0.87,
IF($F52="LIQUIDAR",_xlfn.XLOOKUP(A52,Rotación!$A:$A,Rotación!$O:$O,0,0,-1),"")))),"")</f>
        <v>6693000</v>
      </c>
      <c r="J52" s="13">
        <f>IFERROR(IF($F52="ALTA",$D52*0.94,
IF($F52="MEDIA",$D52*0.9,
IF($F52="BAJA",$D52*0.85,
IF($F52="LIQUIDAR",_xlfn.XLOOKUP(A52,Rotación!$A:$A,Rotación!$O:$O,0,0,-1),"")))),"")</f>
        <v>6486000</v>
      </c>
      <c r="K52" s="13" t="str">
        <f>_xlfn.XLOOKUP(A52,Rotación!$A:$A,Rotación!$P:$P,"",0,-1)</f>
        <v/>
      </c>
      <c r="L52" s="25" t="e">
        <f t="shared" si="0"/>
        <v>#VALUE!</v>
      </c>
      <c r="M52" s="26">
        <f t="shared" si="1"/>
        <v>0.79710144927536231</v>
      </c>
      <c r="N52" s="22">
        <f>IFERROR(VLOOKUP(A52,'Base ATR'!$1:$1048576,2,0),"")</f>
        <v>46021.387499999997</v>
      </c>
      <c r="O52" s="23">
        <f t="shared" ca="1" si="3"/>
        <v>204.61250000000291</v>
      </c>
      <c r="P52" t="str">
        <f t="shared" si="2"/>
        <v>SOBRE MERCADO</v>
      </c>
      <c r="R52" t="e">
        <f>VLOOKUP(A52,FORMULA!A:A,1,0)</f>
        <v>#N/A</v>
      </c>
    </row>
    <row r="53" spans="1:18" x14ac:dyDescent="0.3">
      <c r="A53" t="s">
        <v>228</v>
      </c>
      <c r="B53" t="str">
        <f>IFERROR(VLOOKUP(A53,'Base ATP'!$1:$1048576,3,0),"")</f>
        <v>JEEP</v>
      </c>
      <c r="C53" s="19" t="str">
        <f>IFERROR(VLOOKUP(A53,'Base ATP'!$1:$1048576,4,0),"")</f>
        <v>RENEGADE</v>
      </c>
      <c r="D53" s="20">
        <v>11900000</v>
      </c>
      <c r="E53" s="20">
        <v>10000000</v>
      </c>
      <c r="F53" s="13" t="s">
        <v>4033</v>
      </c>
      <c r="G53" s="13">
        <f>IFERROR(IF($F53="ALTA",$D53*1.03,
IF($F53="MEDIA",$D53*1,
IF($F53="BAJA",$D53*0.92,
IF($F53="LIQUIDAR",_xlfn.XLOOKUP(A53,Rotación!$A:$A,Rotación!$O:$O,0,0,-1),"")))),"")</f>
        <v>11900000</v>
      </c>
      <c r="H53" s="13">
        <f>IFERROR(IF($F53="ALTA",$D53*1,
IF($F53="MEDIA",$D53*0.97,
IF($F53="BAJA",$D53*0.9,
IF($F53="LIQUIDAR",_xlfn.XLOOKUP(A53,Rotación!$A:$A,Rotación!$O:$O,0,0,-1),"")))),"")</f>
        <v>11543000</v>
      </c>
      <c r="I53" s="13">
        <f>IFERROR(IF($F53="ALTA",$D53*0.97,
IF($F53="MEDIA",$D53*0.94,
IF($F53="BAJA",$D53*0.87,
IF($F53="LIQUIDAR",_xlfn.XLOOKUP(A53,Rotación!$A:$A,Rotación!$O:$O,0,0,-1),"")))),"")</f>
        <v>11186000</v>
      </c>
      <c r="J53" s="13">
        <f>IFERROR(IF($F53="ALTA",$D53*0.94,
IF($F53="MEDIA",$D53*0.9,
IF($F53="BAJA",$D53*0.85,
IF($F53="LIQUIDAR",_xlfn.XLOOKUP(A53,Rotación!$A:$A,Rotación!$O:$O,0,0,-1),"")))),"")</f>
        <v>10710000</v>
      </c>
      <c r="K53" s="13" t="str">
        <f>_xlfn.XLOOKUP(A53,Rotación!$A:$A,Rotación!$P:$P,"",0,-1)</f>
        <v/>
      </c>
      <c r="L53" s="25" t="e">
        <f t="shared" si="0"/>
        <v>#VALUE!</v>
      </c>
      <c r="M53" s="26">
        <f t="shared" si="1"/>
        <v>0.84033613445378152</v>
      </c>
      <c r="N53" s="22">
        <f>IFERROR(VLOOKUP(A53,'Base ATR'!$1:$1048576,2,0),"")</f>
        <v>46021.729861111111</v>
      </c>
      <c r="O53" s="23">
        <f t="shared" ca="1" si="3"/>
        <v>204.27013888888905</v>
      </c>
      <c r="P53" t="str">
        <f t="shared" si="2"/>
        <v>SOBRE MERCADO</v>
      </c>
      <c r="R53" t="e">
        <f>VLOOKUP(A53,FORMULA!A:A,1,0)</f>
        <v>#N/A</v>
      </c>
    </row>
    <row r="54" spans="1:18" x14ac:dyDescent="0.3">
      <c r="A54" t="s">
        <v>402</v>
      </c>
      <c r="B54" t="str">
        <f>IFERROR(VLOOKUP(A54,'Base ATP'!$1:$1048576,3,0),"")</f>
        <v>KIA</v>
      </c>
      <c r="C54" s="19" t="str">
        <f>IFERROR(VLOOKUP(A54,'Base ATP'!$1:$1048576,4,0),"")</f>
        <v>RIO 5</v>
      </c>
      <c r="D54" s="20">
        <v>8090000</v>
      </c>
      <c r="E54" s="20">
        <v>7000000</v>
      </c>
      <c r="F54" s="13" t="s">
        <v>4033</v>
      </c>
      <c r="G54" s="13">
        <f>IFERROR(IF($F54="ALTA",$D54*1.03,
IF($F54="MEDIA",$D54*1,
IF($F54="BAJA",$D54*0.92,
IF($F54="LIQUIDAR",_xlfn.XLOOKUP(A54,Rotación!$A:$A,Rotación!$O:$O,0,0,-1),"")))),"")</f>
        <v>8090000</v>
      </c>
      <c r="H54" s="13">
        <f>IFERROR(IF($F54="ALTA",$D54*1,
IF($F54="MEDIA",$D54*0.97,
IF($F54="BAJA",$D54*0.9,
IF($F54="LIQUIDAR",_xlfn.XLOOKUP(A54,Rotación!$A:$A,Rotación!$O:$O,0,0,-1),"")))),"")</f>
        <v>7847300</v>
      </c>
      <c r="I54" s="13">
        <f>IFERROR(IF($F54="ALTA",$D54*0.97,
IF($F54="MEDIA",$D54*0.94,
IF($F54="BAJA",$D54*0.87,
IF($F54="LIQUIDAR",_xlfn.XLOOKUP(A54,Rotación!$A:$A,Rotación!$O:$O,0,0,-1),"")))),"")</f>
        <v>7604600</v>
      </c>
      <c r="J54" s="13">
        <f>IFERROR(IF($F54="ALTA",$D54*0.94,
IF($F54="MEDIA",$D54*0.9,
IF($F54="BAJA",$D54*0.85,
IF($F54="LIQUIDAR",_xlfn.XLOOKUP(A54,Rotación!$A:$A,Rotación!$O:$O,0,0,-1),"")))),"")</f>
        <v>7281000</v>
      </c>
      <c r="K54" s="13" t="str">
        <f>_xlfn.XLOOKUP(A54,Rotación!$A:$A,Rotación!$P:$P,"",0,-1)</f>
        <v/>
      </c>
      <c r="L54" s="25" t="e">
        <f t="shared" si="0"/>
        <v>#VALUE!</v>
      </c>
      <c r="M54" s="26">
        <f t="shared" si="1"/>
        <v>0.86526576019777501</v>
      </c>
      <c r="N54" s="22">
        <f>IFERROR(VLOOKUP(A54,'Base ATR'!$1:$1048576,2,0),"")</f>
        <v>46022.40625</v>
      </c>
      <c r="O54" s="23">
        <f t="shared" ca="1" si="3"/>
        <v>203.59375</v>
      </c>
      <c r="P54" t="str">
        <f t="shared" si="2"/>
        <v>SOBRE MERCADO</v>
      </c>
      <c r="R54" t="e">
        <f>VLOOKUP(A54,FORMULA!A:A,1,0)</f>
        <v>#N/A</v>
      </c>
    </row>
    <row r="55" spans="1:18" x14ac:dyDescent="0.3">
      <c r="A55" t="s">
        <v>181</v>
      </c>
      <c r="B55" t="str">
        <f>IFERROR(VLOOKUP(A55,'Base ATP'!$1:$1048576,3,0),"")</f>
        <v>SSANGYONG</v>
      </c>
      <c r="C55" s="19" t="str">
        <f>IFERROR(VLOOKUP(A55,'Base ATP'!$1:$1048576,4,0),"")</f>
        <v>TORRES</v>
      </c>
      <c r="D55" s="20">
        <v>19300000</v>
      </c>
      <c r="E55" s="20">
        <v>16400000</v>
      </c>
      <c r="F55" s="13" t="s">
        <v>4033</v>
      </c>
      <c r="G55" s="13">
        <f>IFERROR(IF($F55="ALTA",$D55*1.03,
IF($F55="MEDIA",$D55*1,
IF($F55="BAJA",$D55*0.92,
IF($F55="LIQUIDAR",_xlfn.XLOOKUP(A55,Rotación!$A:$A,Rotación!$O:$O,0,0,-1),"")))),"")</f>
        <v>19300000</v>
      </c>
      <c r="H55" s="13">
        <f>IFERROR(IF($F55="ALTA",$D55*1,
IF($F55="MEDIA",$D55*0.97,
IF($F55="BAJA",$D55*0.9,
IF($F55="LIQUIDAR",_xlfn.XLOOKUP(A55,Rotación!$A:$A,Rotación!$O:$O,0,0,-1),"")))),"")</f>
        <v>18721000</v>
      </c>
      <c r="I55" s="13">
        <f>IFERROR(IF($F55="ALTA",$D55*0.97,
IF($F55="MEDIA",$D55*0.94,
IF($F55="BAJA",$D55*0.87,
IF($F55="LIQUIDAR",_xlfn.XLOOKUP(A55,Rotación!$A:$A,Rotación!$O:$O,0,0,-1),"")))),"")</f>
        <v>18142000</v>
      </c>
      <c r="J55" s="13">
        <f>IFERROR(IF($F55="ALTA",$D55*0.94,
IF($F55="MEDIA",$D55*0.9,
IF($F55="BAJA",$D55*0.85,
IF($F55="LIQUIDAR",_xlfn.XLOOKUP(A55,Rotación!$A:$A,Rotación!$O:$O,0,0,-1),"")))),"")</f>
        <v>17370000</v>
      </c>
      <c r="K55" s="13">
        <f>_xlfn.XLOOKUP(A55,Rotación!$A:$A,Rotación!$P:$P,"",0,-1)</f>
        <v>18690000</v>
      </c>
      <c r="L55" s="25">
        <f t="shared" si="0"/>
        <v>-610000</v>
      </c>
      <c r="M55" s="26">
        <f t="shared" si="1"/>
        <v>0.84974093264248707</v>
      </c>
      <c r="N55" s="22">
        <f>IFERROR(VLOOKUP(A55,'Base ATR'!$1:$1048576,2,0),"")</f>
        <v>46022.454861111109</v>
      </c>
      <c r="O55" s="23">
        <f t="shared" ca="1" si="3"/>
        <v>203.54513888889051</v>
      </c>
      <c r="P55" t="str">
        <f t="shared" si="2"/>
        <v>BAJO MERCADO</v>
      </c>
      <c r="R55" t="e">
        <f>VLOOKUP(A55,FORMULA!A:A,1,0)</f>
        <v>#N/A</v>
      </c>
    </row>
    <row r="56" spans="1:18" x14ac:dyDescent="0.3">
      <c r="A56" t="s">
        <v>4026</v>
      </c>
      <c r="B56" t="str">
        <f>IFERROR(VLOOKUP(A56,'Base ATP'!$1:$1048576,3,0),"")</f>
        <v>KIA</v>
      </c>
      <c r="C56" s="19" t="str">
        <f>IFERROR(VLOOKUP(A56,'Base ATP'!$1:$1048576,4,0),"")</f>
        <v>SONET</v>
      </c>
      <c r="D56" s="20">
        <v>12100000</v>
      </c>
      <c r="E56" s="20">
        <v>10000000</v>
      </c>
      <c r="F56" s="13" t="s">
        <v>4033</v>
      </c>
      <c r="G56" s="13">
        <f>IFERROR(IF($F56="ALTA",$D56*1.03,
IF($F56="MEDIA",$D56*1,
IF($F56="BAJA",$D56*0.92,
IF($F56="LIQUIDAR",_xlfn.XLOOKUP(A56,Rotación!$A:$A,Rotación!$O:$O,0,0,-1),"")))),"")</f>
        <v>12100000</v>
      </c>
      <c r="H56" s="13">
        <f>IFERROR(IF($F56="ALTA",$D56*1,
IF($F56="MEDIA",$D56*0.97,
IF($F56="BAJA",$D56*0.9,
IF($F56="LIQUIDAR",_xlfn.XLOOKUP(A56,Rotación!$A:$A,Rotación!$O:$O,0,0,-1),"")))),"")</f>
        <v>11737000</v>
      </c>
      <c r="I56" s="13">
        <f>IFERROR(IF($F56="ALTA",$D56*0.97,
IF($F56="MEDIA",$D56*0.94,
IF($F56="BAJA",$D56*0.87,
IF($F56="LIQUIDAR",_xlfn.XLOOKUP(A56,Rotación!$A:$A,Rotación!$O:$O,0,0,-1),"")))),"")</f>
        <v>11374000</v>
      </c>
      <c r="J56" s="13">
        <f>IFERROR(IF($F56="ALTA",$D56*0.94,
IF($F56="MEDIA",$D56*0.9,
IF($F56="BAJA",$D56*0.85,
IF($F56="LIQUIDAR",_xlfn.XLOOKUP(A56,Rotación!$A:$A,Rotación!$O:$O,0,0,-1),"")))),"")</f>
        <v>10890000</v>
      </c>
      <c r="K56" s="13" t="str">
        <f>_xlfn.XLOOKUP(A56,Rotación!$A:$A,Rotación!$P:$P,"",0,-1)</f>
        <v/>
      </c>
      <c r="L56" s="25" t="e">
        <f t="shared" si="0"/>
        <v>#VALUE!</v>
      </c>
      <c r="M56" s="26">
        <f t="shared" si="1"/>
        <v>0.82644628099173556</v>
      </c>
      <c r="N56" s="22">
        <f>IFERROR(VLOOKUP(A56,'Base ATR'!$1:$1048576,2,0),"")</f>
        <v>46031.71875</v>
      </c>
      <c r="O56" s="23">
        <f t="shared" ca="1" si="3"/>
        <v>194.28125</v>
      </c>
      <c r="P56" t="str">
        <f t="shared" si="2"/>
        <v>SOBRE MERCADO</v>
      </c>
      <c r="R56" t="e">
        <f>VLOOKUP(A56,FORMULA!A:A,1,0)</f>
        <v>#N/A</v>
      </c>
    </row>
    <row r="57" spans="1:18" x14ac:dyDescent="0.3">
      <c r="A57" t="s">
        <v>406</v>
      </c>
      <c r="B57" t="str">
        <f>IFERROR(VLOOKUP(A57,'Base ATP'!$1:$1048576,3,0),"")</f>
        <v>BAIC</v>
      </c>
      <c r="C57" s="19" t="str">
        <f>IFERROR(VLOOKUP(A57,'Base ATP'!$1:$1048576,4,0),"")</f>
        <v>X55</v>
      </c>
      <c r="D57" s="20">
        <v>12100000</v>
      </c>
      <c r="E57" s="20">
        <v>10000000</v>
      </c>
      <c r="F57" s="13" t="s">
        <v>4033</v>
      </c>
      <c r="G57" s="13">
        <f>IFERROR(IF($F57="ALTA",$D57*1.03,
IF($F57="MEDIA",$D57*1,
IF($F57="BAJA",$D57*0.92,
IF($F57="LIQUIDAR",_xlfn.XLOOKUP(A57,Rotación!$A:$A,Rotación!$O:$O,0,0,-1),"")))),"")</f>
        <v>12100000</v>
      </c>
      <c r="H57" s="13">
        <f>IFERROR(IF($F57="ALTA",$D57*1,
IF($F57="MEDIA",$D57*0.97,
IF($F57="BAJA",$D57*0.9,
IF($F57="LIQUIDAR",_xlfn.XLOOKUP(A57,Rotación!$A:$A,Rotación!$O:$O,0,0,-1),"")))),"")</f>
        <v>11737000</v>
      </c>
      <c r="I57" s="13">
        <f>IFERROR(IF($F57="ALTA",$D57*0.97,
IF($F57="MEDIA",$D57*0.94,
IF($F57="BAJA",$D57*0.87,
IF($F57="LIQUIDAR",_xlfn.XLOOKUP(A57,Rotación!$A:$A,Rotación!$O:$O,0,0,-1),"")))),"")</f>
        <v>11374000</v>
      </c>
      <c r="J57" s="13">
        <f>IFERROR(IF($F57="ALTA",$D57*0.94,
IF($F57="MEDIA",$D57*0.9,
IF($F57="BAJA",$D57*0.85,
IF($F57="LIQUIDAR",_xlfn.XLOOKUP(A57,Rotación!$A:$A,Rotación!$O:$O,0,0,-1),"")))),"")</f>
        <v>10890000</v>
      </c>
      <c r="K57" s="13" t="str">
        <f>_xlfn.XLOOKUP(A57,Rotación!$A:$A,Rotación!$P:$P,"",0,-1)</f>
        <v/>
      </c>
      <c r="L57" s="25" t="e">
        <f t="shared" si="0"/>
        <v>#VALUE!</v>
      </c>
      <c r="M57" s="26">
        <f t="shared" si="1"/>
        <v>0.82644628099173556</v>
      </c>
      <c r="N57" s="22">
        <f>IFERROR(VLOOKUP(A57,'Base ATR'!$1:$1048576,2,0),"")</f>
        <v>46022.55</v>
      </c>
      <c r="O57" s="23">
        <f t="shared" ca="1" si="3"/>
        <v>203.44999999999709</v>
      </c>
      <c r="P57" t="str">
        <f t="shared" si="2"/>
        <v>SOBRE MERCADO</v>
      </c>
      <c r="R57" t="e">
        <f>VLOOKUP(A57,FORMULA!A:A,1,0)</f>
        <v>#N/A</v>
      </c>
    </row>
    <row r="58" spans="1:18" x14ac:dyDescent="0.3">
      <c r="A58" t="s">
        <v>236</v>
      </c>
      <c r="B58" t="str">
        <f>IFERROR(VLOOKUP(A58,'Base ATP'!$1:$1048576,3,0),"")</f>
        <v>MG</v>
      </c>
      <c r="C58" s="19" t="str">
        <f>IFERROR(VLOOKUP(A58,'Base ATP'!$1:$1048576,4,0),"")</f>
        <v>HS</v>
      </c>
      <c r="D58" s="20">
        <v>11600000</v>
      </c>
      <c r="E58" s="20">
        <v>8800000</v>
      </c>
      <c r="F58" s="13" t="s">
        <v>4033</v>
      </c>
      <c r="G58" s="13">
        <f>IFERROR(IF($F58="ALTA",$D58*1.03,
IF($F58="MEDIA",$D58*1,
IF($F58="BAJA",$D58*0.92,
IF($F58="LIQUIDAR",_xlfn.XLOOKUP(A58,Rotación!$A:$A,Rotación!$O:$O,0,0,-1),"")))),"")</f>
        <v>11600000</v>
      </c>
      <c r="H58" s="13">
        <f>IFERROR(IF($F58="ALTA",$D58*1,
IF($F58="MEDIA",$D58*0.97,
IF($F58="BAJA",$D58*0.9,
IF($F58="LIQUIDAR",_xlfn.XLOOKUP(A58,Rotación!$A:$A,Rotación!$O:$O,0,0,-1),"")))),"")</f>
        <v>11252000</v>
      </c>
      <c r="I58" s="13">
        <f>IFERROR(IF($F58="ALTA",$D58*0.97,
IF($F58="MEDIA",$D58*0.94,
IF($F58="BAJA",$D58*0.87,
IF($F58="LIQUIDAR",_xlfn.XLOOKUP(A58,Rotación!$A:$A,Rotación!$O:$O,0,0,-1),"")))),"")</f>
        <v>10904000</v>
      </c>
      <c r="J58" s="13">
        <f>IFERROR(IF($F58="ALTA",$D58*0.94,
IF($F58="MEDIA",$D58*0.9,
IF($F58="BAJA",$D58*0.85,
IF($F58="LIQUIDAR",_xlfn.XLOOKUP(A58,Rotación!$A:$A,Rotación!$O:$O,0,0,-1),"")))),"")</f>
        <v>10440000</v>
      </c>
      <c r="K58" s="13" t="str">
        <f>_xlfn.XLOOKUP(A58,Rotación!$A:$A,Rotación!$P:$P,"",0,-1)</f>
        <v/>
      </c>
      <c r="L58" s="25" t="e">
        <f t="shared" si="0"/>
        <v>#VALUE!</v>
      </c>
      <c r="M58" s="26">
        <f t="shared" si="1"/>
        <v>0.75862068965517238</v>
      </c>
      <c r="N58" s="22">
        <f>IFERROR(VLOOKUP(A58,'Base ATR'!$1:$1048576,2,0),"")</f>
        <v>46015.487500000003</v>
      </c>
      <c r="O58" s="23">
        <f t="shared" ca="1" si="3"/>
        <v>210.51249999999709</v>
      </c>
      <c r="P58" t="str">
        <f t="shared" si="2"/>
        <v>SOBRE MERCADO</v>
      </c>
      <c r="R58" t="e">
        <f>VLOOKUP(A58,FORMULA!A:A,1,0)</f>
        <v>#N/A</v>
      </c>
    </row>
    <row r="59" spans="1:18" x14ac:dyDescent="0.3">
      <c r="A59" t="s">
        <v>4500</v>
      </c>
      <c r="B59" t="str">
        <f>IFERROR(VLOOKUP(A59,'Base ATP'!$1:$1048576,3,0),"")</f>
        <v>CHERY</v>
      </c>
      <c r="C59" s="19" t="str">
        <f>IFERROR(VLOOKUP(A59,'Base ATP'!$1:$1048576,4,0),"")</f>
        <v>TIGGO 2</v>
      </c>
      <c r="D59" s="20">
        <v>8500000</v>
      </c>
      <c r="E59" s="20">
        <v>7800000</v>
      </c>
      <c r="F59" s="13" t="s">
        <v>5397</v>
      </c>
      <c r="G59" s="13">
        <f>IFERROR(IF($F59="ALTA",$D59*1.03,
IF($F59="MEDIA",$D59*1,
IF($F59="BAJA",$D59*0.92,
IF($F59="LIQUIDAR",_xlfn.XLOOKUP(A59,Rotación!$A:$A,Rotación!$O:$O,0,0,-1),"")))),"")</f>
        <v>8755000</v>
      </c>
      <c r="H59" s="13">
        <f>IFERROR(IF($F59="ALTA",$D59*1,
IF($F59="MEDIA",$D59*0.97,
IF($F59="BAJA",$D59*0.9,
IF($F59="LIQUIDAR",_xlfn.XLOOKUP(A59,Rotación!$A:$A,Rotación!$O:$O,0,0,-1),"")))),"")</f>
        <v>8500000</v>
      </c>
      <c r="I59" s="13">
        <f>IFERROR(IF($F59="ALTA",$D59*0.97,
IF($F59="MEDIA",$D59*0.94,
IF($F59="BAJA",$D59*0.87,
IF($F59="LIQUIDAR",_xlfn.XLOOKUP(A59,Rotación!$A:$A,Rotación!$O:$O,0,0,-1),"")))),"")</f>
        <v>8245000</v>
      </c>
      <c r="J59" s="13">
        <f>IFERROR(IF($F59="ALTA",$D59*0.94,
IF($F59="MEDIA",$D59*0.9,
IF($F59="BAJA",$D59*0.85,
IF($F59="LIQUIDAR",_xlfn.XLOOKUP(A59,Rotación!$A:$A,Rotación!$O:$O,0,0,-1),"")))),"")</f>
        <v>7990000</v>
      </c>
      <c r="K59" s="13" t="str">
        <f>_xlfn.XLOOKUP(A59,Rotación!$A:$A,Rotación!$P:$P,"",0,-1)</f>
        <v/>
      </c>
      <c r="L59" s="25" t="e">
        <f t="shared" si="0"/>
        <v>#VALUE!</v>
      </c>
      <c r="M59" s="26">
        <f t="shared" si="1"/>
        <v>0.91764705882352937</v>
      </c>
      <c r="N59" s="22">
        <f>IFERROR(VLOOKUP(A59,'Base ATR'!$1:$1048576,2,0),"")</f>
        <v>46100.741666666669</v>
      </c>
      <c r="O59" s="23">
        <f t="shared" ca="1" si="3"/>
        <v>125.25833333333139</v>
      </c>
      <c r="P59" t="str">
        <f t="shared" si="2"/>
        <v>SOBRE MERCADO</v>
      </c>
      <c r="R59" t="e">
        <f>VLOOKUP(A59,FORMULA!A:A,1,0)</f>
        <v>#N/A</v>
      </c>
    </row>
    <row r="60" spans="1:18" x14ac:dyDescent="0.3">
      <c r="A60" t="s">
        <v>4503</v>
      </c>
      <c r="B60" t="str">
        <f>IFERROR(VLOOKUP(A60,'Base ATP'!$1:$1048576,3,0),"")</f>
        <v>FORD</v>
      </c>
      <c r="C60" s="19" t="str">
        <f>IFERROR(VLOOKUP(A60,'Base ATP'!$1:$1048576,4,0),"")</f>
        <v>EXPLORER</v>
      </c>
      <c r="D60" s="20">
        <v>17400000</v>
      </c>
      <c r="E60" s="20">
        <v>14000000</v>
      </c>
      <c r="F60" s="13" t="s">
        <v>4033</v>
      </c>
      <c r="G60" s="13">
        <f>IFERROR(IF($F60="ALTA",$D60*1.03,
IF($F60="MEDIA",$D60*1,
IF($F60="BAJA",$D60*0.92,
IF($F60="LIQUIDAR",_xlfn.XLOOKUP(A60,Rotación!$A:$A,Rotación!$O:$O,0,0,-1),"")))),"")</f>
        <v>17400000</v>
      </c>
      <c r="H60" s="13">
        <f>IFERROR(IF($F60="ALTA",$D60*1,
IF($F60="MEDIA",$D60*0.97,
IF($F60="BAJA",$D60*0.9,
IF($F60="LIQUIDAR",_xlfn.XLOOKUP(A60,Rotación!$A:$A,Rotación!$O:$O,0,0,-1),"")))),"")</f>
        <v>16878000</v>
      </c>
      <c r="I60" s="13">
        <f>IFERROR(IF($F60="ALTA",$D60*0.97,
IF($F60="MEDIA",$D60*0.94,
IF($F60="BAJA",$D60*0.87,
IF($F60="LIQUIDAR",_xlfn.XLOOKUP(A60,Rotación!$A:$A,Rotación!$O:$O,0,0,-1),"")))),"")</f>
        <v>16356000</v>
      </c>
      <c r="J60" s="13">
        <f>IFERROR(IF($F60="ALTA",$D60*0.94,
IF($F60="MEDIA",$D60*0.9,
IF($F60="BAJA",$D60*0.85,
IF($F60="LIQUIDAR",_xlfn.XLOOKUP(A60,Rotación!$A:$A,Rotación!$O:$O,0,0,-1),"")))),"")</f>
        <v>15660000</v>
      </c>
      <c r="K60" s="13" t="str">
        <f>_xlfn.XLOOKUP(A60,Rotación!$A:$A,Rotación!$P:$P,"",0,-1)</f>
        <v/>
      </c>
      <c r="L60" s="25" t="e">
        <f t="shared" si="0"/>
        <v>#VALUE!</v>
      </c>
      <c r="M60" s="26">
        <f t="shared" si="1"/>
        <v>0.8045977011494253</v>
      </c>
      <c r="N60" s="22" t="str">
        <f>IFERROR(VLOOKUP(A60,'Base ATR'!$1:$1048576,2,0),"")</f>
        <v/>
      </c>
      <c r="O60" s="23" t="str">
        <f t="shared" ca="1" si="3"/>
        <v/>
      </c>
      <c r="P60" t="str">
        <f t="shared" si="2"/>
        <v/>
      </c>
      <c r="R60" t="e">
        <f>VLOOKUP(A60,FORMULA!A:A,1,0)</f>
        <v>#N/A</v>
      </c>
    </row>
    <row r="61" spans="1:18" x14ac:dyDescent="0.3">
      <c r="A61" t="s">
        <v>4506</v>
      </c>
      <c r="B61" t="str">
        <f>IFERROR(VLOOKUP(A61,'Base ATP'!$1:$1048576,3,0),"")</f>
        <v>CHERY</v>
      </c>
      <c r="C61" s="19" t="str">
        <f>IFERROR(VLOOKUP(A61,'Base ATP'!$1:$1048576,4,0),"")</f>
        <v>TIGGO 2</v>
      </c>
      <c r="D61" s="20">
        <v>7490000</v>
      </c>
      <c r="E61" s="20">
        <v>6500000</v>
      </c>
      <c r="F61" s="13" t="s">
        <v>5397</v>
      </c>
      <c r="G61" s="13">
        <f>IFERROR(IF($F61="ALTA",$D61*1.03,
IF($F61="MEDIA",$D61*1,
IF($F61="BAJA",$D61*0.92,
IF($F61="LIQUIDAR",_xlfn.XLOOKUP(A61,Rotación!$A:$A,Rotación!$O:$O,0,0,-1),"")))),"")</f>
        <v>7714700</v>
      </c>
      <c r="H61" s="13">
        <f>IFERROR(IF($F61="ALTA",$D61*1,
IF($F61="MEDIA",$D61*0.97,
IF($F61="BAJA",$D61*0.9,
IF($F61="LIQUIDAR",_xlfn.XLOOKUP(A61,Rotación!$A:$A,Rotación!$O:$O,0,0,-1),"")))),"")</f>
        <v>7490000</v>
      </c>
      <c r="I61" s="13">
        <f>IFERROR(IF($F61="ALTA",$D61*0.97,
IF($F61="MEDIA",$D61*0.94,
IF($F61="BAJA",$D61*0.87,
IF($F61="LIQUIDAR",_xlfn.XLOOKUP(A61,Rotación!$A:$A,Rotación!$O:$O,0,0,-1),"")))),"")</f>
        <v>7265300</v>
      </c>
      <c r="J61" s="13">
        <f>IFERROR(IF($F61="ALTA",$D61*0.94,
IF($F61="MEDIA",$D61*0.9,
IF($F61="BAJA",$D61*0.85,
IF($F61="LIQUIDAR",_xlfn.XLOOKUP(A61,Rotación!$A:$A,Rotación!$O:$O,0,0,-1),"")))),"")</f>
        <v>7040600</v>
      </c>
      <c r="K61" s="13" t="str">
        <f>_xlfn.XLOOKUP(A61,Rotación!$A:$A,Rotación!$P:$P,"",0,-1)</f>
        <v/>
      </c>
      <c r="L61" s="25" t="e">
        <f t="shared" si="0"/>
        <v>#VALUE!</v>
      </c>
      <c r="M61" s="26">
        <f t="shared" si="1"/>
        <v>0.86782376502002667</v>
      </c>
      <c r="N61" s="22" t="str">
        <f>IFERROR(VLOOKUP(A61,'Base ATR'!$1:$1048576,2,0),"")</f>
        <v/>
      </c>
      <c r="O61" s="23" t="str">
        <f t="shared" ca="1" si="3"/>
        <v/>
      </c>
      <c r="P61" t="str">
        <f t="shared" si="2"/>
        <v/>
      </c>
      <c r="R61" t="e">
        <f>VLOOKUP(A61,FORMULA!A:A,1,0)</f>
        <v>#N/A</v>
      </c>
    </row>
    <row r="62" spans="1:18" x14ac:dyDescent="0.3">
      <c r="A62" t="s">
        <v>4510</v>
      </c>
      <c r="B62" t="str">
        <f>IFERROR(VLOOKUP(A62,'Base ATP'!$1:$1048576,3,0),"")</f>
        <v>CHERY</v>
      </c>
      <c r="C62" s="19" t="str">
        <f>IFERROR(VLOOKUP(A62,'Base ATP'!$1:$1048576,4,0),"")</f>
        <v>TIGGO 7</v>
      </c>
      <c r="D62" s="20">
        <v>10400000</v>
      </c>
      <c r="E62" s="20">
        <v>9000000</v>
      </c>
      <c r="F62" s="13" t="s">
        <v>4033</v>
      </c>
      <c r="G62" s="13">
        <f>IFERROR(IF($F62="ALTA",$D62*1.03,
IF($F62="MEDIA",$D62*1,
IF($F62="BAJA",$D62*0.92,
IF($F62="LIQUIDAR",_xlfn.XLOOKUP(A62,Rotación!$A:$A,Rotación!$O:$O,0,0,-1),"")))),"")</f>
        <v>10400000</v>
      </c>
      <c r="H62" s="13">
        <f>IFERROR(IF($F62="ALTA",$D62*1,
IF($F62="MEDIA",$D62*0.97,
IF($F62="BAJA",$D62*0.9,
IF($F62="LIQUIDAR",_xlfn.XLOOKUP(A62,Rotación!$A:$A,Rotación!$O:$O,0,0,-1),"")))),"")</f>
        <v>10088000</v>
      </c>
      <c r="I62" s="13">
        <f>IFERROR(IF($F62="ALTA",$D62*0.97,
IF($F62="MEDIA",$D62*0.94,
IF($F62="BAJA",$D62*0.87,
IF($F62="LIQUIDAR",_xlfn.XLOOKUP(A62,Rotación!$A:$A,Rotación!$O:$O,0,0,-1),"")))),"")</f>
        <v>9776000</v>
      </c>
      <c r="J62" s="13">
        <f>IFERROR(IF($F62="ALTA",$D62*0.94,
IF($F62="MEDIA",$D62*0.9,
IF($F62="BAJA",$D62*0.85,
IF($F62="LIQUIDAR",_xlfn.XLOOKUP(A62,Rotación!$A:$A,Rotación!$O:$O,0,0,-1),"")))),"")</f>
        <v>9360000</v>
      </c>
      <c r="K62" s="13" t="str">
        <f>_xlfn.XLOOKUP(A62,Rotación!$A:$A,Rotación!$P:$P,"",0,-1)</f>
        <v/>
      </c>
      <c r="L62" s="25" t="e">
        <f t="shared" si="0"/>
        <v>#VALUE!</v>
      </c>
      <c r="M62" s="26">
        <f t="shared" si="1"/>
        <v>0.86538461538461542</v>
      </c>
      <c r="N62" s="22" t="str">
        <f>IFERROR(VLOOKUP(A62,'Base ATR'!$1:$1048576,2,0),"")</f>
        <v/>
      </c>
      <c r="O62" s="23" t="str">
        <f t="shared" ca="1" si="3"/>
        <v/>
      </c>
      <c r="P62" t="str">
        <f t="shared" si="2"/>
        <v/>
      </c>
      <c r="R62" t="e">
        <f>VLOOKUP(A62,FORMULA!A:A,1,0)</f>
        <v>#N/A</v>
      </c>
    </row>
    <row r="63" spans="1:18" x14ac:dyDescent="0.3">
      <c r="A63" t="s">
        <v>4514</v>
      </c>
      <c r="B63" t="str">
        <f>IFERROR(VLOOKUP(A63,'Base ATP'!$1:$1048576,3,0),"")</f>
        <v>TOYOTA</v>
      </c>
      <c r="C63" s="19" t="str">
        <f>IFERROR(VLOOKUP(A63,'Base ATP'!$1:$1048576,4,0),"")</f>
        <v>COROLLA CROSS</v>
      </c>
      <c r="D63" s="20">
        <v>19100000</v>
      </c>
      <c r="E63" s="20">
        <v>14200000</v>
      </c>
      <c r="F63" s="13" t="s">
        <v>4033</v>
      </c>
      <c r="G63" s="13">
        <f>IFERROR(IF($F63="ALTA",$D63*1.03,
IF($F63="MEDIA",$D63*1,
IF($F63="BAJA",$D63*0.92,
IF($F63="LIQUIDAR",_xlfn.XLOOKUP(A63,Rotación!$A:$A,Rotación!$O:$O,0,0,-1),"")))),"")</f>
        <v>19100000</v>
      </c>
      <c r="H63" s="13">
        <f>IFERROR(IF($F63="ALTA",$D63*1,
IF($F63="MEDIA",$D63*0.97,
IF($F63="BAJA",$D63*0.9,
IF($F63="LIQUIDAR",_xlfn.XLOOKUP(A63,Rotación!$A:$A,Rotación!$O:$O,0,0,-1),"")))),"")</f>
        <v>18527000</v>
      </c>
      <c r="I63" s="13">
        <f>IFERROR(IF($F63="ALTA",$D63*0.97,
IF($F63="MEDIA",$D63*0.94,
IF($F63="BAJA",$D63*0.87,
IF($F63="LIQUIDAR",_xlfn.XLOOKUP(A63,Rotación!$A:$A,Rotación!$O:$O,0,0,-1),"")))),"")</f>
        <v>17954000</v>
      </c>
      <c r="J63" s="13">
        <f>IFERROR(IF($F63="ALTA",$D63*0.94,
IF($F63="MEDIA",$D63*0.9,
IF($F63="BAJA",$D63*0.85,
IF($F63="LIQUIDAR",_xlfn.XLOOKUP(A63,Rotación!$A:$A,Rotación!$O:$O,0,0,-1),"")))),"")</f>
        <v>17190000</v>
      </c>
      <c r="K63" s="13" t="str">
        <f>_xlfn.XLOOKUP(A63,Rotación!$A:$A,Rotación!$P:$P,"",0,-1)</f>
        <v/>
      </c>
      <c r="L63" s="25" t="e">
        <f t="shared" si="0"/>
        <v>#VALUE!</v>
      </c>
      <c r="M63" s="26">
        <f t="shared" si="1"/>
        <v>0.74345549738219896</v>
      </c>
      <c r="N63" s="22" t="str">
        <f>IFERROR(VLOOKUP(A63,'Base ATR'!$1:$1048576,2,0),"")</f>
        <v/>
      </c>
      <c r="O63" s="23" t="str">
        <f t="shared" ca="1" si="3"/>
        <v/>
      </c>
      <c r="P63" t="str">
        <f t="shared" si="2"/>
        <v/>
      </c>
      <c r="R63" t="e">
        <f>VLOOKUP(A63,FORMULA!A:A,1,0)</f>
        <v>#N/A</v>
      </c>
    </row>
    <row r="64" spans="1:18" x14ac:dyDescent="0.3">
      <c r="A64" t="s">
        <v>298</v>
      </c>
      <c r="B64" t="str">
        <f>IFERROR(VLOOKUP(A64,'Base ATP'!$1:$1048576,3,0),"")</f>
        <v>TOYOTA</v>
      </c>
      <c r="C64" s="19" t="str">
        <f>IFERROR(VLOOKUP(A64,'Base ATP'!$1:$1048576,4,0),"")</f>
        <v>COROLLA CROSS</v>
      </c>
      <c r="D64" s="20">
        <v>23300000</v>
      </c>
      <c r="E64" s="20">
        <v>15000000</v>
      </c>
      <c r="F64" s="13" t="s">
        <v>4033</v>
      </c>
      <c r="G64" s="13">
        <f>IFERROR(IF($F64="ALTA",$D64*1.03,
IF($F64="MEDIA",$D64*1,
IF($F64="BAJA",$D64*0.92,
IF($F64="LIQUIDAR",_xlfn.XLOOKUP(A64,Rotación!$A:$A,Rotación!$O:$O,0,0,-1),"")))),"")</f>
        <v>23300000</v>
      </c>
      <c r="H64" s="13">
        <f>IFERROR(IF($F64="ALTA",$D64*1,
IF($F64="MEDIA",$D64*0.97,
IF($F64="BAJA",$D64*0.9,
IF($F64="LIQUIDAR",_xlfn.XLOOKUP(A64,Rotación!$A:$A,Rotación!$O:$O,0,0,-1),"")))),"")</f>
        <v>22601000</v>
      </c>
      <c r="I64" s="13">
        <f>IFERROR(IF($F64="ALTA",$D64*0.97,
IF($F64="MEDIA",$D64*0.94,
IF($F64="BAJA",$D64*0.87,
IF($F64="LIQUIDAR",_xlfn.XLOOKUP(A64,Rotación!$A:$A,Rotación!$O:$O,0,0,-1),"")))),"")</f>
        <v>21902000</v>
      </c>
      <c r="J64" s="13">
        <f>IFERROR(IF($F64="ALTA",$D64*0.94,
IF($F64="MEDIA",$D64*0.9,
IF($F64="BAJA",$D64*0.85,
IF($F64="LIQUIDAR",_xlfn.XLOOKUP(A64,Rotación!$A:$A,Rotación!$O:$O,0,0,-1),"")))),"")</f>
        <v>20970000</v>
      </c>
      <c r="K64" s="13" t="str">
        <f>_xlfn.XLOOKUP(A64,Rotación!$A:$A,Rotación!$P:$P,"",0,-1)</f>
        <v/>
      </c>
      <c r="L64" s="25" t="e">
        <f t="shared" si="0"/>
        <v>#VALUE!</v>
      </c>
      <c r="M64" s="26">
        <f t="shared" si="1"/>
        <v>0.64377682403433478</v>
      </c>
      <c r="N64" s="22">
        <f>IFERROR(VLOOKUP(A64,'Base ATR'!$1:$1048576,2,0),"")</f>
        <v>46020.690972222219</v>
      </c>
      <c r="O64" s="23">
        <f t="shared" ca="1" si="3"/>
        <v>205.30902777778101</v>
      </c>
      <c r="P64" t="str">
        <f>IF(N64="", "", IF(K64 &gt; D64, "SOBRE MERCADO", IF(K64 &lt; D64, "BAJO MERCADO", "ALINEADO")))</f>
        <v>SOBRE MERCADO</v>
      </c>
      <c r="R64" t="e">
        <f>VLOOKUP(A64,FORMULA!A:A,1,0)</f>
        <v>#N/A</v>
      </c>
    </row>
    <row r="65" spans="1:18" x14ac:dyDescent="0.3">
      <c r="A65" t="s">
        <v>3998</v>
      </c>
      <c r="B65" t="str">
        <f>IFERROR(VLOOKUP(A65,'Base ATP'!$1:$1048576,3,0),"")</f>
        <v>SSANGYONG</v>
      </c>
      <c r="C65" s="19" t="str">
        <f>IFERROR(VLOOKUP(A65,'Base ATP'!$1:$1048576,4,0),"")</f>
        <v>NEW KORANDO</v>
      </c>
      <c r="D65" s="20">
        <v>11500000</v>
      </c>
      <c r="E65" s="20">
        <v>9100000</v>
      </c>
      <c r="F65" s="13" t="s">
        <v>4033</v>
      </c>
      <c r="G65" s="13">
        <f>IFERROR(IF($F65="ALTA",$D65*1.03,
IF($F65="MEDIA",$D65*1,
IF($F65="BAJA",$D65*0.92,
IF($F65="LIQUIDAR",_xlfn.XLOOKUP(A65,Rotación!$A:$A,Rotación!$O:$O,0,0,-1),"")))),"")</f>
        <v>11500000</v>
      </c>
      <c r="H65" s="13">
        <f>IFERROR(IF($F65="ALTA",$D65*1,
IF($F65="MEDIA",$D65*0.97,
IF($F65="BAJA",$D65*0.9,
IF($F65="LIQUIDAR",_xlfn.XLOOKUP(A65,Rotación!$A:$A,Rotación!$O:$O,0,0,-1),"")))),"")</f>
        <v>11155000</v>
      </c>
      <c r="I65" s="13">
        <f>IFERROR(IF($F65="ALTA",$D65*0.97,
IF($F65="MEDIA",$D65*0.94,
IF($F65="BAJA",$D65*0.87,
IF($F65="LIQUIDAR",_xlfn.XLOOKUP(A65,Rotación!$A:$A,Rotación!$O:$O,0,0,-1),"")))),"")</f>
        <v>10810000</v>
      </c>
      <c r="J65" s="13">
        <f>IFERROR(IF($F65="ALTA",$D65*0.94,
IF($F65="MEDIA",$D65*0.9,
IF($F65="BAJA",$D65*0.85,
IF($F65="LIQUIDAR",_xlfn.XLOOKUP(A65,Rotación!$A:$A,Rotación!$O:$O,0,0,-1),"")))),"")</f>
        <v>10350000</v>
      </c>
      <c r="K65" s="13" t="str">
        <f>_xlfn.XLOOKUP(A65,Rotación!$A:$A,Rotación!$P:$P,"",0,-1)</f>
        <v/>
      </c>
      <c r="L65" s="25" t="e">
        <f t="shared" si="0"/>
        <v>#VALUE!</v>
      </c>
      <c r="M65" s="26">
        <f t="shared" si="1"/>
        <v>0.79130434782608694</v>
      </c>
      <c r="N65" s="22">
        <f>IFERROR(VLOOKUP(A65,'Base ATR'!$1:$1048576,2,0),"")</f>
        <v>46030.78125</v>
      </c>
      <c r="O65" s="23">
        <f ca="1">IF(N65="","",TODAY()-N65)</f>
        <v>195.21875</v>
      </c>
      <c r="P65" t="str">
        <f>IF(N65="", "", IF(K65 &gt; D65, "SOBRE MERCADO", IF(K65 &lt; D65, "BAJO MERCADO", "ALINEADO")))</f>
        <v>SOBRE MERCADO</v>
      </c>
      <c r="R65" t="e">
        <f>VLOOKUP(A65,FORMULA!A:A,1,0)</f>
        <v>#N/A</v>
      </c>
    </row>
    <row r="66" spans="1:18" x14ac:dyDescent="0.3">
      <c r="A66" t="s">
        <v>4784</v>
      </c>
      <c r="B66" t="str">
        <f>IFERROR(VLOOKUP(A66,'Base ATP'!$1:$1048576,3,0),"")</f>
        <v>OMODA</v>
      </c>
      <c r="C66" s="19" t="str">
        <f>IFERROR(VLOOKUP(A66,'Base ATP'!$1:$1048576,4,0),"")</f>
        <v>C5</v>
      </c>
      <c r="D66" s="20">
        <v>14700000</v>
      </c>
      <c r="E66" s="20">
        <v>12400000</v>
      </c>
      <c r="F66" s="13" t="s">
        <v>5397</v>
      </c>
      <c r="G66" s="13">
        <f>IFERROR(IF($F66="ALTA",$D66*1.03,
IF($F66="MEDIA",$D66*1,
IF($F66="BAJA",$D66*0.92,
IF($F66="LIQUIDAR",_xlfn.XLOOKUP(A66,Rotación!$A:$A,Rotación!$O:$O,0,0,-1),"")))),"")</f>
        <v>15141000</v>
      </c>
      <c r="H66" s="13">
        <f>IFERROR(IF($F66="ALTA",$D66*1,
IF($F66="MEDIA",$D66*0.97,
IF($F66="BAJA",$D66*0.9,
IF($F66="LIQUIDAR",_xlfn.XLOOKUP(A66,Rotación!$A:$A,Rotación!$O:$O,0,0,-1),"")))),"")</f>
        <v>14700000</v>
      </c>
      <c r="I66" s="13">
        <f>IFERROR(IF($F66="ALTA",$D66*0.97,
IF($F66="MEDIA",$D66*0.94,
IF($F66="BAJA",$D66*0.87,
IF($F66="LIQUIDAR",_xlfn.XLOOKUP(A66,Rotación!$A:$A,Rotación!$O:$O,0,0,-1),"")))),"")</f>
        <v>14259000</v>
      </c>
      <c r="J66" s="13">
        <f>IFERROR(IF($F66="ALTA",$D66*0.94,
IF($F66="MEDIA",$D66*0.9,
IF($F66="BAJA",$D66*0.85,
IF($F66="LIQUIDAR",_xlfn.XLOOKUP(A66,Rotación!$A:$A,Rotación!$O:$O,0,0,-1),"")))),"")</f>
        <v>13818000</v>
      </c>
      <c r="K66" s="13" t="str">
        <f>_xlfn.XLOOKUP(A66,Rotación!$A:$A,Rotación!$P:$P,"",0,-1)</f>
        <v/>
      </c>
      <c r="L66" s="25" t="e">
        <f t="shared" ref="L66:L129" si="4">K66-D66</f>
        <v>#VALUE!</v>
      </c>
      <c r="M66" s="26">
        <f t="shared" ref="M66:M129" si="5">E66/D66</f>
        <v>0.84353741496598644</v>
      </c>
      <c r="N66" s="22" t="str">
        <f>IFERROR(VLOOKUP(A66,'Base ATR'!$1:$1048576,2,0),"")</f>
        <v/>
      </c>
      <c r="O66" s="23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  <c r="R66" t="e">
        <f>VLOOKUP(A66,FORMULA!A:A,1,0)</f>
        <v>#N/A</v>
      </c>
    </row>
    <row r="67" spans="1:18" x14ac:dyDescent="0.3">
      <c r="A67" t="s">
        <v>4071</v>
      </c>
      <c r="B67" t="str">
        <f>IFERROR(VLOOKUP(A67,'Base ATP'!$1:$1048576,3,0),"")</f>
        <v>BAIC</v>
      </c>
      <c r="C67" s="19" t="str">
        <f>IFERROR(VLOOKUP(A67,'Base ATP'!$1:$1048576,4,0),"")</f>
        <v>X55</v>
      </c>
      <c r="D67" s="20">
        <v>8700000</v>
      </c>
      <c r="E67" s="20">
        <v>6900000</v>
      </c>
      <c r="F67" s="13" t="s">
        <v>5398</v>
      </c>
      <c r="G67" s="13">
        <f>IFERROR(IF($F67="ALTA",$D67*1.03,
IF($F67="MEDIA",$D67*1,
IF($F67="BAJA",$D67*0.92,
IF($F67="LIQUIDAR",_xlfn.XLOOKUP(A67,Rotación!$A:$A,Rotación!$O:$O,0,0,-1),"")))),"")</f>
        <v>8004000</v>
      </c>
      <c r="H67" s="13">
        <f>IFERROR(IF($F67="ALTA",$D67*1,
IF($F67="MEDIA",$D67*0.97,
IF($F67="BAJA",$D67*0.9,
IF($F67="LIQUIDAR",_xlfn.XLOOKUP(A67,Rotación!$A:$A,Rotación!$O:$O,0,0,-1),"")))),"")</f>
        <v>7830000</v>
      </c>
      <c r="I67" s="13">
        <f>IFERROR(IF($F67="ALTA",$D67*0.97,
IF($F67="MEDIA",$D67*0.94,
IF($F67="BAJA",$D67*0.87,
IF($F67="LIQUIDAR",_xlfn.XLOOKUP(A67,Rotación!$A:$A,Rotación!$O:$O,0,0,-1),"")))),"")</f>
        <v>7569000</v>
      </c>
      <c r="J67" s="13">
        <f>IFERROR(IF($F67="ALTA",$D67*0.94,
IF($F67="MEDIA",$D67*0.9,
IF($F67="BAJA",$D67*0.85,
IF($F67="LIQUIDAR",_xlfn.XLOOKUP(A67,Rotación!$A:$A,Rotación!$O:$O,0,0,-1),"")))),"")</f>
        <v>7395000</v>
      </c>
      <c r="K67" s="13" t="str">
        <f>_xlfn.XLOOKUP(A67,Rotación!$A:$A,Rotación!$P:$P,"",0,-1)</f>
        <v/>
      </c>
      <c r="L67" s="25" t="e">
        <f t="shared" si="4"/>
        <v>#VALUE!</v>
      </c>
      <c r="M67" s="26">
        <f t="shared" si="5"/>
        <v>0.7931034482758621</v>
      </c>
      <c r="N67" s="22">
        <f>IFERROR(VLOOKUP(A67,'Base ATR'!$1:$1048576,2,0),"")</f>
        <v>46044.644444444442</v>
      </c>
      <c r="O67" s="23">
        <f t="shared" ca="1" si="6"/>
        <v>181.35555555555766</v>
      </c>
      <c r="P67" t="str">
        <f t="shared" si="7"/>
        <v>SOBRE MERCADO</v>
      </c>
      <c r="R67" t="e">
        <f>VLOOKUP(A67,FORMULA!A:A,1,0)</f>
        <v>#N/A</v>
      </c>
    </row>
    <row r="68" spans="1:18" x14ac:dyDescent="0.3">
      <c r="A68" t="s">
        <v>4788</v>
      </c>
      <c r="B68" t="str">
        <f>IFERROR(VLOOKUP(A68,'Base ATP'!$1:$1048576,3,0),"")</f>
        <v>CHERY</v>
      </c>
      <c r="C68" s="19" t="str">
        <f>IFERROR(VLOOKUP(A68,'Base ATP'!$1:$1048576,4,0),"")</f>
        <v>TIGGO 2</v>
      </c>
      <c r="D68" s="20">
        <v>7260000</v>
      </c>
      <c r="E68" s="20">
        <v>6200000</v>
      </c>
      <c r="F68" s="13" t="s">
        <v>5397</v>
      </c>
      <c r="G68" s="13">
        <f>IFERROR(IF($F68="ALTA",$D68*1.03,
IF($F68="MEDIA",$D68*1,
IF($F68="BAJA",$D68*0.92,
IF($F68="LIQUIDAR",_xlfn.XLOOKUP(A68,Rotación!$A:$A,Rotación!$O:$O,0,0,-1),"")))),"")</f>
        <v>7477800</v>
      </c>
      <c r="H68" s="13">
        <f>IFERROR(IF($F68="ALTA",$D68*1,
IF($F68="MEDIA",$D68*0.97,
IF($F68="BAJA",$D68*0.9,
IF($F68="LIQUIDAR",_xlfn.XLOOKUP(A68,Rotación!$A:$A,Rotación!$O:$O,0,0,-1),"")))),"")</f>
        <v>7260000</v>
      </c>
      <c r="I68" s="13">
        <f>IFERROR(IF($F68="ALTA",$D68*0.97,
IF($F68="MEDIA",$D68*0.94,
IF($F68="BAJA",$D68*0.87,
IF($F68="LIQUIDAR",_xlfn.XLOOKUP(A68,Rotación!$A:$A,Rotación!$O:$O,0,0,-1),"")))),"")</f>
        <v>7042200</v>
      </c>
      <c r="J68" s="13">
        <f>IFERROR(IF($F68="ALTA",$D68*0.94,
IF($F68="MEDIA",$D68*0.9,
IF($F68="BAJA",$D68*0.85,
IF($F68="LIQUIDAR",_xlfn.XLOOKUP(A68,Rotación!$A:$A,Rotación!$O:$O,0,0,-1),"")))),"")</f>
        <v>6824400</v>
      </c>
      <c r="K68" s="13" t="str">
        <f>_xlfn.XLOOKUP(A68,Rotación!$A:$A,Rotación!$P:$P,"",0,-1)</f>
        <v/>
      </c>
      <c r="L68" s="25" t="e">
        <f t="shared" si="4"/>
        <v>#VALUE!</v>
      </c>
      <c r="M68" s="26">
        <f t="shared" si="5"/>
        <v>0.85399449035812669</v>
      </c>
      <c r="N68" s="22" t="str">
        <f>IFERROR(VLOOKUP(A68,'Base ATR'!$1:$1048576,2,0),"")</f>
        <v/>
      </c>
      <c r="O68" s="23" t="str">
        <f t="shared" ca="1" si="6"/>
        <v/>
      </c>
      <c r="P68" t="str">
        <f t="shared" si="7"/>
        <v/>
      </c>
      <c r="R68" t="e">
        <f>VLOOKUP(A68,FORMULA!A:A,1,0)</f>
        <v>#N/A</v>
      </c>
    </row>
    <row r="69" spans="1:18" x14ac:dyDescent="0.3">
      <c r="A69" t="s">
        <v>4791</v>
      </c>
      <c r="B69" t="str">
        <f>IFERROR(VLOOKUP(A69,'Base ATP'!$1:$1048576,3,0),"")</f>
        <v>KIA</v>
      </c>
      <c r="C69" s="19" t="str">
        <f>IFERROR(VLOOKUP(A69,'Base ATP'!$1:$1048576,4,0),"")</f>
        <v>MORNING</v>
      </c>
      <c r="D69" s="20">
        <v>8900000</v>
      </c>
      <c r="E69" s="20">
        <v>7600000</v>
      </c>
      <c r="F69" s="13" t="s">
        <v>5397</v>
      </c>
      <c r="G69" s="13">
        <f>IFERROR(IF($F69="ALTA",$D69*1.03,
IF($F69="MEDIA",$D69*1,
IF($F69="BAJA",$D69*0.92,
IF($F69="LIQUIDAR",_xlfn.XLOOKUP(A69,Rotación!$A:$A,Rotación!$O:$O,0,0,-1),"")))),"")</f>
        <v>9167000</v>
      </c>
      <c r="H69" s="13">
        <f>IFERROR(IF($F69="ALTA",$D69*1,
IF($F69="MEDIA",$D69*0.97,
IF($F69="BAJA",$D69*0.9,
IF($F69="LIQUIDAR",_xlfn.XLOOKUP(A69,Rotación!$A:$A,Rotación!$O:$O,0,0,-1),"")))),"")</f>
        <v>8900000</v>
      </c>
      <c r="I69" s="13">
        <f>IFERROR(IF($F69="ALTA",$D69*0.97,
IF($F69="MEDIA",$D69*0.94,
IF($F69="BAJA",$D69*0.87,
IF($F69="LIQUIDAR",_xlfn.XLOOKUP(A69,Rotación!$A:$A,Rotación!$O:$O,0,0,-1),"")))),"")</f>
        <v>8633000</v>
      </c>
      <c r="J69" s="13">
        <f>IFERROR(IF($F69="ALTA",$D69*0.94,
IF($F69="MEDIA",$D69*0.9,
IF($F69="BAJA",$D69*0.85,
IF($F69="LIQUIDAR",_xlfn.XLOOKUP(A69,Rotación!$A:$A,Rotación!$O:$O,0,0,-1),"")))),"")</f>
        <v>8365999.9999999991</v>
      </c>
      <c r="K69" s="13" t="str">
        <f>_xlfn.XLOOKUP(A69,Rotación!$A:$A,Rotación!$P:$P,"",0,-1)</f>
        <v/>
      </c>
      <c r="L69" s="25" t="e">
        <f t="shared" si="4"/>
        <v>#VALUE!</v>
      </c>
      <c r="M69" s="26">
        <f t="shared" si="5"/>
        <v>0.8539325842696629</v>
      </c>
      <c r="N69" s="22" t="str">
        <f>IFERROR(VLOOKUP(A69,'Base ATR'!$1:$1048576,2,0),"")</f>
        <v/>
      </c>
      <c r="O69" s="23" t="str">
        <f t="shared" ca="1" si="6"/>
        <v/>
      </c>
      <c r="P69" t="str">
        <f t="shared" si="7"/>
        <v/>
      </c>
      <c r="R69" t="e">
        <f>VLOOKUP(A69,FORMULA!A:A,1,0)</f>
        <v>#N/A</v>
      </c>
    </row>
    <row r="70" spans="1:18" x14ac:dyDescent="0.3">
      <c r="A70" t="s">
        <v>4794</v>
      </c>
      <c r="B70" t="str">
        <f>IFERROR(VLOOKUP(A70,'Base ATP'!$1:$1048576,3,0),"")</f>
        <v>JEEP</v>
      </c>
      <c r="C70" s="19" t="str">
        <f>IFERROR(VLOOKUP(A70,'Base ATP'!$1:$1048576,4,0),"")</f>
        <v>GRAND CHEROKEE</v>
      </c>
      <c r="D70" s="20">
        <v>43500000</v>
      </c>
      <c r="E70" s="20">
        <v>34000000</v>
      </c>
      <c r="F70" s="13" t="s">
        <v>5398</v>
      </c>
      <c r="G70" s="13">
        <f>IFERROR(IF($F70="ALTA",$D70*1.03,
IF($F70="MEDIA",$D70*1,
IF($F70="BAJA",$D70*0.92,
IF($F70="LIQUIDAR",_xlfn.XLOOKUP(A70,Rotación!$A:$A,Rotación!$O:$O,0,0,-1),"")))),"")</f>
        <v>40020000</v>
      </c>
      <c r="H70" s="13">
        <f>IFERROR(IF($F70="ALTA",$D70*1,
IF($F70="MEDIA",$D70*0.97,
IF($F70="BAJA",$D70*0.9,
IF($F70="LIQUIDAR",_xlfn.XLOOKUP(A70,Rotación!$A:$A,Rotación!$O:$O,0,0,-1),"")))),"")</f>
        <v>39150000</v>
      </c>
      <c r="I70" s="13">
        <f>IFERROR(IF($F70="ALTA",$D70*0.97,
IF($F70="MEDIA",$D70*0.94,
IF($F70="BAJA",$D70*0.87,
IF($F70="LIQUIDAR",_xlfn.XLOOKUP(A70,Rotación!$A:$A,Rotación!$O:$O,0,0,-1),"")))),"")</f>
        <v>37845000</v>
      </c>
      <c r="J70" s="13">
        <f>IFERROR(IF($F70="ALTA",$D70*0.94,
IF($F70="MEDIA",$D70*0.9,
IF($F70="BAJA",$D70*0.85,
IF($F70="LIQUIDAR",_xlfn.XLOOKUP(A70,Rotación!$A:$A,Rotación!$O:$O,0,0,-1),"")))),"")</f>
        <v>36975000</v>
      </c>
      <c r="K70" s="13" t="str">
        <f>_xlfn.XLOOKUP(A70,Rotación!$A:$A,Rotación!$P:$P,"",0,-1)</f>
        <v/>
      </c>
      <c r="L70" s="25" t="e">
        <f t="shared" si="4"/>
        <v>#VALUE!</v>
      </c>
      <c r="M70" s="26">
        <f t="shared" si="5"/>
        <v>0.7816091954022989</v>
      </c>
      <c r="N70" s="22" t="str">
        <f>IFERROR(VLOOKUP(A70,'Base ATR'!$1:$1048576,2,0),"")</f>
        <v/>
      </c>
      <c r="O70" s="23" t="str">
        <f t="shared" ca="1" si="6"/>
        <v/>
      </c>
      <c r="P70" t="str">
        <f t="shared" si="7"/>
        <v/>
      </c>
      <c r="R70" t="e">
        <f>VLOOKUP(A70,FORMULA!A:A,1,0)</f>
        <v>#N/A</v>
      </c>
    </row>
    <row r="71" spans="1:18" x14ac:dyDescent="0.3">
      <c r="A71" t="s">
        <v>4745</v>
      </c>
      <c r="B71" t="str">
        <f>IFERROR(VLOOKUP(A71,'Base ATP'!$1:$1048576,3,0),"")</f>
        <v>NISSAN</v>
      </c>
      <c r="C71" s="19" t="str">
        <f>IFERROR(VLOOKUP(A71,'Base ATP'!$1:$1048576,4,0),"")</f>
        <v>X-TRAIL</v>
      </c>
      <c r="D71" s="20">
        <v>25125000</v>
      </c>
      <c r="E71" s="20">
        <v>21000000</v>
      </c>
      <c r="F71" s="13" t="s">
        <v>5398</v>
      </c>
      <c r="G71" s="13">
        <f>IFERROR(IF($F71="ALTA",$D71*1.03,
IF($F71="MEDIA",$D71*1,
IF($F71="BAJA",$D71*0.92,
IF($F71="LIQUIDAR",_xlfn.XLOOKUP(A71,Rotación!$A:$A,Rotación!$O:$O,0,0,-1),"")))),"")</f>
        <v>23115000</v>
      </c>
      <c r="H71" s="13">
        <f>IFERROR(IF($F71="ALTA",$D71*1,
IF($F71="MEDIA",$D71*0.97,
IF($F71="BAJA",$D71*0.9,
IF($F71="LIQUIDAR",_xlfn.XLOOKUP(A71,Rotación!$A:$A,Rotación!$O:$O,0,0,-1),"")))),"")</f>
        <v>22612500</v>
      </c>
      <c r="I71" s="13">
        <f>IFERROR(IF($F71="ALTA",$D71*0.97,
IF($F71="MEDIA",$D71*0.94,
IF($F71="BAJA",$D71*0.87,
IF($F71="LIQUIDAR",_xlfn.XLOOKUP(A71,Rotación!$A:$A,Rotación!$O:$O,0,0,-1),"")))),"")</f>
        <v>21858750</v>
      </c>
      <c r="J71" s="13">
        <f>IFERROR(IF($F71="ALTA",$D71*0.94,
IF($F71="MEDIA",$D71*0.9,
IF($F71="BAJA",$D71*0.85,
IF($F71="LIQUIDAR",_xlfn.XLOOKUP(A71,Rotación!$A:$A,Rotación!$O:$O,0,0,-1),"")))),"")</f>
        <v>21356250</v>
      </c>
      <c r="K71" s="13" t="str">
        <f>_xlfn.XLOOKUP(A71,Rotación!$A:$A,Rotación!$P:$P,"",0,-1)</f>
        <v/>
      </c>
      <c r="L71" s="25" t="e">
        <f t="shared" si="4"/>
        <v>#VALUE!</v>
      </c>
      <c r="M71" s="26">
        <f t="shared" si="5"/>
        <v>0.83582089552238803</v>
      </c>
      <c r="N71" s="22" t="str">
        <f>IFERROR(VLOOKUP(A71,'Base ATR'!$1:$1048576,2,0),"")</f>
        <v/>
      </c>
      <c r="O71" s="23" t="str">
        <f t="shared" ca="1" si="6"/>
        <v/>
      </c>
      <c r="P71" t="str">
        <f t="shared" si="7"/>
        <v/>
      </c>
      <c r="R71" t="e">
        <f>VLOOKUP(A71,FORMULA!A:A,1,0)</f>
        <v>#N/A</v>
      </c>
    </row>
    <row r="72" spans="1:18" x14ac:dyDescent="0.3">
      <c r="A72" t="s">
        <v>4800</v>
      </c>
      <c r="B72" t="str">
        <f>IFERROR(VLOOKUP(A72,'Base ATP'!$1:$1048576,3,0),"")</f>
        <v>CHANGAN</v>
      </c>
      <c r="C72" s="19" t="str">
        <f>IFERROR(VLOOKUP(A72,'Base ATP'!$1:$1048576,4,0),"")</f>
        <v>UNI-T</v>
      </c>
      <c r="D72" s="20">
        <v>15970000</v>
      </c>
      <c r="E72" s="20">
        <v>13500000</v>
      </c>
      <c r="F72" s="13" t="s">
        <v>5397</v>
      </c>
      <c r="G72" s="13">
        <f>IFERROR(IF($F72="ALTA",$D72*1.03,
IF($F72="MEDIA",$D72*1,
IF($F72="BAJA",$D72*0.92,
IF($F72="LIQUIDAR",_xlfn.XLOOKUP(A72,Rotación!$A:$A,Rotación!$O:$O,0,0,-1),"")))),"")</f>
        <v>16449100</v>
      </c>
      <c r="H72" s="13">
        <f>IFERROR(IF($F72="ALTA",$D72*1,
IF($F72="MEDIA",$D72*0.97,
IF($F72="BAJA",$D72*0.9,
IF($F72="LIQUIDAR",_xlfn.XLOOKUP(A72,Rotación!$A:$A,Rotación!$O:$O,0,0,-1),"")))),"")</f>
        <v>15970000</v>
      </c>
      <c r="I72" s="13">
        <f>IFERROR(IF($F72="ALTA",$D72*0.97,
IF($F72="MEDIA",$D72*0.94,
IF($F72="BAJA",$D72*0.87,
IF($F72="LIQUIDAR",_xlfn.XLOOKUP(A72,Rotación!$A:$A,Rotación!$O:$O,0,0,-1),"")))),"")</f>
        <v>15490900</v>
      </c>
      <c r="J72" s="13">
        <f>IFERROR(IF($F72="ALTA",$D72*0.94,
IF($F72="MEDIA",$D72*0.9,
IF($F72="BAJA",$D72*0.85,
IF($F72="LIQUIDAR",_xlfn.XLOOKUP(A72,Rotación!$A:$A,Rotación!$O:$O,0,0,-1),"")))),"")</f>
        <v>15011800</v>
      </c>
      <c r="K72" s="13" t="str">
        <f>_xlfn.XLOOKUP(A72,Rotación!$A:$A,Rotación!$P:$P,"",0,-1)</f>
        <v/>
      </c>
      <c r="L72" s="25" t="e">
        <f t="shared" si="4"/>
        <v>#VALUE!</v>
      </c>
      <c r="M72" s="26">
        <f t="shared" si="5"/>
        <v>0.8453350031308704</v>
      </c>
      <c r="N72" s="22" t="str">
        <f>IFERROR(VLOOKUP(A72,'Base ATR'!$1:$1048576,2,0),"")</f>
        <v/>
      </c>
      <c r="O72" s="23" t="str">
        <f t="shared" ca="1" si="6"/>
        <v/>
      </c>
      <c r="P72" t="str">
        <f t="shared" si="7"/>
        <v/>
      </c>
      <c r="R72" t="e">
        <f>VLOOKUP(A72,FORMULA!A:A,1,0)</f>
        <v>#N/A</v>
      </c>
    </row>
    <row r="73" spans="1:18" x14ac:dyDescent="0.3">
      <c r="A73" t="s">
        <v>4804</v>
      </c>
      <c r="B73" t="str">
        <f>IFERROR(VLOOKUP(A73,'Base ATP'!$1:$1048576,3,0),"")</f>
        <v>PEUGEOT</v>
      </c>
      <c r="C73" s="19" t="str">
        <f>IFERROR(VLOOKUP(A73,'Base ATP'!$1:$1048576,4,0),"")</f>
        <v>NUEVO 2008</v>
      </c>
      <c r="D73" s="20">
        <v>11200000</v>
      </c>
      <c r="E73" s="20">
        <v>9500000</v>
      </c>
      <c r="F73" s="13" t="s">
        <v>4033</v>
      </c>
      <c r="G73" s="13">
        <f>IFERROR(IF($F73="ALTA",$D73*1.03,
IF($F73="MEDIA",$D73*1,
IF($F73="BAJA",$D73*0.92,
IF($F73="LIQUIDAR",_xlfn.XLOOKUP(A73,Rotación!$A:$A,Rotación!$O:$O,0,0,-1),"")))),"")</f>
        <v>11200000</v>
      </c>
      <c r="H73" s="13">
        <f>IFERROR(IF($F73="ALTA",$D73*1,
IF($F73="MEDIA",$D73*0.97,
IF($F73="BAJA",$D73*0.9,
IF($F73="LIQUIDAR",_xlfn.XLOOKUP(A73,Rotación!$A:$A,Rotación!$O:$O,0,0,-1),"")))),"")</f>
        <v>10864000</v>
      </c>
      <c r="I73" s="13">
        <f>IFERROR(IF($F73="ALTA",$D73*0.97,
IF($F73="MEDIA",$D73*0.94,
IF($F73="BAJA",$D73*0.87,
IF($F73="LIQUIDAR",_xlfn.XLOOKUP(A73,Rotación!$A:$A,Rotación!$O:$O,0,0,-1),"")))),"")</f>
        <v>10528000</v>
      </c>
      <c r="J73" s="13">
        <f>IFERROR(IF($F73="ALTA",$D73*0.94,
IF($F73="MEDIA",$D73*0.9,
IF($F73="BAJA",$D73*0.85,
IF($F73="LIQUIDAR",_xlfn.XLOOKUP(A73,Rotación!$A:$A,Rotación!$O:$O,0,0,-1),"")))),"")</f>
        <v>10080000</v>
      </c>
      <c r="K73" s="13" t="str">
        <f>_xlfn.XLOOKUP(A73,Rotación!$A:$A,Rotación!$P:$P,"",0,-1)</f>
        <v/>
      </c>
      <c r="L73" s="25" t="e">
        <f t="shared" si="4"/>
        <v>#VALUE!</v>
      </c>
      <c r="M73" s="26">
        <f t="shared" si="5"/>
        <v>0.8482142857142857</v>
      </c>
      <c r="N73" s="22">
        <f>IFERROR(VLOOKUP(A73,'Base ATR'!$1:$1048576,2,0),"")</f>
        <v>46069.629861111112</v>
      </c>
      <c r="O73" s="23">
        <f t="shared" ca="1" si="6"/>
        <v>156.3701388888876</v>
      </c>
      <c r="P73" t="str">
        <f t="shared" si="7"/>
        <v>SOBRE MERCADO</v>
      </c>
      <c r="R73" t="e">
        <f>VLOOKUP(A73,FORMULA!A:A,1,0)</f>
        <v>#N/A</v>
      </c>
    </row>
    <row r="74" spans="1:18" x14ac:dyDescent="0.3">
      <c r="A74" t="s">
        <v>4807</v>
      </c>
      <c r="B74" t="str">
        <f>IFERROR(VLOOKUP(A74,'Base ATP'!$1:$1048576,3,0),"")</f>
        <v>PEUGEOT</v>
      </c>
      <c r="C74" s="19" t="str">
        <f>IFERROR(VLOOKUP(A74,'Base ATP'!$1:$1048576,4,0),"")</f>
        <v>NEW 2008</v>
      </c>
      <c r="D74" s="20">
        <v>23800000</v>
      </c>
      <c r="E74" s="20">
        <v>19000000</v>
      </c>
      <c r="F74" s="13" t="s">
        <v>5398</v>
      </c>
      <c r="G74" s="13">
        <f>IFERROR(IF($F74="ALTA",$D74*1.03,
IF($F74="MEDIA",$D74*1,
IF($F74="BAJA",$D74*0.92,
IF($F74="LIQUIDAR",_xlfn.XLOOKUP(A74,Rotación!$A:$A,Rotación!$O:$O,0,0,-1),"")))),"")</f>
        <v>21896000</v>
      </c>
      <c r="H74" s="13">
        <f>IFERROR(IF($F74="ALTA",$D74*1,
IF($F74="MEDIA",$D74*0.97,
IF($F74="BAJA",$D74*0.9,
IF($F74="LIQUIDAR",_xlfn.XLOOKUP(A74,Rotación!$A:$A,Rotación!$O:$O,0,0,-1),"")))),"")</f>
        <v>21420000</v>
      </c>
      <c r="I74" s="13">
        <f>IFERROR(IF($F74="ALTA",$D74*0.97,
IF($F74="MEDIA",$D74*0.94,
IF($F74="BAJA",$D74*0.87,
IF($F74="LIQUIDAR",_xlfn.XLOOKUP(A74,Rotación!$A:$A,Rotación!$O:$O,0,0,-1),"")))),"")</f>
        <v>20706000</v>
      </c>
      <c r="J74" s="13">
        <f>IFERROR(IF($F74="ALTA",$D74*0.94,
IF($F74="MEDIA",$D74*0.9,
IF($F74="BAJA",$D74*0.85,
IF($F74="LIQUIDAR",_xlfn.XLOOKUP(A74,Rotación!$A:$A,Rotación!$O:$O,0,0,-1),"")))),"")</f>
        <v>20230000</v>
      </c>
      <c r="K74" s="13" t="str">
        <f>_xlfn.XLOOKUP(A74,Rotación!$A:$A,Rotación!$P:$P,"",0,-1)</f>
        <v/>
      </c>
      <c r="L74" s="25" t="e">
        <f t="shared" si="4"/>
        <v>#VALUE!</v>
      </c>
      <c r="M74" s="26">
        <f t="shared" si="5"/>
        <v>0.79831932773109249</v>
      </c>
      <c r="N74" s="22" t="str">
        <f>IFERROR(VLOOKUP(A74,'Base ATR'!$1:$1048576,2,0),"")</f>
        <v/>
      </c>
      <c r="O74" s="23" t="str">
        <f t="shared" ca="1" si="6"/>
        <v/>
      </c>
      <c r="P74" t="str">
        <f t="shared" si="7"/>
        <v/>
      </c>
      <c r="R74" t="e">
        <f>VLOOKUP(A74,FORMULA!A:A,1,0)</f>
        <v>#N/A</v>
      </c>
    </row>
    <row r="75" spans="1:18" x14ac:dyDescent="0.3">
      <c r="A75" t="s">
        <v>4810</v>
      </c>
      <c r="B75" t="str">
        <f>IFERROR(VLOOKUP(A75,'Base ATP'!$1:$1048576,3,0),"")</f>
        <v>PEUGEOT</v>
      </c>
      <c r="C75" s="19" t="str">
        <f>IFERROR(VLOOKUP(A75,'Base ATP'!$1:$1048576,4,0),"")</f>
        <v>NUEVO 308</v>
      </c>
      <c r="D75" s="20">
        <v>15710000</v>
      </c>
      <c r="E75" s="20">
        <v>12800000</v>
      </c>
      <c r="F75" s="13" t="s">
        <v>4033</v>
      </c>
      <c r="G75" s="13">
        <f>IFERROR(IF($F75="ALTA",$D75*1.03,
IF($F75="MEDIA",$D75*1,
IF($F75="BAJA",$D75*0.92,
IF($F75="LIQUIDAR",_xlfn.XLOOKUP(A75,Rotación!$A:$A,Rotación!$O:$O,0,0,-1),"")))),"")</f>
        <v>15710000</v>
      </c>
      <c r="H75" s="13">
        <f>IFERROR(IF($F75="ALTA",$D75*1,
IF($F75="MEDIA",$D75*0.97,
IF($F75="BAJA",$D75*0.9,
IF($F75="LIQUIDAR",_xlfn.XLOOKUP(A75,Rotación!$A:$A,Rotación!$O:$O,0,0,-1),"")))),"")</f>
        <v>15238700</v>
      </c>
      <c r="I75" s="13">
        <f>IFERROR(IF($F75="ALTA",$D75*0.97,
IF($F75="MEDIA",$D75*0.94,
IF($F75="BAJA",$D75*0.87,
IF($F75="LIQUIDAR",_xlfn.XLOOKUP(A75,Rotación!$A:$A,Rotación!$O:$O,0,0,-1),"")))),"")</f>
        <v>14767400</v>
      </c>
      <c r="J75" s="13">
        <f>IFERROR(IF($F75="ALTA",$D75*0.94,
IF($F75="MEDIA",$D75*0.9,
IF($F75="BAJA",$D75*0.85,
IF($F75="LIQUIDAR",_xlfn.XLOOKUP(A75,Rotación!$A:$A,Rotación!$O:$O,0,0,-1),"")))),"")</f>
        <v>14139000</v>
      </c>
      <c r="K75" s="13" t="str">
        <f>_xlfn.XLOOKUP(A75,Rotación!$A:$A,Rotación!$P:$P,"",0,-1)</f>
        <v/>
      </c>
      <c r="L75" s="25" t="e">
        <f t="shared" si="4"/>
        <v>#VALUE!</v>
      </c>
      <c r="M75" s="26">
        <f t="shared" si="5"/>
        <v>0.81476766390833866</v>
      </c>
      <c r="N75" s="22" t="str">
        <f>IFERROR(VLOOKUP(A75,'Base ATR'!$1:$1048576,2,0),"")</f>
        <v/>
      </c>
      <c r="O75" s="23" t="str">
        <f t="shared" ca="1" si="6"/>
        <v/>
      </c>
      <c r="P75" t="str">
        <f t="shared" si="7"/>
        <v/>
      </c>
      <c r="R75" t="e">
        <f>VLOOKUP(A75,FORMULA!A:A,1,0)</f>
        <v>#N/A</v>
      </c>
    </row>
    <row r="76" spans="1:18" x14ac:dyDescent="0.3">
      <c r="A76" t="s">
        <v>4813</v>
      </c>
      <c r="B76" t="str">
        <f>IFERROR(VLOOKUP(A76,'Base ATP'!$1:$1048576,3,0),"")</f>
        <v>CHERY</v>
      </c>
      <c r="C76" s="19" t="str">
        <f>IFERROR(VLOOKUP(A76,'Base ATP'!$1:$1048576,4,0),"")</f>
        <v>TIGGO 8</v>
      </c>
      <c r="D76" s="20">
        <v>13600000</v>
      </c>
      <c r="E76" s="20">
        <v>11300000</v>
      </c>
      <c r="F76" s="13" t="s">
        <v>4033</v>
      </c>
      <c r="G76" s="13">
        <f>IFERROR(IF($F76="ALTA",$D76*1.03,
IF($F76="MEDIA",$D76*1,
IF($F76="BAJA",$D76*0.92,
IF($F76="LIQUIDAR",_xlfn.XLOOKUP(A76,Rotación!$A:$A,Rotación!$O:$O,0,0,-1),"")))),"")</f>
        <v>13600000</v>
      </c>
      <c r="H76" s="13">
        <f>IFERROR(IF($F76="ALTA",$D76*1,
IF($F76="MEDIA",$D76*0.97,
IF($F76="BAJA",$D76*0.9,
IF($F76="LIQUIDAR",_xlfn.XLOOKUP(A76,Rotación!$A:$A,Rotación!$O:$O,0,0,-1),"")))),"")</f>
        <v>13192000</v>
      </c>
      <c r="I76" s="13">
        <f>IFERROR(IF($F76="ALTA",$D76*0.97,
IF($F76="MEDIA",$D76*0.94,
IF($F76="BAJA",$D76*0.87,
IF($F76="LIQUIDAR",_xlfn.XLOOKUP(A76,Rotación!$A:$A,Rotación!$O:$O,0,0,-1),"")))),"")</f>
        <v>12784000</v>
      </c>
      <c r="J76" s="13">
        <f>IFERROR(IF($F76="ALTA",$D76*0.94,
IF($F76="MEDIA",$D76*0.9,
IF($F76="BAJA",$D76*0.85,
IF($F76="LIQUIDAR",_xlfn.XLOOKUP(A76,Rotación!$A:$A,Rotación!$O:$O,0,0,-1),"")))),"")</f>
        <v>12240000</v>
      </c>
      <c r="K76" s="13" t="str">
        <f>_xlfn.XLOOKUP(A76,Rotación!$A:$A,Rotación!$P:$P,"",0,-1)</f>
        <v/>
      </c>
      <c r="L76" s="25" t="e">
        <f t="shared" si="4"/>
        <v>#VALUE!</v>
      </c>
      <c r="M76" s="26">
        <f t="shared" si="5"/>
        <v>0.83088235294117652</v>
      </c>
      <c r="N76" s="22" t="str">
        <f>IFERROR(VLOOKUP(A76,'Base ATR'!$1:$1048576,2,0),"")</f>
        <v/>
      </c>
      <c r="O76" s="23" t="str">
        <f t="shared" ca="1" si="6"/>
        <v/>
      </c>
      <c r="P76" t="str">
        <f t="shared" si="7"/>
        <v/>
      </c>
      <c r="R76" t="e">
        <f>VLOOKUP(A76,FORMULA!A:A,1,0)</f>
        <v>#N/A</v>
      </c>
    </row>
    <row r="77" spans="1:18" x14ac:dyDescent="0.3">
      <c r="A77" t="s">
        <v>4816</v>
      </c>
      <c r="B77" t="str">
        <f>IFERROR(VLOOKUP(A77,'Base ATP'!$1:$1048576,3,0),"")</f>
        <v>PEUGEOT</v>
      </c>
      <c r="C77" s="19" t="str">
        <f>IFERROR(VLOOKUP(A77,'Base ATP'!$1:$1048576,4,0),"")</f>
        <v>NUEVO 308</v>
      </c>
      <c r="D77" s="20">
        <v>16900000</v>
      </c>
      <c r="E77" s="20">
        <v>13500000</v>
      </c>
      <c r="F77" s="13" t="s">
        <v>5398</v>
      </c>
      <c r="G77" s="13">
        <f>IFERROR(IF($F77="ALTA",$D77*1.03,
IF($F77="MEDIA",$D77*1,
IF($F77="BAJA",$D77*0.92,
IF($F77="LIQUIDAR",_xlfn.XLOOKUP(A77,Rotación!$A:$A,Rotación!$O:$O,0,0,-1),"")))),"")</f>
        <v>15548000</v>
      </c>
      <c r="H77" s="13">
        <f>IFERROR(IF($F77="ALTA",$D77*1,
IF($F77="MEDIA",$D77*0.97,
IF($F77="BAJA",$D77*0.9,
IF($F77="LIQUIDAR",_xlfn.XLOOKUP(A77,Rotación!$A:$A,Rotación!$O:$O,0,0,-1),"")))),"")</f>
        <v>15210000</v>
      </c>
      <c r="I77" s="13">
        <f>IFERROR(IF($F77="ALTA",$D77*0.97,
IF($F77="MEDIA",$D77*0.94,
IF($F77="BAJA",$D77*0.87,
IF($F77="LIQUIDAR",_xlfn.XLOOKUP(A77,Rotación!$A:$A,Rotación!$O:$O,0,0,-1),"")))),"")</f>
        <v>14703000</v>
      </c>
      <c r="J77" s="13">
        <f>IFERROR(IF($F77="ALTA",$D77*0.94,
IF($F77="MEDIA",$D77*0.9,
IF($F77="BAJA",$D77*0.85,
IF($F77="LIQUIDAR",_xlfn.XLOOKUP(A77,Rotación!$A:$A,Rotación!$O:$O,0,0,-1),"")))),"")</f>
        <v>14365000</v>
      </c>
      <c r="K77" s="13" t="str">
        <f>_xlfn.XLOOKUP(A77,Rotación!$A:$A,Rotación!$P:$P,"",0,-1)</f>
        <v/>
      </c>
      <c r="L77" s="25" t="e">
        <f t="shared" si="4"/>
        <v>#VALUE!</v>
      </c>
      <c r="M77" s="26">
        <f t="shared" si="5"/>
        <v>0.79881656804733725</v>
      </c>
      <c r="N77" s="22" t="str">
        <f>IFERROR(VLOOKUP(A77,'Base ATR'!$1:$1048576,2,0),"")</f>
        <v/>
      </c>
      <c r="O77" s="23" t="str">
        <f ca="1">IF(N77="","",TODAY()-N77)</f>
        <v/>
      </c>
      <c r="P77" t="str">
        <f>IF(N77="", "", IF(K77 &gt; D77, "SOBRE MERCADO", IF(K77 &lt; D77, "BAJO MERCADO", "ALINEADO")))</f>
        <v/>
      </c>
      <c r="R77" t="e">
        <f>VLOOKUP(A77,FORMULA!A:A,1,0)</f>
        <v>#N/A</v>
      </c>
    </row>
    <row r="78" spans="1:18" x14ac:dyDescent="0.3">
      <c r="A78" t="s">
        <v>4079</v>
      </c>
      <c r="B78" t="str">
        <f>IFERROR(VLOOKUP(A78,'Base ATP'!$1:$1048576,3,0),"")</f>
        <v>MAZDA</v>
      </c>
      <c r="C78" s="19" t="str">
        <f>IFERROR(VLOOKUP(A78,'Base ATP'!$1:$1048576,4,0),"")</f>
        <v>CX-30</v>
      </c>
      <c r="D78" s="20">
        <v>20510000</v>
      </c>
      <c r="E78" s="20">
        <v>18000000</v>
      </c>
      <c r="F78" s="13" t="s">
        <v>4033</v>
      </c>
      <c r="G78" s="13">
        <f>IFERROR(IF($F78="ALTA",$D78*1.03,
IF($F78="MEDIA",$D78*1,
IF($F78="BAJA",$D78*0.92,
IF($F78="LIQUIDAR",_xlfn.XLOOKUP(A78,Rotación!$A:$A,Rotación!$O:$O,0,0,-1),"")))),"")</f>
        <v>20510000</v>
      </c>
      <c r="H78" s="13">
        <f>IFERROR(IF($F78="ALTA",$D78*1,
IF($F78="MEDIA",$D78*0.97,
IF($F78="BAJA",$D78*0.9,
IF($F78="LIQUIDAR",_xlfn.XLOOKUP(A78,Rotación!$A:$A,Rotación!$O:$O,0,0,-1),"")))),"")</f>
        <v>19894700</v>
      </c>
      <c r="I78" s="13">
        <f>IFERROR(IF($F78="ALTA",$D78*0.97,
IF($F78="MEDIA",$D78*0.94,
IF($F78="BAJA",$D78*0.87,
IF($F78="LIQUIDAR",_xlfn.XLOOKUP(A78,Rotación!$A:$A,Rotación!$O:$O,0,0,-1),"")))),"")</f>
        <v>19279400</v>
      </c>
      <c r="J78" s="13">
        <f>IFERROR(IF($F78="ALTA",$D78*0.94,
IF($F78="MEDIA",$D78*0.9,
IF($F78="BAJA",$D78*0.85,
IF($F78="LIQUIDAR",_xlfn.XLOOKUP(A78,Rotación!$A:$A,Rotación!$O:$O,0,0,-1),"")))),"")</f>
        <v>18459000</v>
      </c>
      <c r="K78" s="13" t="str">
        <f>_xlfn.XLOOKUP(A78,Rotación!$A:$A,Rotación!$P:$P,"",0,-1)</f>
        <v/>
      </c>
      <c r="L78" s="25" t="e">
        <f t="shared" si="4"/>
        <v>#VALUE!</v>
      </c>
      <c r="M78" s="26">
        <f t="shared" si="5"/>
        <v>0.87762067284251588</v>
      </c>
      <c r="N78" s="22">
        <f>IFERROR(VLOOKUP(A78,'Base ATR'!$1:$1048576,2,0),"")</f>
        <v>46041.492361111108</v>
      </c>
      <c r="O78" s="23">
        <f ca="1">IF(N78="","",TODAY()-N78)</f>
        <v>184.50763888889196</v>
      </c>
      <c r="P78" t="str">
        <f>IF(N78="", "", IF(K78 &gt; D78, "SOBRE MERCADO", IF(K78 &lt; D78, "BAJO MERCADO", "ALINEADO")))</f>
        <v>SOBRE MERCADO</v>
      </c>
      <c r="R78" t="e">
        <f>VLOOKUP(A78,FORMULA!A:A,1,0)</f>
        <v>#N/A</v>
      </c>
    </row>
    <row r="79" spans="1:18" x14ac:dyDescent="0.3">
      <c r="A79" t="s">
        <v>4821</v>
      </c>
      <c r="B79" t="str">
        <f>IFERROR(VLOOKUP(A79,'Base ATP'!$1:$1048576,3,0),"")</f>
        <v>RAM</v>
      </c>
      <c r="C79" s="19">
        <f>IFERROR(VLOOKUP(A79,'Base ATP'!$1:$1048576,4,0),"")</f>
        <v>700</v>
      </c>
      <c r="D79" s="20">
        <v>11250000</v>
      </c>
      <c r="E79" s="20">
        <v>9600000</v>
      </c>
      <c r="F79" s="13" t="s">
        <v>5397</v>
      </c>
      <c r="G79" s="13">
        <f>IFERROR(IF($F79="ALTA",$D79*1.03,
IF($F79="MEDIA",$D79*1,
IF($F79="BAJA",$D79*0.92,
IF($F79="LIQUIDAR",_xlfn.XLOOKUP(A79,Rotación!$A:$A,Rotación!$O:$O,0,0,-1),"")))),"")</f>
        <v>11587500</v>
      </c>
      <c r="H79" s="13">
        <f>IFERROR(IF($F79="ALTA",$D79*1,
IF($F79="MEDIA",$D79*0.97,
IF($F79="BAJA",$D79*0.9,
IF($F79="LIQUIDAR",_xlfn.XLOOKUP(A79,Rotación!$A:$A,Rotación!$O:$O,0,0,-1),"")))),"")</f>
        <v>11250000</v>
      </c>
      <c r="I79" s="13">
        <f>IFERROR(IF($F79="ALTA",$D79*0.97,
IF($F79="MEDIA",$D79*0.94,
IF($F79="BAJA",$D79*0.87,
IF($F79="LIQUIDAR",_xlfn.XLOOKUP(A79,Rotación!$A:$A,Rotación!$O:$O,0,0,-1),"")))),"")</f>
        <v>10912500</v>
      </c>
      <c r="J79" s="13">
        <f>IFERROR(IF($F79="ALTA",$D79*0.94,
IF($F79="MEDIA",$D79*0.9,
IF($F79="BAJA",$D79*0.85,
IF($F79="LIQUIDAR",_xlfn.XLOOKUP(A79,Rotación!$A:$A,Rotación!$O:$O,0,0,-1),"")))),"")</f>
        <v>10575000</v>
      </c>
      <c r="K79" s="13" t="str">
        <f>_xlfn.XLOOKUP(A79,Rotación!$A:$A,Rotación!$P:$P,"",0,-1)</f>
        <v/>
      </c>
      <c r="L79" s="25" t="e">
        <f t="shared" si="4"/>
        <v>#VALUE!</v>
      </c>
      <c r="M79" s="26">
        <f t="shared" si="5"/>
        <v>0.85333333333333339</v>
      </c>
      <c r="N79" s="22" t="str">
        <f>IFERROR(VLOOKUP(A79,'Base ATR'!$1:$1048576,2,0),"")</f>
        <v/>
      </c>
      <c r="O79" s="23" t="str">
        <f ca="1">IF(N79="","",TODAY()-N79)</f>
        <v/>
      </c>
      <c r="P79" t="str">
        <f>IF(N79="", "", IF(K79 &gt; D79, "SOBRE MERCADO", IF(K79 &lt; D79, "BAJO MERCADO", "ALINEADO")))</f>
        <v/>
      </c>
      <c r="R79" t="e">
        <f>VLOOKUP(A79,FORMULA!A:A,1,0)</f>
        <v>#N/A</v>
      </c>
    </row>
    <row r="80" spans="1:18" x14ac:dyDescent="0.3">
      <c r="A80" t="s">
        <v>4770</v>
      </c>
      <c r="B80" t="str">
        <f>IFERROR(VLOOKUP(A80,'Base ATP'!$1:$1048576,3,0),"")</f>
        <v>SUBARU</v>
      </c>
      <c r="C80" s="19" t="str">
        <f>IFERROR(VLOOKUP(A80,'Base ATP'!$1:$1048576,4,0),"")</f>
        <v>IMPREZA NEW</v>
      </c>
      <c r="D80" s="20">
        <v>11500000</v>
      </c>
      <c r="E80" s="20">
        <v>9300000</v>
      </c>
      <c r="F80" s="13" t="s">
        <v>4033</v>
      </c>
      <c r="G80" s="13">
        <f>IFERROR(IF($F80="ALTA",$D80*1.03,
IF($F80="MEDIA",$D80*1,
IF($F80="BAJA",$D80*0.92,
IF($F80="LIQUIDAR",_xlfn.XLOOKUP(A80,Rotación!$A:$A,Rotación!$O:$O,0,0,-1),"")))),"")</f>
        <v>11500000</v>
      </c>
      <c r="H80" s="13">
        <f>IFERROR(IF($F80="ALTA",$D80*1,
IF($F80="MEDIA",$D80*0.97,
IF($F80="BAJA",$D80*0.9,
IF($F80="LIQUIDAR",_xlfn.XLOOKUP(A80,Rotación!$A:$A,Rotación!$O:$O,0,0,-1),"")))),"")</f>
        <v>11155000</v>
      </c>
      <c r="I80" s="13">
        <f>IFERROR(IF($F80="ALTA",$D80*0.97,
IF($F80="MEDIA",$D80*0.94,
IF($F80="BAJA",$D80*0.87,
IF($F80="LIQUIDAR",_xlfn.XLOOKUP(A80,Rotación!$A:$A,Rotación!$O:$O,0,0,-1),"")))),"")</f>
        <v>10810000</v>
      </c>
      <c r="J80" s="13">
        <f>IFERROR(IF($F80="ALTA",$D80*0.94,
IF($F80="MEDIA",$D80*0.9,
IF($F80="BAJA",$D80*0.85,
IF($F80="LIQUIDAR",_xlfn.XLOOKUP(A80,Rotación!$A:$A,Rotación!$O:$O,0,0,-1),"")))),"")</f>
        <v>10350000</v>
      </c>
      <c r="K80" s="13" t="str">
        <f>_xlfn.XLOOKUP(A80,Rotación!$A:$A,Rotación!$P:$P,"",0,-1)</f>
        <v/>
      </c>
      <c r="L80" s="25" t="e">
        <f t="shared" si="4"/>
        <v>#VALUE!</v>
      </c>
      <c r="M80" s="26">
        <f t="shared" si="5"/>
        <v>0.80869565217391304</v>
      </c>
      <c r="N80" s="22" t="str">
        <f>IFERROR(VLOOKUP(A80,'Base ATR'!$1:$1048576,2,0),"")</f>
        <v/>
      </c>
      <c r="O80" s="23" t="str">
        <f ca="1">IF(N80="","",TODAY()-N80)</f>
        <v/>
      </c>
      <c r="P80" t="str">
        <f>IF(N80="", "", IF(K80 &gt; D80, "SOBRE MERCADO", IF(K80 &lt; D80, "BAJO MERCADO", "ALINEADO")))</f>
        <v/>
      </c>
      <c r="R80" t="e">
        <f>VLOOKUP(A80,FORMULA!A:A,1,0)</f>
        <v>#N/A</v>
      </c>
    </row>
    <row r="81" spans="1:18" x14ac:dyDescent="0.3">
      <c r="A81" t="s">
        <v>4837</v>
      </c>
      <c r="B81" t="str">
        <f>IFERROR(VLOOKUP(A81,'Base ATP'!$1:$1048576,3,0),"")</f>
        <v>TOYOTA</v>
      </c>
      <c r="C81" s="19" t="str">
        <f>IFERROR(VLOOKUP(A81,'Base ATP'!$1:$1048576,4,0),"")</f>
        <v>YARIS CROSS</v>
      </c>
      <c r="D81" s="20">
        <v>17100000</v>
      </c>
      <c r="E81" s="20">
        <v>14000000</v>
      </c>
      <c r="F81" s="13" t="s">
        <v>4033</v>
      </c>
      <c r="G81" s="13">
        <f>IFERROR(IF($F81="ALTA",$D81*1.03,
IF($F81="MEDIA",$D81*1,
IF($F81="BAJA",$D81*0.92,
IF($F81="LIQUIDAR",_xlfn.XLOOKUP(A81,Rotación!$A:$A,Rotación!$O:$O,0,0,-1),"")))),"")</f>
        <v>17100000</v>
      </c>
      <c r="H81" s="13">
        <f>IFERROR(IF($F81="ALTA",$D81*1,
IF($F81="MEDIA",$D81*0.97,
IF($F81="BAJA",$D81*0.9,
IF($F81="LIQUIDAR",_xlfn.XLOOKUP(A81,Rotación!$A:$A,Rotación!$O:$O,0,0,-1),"")))),"")</f>
        <v>16587000</v>
      </c>
      <c r="I81" s="13">
        <f>IFERROR(IF($F81="ALTA",$D81*0.97,
IF($F81="MEDIA",$D81*0.94,
IF($F81="BAJA",$D81*0.87,
IF($F81="LIQUIDAR",_xlfn.XLOOKUP(A81,Rotación!$A:$A,Rotación!$O:$O,0,0,-1),"")))),"")</f>
        <v>16074000</v>
      </c>
      <c r="J81" s="13">
        <f>IFERROR(IF($F81="ALTA",$D81*0.94,
IF($F81="MEDIA",$D81*0.9,
IF($F81="BAJA",$D81*0.85,
IF($F81="LIQUIDAR",_xlfn.XLOOKUP(A81,Rotación!$A:$A,Rotación!$O:$O,0,0,-1),"")))),"")</f>
        <v>15390000</v>
      </c>
      <c r="K81" s="13" t="str">
        <f>_xlfn.XLOOKUP(A81,Rotación!$A:$A,Rotación!$P:$P,"",0,-1)</f>
        <v/>
      </c>
      <c r="L81" s="25" t="e">
        <f t="shared" si="4"/>
        <v>#VALUE!</v>
      </c>
      <c r="M81" s="26">
        <f t="shared" si="5"/>
        <v>0.81871345029239762</v>
      </c>
      <c r="N81" s="22" t="str">
        <f>IFERROR(VLOOKUP(A81,'Base ATR'!$1:$1048576,2,0),"")</f>
        <v/>
      </c>
      <c r="O81" s="23" t="str">
        <f t="shared" ref="O81:O144" ca="1" si="8">IF(N81="","",TODAY()-N81)</f>
        <v/>
      </c>
      <c r="P81" t="str">
        <f t="shared" ref="P81:P144" si="9">IF(N81="", "", IF(K81 &gt; D81, "SOBRE MERCADO", IF(K81 &lt; D81, "BAJO MERCADO", "ALINEADO")))</f>
        <v/>
      </c>
      <c r="R81" t="e">
        <f>VLOOKUP(A81,FORMULA!A:A,1,0)</f>
        <v>#N/A</v>
      </c>
    </row>
    <row r="82" spans="1:18" x14ac:dyDescent="0.3">
      <c r="A82" t="s">
        <v>4843</v>
      </c>
      <c r="B82" t="str">
        <f>IFERROR(VLOOKUP(A82,'Base ATP'!$1:$1048576,3,0),"")</f>
        <v>HYUNDAI</v>
      </c>
      <c r="C82" s="19" t="str">
        <f>IFERROR(VLOOKUP(A82,'Base ATP'!$1:$1048576,4,0),"")</f>
        <v>CRETA</v>
      </c>
      <c r="D82" s="20">
        <v>9100000</v>
      </c>
      <c r="E82" s="20">
        <v>6800000</v>
      </c>
      <c r="F82" s="13" t="s">
        <v>5398</v>
      </c>
      <c r="G82" s="13">
        <f>IFERROR(IF($F82="ALTA",$D82*1.03,
IF($F82="MEDIA",$D82*1,
IF($F82="BAJA",$D82*0.92,
IF($F82="LIQUIDAR",_xlfn.XLOOKUP(A82,Rotación!$A:$A,Rotación!$O:$O,0,0,-1),"")))),"")</f>
        <v>8372000</v>
      </c>
      <c r="H82" s="13">
        <f>IFERROR(IF($F82="ALTA",$D82*1,
IF($F82="MEDIA",$D82*0.97,
IF($F82="BAJA",$D82*0.9,
IF($F82="LIQUIDAR",_xlfn.XLOOKUP(A82,Rotación!$A:$A,Rotación!$O:$O,0,0,-1),"")))),"")</f>
        <v>8190000</v>
      </c>
      <c r="I82" s="13">
        <f>IFERROR(IF($F82="ALTA",$D82*0.97,
IF($F82="MEDIA",$D82*0.94,
IF($F82="BAJA",$D82*0.87,
IF($F82="LIQUIDAR",_xlfn.XLOOKUP(A82,Rotación!$A:$A,Rotación!$O:$O,0,0,-1),"")))),"")</f>
        <v>7917000</v>
      </c>
      <c r="J82" s="13">
        <f>IFERROR(IF($F82="ALTA",$D82*0.94,
IF($F82="MEDIA",$D82*0.9,
IF($F82="BAJA",$D82*0.85,
IF($F82="LIQUIDAR",_xlfn.XLOOKUP(A82,Rotación!$A:$A,Rotación!$O:$O,0,0,-1),"")))),"")</f>
        <v>7735000</v>
      </c>
      <c r="K82" s="13" t="str">
        <f>_xlfn.XLOOKUP(A82,Rotación!$A:$A,Rotación!$P:$P,"",0,-1)</f>
        <v/>
      </c>
      <c r="L82" s="25" t="e">
        <f t="shared" si="4"/>
        <v>#VALUE!</v>
      </c>
      <c r="M82" s="26">
        <f t="shared" si="5"/>
        <v>0.74725274725274726</v>
      </c>
      <c r="N82" s="22" t="str">
        <f>IFERROR(VLOOKUP(A82,'Base ATR'!$1:$1048576,2,0),"")</f>
        <v/>
      </c>
      <c r="O82" s="23" t="str">
        <f t="shared" ca="1" si="8"/>
        <v/>
      </c>
      <c r="P82" t="str">
        <f t="shared" si="9"/>
        <v/>
      </c>
      <c r="R82" t="e">
        <f>VLOOKUP(A82,FORMULA!A:A,1,0)</f>
        <v>#N/A</v>
      </c>
    </row>
    <row r="83" spans="1:18" x14ac:dyDescent="0.3">
      <c r="A83" t="s">
        <v>4847</v>
      </c>
      <c r="B83" t="str">
        <f>IFERROR(VLOOKUP(A83,'Base ATP'!$1:$1048576,3,0),"")</f>
        <v>PEUGEOT</v>
      </c>
      <c r="C83" s="19">
        <f>IFERROR(VLOOKUP(A83,'Base ATP'!$1:$1048576,4,0),"")</f>
        <v>5008</v>
      </c>
      <c r="D83" s="20">
        <v>14160000</v>
      </c>
      <c r="E83" s="20">
        <v>11500000</v>
      </c>
      <c r="F83" s="13" t="s">
        <v>4033</v>
      </c>
      <c r="G83" s="13">
        <f>IFERROR(IF($F83="ALTA",$D83*1.03,
IF($F83="MEDIA",$D83*1,
IF($F83="BAJA",$D83*0.92,
IF($F83="LIQUIDAR",_xlfn.XLOOKUP(A83,Rotación!$A:$A,Rotación!$O:$O,0,0,-1),"")))),"")</f>
        <v>14160000</v>
      </c>
      <c r="H83" s="13">
        <f>IFERROR(IF($F83="ALTA",$D83*1,
IF($F83="MEDIA",$D83*0.97,
IF($F83="BAJA",$D83*0.9,
IF($F83="LIQUIDAR",_xlfn.XLOOKUP(A83,Rotación!$A:$A,Rotación!$O:$O,0,0,-1),"")))),"")</f>
        <v>13735200</v>
      </c>
      <c r="I83" s="13">
        <f>IFERROR(IF($F83="ALTA",$D83*0.97,
IF($F83="MEDIA",$D83*0.94,
IF($F83="BAJA",$D83*0.87,
IF($F83="LIQUIDAR",_xlfn.XLOOKUP(A83,Rotación!$A:$A,Rotación!$O:$O,0,0,-1),"")))),"")</f>
        <v>13310400</v>
      </c>
      <c r="J83" s="13">
        <f>IFERROR(IF($F83="ALTA",$D83*0.94,
IF($F83="MEDIA",$D83*0.9,
IF($F83="BAJA",$D83*0.85,
IF($F83="LIQUIDAR",_xlfn.XLOOKUP(A83,Rotación!$A:$A,Rotación!$O:$O,0,0,-1),"")))),"")</f>
        <v>12744000</v>
      </c>
      <c r="K83" s="13" t="str">
        <f>_xlfn.XLOOKUP(A83,Rotación!$A:$A,Rotación!$P:$P,"",0,-1)</f>
        <v/>
      </c>
      <c r="L83" s="25" t="e">
        <f t="shared" si="4"/>
        <v>#VALUE!</v>
      </c>
      <c r="M83" s="26">
        <f t="shared" si="5"/>
        <v>0.81214689265536721</v>
      </c>
      <c r="N83" s="22" t="str">
        <f>IFERROR(VLOOKUP(A83,'Base ATR'!$1:$1048576,2,0),"")</f>
        <v/>
      </c>
      <c r="O83" s="23" t="str">
        <f t="shared" ca="1" si="8"/>
        <v/>
      </c>
      <c r="P83" t="str">
        <f t="shared" si="9"/>
        <v/>
      </c>
      <c r="R83" t="e">
        <f>VLOOKUP(A83,FORMULA!A:A,1,0)</f>
        <v>#N/A</v>
      </c>
    </row>
    <row r="84" spans="1:18" x14ac:dyDescent="0.3">
      <c r="A84" t="s">
        <v>4850</v>
      </c>
      <c r="B84" t="str">
        <f>IFERROR(VLOOKUP(A84,'Base ATP'!$1:$1048576,3,0),"")</f>
        <v>MG</v>
      </c>
      <c r="C84" s="19" t="str">
        <f>IFERROR(VLOOKUP(A84,'Base ATP'!$1:$1048576,4,0),"")</f>
        <v>ZS</v>
      </c>
      <c r="D84" s="20">
        <v>8800000</v>
      </c>
      <c r="E84" s="20">
        <v>7100000</v>
      </c>
      <c r="F84" s="13" t="s">
        <v>4033</v>
      </c>
      <c r="G84" s="13">
        <f>IFERROR(IF($F84="ALTA",$D84*1.03,
IF($F84="MEDIA",$D84*1,
IF($F84="BAJA",$D84*0.92,
IF($F84="LIQUIDAR",_xlfn.XLOOKUP(A84,Rotación!$A:$A,Rotación!$O:$O,0,0,-1),"")))),"")</f>
        <v>8800000</v>
      </c>
      <c r="H84" s="13">
        <f>IFERROR(IF($F84="ALTA",$D84*1,
IF($F84="MEDIA",$D84*0.97,
IF($F84="BAJA",$D84*0.9,
IF($F84="LIQUIDAR",_xlfn.XLOOKUP(A84,Rotación!$A:$A,Rotación!$O:$O,0,0,-1),"")))),"")</f>
        <v>8536000</v>
      </c>
      <c r="I84" s="13">
        <f>IFERROR(IF($F84="ALTA",$D84*0.97,
IF($F84="MEDIA",$D84*0.94,
IF($F84="BAJA",$D84*0.87,
IF($F84="LIQUIDAR",_xlfn.XLOOKUP(A84,Rotación!$A:$A,Rotación!$O:$O,0,0,-1),"")))),"")</f>
        <v>8271999.9999999991</v>
      </c>
      <c r="J84" s="13">
        <f>IFERROR(IF($F84="ALTA",$D84*0.94,
IF($F84="MEDIA",$D84*0.9,
IF($F84="BAJA",$D84*0.85,
IF($F84="LIQUIDAR",_xlfn.XLOOKUP(A84,Rotación!$A:$A,Rotación!$O:$O,0,0,-1),"")))),"")</f>
        <v>7920000</v>
      </c>
      <c r="K84" s="13" t="str">
        <f>_xlfn.XLOOKUP(A84,Rotación!$A:$A,Rotación!$P:$P,"",0,-1)</f>
        <v/>
      </c>
      <c r="L84" s="25" t="e">
        <f t="shared" si="4"/>
        <v>#VALUE!</v>
      </c>
      <c r="M84" s="26">
        <f t="shared" si="5"/>
        <v>0.80681818181818177</v>
      </c>
      <c r="N84" s="22" t="str">
        <f>IFERROR(VLOOKUP(A84,'Base ATR'!$1:$1048576,2,0),"")</f>
        <v/>
      </c>
      <c r="O84" s="23" t="str">
        <f t="shared" ca="1" si="8"/>
        <v/>
      </c>
      <c r="P84" t="str">
        <f t="shared" si="9"/>
        <v/>
      </c>
      <c r="R84" t="e">
        <f>VLOOKUP(A84,FORMULA!A:A,1,0)</f>
        <v>#N/A</v>
      </c>
    </row>
    <row r="85" spans="1:18" x14ac:dyDescent="0.3">
      <c r="A85" t="s">
        <v>4853</v>
      </c>
      <c r="B85" t="str">
        <f>IFERROR(VLOOKUP(A85,'Base ATP'!$1:$1048576,3,0),"")</f>
        <v>FORD</v>
      </c>
      <c r="C85" s="19" t="str">
        <f>IFERROR(VLOOKUP(A85,'Base ATP'!$1:$1048576,4,0),"")</f>
        <v>NUEVA TERRITORY</v>
      </c>
      <c r="D85" s="20">
        <v>16300000</v>
      </c>
      <c r="E85" s="20">
        <v>13800000</v>
      </c>
      <c r="F85" s="13" t="s">
        <v>4033</v>
      </c>
      <c r="G85" s="13">
        <f>IFERROR(IF($F85="ALTA",$D85*1.03,
IF($F85="MEDIA",$D85*1,
IF($F85="BAJA",$D85*0.92,
IF($F85="LIQUIDAR",_xlfn.XLOOKUP(A85,Rotación!$A:$A,Rotación!$O:$O,0,0,-1),"")))),"")</f>
        <v>16300000</v>
      </c>
      <c r="H85" s="13">
        <f>IFERROR(IF($F85="ALTA",$D85*1,
IF($F85="MEDIA",$D85*0.97,
IF($F85="BAJA",$D85*0.9,
IF($F85="LIQUIDAR",_xlfn.XLOOKUP(A85,Rotación!$A:$A,Rotación!$O:$O,0,0,-1),"")))),"")</f>
        <v>15811000</v>
      </c>
      <c r="I85" s="13">
        <f>IFERROR(IF($F85="ALTA",$D85*0.97,
IF($F85="MEDIA",$D85*0.94,
IF($F85="BAJA",$D85*0.87,
IF($F85="LIQUIDAR",_xlfn.XLOOKUP(A85,Rotación!$A:$A,Rotación!$O:$O,0,0,-1),"")))),"")</f>
        <v>15322000</v>
      </c>
      <c r="J85" s="13">
        <f>IFERROR(IF($F85="ALTA",$D85*0.94,
IF($F85="MEDIA",$D85*0.9,
IF($F85="BAJA",$D85*0.85,
IF($F85="LIQUIDAR",_xlfn.XLOOKUP(A85,Rotación!$A:$A,Rotación!$O:$O,0,0,-1),"")))),"")</f>
        <v>14670000</v>
      </c>
      <c r="K85" s="13">
        <f>_xlfn.XLOOKUP(A85,Rotación!$A:$A,Rotación!$P:$P,"",0,-1)</f>
        <v>15990000</v>
      </c>
      <c r="L85" s="25">
        <f t="shared" si="4"/>
        <v>-310000</v>
      </c>
      <c r="M85" s="26">
        <f t="shared" si="5"/>
        <v>0.84662576687116564</v>
      </c>
      <c r="N85" s="22">
        <f>IFERROR(VLOOKUP(A85,'Base ATR'!$1:$1048576,2,0),"")</f>
        <v>46200.563888888886</v>
      </c>
      <c r="O85" s="23">
        <f t="shared" ca="1" si="8"/>
        <v>25.43611111111386</v>
      </c>
      <c r="P85" t="str">
        <f t="shared" si="9"/>
        <v>BAJO MERCADO</v>
      </c>
      <c r="R85" t="e">
        <f>VLOOKUP(A85,FORMULA!A:A,1,0)</f>
        <v>#N/A</v>
      </c>
    </row>
    <row r="86" spans="1:18" x14ac:dyDescent="0.3">
      <c r="A86" t="s">
        <v>4856</v>
      </c>
      <c r="B86" t="str">
        <f>IFERROR(VLOOKUP(A86,'Base ATP'!$1:$1048576,3,0),"")</f>
        <v>FORD</v>
      </c>
      <c r="C86" s="19" t="str">
        <f>IFERROR(VLOOKUP(A86,'Base ATP'!$1:$1048576,4,0),"")</f>
        <v>RANGER</v>
      </c>
      <c r="D86" s="20">
        <v>18000000</v>
      </c>
      <c r="E86" s="20">
        <v>14500000</v>
      </c>
      <c r="F86" s="13" t="s">
        <v>4033</v>
      </c>
      <c r="G86" s="13">
        <f>IFERROR(IF($F86="ALTA",$D86*1.03,
IF($F86="MEDIA",$D86*1,
IF($F86="BAJA",$D86*0.92,
IF($F86="LIQUIDAR",_xlfn.XLOOKUP(A86,Rotación!$A:$A,Rotación!$O:$O,0,0,-1),"")))),"")</f>
        <v>18000000</v>
      </c>
      <c r="H86" s="13">
        <f>IFERROR(IF($F86="ALTA",$D86*1,
IF($F86="MEDIA",$D86*0.97,
IF($F86="BAJA",$D86*0.9,
IF($F86="LIQUIDAR",_xlfn.XLOOKUP(A86,Rotación!$A:$A,Rotación!$O:$O,0,0,-1),"")))),"")</f>
        <v>17460000</v>
      </c>
      <c r="I86" s="13">
        <f>IFERROR(IF($F86="ALTA",$D86*0.97,
IF($F86="MEDIA",$D86*0.94,
IF($F86="BAJA",$D86*0.87,
IF($F86="LIQUIDAR",_xlfn.XLOOKUP(A86,Rotación!$A:$A,Rotación!$O:$O,0,0,-1),"")))),"")</f>
        <v>16920000</v>
      </c>
      <c r="J86" s="13">
        <f>IFERROR(IF($F86="ALTA",$D86*0.94,
IF($F86="MEDIA",$D86*0.9,
IF($F86="BAJA",$D86*0.85,
IF($F86="LIQUIDAR",_xlfn.XLOOKUP(A86,Rotación!$A:$A,Rotación!$O:$O,0,0,-1),"")))),"")</f>
        <v>16200000</v>
      </c>
      <c r="K86" s="13" t="str">
        <f>_xlfn.XLOOKUP(A86,Rotación!$A:$A,Rotación!$P:$P,"",0,-1)</f>
        <v/>
      </c>
      <c r="L86" s="25" t="e">
        <f t="shared" si="4"/>
        <v>#VALUE!</v>
      </c>
      <c r="M86" s="26">
        <f t="shared" si="5"/>
        <v>0.80555555555555558</v>
      </c>
      <c r="N86" s="22" t="str">
        <f>IFERROR(VLOOKUP(A86,'Base ATR'!$1:$1048576,2,0),"")</f>
        <v/>
      </c>
      <c r="O86" s="23" t="str">
        <f t="shared" ca="1" si="8"/>
        <v/>
      </c>
      <c r="P86" t="str">
        <f t="shared" si="9"/>
        <v/>
      </c>
      <c r="R86" t="e">
        <f>VLOOKUP(A86,FORMULA!A:A,1,0)</f>
        <v>#N/A</v>
      </c>
    </row>
    <row r="87" spans="1:18" x14ac:dyDescent="0.3">
      <c r="A87" t="s">
        <v>4858</v>
      </c>
      <c r="B87" t="str">
        <f>IFERROR(VLOOKUP(A87,'Base ATP'!$1:$1048576,3,0),"")</f>
        <v>DS</v>
      </c>
      <c r="C87" s="19" t="str">
        <f>IFERROR(VLOOKUP(A87,'Base ATP'!$1:$1048576,4,0),"")</f>
        <v>DS4</v>
      </c>
      <c r="D87" s="20">
        <v>18000000</v>
      </c>
      <c r="E87" s="20">
        <v>14500000</v>
      </c>
      <c r="F87" s="13" t="s">
        <v>4033</v>
      </c>
      <c r="G87" s="13">
        <f>IFERROR(IF($F87="ALTA",$D87*1.03,
IF($F87="MEDIA",$D87*1,
IF($F87="BAJA",$D87*0.92,
IF($F87="LIQUIDAR",_xlfn.XLOOKUP(A87,Rotación!$A:$A,Rotación!$O:$O,0,0,-1),"")))),"")</f>
        <v>18000000</v>
      </c>
      <c r="H87" s="13">
        <f>IFERROR(IF($F87="ALTA",$D87*1,
IF($F87="MEDIA",$D87*0.97,
IF($F87="BAJA",$D87*0.9,
IF($F87="LIQUIDAR",_xlfn.XLOOKUP(A87,Rotación!$A:$A,Rotación!$O:$O,0,0,-1),"")))),"")</f>
        <v>17460000</v>
      </c>
      <c r="I87" s="13">
        <f>IFERROR(IF($F87="ALTA",$D87*0.97,
IF($F87="MEDIA",$D87*0.94,
IF($F87="BAJA",$D87*0.87,
IF($F87="LIQUIDAR",_xlfn.XLOOKUP(A87,Rotación!$A:$A,Rotación!$O:$O,0,0,-1),"")))),"")</f>
        <v>16920000</v>
      </c>
      <c r="J87" s="13">
        <f>IFERROR(IF($F87="ALTA",$D87*0.94,
IF($F87="MEDIA",$D87*0.9,
IF($F87="BAJA",$D87*0.85,
IF($F87="LIQUIDAR",_xlfn.XLOOKUP(A87,Rotación!$A:$A,Rotación!$O:$O,0,0,-1),"")))),"")</f>
        <v>16200000</v>
      </c>
      <c r="K87" s="13" t="str">
        <f>_xlfn.XLOOKUP(A87,Rotación!$A:$A,Rotación!$P:$P,"",0,-1)</f>
        <v/>
      </c>
      <c r="L87" s="25" t="e">
        <f t="shared" si="4"/>
        <v>#VALUE!</v>
      </c>
      <c r="M87" s="26">
        <f t="shared" si="5"/>
        <v>0.80555555555555558</v>
      </c>
      <c r="N87" s="22" t="str">
        <f>IFERROR(VLOOKUP(A87,'Base ATR'!$1:$1048576,2,0),"")</f>
        <v/>
      </c>
      <c r="O87" s="23" t="str">
        <f t="shared" ca="1" si="8"/>
        <v/>
      </c>
      <c r="P87" t="str">
        <f t="shared" si="9"/>
        <v/>
      </c>
      <c r="R87" t="e">
        <f>VLOOKUP(A87,FORMULA!A:A,1,0)</f>
        <v>#N/A</v>
      </c>
    </row>
    <row r="88" spans="1:18" x14ac:dyDescent="0.3">
      <c r="A88" t="s">
        <v>4864</v>
      </c>
      <c r="B88" t="str">
        <f>IFERROR(VLOOKUP(A88,'Base ATP'!$1:$1048576,3,0),"")</f>
        <v>FORD</v>
      </c>
      <c r="C88" s="19" t="str">
        <f>IFERROR(VLOOKUP(A88,'Base ATP'!$1:$1048576,4,0),"")</f>
        <v>TERRITORY</v>
      </c>
      <c r="D88" s="20">
        <v>13900000</v>
      </c>
      <c r="E88" s="20">
        <v>11600000</v>
      </c>
      <c r="F88" s="13" t="s">
        <v>4033</v>
      </c>
      <c r="G88" s="13">
        <f>IFERROR(IF($F88="ALTA",$D88*1.03,
IF($F88="MEDIA",$D88*1,
IF($F88="BAJA",$D88*0.92,
IF($F88="LIQUIDAR",_xlfn.XLOOKUP(A88,Rotación!$A:$A,Rotación!$O:$O,0,0,-1),"")))),"")</f>
        <v>13900000</v>
      </c>
      <c r="H88" s="13">
        <f>IFERROR(IF($F88="ALTA",$D88*1,
IF($F88="MEDIA",$D88*0.97,
IF($F88="BAJA",$D88*0.9,
IF($F88="LIQUIDAR",_xlfn.XLOOKUP(A88,Rotación!$A:$A,Rotación!$O:$O,0,0,-1),"")))),"")</f>
        <v>13483000</v>
      </c>
      <c r="I88" s="13">
        <f>IFERROR(IF($F88="ALTA",$D88*0.97,
IF($F88="MEDIA",$D88*0.94,
IF($F88="BAJA",$D88*0.87,
IF($F88="LIQUIDAR",_xlfn.XLOOKUP(A88,Rotación!$A:$A,Rotación!$O:$O,0,0,-1),"")))),"")</f>
        <v>13066000</v>
      </c>
      <c r="J88" s="13">
        <f>IFERROR(IF($F88="ALTA",$D88*0.94,
IF($F88="MEDIA",$D88*0.9,
IF($F88="BAJA",$D88*0.85,
IF($F88="LIQUIDAR",_xlfn.XLOOKUP(A88,Rotación!$A:$A,Rotación!$O:$O,0,0,-1),"")))),"")</f>
        <v>12510000</v>
      </c>
      <c r="K88" s="13" t="str">
        <f>_xlfn.XLOOKUP(A88,Rotación!$A:$A,Rotación!$P:$P,"",0,-1)</f>
        <v/>
      </c>
      <c r="L88" s="25" t="e">
        <f t="shared" si="4"/>
        <v>#VALUE!</v>
      </c>
      <c r="M88" s="26">
        <f t="shared" si="5"/>
        <v>0.83453237410071945</v>
      </c>
      <c r="N88" s="22" t="str">
        <f>IFERROR(VLOOKUP(A88,'Base ATR'!$1:$1048576,2,0),"")</f>
        <v/>
      </c>
      <c r="O88" s="23" t="str">
        <f t="shared" ca="1" si="8"/>
        <v/>
      </c>
      <c r="P88" t="str">
        <f t="shared" si="9"/>
        <v/>
      </c>
      <c r="R88" t="e">
        <f>VLOOKUP(A88,FORMULA!A:A,1,0)</f>
        <v>#N/A</v>
      </c>
    </row>
    <row r="89" spans="1:18" x14ac:dyDescent="0.3">
      <c r="A89" t="s">
        <v>4866</v>
      </c>
      <c r="B89" t="str">
        <f>IFERROR(VLOOKUP(A89,'Base ATP'!$1:$1048576,3,0),"")</f>
        <v>FORD</v>
      </c>
      <c r="C89" s="19" t="str">
        <f>IFERROR(VLOOKUP(A89,'Base ATP'!$1:$1048576,4,0),"")</f>
        <v>TERRITORY</v>
      </c>
      <c r="D89" s="20">
        <v>12600000</v>
      </c>
      <c r="E89" s="20">
        <v>10500000</v>
      </c>
      <c r="F89" s="13" t="s">
        <v>4033</v>
      </c>
      <c r="G89" s="13">
        <f>IFERROR(IF($F89="ALTA",$D89*1.03,
IF($F89="MEDIA",$D89*1,
IF($F89="BAJA",$D89*0.92,
IF($F89="LIQUIDAR",_xlfn.XLOOKUP(A89,Rotación!$A:$A,Rotación!$O:$O,0,0,-1),"")))),"")</f>
        <v>12600000</v>
      </c>
      <c r="H89" s="13">
        <f>IFERROR(IF($F89="ALTA",$D89*1,
IF($F89="MEDIA",$D89*0.97,
IF($F89="BAJA",$D89*0.9,
IF($F89="LIQUIDAR",_xlfn.XLOOKUP(A89,Rotación!$A:$A,Rotación!$O:$O,0,0,-1),"")))),"")</f>
        <v>12222000</v>
      </c>
      <c r="I89" s="13">
        <f>IFERROR(IF($F89="ALTA",$D89*0.97,
IF($F89="MEDIA",$D89*0.94,
IF($F89="BAJA",$D89*0.87,
IF($F89="LIQUIDAR",_xlfn.XLOOKUP(A89,Rotación!$A:$A,Rotación!$O:$O,0,0,-1),"")))),"")</f>
        <v>11844000</v>
      </c>
      <c r="J89" s="13">
        <f>IFERROR(IF($F89="ALTA",$D89*0.94,
IF($F89="MEDIA",$D89*0.9,
IF($F89="BAJA",$D89*0.85,
IF($F89="LIQUIDAR",_xlfn.XLOOKUP(A89,Rotación!$A:$A,Rotación!$O:$O,0,0,-1),"")))),"")</f>
        <v>11340000</v>
      </c>
      <c r="K89" s="13" t="str">
        <f>_xlfn.XLOOKUP(A89,Rotación!$A:$A,Rotación!$P:$P,"",0,-1)</f>
        <v/>
      </c>
      <c r="L89" s="25" t="e">
        <f t="shared" si="4"/>
        <v>#VALUE!</v>
      </c>
      <c r="M89" s="26">
        <f t="shared" si="5"/>
        <v>0.83333333333333337</v>
      </c>
      <c r="N89" s="22" t="str">
        <f>IFERROR(VLOOKUP(A89,'Base ATR'!$1:$1048576,2,0),"")</f>
        <v/>
      </c>
      <c r="O89" s="23" t="str">
        <f t="shared" ca="1" si="8"/>
        <v/>
      </c>
      <c r="P89" t="str">
        <f t="shared" si="9"/>
        <v/>
      </c>
      <c r="R89" t="e">
        <f>VLOOKUP(A89,FORMULA!A:A,1,0)</f>
        <v>#N/A</v>
      </c>
    </row>
    <row r="90" spans="1:18" x14ac:dyDescent="0.3">
      <c r="A90" t="s">
        <v>4866</v>
      </c>
      <c r="B90" t="str">
        <f>IFERROR(VLOOKUP(A90,'Base ATP'!$1:$1048576,3,0),"")</f>
        <v>FORD</v>
      </c>
      <c r="C90" s="19" t="str">
        <f>IFERROR(VLOOKUP(A90,'Base ATP'!$1:$1048576,4,0),"")</f>
        <v>TERRITORY</v>
      </c>
      <c r="D90" s="20">
        <v>12600000</v>
      </c>
      <c r="E90" s="20">
        <v>9700000</v>
      </c>
      <c r="F90" s="13" t="s">
        <v>4033</v>
      </c>
      <c r="G90" s="13">
        <f>IFERROR(IF($F90="ALTA",$D90*1.03,
IF($F90="MEDIA",$D90*1,
IF($F90="BAJA",$D90*0.92,
IF($F90="LIQUIDAR",_xlfn.XLOOKUP(A90,Rotación!$A:$A,Rotación!$O:$O,0,0,-1),"")))),"")</f>
        <v>12600000</v>
      </c>
      <c r="H90" s="13">
        <f>IFERROR(IF($F90="ALTA",$D90*1,
IF($F90="MEDIA",$D90*0.97,
IF($F90="BAJA",$D90*0.9,
IF($F90="LIQUIDAR",_xlfn.XLOOKUP(A90,Rotación!$A:$A,Rotación!$O:$O,0,0,-1),"")))),"")</f>
        <v>12222000</v>
      </c>
      <c r="I90" s="13">
        <f>IFERROR(IF($F90="ALTA",$D90*0.97,
IF($F90="MEDIA",$D90*0.94,
IF($F90="BAJA",$D90*0.87,
IF($F90="LIQUIDAR",_xlfn.XLOOKUP(A90,Rotación!$A:$A,Rotación!$O:$O,0,0,-1),"")))),"")</f>
        <v>11844000</v>
      </c>
      <c r="J90" s="13">
        <f>IFERROR(IF($F90="ALTA",$D90*0.94,
IF($F90="MEDIA",$D90*0.9,
IF($F90="BAJA",$D90*0.85,
IF($F90="LIQUIDAR",_xlfn.XLOOKUP(A90,Rotación!$A:$A,Rotación!$O:$O,0,0,-1),"")))),"")</f>
        <v>11340000</v>
      </c>
      <c r="K90" s="13" t="str">
        <f>_xlfn.XLOOKUP(A90,Rotación!$A:$A,Rotación!$P:$P,"",0,-1)</f>
        <v/>
      </c>
      <c r="L90" s="25" t="e">
        <f t="shared" si="4"/>
        <v>#VALUE!</v>
      </c>
      <c r="M90" s="26">
        <f t="shared" si="5"/>
        <v>0.76984126984126988</v>
      </c>
      <c r="N90" s="22" t="str">
        <f>IFERROR(VLOOKUP(A90,'Base ATR'!$1:$1048576,2,0),"")</f>
        <v/>
      </c>
      <c r="O90" s="23" t="str">
        <f t="shared" ca="1" si="8"/>
        <v/>
      </c>
      <c r="P90" t="str">
        <f t="shared" si="9"/>
        <v/>
      </c>
      <c r="R90" t="e">
        <f>VLOOKUP(A90,FORMULA!A:A,1,0)</f>
        <v>#N/A</v>
      </c>
    </row>
    <row r="91" spans="1:18" x14ac:dyDescent="0.3">
      <c r="A91" t="s">
        <v>4816</v>
      </c>
      <c r="B91" t="str">
        <f>IFERROR(VLOOKUP(A91,'Base ATP'!$1:$1048576,3,0),"")</f>
        <v>PEUGEOT</v>
      </c>
      <c r="C91" s="19" t="str">
        <f>IFERROR(VLOOKUP(A91,'Base ATP'!$1:$1048576,4,0),"")</f>
        <v>NUEVO 308</v>
      </c>
      <c r="D91" s="20">
        <v>16900000</v>
      </c>
      <c r="E91" s="20">
        <v>13500000</v>
      </c>
      <c r="F91" s="13" t="s">
        <v>5398</v>
      </c>
      <c r="G91" s="13">
        <f>IFERROR(IF($F91="ALTA",$D91*1.03,
IF($F91="MEDIA",$D91*1,
IF($F91="BAJA",$D91*0.92,
IF($F91="LIQUIDAR",_xlfn.XLOOKUP(A91,Rotación!$A:$A,Rotación!$O:$O,0,0,-1),"")))),"")</f>
        <v>15548000</v>
      </c>
      <c r="H91" s="13">
        <f>IFERROR(IF($F91="ALTA",$D91*1,
IF($F91="MEDIA",$D91*0.97,
IF($F91="BAJA",$D91*0.9,
IF($F91="LIQUIDAR",_xlfn.XLOOKUP(A91,Rotación!$A:$A,Rotación!$O:$O,0,0,-1),"")))),"")</f>
        <v>15210000</v>
      </c>
      <c r="I91" s="13">
        <f>IFERROR(IF($F91="ALTA",$D91*0.97,
IF($F91="MEDIA",$D91*0.94,
IF($F91="BAJA",$D91*0.87,
IF($F91="LIQUIDAR",_xlfn.XLOOKUP(A91,Rotación!$A:$A,Rotación!$O:$O,0,0,-1),"")))),"")</f>
        <v>14703000</v>
      </c>
      <c r="J91" s="13">
        <f>IFERROR(IF($F91="ALTA",$D91*0.94,
IF($F91="MEDIA",$D91*0.9,
IF($F91="BAJA",$D91*0.85,
IF($F91="LIQUIDAR",_xlfn.XLOOKUP(A91,Rotación!$A:$A,Rotación!$O:$O,0,0,-1),"")))),"")</f>
        <v>14365000</v>
      </c>
      <c r="K91" s="13" t="str">
        <f>_xlfn.XLOOKUP(A91,Rotación!$A:$A,Rotación!$P:$P,"",0,-1)</f>
        <v/>
      </c>
      <c r="L91" s="25" t="e">
        <f t="shared" si="4"/>
        <v>#VALUE!</v>
      </c>
      <c r="M91" s="26">
        <f t="shared" si="5"/>
        <v>0.79881656804733725</v>
      </c>
      <c r="N91" s="22" t="str">
        <f>IFERROR(VLOOKUP(A91,'Base ATR'!$1:$1048576,2,0),"")</f>
        <v/>
      </c>
      <c r="O91" s="23" t="str">
        <f t="shared" ca="1" si="8"/>
        <v/>
      </c>
      <c r="P91" t="str">
        <f t="shared" si="9"/>
        <v/>
      </c>
      <c r="R91" t="e">
        <f>VLOOKUP(A91,FORMULA!A:A,1,0)</f>
        <v>#N/A</v>
      </c>
    </row>
    <row r="92" spans="1:18" x14ac:dyDescent="0.3">
      <c r="A92" t="s">
        <v>4868</v>
      </c>
      <c r="B92" t="str">
        <f>IFERROR(VLOOKUP(A92,'Base ATP'!$1:$1048576,3,0),"")</f>
        <v>FORD</v>
      </c>
      <c r="C92" s="19" t="str">
        <f>IFERROR(VLOOKUP(A92,'Base ATP'!$1:$1048576,4,0),"")</f>
        <v>EDGE NEW</v>
      </c>
      <c r="D92" s="20">
        <v>17800000</v>
      </c>
      <c r="E92" s="20">
        <v>13500000</v>
      </c>
      <c r="F92" s="13" t="s">
        <v>5398</v>
      </c>
      <c r="G92" s="13">
        <f>IFERROR(IF($F92="ALTA",$D92*1.03,
IF($F92="MEDIA",$D92*1,
IF($F92="BAJA",$D92*0.92,
IF($F92="LIQUIDAR",_xlfn.XLOOKUP(A92,Rotación!$A:$A,Rotación!$O:$O,0,0,-1),"")))),"")</f>
        <v>16376000</v>
      </c>
      <c r="H92" s="13">
        <f>IFERROR(IF($F92="ALTA",$D92*1,
IF($F92="MEDIA",$D92*0.97,
IF($F92="BAJA",$D92*0.9,
IF($F92="LIQUIDAR",_xlfn.XLOOKUP(A92,Rotación!$A:$A,Rotación!$O:$O,0,0,-1),"")))),"")</f>
        <v>16020000</v>
      </c>
      <c r="I92" s="13">
        <f>IFERROR(IF($F92="ALTA",$D92*0.97,
IF($F92="MEDIA",$D92*0.94,
IF($F92="BAJA",$D92*0.87,
IF($F92="LIQUIDAR",_xlfn.XLOOKUP(A92,Rotación!$A:$A,Rotación!$O:$O,0,0,-1),"")))),"")</f>
        <v>15486000</v>
      </c>
      <c r="J92" s="13">
        <f>IFERROR(IF($F92="ALTA",$D92*0.94,
IF($F92="MEDIA",$D92*0.9,
IF($F92="BAJA",$D92*0.85,
IF($F92="LIQUIDAR",_xlfn.XLOOKUP(A92,Rotación!$A:$A,Rotación!$O:$O,0,0,-1),"")))),"")</f>
        <v>15130000</v>
      </c>
      <c r="K92" s="13" t="str">
        <f>_xlfn.XLOOKUP(A92,Rotación!$A:$A,Rotación!$P:$P,"",0,-1)</f>
        <v/>
      </c>
      <c r="L92" s="25" t="e">
        <f t="shared" si="4"/>
        <v>#VALUE!</v>
      </c>
      <c r="M92" s="26">
        <f t="shared" si="5"/>
        <v>0.7584269662921348</v>
      </c>
      <c r="N92" s="22" t="str">
        <f>IFERROR(VLOOKUP(A92,'Base ATR'!$1:$1048576,2,0),"")</f>
        <v/>
      </c>
      <c r="O92" s="23" t="str">
        <f t="shared" ca="1" si="8"/>
        <v/>
      </c>
      <c r="P92" t="str">
        <f t="shared" si="9"/>
        <v/>
      </c>
      <c r="R92" t="e">
        <f>VLOOKUP(A92,FORMULA!A:A,1,0)</f>
        <v>#N/A</v>
      </c>
    </row>
    <row r="93" spans="1:18" x14ac:dyDescent="0.3">
      <c r="A93" t="s">
        <v>206</v>
      </c>
      <c r="B93" t="str">
        <f>IFERROR(VLOOKUP(A93,'Base ATP'!$1:$1048576,3,0),"")</f>
        <v>PEUGEOT</v>
      </c>
      <c r="C93" s="19" t="str">
        <f>IFERROR(VLOOKUP(A93,'Base ATP'!$1:$1048576,4,0),"")</f>
        <v>NUEVO 2008</v>
      </c>
      <c r="D93" s="20">
        <v>12400000</v>
      </c>
      <c r="E93" s="20">
        <v>9000000</v>
      </c>
      <c r="F93" s="13" t="s">
        <v>5398</v>
      </c>
      <c r="G93" s="13">
        <f>IFERROR(IF($F93="ALTA",$D93*1.03,
IF($F93="MEDIA",$D93*1,
IF($F93="BAJA",$D93*0.92,
IF($F93="LIQUIDAR",_xlfn.XLOOKUP(A93,Rotación!$A:$A,Rotación!$O:$O,0,0,-1),"")))),"")</f>
        <v>11408000</v>
      </c>
      <c r="H93" s="13">
        <f>IFERROR(IF($F93="ALTA",$D93*1,
IF($F93="MEDIA",$D93*0.97,
IF($F93="BAJA",$D93*0.9,
IF($F93="LIQUIDAR",_xlfn.XLOOKUP(A93,Rotación!$A:$A,Rotación!$O:$O,0,0,-1),"")))),"")</f>
        <v>11160000</v>
      </c>
      <c r="I93" s="13">
        <f>IFERROR(IF($F93="ALTA",$D93*0.97,
IF($F93="MEDIA",$D93*0.94,
IF($F93="BAJA",$D93*0.87,
IF($F93="LIQUIDAR",_xlfn.XLOOKUP(A93,Rotación!$A:$A,Rotación!$O:$O,0,0,-1),"")))),"")</f>
        <v>10788000</v>
      </c>
      <c r="J93" s="13">
        <f>IFERROR(IF($F93="ALTA",$D93*0.94,
IF($F93="MEDIA",$D93*0.9,
IF($F93="BAJA",$D93*0.85,
IF($F93="LIQUIDAR",_xlfn.XLOOKUP(A93,Rotación!$A:$A,Rotación!$O:$O,0,0,-1),"")))),"")</f>
        <v>10540000</v>
      </c>
      <c r="K93" s="13" t="str">
        <f>_xlfn.XLOOKUP(A93,Rotación!$A:$A,Rotación!$P:$P,"",0,-1)</f>
        <v/>
      </c>
      <c r="L93" s="25" t="e">
        <f t="shared" si="4"/>
        <v>#VALUE!</v>
      </c>
      <c r="M93" s="26">
        <f t="shared" si="5"/>
        <v>0.72580645161290325</v>
      </c>
      <c r="N93" s="22">
        <f>IFERROR(VLOOKUP(A93,'Base ATR'!$1:$1048576,2,0),"")</f>
        <v>46009.684027777781</v>
      </c>
      <c r="O93" s="23">
        <f t="shared" ca="1" si="8"/>
        <v>216.31597222221899</v>
      </c>
      <c r="P93" t="str">
        <f t="shared" si="9"/>
        <v>SOBRE MERCADO</v>
      </c>
      <c r="R93" t="e">
        <f>VLOOKUP(A93,FORMULA!A:A,1,0)</f>
        <v>#N/A</v>
      </c>
    </row>
    <row r="94" spans="1:18" x14ac:dyDescent="0.3">
      <c r="A94" t="s">
        <v>139</v>
      </c>
      <c r="B94" t="str">
        <f>IFERROR(VLOOKUP(A94,'Base ATP'!$1:$1048576,3,0),"")</f>
        <v>PEUGEOT</v>
      </c>
      <c r="C94" s="19" t="str">
        <f>IFERROR(VLOOKUP(A94,'Base ATP'!$1:$1048576,4,0),"")</f>
        <v>NUEVO 2008</v>
      </c>
      <c r="D94" s="20">
        <v>16900000</v>
      </c>
      <c r="E94" s="20">
        <v>15000000</v>
      </c>
      <c r="F94" s="13" t="s">
        <v>4033</v>
      </c>
      <c r="G94" s="13">
        <f>IFERROR(IF($F94="ALTA",$D94*1.03,
IF($F94="MEDIA",$D94*1,
IF($F94="BAJA",$D94*0.92,
IF($F94="LIQUIDAR",_xlfn.XLOOKUP(A94,Rotación!$A:$A,Rotación!$O:$O,0,0,-1),"")))),"")</f>
        <v>16900000</v>
      </c>
      <c r="H94" s="13">
        <f>IFERROR(IF($F94="ALTA",$D94*1,
IF($F94="MEDIA",$D94*0.97,
IF($F94="BAJA",$D94*0.9,
IF($F94="LIQUIDAR",_xlfn.XLOOKUP(A94,Rotación!$A:$A,Rotación!$O:$O,0,0,-1),"")))),"")</f>
        <v>16393000</v>
      </c>
      <c r="I94" s="13">
        <f>IFERROR(IF($F94="ALTA",$D94*0.97,
IF($F94="MEDIA",$D94*0.94,
IF($F94="BAJA",$D94*0.87,
IF($F94="LIQUIDAR",_xlfn.XLOOKUP(A94,Rotación!$A:$A,Rotación!$O:$O,0,0,-1),"")))),"")</f>
        <v>15886000</v>
      </c>
      <c r="J94" s="13">
        <f>IFERROR(IF($F94="ALTA",$D94*0.94,
IF($F94="MEDIA",$D94*0.9,
IF($F94="BAJA",$D94*0.85,
IF($F94="LIQUIDAR",_xlfn.XLOOKUP(A94,Rotación!$A:$A,Rotación!$O:$O,0,0,-1),"")))),"")</f>
        <v>15210000</v>
      </c>
      <c r="K94" s="13" t="str">
        <f>_xlfn.XLOOKUP(A94,Rotación!$A:$A,Rotación!$P:$P,"",0,-1)</f>
        <v/>
      </c>
      <c r="L94" s="25" t="e">
        <f t="shared" si="4"/>
        <v>#VALUE!</v>
      </c>
      <c r="M94" s="26">
        <f t="shared" si="5"/>
        <v>0.8875739644970414</v>
      </c>
      <c r="N94" s="22">
        <f>IFERROR(VLOOKUP(A94,'Base ATR'!$1:$1048576,2,0),"")</f>
        <v>45954.665972222225</v>
      </c>
      <c r="O94" s="23">
        <f t="shared" ca="1" si="8"/>
        <v>271.33402777777519</v>
      </c>
      <c r="P94" t="str">
        <f t="shared" si="9"/>
        <v>SOBRE MERCADO</v>
      </c>
      <c r="R94" t="e">
        <f>VLOOKUP(A94,FORMULA!A:A,1,0)</f>
        <v>#N/A</v>
      </c>
    </row>
    <row r="95" spans="1:18" x14ac:dyDescent="0.3">
      <c r="A95" t="s">
        <v>287</v>
      </c>
      <c r="B95" t="str">
        <f>IFERROR(VLOOKUP(A95,'Base ATP'!$1:$1048576,3,0),"")</f>
        <v>EXEED</v>
      </c>
      <c r="C95" s="19" t="str">
        <f>IFERROR(VLOOKUP(A95,'Base ATP'!$1:$1048576,4,0),"")</f>
        <v>LX</v>
      </c>
      <c r="D95" s="20">
        <v>26400000</v>
      </c>
      <c r="E95" s="20">
        <v>27000000</v>
      </c>
      <c r="F95" s="13" t="s">
        <v>4033</v>
      </c>
      <c r="G95" s="13">
        <f>IFERROR(IF($F95="ALTA",$D95*1.03,
IF($F95="MEDIA",$D95*1,
IF($F95="BAJA",$D95*0.92,
IF($F95="LIQUIDAR",_xlfn.XLOOKUP(A95,Rotación!$A:$A,Rotación!$O:$O,0,0,-1),"")))),"")</f>
        <v>26400000</v>
      </c>
      <c r="H95" s="13">
        <f>IFERROR(IF($F95="ALTA",$D95*1,
IF($F95="MEDIA",$D95*0.97,
IF($F95="BAJA",$D95*0.9,
IF($F95="LIQUIDAR",_xlfn.XLOOKUP(A95,Rotación!$A:$A,Rotación!$O:$O,0,0,-1),"")))),"")</f>
        <v>25608000</v>
      </c>
      <c r="I95" s="13">
        <f>IFERROR(IF($F95="ALTA",$D95*0.97,
IF($F95="MEDIA",$D95*0.94,
IF($F95="BAJA",$D95*0.87,
IF($F95="LIQUIDAR",_xlfn.XLOOKUP(A95,Rotación!$A:$A,Rotación!$O:$O,0,0,-1),"")))),"")</f>
        <v>24816000</v>
      </c>
      <c r="J95" s="13">
        <f>IFERROR(IF($F95="ALTA",$D95*0.94,
IF($F95="MEDIA",$D95*0.9,
IF($F95="BAJA",$D95*0.85,
IF($F95="LIQUIDAR",_xlfn.XLOOKUP(A95,Rotación!$A:$A,Rotación!$O:$O,0,0,-1),"")))),"")</f>
        <v>23760000</v>
      </c>
      <c r="K95" s="13" t="str">
        <f>_xlfn.XLOOKUP(A95,Rotación!$A:$A,Rotación!$P:$P,"",0,-1)</f>
        <v/>
      </c>
      <c r="L95" s="25" t="e">
        <f t="shared" si="4"/>
        <v>#VALUE!</v>
      </c>
      <c r="M95" s="26">
        <f t="shared" si="5"/>
        <v>1.0227272727272727</v>
      </c>
      <c r="N95" s="22">
        <f>IFERROR(VLOOKUP(A95,'Base ATR'!$1:$1048576,2,0),"")</f>
        <v>46013.744444444441</v>
      </c>
      <c r="O95" s="23">
        <f t="shared" ca="1" si="8"/>
        <v>212.25555555555911</v>
      </c>
      <c r="P95" t="str">
        <f t="shared" si="9"/>
        <v>SOBRE MERCADO</v>
      </c>
      <c r="R95" t="e">
        <f>VLOOKUP(A95,FORMULA!A:A,1,0)</f>
        <v>#N/A</v>
      </c>
    </row>
    <row r="96" spans="1:18" x14ac:dyDescent="0.3">
      <c r="A96" t="s">
        <v>193</v>
      </c>
      <c r="B96" t="str">
        <f>IFERROR(VLOOKUP(A96,'Base ATP'!$1:$1048576,3,0),"")</f>
        <v>RAM</v>
      </c>
      <c r="C96" s="19">
        <f>IFERROR(VLOOKUP(A96,'Base ATP'!$1:$1048576,4,0),"")</f>
        <v>1500</v>
      </c>
      <c r="D96" s="20">
        <v>31400000</v>
      </c>
      <c r="E96" s="20">
        <v>26200000</v>
      </c>
      <c r="F96" s="13" t="s">
        <v>4033</v>
      </c>
      <c r="G96" s="13">
        <f>IFERROR(IF($F96="ALTA",$D96*1.03,
IF($F96="MEDIA",$D96*1,
IF($F96="BAJA",$D96*0.92,
IF($F96="LIQUIDAR",_xlfn.XLOOKUP(A96,Rotación!$A:$A,Rotación!$O:$O,0,0,-1),"")))),"")</f>
        <v>31400000</v>
      </c>
      <c r="H96" s="13">
        <f>IFERROR(IF($F96="ALTA",$D96*1,
IF($F96="MEDIA",$D96*0.97,
IF($F96="BAJA",$D96*0.9,
IF($F96="LIQUIDAR",_xlfn.XLOOKUP(A96,Rotación!$A:$A,Rotación!$O:$O,0,0,-1),"")))),"")</f>
        <v>30458000</v>
      </c>
      <c r="I96" s="13">
        <f>IFERROR(IF($F96="ALTA",$D96*0.97,
IF($F96="MEDIA",$D96*0.94,
IF($F96="BAJA",$D96*0.87,
IF($F96="LIQUIDAR",_xlfn.XLOOKUP(A96,Rotación!$A:$A,Rotación!$O:$O,0,0,-1),"")))),"")</f>
        <v>29516000</v>
      </c>
      <c r="J96" s="13">
        <f>IFERROR(IF($F96="ALTA",$D96*0.94,
IF($F96="MEDIA",$D96*0.9,
IF($F96="BAJA",$D96*0.85,
IF($F96="LIQUIDAR",_xlfn.XLOOKUP(A96,Rotación!$A:$A,Rotación!$O:$O,0,0,-1),"")))),"")</f>
        <v>28260000</v>
      </c>
      <c r="K96" s="13">
        <f>_xlfn.XLOOKUP(A96,Rotación!$A:$A,Rotación!$P:$P,"",0,-1)</f>
        <v>29490000</v>
      </c>
      <c r="L96" s="25">
        <f t="shared" si="4"/>
        <v>-1910000</v>
      </c>
      <c r="M96" s="26">
        <f t="shared" si="5"/>
        <v>0.83439490445859876</v>
      </c>
      <c r="N96" s="22">
        <f>IFERROR(VLOOKUP(A96,'Base ATR'!$1:$1048576,2,0),"")</f>
        <v>46010.751388888886</v>
      </c>
      <c r="O96" s="23">
        <f t="shared" ca="1" si="8"/>
        <v>215.24861111111386</v>
      </c>
      <c r="P96" t="str">
        <f t="shared" si="9"/>
        <v>BAJO MERCADO</v>
      </c>
      <c r="R96" t="e">
        <f>VLOOKUP(A96,FORMULA!A:A,1,0)</f>
        <v>#N/A</v>
      </c>
    </row>
    <row r="97" spans="1:18" x14ac:dyDescent="0.3">
      <c r="A97" t="s">
        <v>419</v>
      </c>
      <c r="B97" t="str">
        <f>IFERROR(VLOOKUP(A97,'Base ATP'!$1:$1048576,3,0),"")</f>
        <v>DFSK</v>
      </c>
      <c r="C97" s="19">
        <f>IFERROR(VLOOKUP(A97,'Base ATP'!$1:$1048576,4,0),"")</f>
        <v>560</v>
      </c>
      <c r="D97" s="20">
        <v>8200000</v>
      </c>
      <c r="E97" s="20">
        <v>6900000</v>
      </c>
      <c r="F97" s="13" t="s">
        <v>4033</v>
      </c>
      <c r="G97" s="13">
        <f>IFERROR(IF($F97="ALTA",$D97*1.03,
IF($F97="MEDIA",$D97*1,
IF($F97="BAJA",$D97*0.92,
IF($F97="LIQUIDAR",_xlfn.XLOOKUP(A97,Rotación!$A:$A,Rotación!$O:$O,0,0,-1),"")))),"")</f>
        <v>8200000</v>
      </c>
      <c r="H97" s="13">
        <f>IFERROR(IF($F97="ALTA",$D97*1,
IF($F97="MEDIA",$D97*0.97,
IF($F97="BAJA",$D97*0.9,
IF($F97="LIQUIDAR",_xlfn.XLOOKUP(A97,Rotación!$A:$A,Rotación!$O:$O,0,0,-1),"")))),"")</f>
        <v>7954000</v>
      </c>
      <c r="I97" s="13">
        <f>IFERROR(IF($F97="ALTA",$D97*0.97,
IF($F97="MEDIA",$D97*0.94,
IF($F97="BAJA",$D97*0.87,
IF($F97="LIQUIDAR",_xlfn.XLOOKUP(A97,Rotación!$A:$A,Rotación!$O:$O,0,0,-1),"")))),"")</f>
        <v>7708000</v>
      </c>
      <c r="J97" s="13">
        <f>IFERROR(IF($F97="ALTA",$D97*0.94,
IF($F97="MEDIA",$D97*0.9,
IF($F97="BAJA",$D97*0.85,
IF($F97="LIQUIDAR",_xlfn.XLOOKUP(A97,Rotación!$A:$A,Rotación!$O:$O,0,0,-1),"")))),"")</f>
        <v>7380000</v>
      </c>
      <c r="K97" s="13" t="str">
        <f>_xlfn.XLOOKUP(A97,Rotación!$A:$A,Rotación!$P:$P,"",0,-1)</f>
        <v/>
      </c>
      <c r="L97" s="25" t="e">
        <f t="shared" si="4"/>
        <v>#VALUE!</v>
      </c>
      <c r="M97" s="26">
        <f t="shared" si="5"/>
        <v>0.84146341463414631</v>
      </c>
      <c r="N97" s="22">
        <f>IFERROR(VLOOKUP(A97,'Base ATR'!$1:$1048576,2,0),"")</f>
        <v>46010.709722222222</v>
      </c>
      <c r="O97" s="23">
        <f t="shared" ca="1" si="8"/>
        <v>215.2902777777781</v>
      </c>
      <c r="P97" t="str">
        <f t="shared" si="9"/>
        <v>SOBRE MERCADO</v>
      </c>
      <c r="R97" t="e">
        <f>VLOOKUP(A97,FORMULA!A:A,1,0)</f>
        <v>#N/A</v>
      </c>
    </row>
    <row r="98" spans="1:18" x14ac:dyDescent="0.3">
      <c r="A98" t="s">
        <v>331</v>
      </c>
      <c r="B98" t="str">
        <f>IFERROR(VLOOKUP(A98,'Base ATP'!$1:$1048576,3,0),"")</f>
        <v>NISSAN</v>
      </c>
      <c r="C98" s="19" t="str">
        <f>IFERROR(VLOOKUP(A98,'Base ATP'!$1:$1048576,4,0),"")</f>
        <v>NUEVA X-TRAIL</v>
      </c>
      <c r="D98" s="20">
        <v>19480000</v>
      </c>
      <c r="E98" s="20">
        <v>15200000</v>
      </c>
      <c r="F98" s="13" t="s">
        <v>4033</v>
      </c>
      <c r="G98" s="13">
        <f>IFERROR(IF($F98="ALTA",$D98*1.03,
IF($F98="MEDIA",$D98*1,
IF($F98="BAJA",$D98*0.92,
IF($F98="LIQUIDAR",_xlfn.XLOOKUP(A98,Rotación!$A:$A,Rotación!$O:$O,0,0,-1),"")))),"")</f>
        <v>19480000</v>
      </c>
      <c r="H98" s="13">
        <f>IFERROR(IF($F98="ALTA",$D98*1,
IF($F98="MEDIA",$D98*0.97,
IF($F98="BAJA",$D98*0.9,
IF($F98="LIQUIDAR",_xlfn.XLOOKUP(A98,Rotación!$A:$A,Rotación!$O:$O,0,0,-1),"")))),"")</f>
        <v>18895600</v>
      </c>
      <c r="I98" s="13">
        <f>IFERROR(IF($F98="ALTA",$D98*0.97,
IF($F98="MEDIA",$D98*0.94,
IF($F98="BAJA",$D98*0.87,
IF($F98="LIQUIDAR",_xlfn.XLOOKUP(A98,Rotación!$A:$A,Rotación!$O:$O,0,0,-1),"")))),"")</f>
        <v>18311200</v>
      </c>
      <c r="J98" s="13">
        <f>IFERROR(IF($F98="ALTA",$D98*0.94,
IF($F98="MEDIA",$D98*0.9,
IF($F98="BAJA",$D98*0.85,
IF($F98="LIQUIDAR",_xlfn.XLOOKUP(A98,Rotación!$A:$A,Rotación!$O:$O,0,0,-1),"")))),"")</f>
        <v>17532000</v>
      </c>
      <c r="K98" s="13" t="str">
        <f>_xlfn.XLOOKUP(A98,Rotación!$A:$A,Rotación!$P:$P,"",0,-1)</f>
        <v/>
      </c>
      <c r="L98" s="25" t="e">
        <f t="shared" si="4"/>
        <v>#VALUE!</v>
      </c>
      <c r="M98" s="26">
        <f t="shared" si="5"/>
        <v>0.78028747433264889</v>
      </c>
      <c r="N98" s="22">
        <f>IFERROR(VLOOKUP(A98,'Base ATR'!$1:$1048576,2,0),"")</f>
        <v>46013.445138888892</v>
      </c>
      <c r="O98" s="23">
        <f t="shared" ca="1" si="8"/>
        <v>212.55486111110804</v>
      </c>
      <c r="P98" t="str">
        <f t="shared" si="9"/>
        <v>SOBRE MERCADO</v>
      </c>
      <c r="R98" t="e">
        <f>VLOOKUP(A98,FORMULA!A:A,1,0)</f>
        <v>#N/A</v>
      </c>
    </row>
    <row r="99" spans="1:18" x14ac:dyDescent="0.3">
      <c r="A99" t="s">
        <v>274</v>
      </c>
      <c r="B99" t="str">
        <f>IFERROR(VLOOKUP(A99,'Base ATP'!$1:$1048576,3,0),"")</f>
        <v>SUBARU</v>
      </c>
      <c r="C99" s="19" t="str">
        <f>IFERROR(VLOOKUP(A99,'Base ATP'!$1:$1048576,4,0),"")</f>
        <v>XV</v>
      </c>
      <c r="D99" s="20">
        <v>16800000</v>
      </c>
      <c r="E99" s="20">
        <v>16000000</v>
      </c>
      <c r="F99" s="13" t="s">
        <v>5397</v>
      </c>
      <c r="G99" s="13">
        <f>IFERROR(IF($F99="ALTA",$D99*1.03,
IF($F99="MEDIA",$D99*1,
IF($F99="BAJA",$D99*0.92,
IF($F99="LIQUIDAR",_xlfn.XLOOKUP(A99,Rotación!$A:$A,Rotación!$O:$O,0,0,-1),"")))),"")</f>
        <v>17304000</v>
      </c>
      <c r="H99" s="13">
        <f>IFERROR(IF($F99="ALTA",$D99*1,
IF($F99="MEDIA",$D99*0.97,
IF($F99="BAJA",$D99*0.9,
IF($F99="LIQUIDAR",_xlfn.XLOOKUP(A99,Rotación!$A:$A,Rotación!$O:$O,0,0,-1),"")))),"")</f>
        <v>16800000</v>
      </c>
      <c r="I99" s="13">
        <f>IFERROR(IF($F99="ALTA",$D99*0.97,
IF($F99="MEDIA",$D99*0.94,
IF($F99="BAJA",$D99*0.87,
IF($F99="LIQUIDAR",_xlfn.XLOOKUP(A99,Rotación!$A:$A,Rotación!$O:$O,0,0,-1),"")))),"")</f>
        <v>16296000</v>
      </c>
      <c r="J99" s="13">
        <f>IFERROR(IF($F99="ALTA",$D99*0.94,
IF($F99="MEDIA",$D99*0.9,
IF($F99="BAJA",$D99*0.85,
IF($F99="LIQUIDAR",_xlfn.XLOOKUP(A99,Rotación!$A:$A,Rotación!$O:$O,0,0,-1),"")))),"")</f>
        <v>15792000</v>
      </c>
      <c r="K99" s="13" t="str">
        <f>_xlfn.XLOOKUP(A99,Rotación!$A:$A,Rotación!$P:$P,"",0,-1)</f>
        <v/>
      </c>
      <c r="L99" s="25" t="e">
        <f t="shared" si="4"/>
        <v>#VALUE!</v>
      </c>
      <c r="M99" s="26">
        <f t="shared" si="5"/>
        <v>0.95238095238095233</v>
      </c>
      <c r="N99" s="22">
        <f>IFERROR(VLOOKUP(A99,'Base ATR'!$1:$1048576,2,0),"")</f>
        <v>46007.65625</v>
      </c>
      <c r="O99" s="23">
        <f t="shared" ca="1" si="8"/>
        <v>218.34375</v>
      </c>
      <c r="P99" t="str">
        <f t="shared" si="9"/>
        <v>SOBRE MERCADO</v>
      </c>
      <c r="R99" t="e">
        <f>VLOOKUP(A99,FORMULA!A:A,1,0)</f>
        <v>#N/A</v>
      </c>
    </row>
    <row r="100" spans="1:18" x14ac:dyDescent="0.3">
      <c r="A100" t="s">
        <v>4073</v>
      </c>
      <c r="B100" t="str">
        <f>IFERROR(VLOOKUP(A100,'Base ATP'!$1:$1048576,3,0),"")</f>
        <v>FORD</v>
      </c>
      <c r="C100" s="19" t="str">
        <f>IFERROR(VLOOKUP(A100,'Base ATP'!$1:$1048576,4,0),"")</f>
        <v>RANGER</v>
      </c>
      <c r="D100" s="20">
        <v>32200000</v>
      </c>
      <c r="E100" s="20">
        <v>25350000</v>
      </c>
      <c r="F100" s="13" t="s">
        <v>4033</v>
      </c>
      <c r="G100" s="13">
        <f>IFERROR(IF($F100="ALTA",$D100*1.03,
IF($F100="MEDIA",$D100*1,
IF($F100="BAJA",$D100*0.92,
IF($F100="LIQUIDAR",_xlfn.XLOOKUP(A100,Rotación!$A:$A,Rotación!$O:$O,0,0,-1),"")))),"")</f>
        <v>32200000</v>
      </c>
      <c r="H100" s="13">
        <f>IFERROR(IF($F100="ALTA",$D100*1,
IF($F100="MEDIA",$D100*0.97,
IF($F100="BAJA",$D100*0.9,
IF($F100="LIQUIDAR",_xlfn.XLOOKUP(A100,Rotación!$A:$A,Rotación!$O:$O,0,0,-1),"")))),"")</f>
        <v>31234000</v>
      </c>
      <c r="I100" s="13">
        <f>IFERROR(IF($F100="ALTA",$D100*0.97,
IF($F100="MEDIA",$D100*0.94,
IF($F100="BAJA",$D100*0.87,
IF($F100="LIQUIDAR",_xlfn.XLOOKUP(A100,Rotación!$A:$A,Rotación!$O:$O,0,0,-1),"")))),"")</f>
        <v>30268000</v>
      </c>
      <c r="J100" s="13">
        <f>IFERROR(IF($F100="ALTA",$D100*0.94,
IF($F100="MEDIA",$D100*0.9,
IF($F100="BAJA",$D100*0.85,
IF($F100="LIQUIDAR",_xlfn.XLOOKUP(A100,Rotación!$A:$A,Rotación!$O:$O,0,0,-1),"")))),"")</f>
        <v>28980000</v>
      </c>
      <c r="K100" s="13" t="str">
        <f>_xlfn.XLOOKUP(A100,Rotación!$A:$A,Rotación!$P:$P,"",0,-1)</f>
        <v/>
      </c>
      <c r="L100" s="25" t="e">
        <f t="shared" si="4"/>
        <v>#VALUE!</v>
      </c>
      <c r="M100" s="26">
        <f t="shared" si="5"/>
        <v>0.78726708074534157</v>
      </c>
      <c r="N100" s="22">
        <f>IFERROR(VLOOKUP(A100,'Base ATR'!$1:$1048576,2,0),"")</f>
        <v>46042.492361111108</v>
      </c>
      <c r="O100" s="23">
        <f t="shared" ca="1" si="8"/>
        <v>183.50763888889196</v>
      </c>
      <c r="P100" t="str">
        <f t="shared" si="9"/>
        <v>SOBRE MERCADO</v>
      </c>
      <c r="R100" t="e">
        <f>VLOOKUP(A100,FORMULA!A:A,1,0)</f>
        <v>#N/A</v>
      </c>
    </row>
    <row r="101" spans="1:18" x14ac:dyDescent="0.3">
      <c r="A101" t="s">
        <v>4307</v>
      </c>
      <c r="B101" t="str">
        <f>IFERROR(VLOOKUP(A101,'Base ATP'!$1:$1048576,3,0),"")</f>
        <v>FORD</v>
      </c>
      <c r="C101" s="19" t="str">
        <f>IFERROR(VLOOKUP(A101,'Base ATP'!$1:$1048576,4,0),"")</f>
        <v>TERRITORY</v>
      </c>
      <c r="D101" s="20">
        <v>13120000</v>
      </c>
      <c r="E101" s="20">
        <v>10600000</v>
      </c>
      <c r="F101" s="13" t="s">
        <v>4033</v>
      </c>
      <c r="G101" s="13">
        <f>IFERROR(IF($F101="ALTA",$D101*1.03,
IF($F101="MEDIA",$D101*1,
IF($F101="BAJA",$D101*0.92,
IF($F101="LIQUIDAR",_xlfn.XLOOKUP(A101,Rotación!$A:$A,Rotación!$O:$O,0,0,-1),"")))),"")</f>
        <v>13120000</v>
      </c>
      <c r="H101" s="13">
        <f>IFERROR(IF($F101="ALTA",$D101*1,
IF($F101="MEDIA",$D101*0.97,
IF($F101="BAJA",$D101*0.9,
IF($F101="LIQUIDAR",_xlfn.XLOOKUP(A101,Rotación!$A:$A,Rotación!$O:$O,0,0,-1),"")))),"")</f>
        <v>12726400</v>
      </c>
      <c r="I101" s="13">
        <f>IFERROR(IF($F101="ALTA",$D101*0.97,
IF($F101="MEDIA",$D101*0.94,
IF($F101="BAJA",$D101*0.87,
IF($F101="LIQUIDAR",_xlfn.XLOOKUP(A101,Rotación!$A:$A,Rotación!$O:$O,0,0,-1),"")))),"")</f>
        <v>12332800</v>
      </c>
      <c r="J101" s="13">
        <f>IFERROR(IF($F101="ALTA",$D101*0.94,
IF($F101="MEDIA",$D101*0.9,
IF($F101="BAJA",$D101*0.85,
IF($F101="LIQUIDAR",_xlfn.XLOOKUP(A101,Rotación!$A:$A,Rotación!$O:$O,0,0,-1),"")))),"")</f>
        <v>11808000</v>
      </c>
      <c r="K101" s="13" t="str">
        <f>_xlfn.XLOOKUP(A101,Rotación!$A:$A,Rotación!$P:$P,"",0,-1)</f>
        <v/>
      </c>
      <c r="L101" s="25" t="e">
        <f t="shared" si="4"/>
        <v>#VALUE!</v>
      </c>
      <c r="M101" s="26">
        <f t="shared" si="5"/>
        <v>0.80792682926829273</v>
      </c>
      <c r="N101" s="22" t="str">
        <f>IFERROR(VLOOKUP(A101,'Base ATR'!$1:$1048576,2,0),"")</f>
        <v/>
      </c>
      <c r="O101" s="23" t="str">
        <f t="shared" ca="1" si="8"/>
        <v/>
      </c>
      <c r="P101" t="str">
        <f t="shared" si="9"/>
        <v/>
      </c>
      <c r="R101" t="e">
        <f>VLOOKUP(A101,FORMULA!A:A,1,0)</f>
        <v>#N/A</v>
      </c>
    </row>
    <row r="102" spans="1:18" x14ac:dyDescent="0.3">
      <c r="A102" t="s">
        <v>4054</v>
      </c>
      <c r="B102" t="str">
        <f>IFERROR(VLOOKUP(A102,'Base ATP'!$1:$1048576,3,0),"")</f>
        <v/>
      </c>
      <c r="C102" s="19" t="str">
        <f>IFERROR(VLOOKUP(A102,'Base ATP'!$1:$1048576,4,0),"")</f>
        <v/>
      </c>
      <c r="D102" s="20">
        <v>13120000</v>
      </c>
      <c r="E102" s="20">
        <v>10600000</v>
      </c>
      <c r="F102" s="13" t="s">
        <v>4033</v>
      </c>
      <c r="G102" s="13">
        <f>IFERROR(IF($F102="ALTA",$D102*1.03,
IF($F102="MEDIA",$D102*1,
IF($F102="BAJA",$D102*0.92,
IF($F102="LIQUIDAR",_xlfn.XLOOKUP(A102,Rotación!$A:$A,Rotación!$O:$O,0,0,-1),"")))),"")</f>
        <v>13120000</v>
      </c>
      <c r="H102" s="13">
        <f>IFERROR(IF($F102="ALTA",$D102*1,
IF($F102="MEDIA",$D102*0.97,
IF($F102="BAJA",$D102*0.9,
IF($F102="LIQUIDAR",_xlfn.XLOOKUP(A102,Rotación!$A:$A,Rotación!$O:$O,0,0,-1),"")))),"")</f>
        <v>12726400</v>
      </c>
      <c r="I102" s="13">
        <f>IFERROR(IF($F102="ALTA",$D102*0.97,
IF($F102="MEDIA",$D102*0.94,
IF($F102="BAJA",$D102*0.87,
IF($F102="LIQUIDAR",_xlfn.XLOOKUP(A102,Rotación!$A:$A,Rotación!$O:$O,0,0,-1),"")))),"")</f>
        <v>12332800</v>
      </c>
      <c r="J102" s="13">
        <f>IFERROR(IF($F102="ALTA",$D102*0.94,
IF($F102="MEDIA",$D102*0.9,
IF($F102="BAJA",$D102*0.85,
IF($F102="LIQUIDAR",_xlfn.XLOOKUP(A102,Rotación!$A:$A,Rotación!$O:$O,0,0,-1),"")))),"")</f>
        <v>11808000</v>
      </c>
      <c r="K102" s="13" t="str">
        <f>_xlfn.XLOOKUP(A102,Rotación!$A:$A,Rotación!$P:$P,"",0,-1)</f>
        <v/>
      </c>
      <c r="L102" s="25" t="e">
        <f t="shared" si="4"/>
        <v>#VALUE!</v>
      </c>
      <c r="M102" s="26">
        <f t="shared" si="5"/>
        <v>0.80792682926829273</v>
      </c>
      <c r="N102" s="22">
        <f>IFERROR(VLOOKUP(A102,'Base ATR'!$1:$1048576,2,0),"")</f>
        <v>46035.711111111108</v>
      </c>
      <c r="O102" s="23">
        <f t="shared" ca="1" si="8"/>
        <v>190.28888888889196</v>
      </c>
      <c r="P102" t="str">
        <f t="shared" si="9"/>
        <v>SOBRE MERCADO</v>
      </c>
      <c r="R102" t="e">
        <f>VLOOKUP(A102,FORMULA!A:A,1,0)</f>
        <v>#N/A</v>
      </c>
    </row>
    <row r="103" spans="1:18" x14ac:dyDescent="0.3">
      <c r="A103" t="s">
        <v>4310</v>
      </c>
      <c r="B103" t="str">
        <f>IFERROR(VLOOKUP(A103,'Base ATP'!$1:$1048576,3,0),"")</f>
        <v>KIA</v>
      </c>
      <c r="C103" s="19" t="str">
        <f>IFERROR(VLOOKUP(A103,'Base ATP'!$1:$1048576,4,0),"")</f>
        <v>SPORTAGE</v>
      </c>
      <c r="D103" s="20">
        <v>23300000</v>
      </c>
      <c r="E103" s="20">
        <v>19000000</v>
      </c>
      <c r="F103" s="13" t="s">
        <v>4033</v>
      </c>
      <c r="G103" s="13">
        <f>IFERROR(IF($F103="ALTA",$D103*1.03,
IF($F103="MEDIA",$D103*1,
IF($F103="BAJA",$D103*0.92,
IF($F103="LIQUIDAR",_xlfn.XLOOKUP(A103,Rotación!$A:$A,Rotación!$O:$O,0,0,-1),"")))),"")</f>
        <v>23300000</v>
      </c>
      <c r="H103" s="13">
        <f>IFERROR(IF($F103="ALTA",$D103*1,
IF($F103="MEDIA",$D103*0.97,
IF($F103="BAJA",$D103*0.9,
IF($F103="LIQUIDAR",_xlfn.XLOOKUP(A103,Rotación!$A:$A,Rotación!$O:$O,0,0,-1),"")))),"")</f>
        <v>22601000</v>
      </c>
      <c r="I103" s="13">
        <f>IFERROR(IF($F103="ALTA",$D103*0.97,
IF($F103="MEDIA",$D103*0.94,
IF($F103="BAJA",$D103*0.87,
IF($F103="LIQUIDAR",_xlfn.XLOOKUP(A103,Rotación!$A:$A,Rotación!$O:$O,0,0,-1),"")))),"")</f>
        <v>21902000</v>
      </c>
      <c r="J103" s="13">
        <f>IFERROR(IF($F103="ALTA",$D103*0.94,
IF($F103="MEDIA",$D103*0.9,
IF($F103="BAJA",$D103*0.85,
IF($F103="LIQUIDAR",_xlfn.XLOOKUP(A103,Rotación!$A:$A,Rotación!$O:$O,0,0,-1),"")))),"")</f>
        <v>20970000</v>
      </c>
      <c r="K103" s="13" t="str">
        <f>_xlfn.XLOOKUP(A103,Rotación!$A:$A,Rotación!$P:$P,"",0,-1)</f>
        <v/>
      </c>
      <c r="L103" s="25" t="e">
        <f t="shared" si="4"/>
        <v>#VALUE!</v>
      </c>
      <c r="M103" s="26">
        <f t="shared" si="5"/>
        <v>0.81545064377682408</v>
      </c>
      <c r="N103" s="22" t="str">
        <f>IFERROR(VLOOKUP(A103,'Base ATR'!$1:$1048576,2,0),"")</f>
        <v/>
      </c>
      <c r="O103" s="23" t="str">
        <f t="shared" ca="1" si="8"/>
        <v/>
      </c>
      <c r="P103" t="str">
        <f t="shared" si="9"/>
        <v/>
      </c>
      <c r="R103" t="e">
        <f>VLOOKUP(A103,FORMULA!A:A,1,0)</f>
        <v>#N/A</v>
      </c>
    </row>
    <row r="104" spans="1:18" x14ac:dyDescent="0.3">
      <c r="A104" t="s">
        <v>5282</v>
      </c>
      <c r="B104" t="str">
        <f>IFERROR(VLOOKUP(A104,'Base ATP'!$1:$1048576,3,0),"")</f>
        <v/>
      </c>
      <c r="C104" s="19" t="str">
        <f>IFERROR(VLOOKUP(A104,'Base ATP'!$1:$1048576,4,0),"")</f>
        <v/>
      </c>
      <c r="D104" s="20">
        <v>28610000</v>
      </c>
      <c r="E104" s="20">
        <v>21000000</v>
      </c>
      <c r="F104" s="13" t="s">
        <v>4033</v>
      </c>
      <c r="G104" s="13">
        <f>IFERROR(IF($F104="ALTA",$D104*1.03,
IF($F104="MEDIA",$D104*1,
IF($F104="BAJA",$D104*0.92,
IF($F104="LIQUIDAR",_xlfn.XLOOKUP(A104,Rotación!$A:$A,Rotación!$O:$O,0,0,-1),"")))),"")</f>
        <v>28610000</v>
      </c>
      <c r="H104" s="13">
        <f>IFERROR(IF($F104="ALTA",$D104*1,
IF($F104="MEDIA",$D104*0.97,
IF($F104="BAJA",$D104*0.9,
IF($F104="LIQUIDAR",_xlfn.XLOOKUP(A104,Rotación!$A:$A,Rotación!$O:$O,0,0,-1),"")))),"")</f>
        <v>27751700</v>
      </c>
      <c r="I104" s="13">
        <f>IFERROR(IF($F104="ALTA",$D104*0.97,
IF($F104="MEDIA",$D104*0.94,
IF($F104="BAJA",$D104*0.87,
IF($F104="LIQUIDAR",_xlfn.XLOOKUP(A104,Rotación!$A:$A,Rotación!$O:$O,0,0,-1),"")))),"")</f>
        <v>26893400</v>
      </c>
      <c r="J104" s="13">
        <f>IFERROR(IF($F104="ALTA",$D104*0.94,
IF($F104="MEDIA",$D104*0.9,
IF($F104="BAJA",$D104*0.85,
IF($F104="LIQUIDAR",_xlfn.XLOOKUP(A104,Rotación!$A:$A,Rotación!$O:$O,0,0,-1),"")))),"")</f>
        <v>25749000</v>
      </c>
      <c r="K104" s="13" t="str">
        <f>_xlfn.XLOOKUP(A104,Rotación!$A:$A,Rotación!$P:$P,"",0,-1)</f>
        <v/>
      </c>
      <c r="L104" s="25" t="e">
        <f t="shared" si="4"/>
        <v>#VALUE!</v>
      </c>
      <c r="M104" s="26">
        <f t="shared" si="5"/>
        <v>0.73400908773156237</v>
      </c>
      <c r="N104" s="22" t="str">
        <f>IFERROR(VLOOKUP(A104,'Base ATR'!$1:$1048576,2,0),"")</f>
        <v/>
      </c>
      <c r="O104" s="23" t="str">
        <f t="shared" ca="1" si="8"/>
        <v/>
      </c>
      <c r="P104" t="str">
        <f t="shared" si="9"/>
        <v/>
      </c>
      <c r="R104" t="e">
        <f>VLOOKUP(A104,FORMULA!A:A,1,0)</f>
        <v>#N/A</v>
      </c>
    </row>
    <row r="105" spans="1:18" x14ac:dyDescent="0.3">
      <c r="A105" t="s">
        <v>4318</v>
      </c>
      <c r="B105" t="str">
        <f>IFERROR(VLOOKUP(A105,'Base ATP'!$1:$1048576,3,0),"")</f>
        <v>MAZDA</v>
      </c>
      <c r="C105" s="19" t="str">
        <f>IFERROR(VLOOKUP(A105,'Base ATP'!$1:$1048576,4,0),"")</f>
        <v>ALL-NEW CX-30</v>
      </c>
      <c r="D105" s="20">
        <v>18500000</v>
      </c>
      <c r="E105" s="20">
        <v>15800000</v>
      </c>
      <c r="F105" s="13" t="s">
        <v>4033</v>
      </c>
      <c r="G105" s="13">
        <f>IFERROR(IF($F105="ALTA",$D105*1.03,
IF($F105="MEDIA",$D105*1,
IF($F105="BAJA",$D105*0.92,
IF($F105="LIQUIDAR",_xlfn.XLOOKUP(A105,Rotación!$A:$A,Rotación!$O:$O,0,0,-1),"")))),"")</f>
        <v>18500000</v>
      </c>
      <c r="H105" s="13">
        <f>IFERROR(IF($F105="ALTA",$D105*1,
IF($F105="MEDIA",$D105*0.97,
IF($F105="BAJA",$D105*0.9,
IF($F105="LIQUIDAR",_xlfn.XLOOKUP(A105,Rotación!$A:$A,Rotación!$O:$O,0,0,-1),"")))),"")</f>
        <v>17945000</v>
      </c>
      <c r="I105" s="13">
        <f>IFERROR(IF($F105="ALTA",$D105*0.97,
IF($F105="MEDIA",$D105*0.94,
IF($F105="BAJA",$D105*0.87,
IF($F105="LIQUIDAR",_xlfn.XLOOKUP(A105,Rotación!$A:$A,Rotación!$O:$O,0,0,-1),"")))),"")</f>
        <v>17390000</v>
      </c>
      <c r="J105" s="13">
        <f>IFERROR(IF($F105="ALTA",$D105*0.94,
IF($F105="MEDIA",$D105*0.9,
IF($F105="BAJA",$D105*0.85,
IF($F105="LIQUIDAR",_xlfn.XLOOKUP(A105,Rotación!$A:$A,Rotación!$O:$O,0,0,-1),"")))),"")</f>
        <v>16650000</v>
      </c>
      <c r="K105" s="13" t="str">
        <f>_xlfn.XLOOKUP(A105,Rotación!$A:$A,Rotación!$P:$P,"",0,-1)</f>
        <v/>
      </c>
      <c r="L105" s="25" t="e">
        <f t="shared" si="4"/>
        <v>#VALUE!</v>
      </c>
      <c r="M105" s="26">
        <f t="shared" si="5"/>
        <v>0.8540540540540541</v>
      </c>
      <c r="N105" s="22" t="str">
        <f>IFERROR(VLOOKUP(A105,'Base ATR'!$1:$1048576,2,0),"")</f>
        <v/>
      </c>
      <c r="O105" s="23" t="str">
        <f t="shared" ca="1" si="8"/>
        <v/>
      </c>
      <c r="P105" t="str">
        <f t="shared" si="9"/>
        <v/>
      </c>
      <c r="R105" t="e">
        <f>VLOOKUP(A105,FORMULA!A:A,1,0)</f>
        <v>#N/A</v>
      </c>
    </row>
    <row r="106" spans="1:18" x14ac:dyDescent="0.3">
      <c r="A106" t="s">
        <v>4322</v>
      </c>
      <c r="B106" t="str">
        <f>IFERROR(VLOOKUP(A106,'Base ATP'!$1:$1048576,3,0),"")</f>
        <v>RAM</v>
      </c>
      <c r="C106" s="19" t="str">
        <f>IFERROR(VLOOKUP(A106,'Base ATP'!$1:$1048576,4,0),"")</f>
        <v>NEW 1500</v>
      </c>
      <c r="D106" s="20">
        <v>31490000</v>
      </c>
      <c r="E106" s="20">
        <v>25000000</v>
      </c>
      <c r="F106" s="13" t="s">
        <v>5398</v>
      </c>
      <c r="G106" s="13">
        <f>IFERROR(IF($F106="ALTA",$D106*1.03,
IF($F106="MEDIA",$D106*1,
IF($F106="BAJA",$D106*0.92,
IF($F106="LIQUIDAR",_xlfn.XLOOKUP(A106,Rotación!$A:$A,Rotación!$O:$O,0,0,-1),"")))),"")</f>
        <v>28970800</v>
      </c>
      <c r="H106" s="13">
        <f>IFERROR(IF($F106="ALTA",$D106*1,
IF($F106="MEDIA",$D106*0.97,
IF($F106="BAJA",$D106*0.9,
IF($F106="LIQUIDAR",_xlfn.XLOOKUP(A106,Rotación!$A:$A,Rotación!$O:$O,0,0,-1),"")))),"")</f>
        <v>28341000</v>
      </c>
      <c r="I106" s="13">
        <f>IFERROR(IF($F106="ALTA",$D106*0.97,
IF($F106="MEDIA",$D106*0.94,
IF($F106="BAJA",$D106*0.87,
IF($F106="LIQUIDAR",_xlfn.XLOOKUP(A106,Rotación!$A:$A,Rotación!$O:$O,0,0,-1),"")))),"")</f>
        <v>27396300</v>
      </c>
      <c r="J106" s="13">
        <f>IFERROR(IF($F106="ALTA",$D106*0.94,
IF($F106="MEDIA",$D106*0.9,
IF($F106="BAJA",$D106*0.85,
IF($F106="LIQUIDAR",_xlfn.XLOOKUP(A106,Rotación!$A:$A,Rotación!$O:$O,0,0,-1),"")))),"")</f>
        <v>26766500</v>
      </c>
      <c r="K106" s="13" t="str">
        <f>_xlfn.XLOOKUP(A106,Rotación!$A:$A,Rotación!$P:$P,"",0,-1)</f>
        <v/>
      </c>
      <c r="L106" s="25" t="e">
        <f t="shared" si="4"/>
        <v>#VALUE!</v>
      </c>
      <c r="M106" s="26">
        <f t="shared" si="5"/>
        <v>0.79390282629406161</v>
      </c>
      <c r="N106" s="22">
        <f>IFERROR(VLOOKUP(A106,'Base ATR'!$1:$1048576,2,0),"")</f>
        <v>46052.737500000003</v>
      </c>
      <c r="O106" s="23">
        <f t="shared" ca="1" si="8"/>
        <v>173.26249999999709</v>
      </c>
      <c r="P106" t="str">
        <f t="shared" si="9"/>
        <v>SOBRE MERCADO</v>
      </c>
      <c r="R106" t="e">
        <f>VLOOKUP(A106,FORMULA!A:A,1,0)</f>
        <v>#N/A</v>
      </c>
    </row>
    <row r="107" spans="1:18" x14ac:dyDescent="0.3">
      <c r="A107" t="s">
        <v>29</v>
      </c>
      <c r="B107" t="str">
        <f>IFERROR(VLOOKUP(A107,'Base ATP'!$1:$1048576,3,0),"")</f>
        <v>FORD</v>
      </c>
      <c r="C107" s="19" t="str">
        <f>IFERROR(VLOOKUP(A107,'Base ATP'!$1:$1048576,4,0),"")</f>
        <v>NUEVA EXPLORER</v>
      </c>
      <c r="D107" s="20">
        <v>49700000</v>
      </c>
      <c r="E107" s="20">
        <v>46000000</v>
      </c>
      <c r="F107" s="13" t="s">
        <v>4033</v>
      </c>
      <c r="G107" s="13">
        <f>IFERROR(IF($F107="ALTA",$D107*1.03,
IF($F107="MEDIA",$D107*1,
IF($F107="BAJA",$D107*0.92,
IF($F107="LIQUIDAR",_xlfn.XLOOKUP(A107,Rotación!$A:$A,Rotación!$O:$O,0,0,-1),"")))),"")</f>
        <v>49700000</v>
      </c>
      <c r="H107" s="13">
        <f>IFERROR(IF($F107="ALTA",$D107*1,
IF($F107="MEDIA",$D107*0.97,
IF($F107="BAJA",$D107*0.9,
IF($F107="LIQUIDAR",_xlfn.XLOOKUP(A107,Rotación!$A:$A,Rotación!$O:$O,0,0,-1),"")))),"")</f>
        <v>48209000</v>
      </c>
      <c r="I107" s="13">
        <f>IFERROR(IF($F107="ALTA",$D107*0.97,
IF($F107="MEDIA",$D107*0.94,
IF($F107="BAJA",$D107*0.87,
IF($F107="LIQUIDAR",_xlfn.XLOOKUP(A107,Rotación!$A:$A,Rotación!$O:$O,0,0,-1),"")))),"")</f>
        <v>46718000</v>
      </c>
      <c r="J107" s="13">
        <f>IFERROR(IF($F107="ALTA",$D107*0.94,
IF($F107="MEDIA",$D107*0.9,
IF($F107="BAJA",$D107*0.85,
IF($F107="LIQUIDAR",_xlfn.XLOOKUP(A107,Rotación!$A:$A,Rotación!$O:$O,0,0,-1),"")))),"")</f>
        <v>44730000</v>
      </c>
      <c r="K107" s="13" t="str">
        <f>_xlfn.XLOOKUP(A107,Rotación!$A:$A,Rotación!$P:$P,"",0,-1)</f>
        <v/>
      </c>
      <c r="L107" s="25" t="e">
        <f t="shared" si="4"/>
        <v>#VALUE!</v>
      </c>
      <c r="M107" s="26">
        <f t="shared" si="5"/>
        <v>0.92555331991951706</v>
      </c>
      <c r="N107" s="22">
        <f>IFERROR(VLOOKUP(A107,'Base ATR'!$1:$1048576,2,0),"")</f>
        <v>46003.512499999997</v>
      </c>
      <c r="O107" s="23">
        <f t="shared" ca="1" si="8"/>
        <v>222.48750000000291</v>
      </c>
      <c r="P107" t="str">
        <f t="shared" si="9"/>
        <v>SOBRE MERCADO</v>
      </c>
      <c r="R107" t="e">
        <f>VLOOKUP(A107,FORMULA!A:A,1,0)</f>
        <v>#N/A</v>
      </c>
    </row>
    <row r="108" spans="1:18" x14ac:dyDescent="0.3">
      <c r="A108" t="s">
        <v>103</v>
      </c>
      <c r="B108" t="str">
        <f>IFERROR(VLOOKUP(A108,'Base ATP'!$1:$1048576,3,0),"")</f>
        <v>CHERY</v>
      </c>
      <c r="C108" s="19" t="str">
        <f>IFERROR(VLOOKUP(A108,'Base ATP'!$1:$1048576,4,0),"")</f>
        <v>TIGGO 2</v>
      </c>
      <c r="D108" s="20">
        <v>7050000</v>
      </c>
      <c r="E108" s="20">
        <v>4500000</v>
      </c>
      <c r="F108" s="13" t="s">
        <v>5397</v>
      </c>
      <c r="G108" s="13">
        <f>IFERROR(IF($F108="ALTA",$D108*1.03,
IF($F108="MEDIA",$D108*1,
IF($F108="BAJA",$D108*0.92,
IF($F108="LIQUIDAR",_xlfn.XLOOKUP(A108,Rotación!$A:$A,Rotación!$O:$O,0,0,-1),"")))),"")</f>
        <v>7261500</v>
      </c>
      <c r="H108" s="13">
        <f>IFERROR(IF($F108="ALTA",$D108*1,
IF($F108="MEDIA",$D108*0.97,
IF($F108="BAJA",$D108*0.9,
IF($F108="LIQUIDAR",_xlfn.XLOOKUP(A108,Rotación!$A:$A,Rotación!$O:$O,0,0,-1),"")))),"")</f>
        <v>7050000</v>
      </c>
      <c r="I108" s="13">
        <f>IFERROR(IF($F108="ALTA",$D108*0.97,
IF($F108="MEDIA",$D108*0.94,
IF($F108="BAJA",$D108*0.87,
IF($F108="LIQUIDAR",_xlfn.XLOOKUP(A108,Rotación!$A:$A,Rotación!$O:$O,0,0,-1),"")))),"")</f>
        <v>6838500</v>
      </c>
      <c r="J108" s="13">
        <f>IFERROR(IF($F108="ALTA",$D108*0.94,
IF($F108="MEDIA",$D108*0.9,
IF($F108="BAJA",$D108*0.85,
IF($F108="LIQUIDAR",_xlfn.XLOOKUP(A108,Rotación!$A:$A,Rotación!$O:$O,0,0,-1),"")))),"")</f>
        <v>6627000</v>
      </c>
      <c r="K108" s="13" t="str">
        <f>_xlfn.XLOOKUP(A108,Rotación!$A:$A,Rotación!$P:$P,"",0,-1)</f>
        <v/>
      </c>
      <c r="L108" s="25" t="e">
        <f t="shared" si="4"/>
        <v>#VALUE!</v>
      </c>
      <c r="M108" s="26">
        <f t="shared" si="5"/>
        <v>0.63829787234042556</v>
      </c>
      <c r="N108" s="22">
        <f>IFERROR(VLOOKUP(A108,'Base ATR'!$1:$1048576,2,0),"")</f>
        <v>45996.744444444441</v>
      </c>
      <c r="O108" s="23">
        <f t="shared" ca="1" si="8"/>
        <v>229.25555555555911</v>
      </c>
      <c r="P108" t="str">
        <f t="shared" si="9"/>
        <v>SOBRE MERCADO</v>
      </c>
      <c r="R108" t="e">
        <f>VLOOKUP(A108,FORMULA!A:A,1,0)</f>
        <v>#N/A</v>
      </c>
    </row>
    <row r="109" spans="1:18" x14ac:dyDescent="0.3">
      <c r="A109" t="s">
        <v>97</v>
      </c>
      <c r="B109" t="str">
        <f>IFERROR(VLOOKUP(A109,'Base ATP'!$1:$1048576,3,0),"")</f>
        <v>DONGFENG</v>
      </c>
      <c r="C109" s="19" t="str">
        <f>IFERROR(VLOOKUP(A109,'Base ATP'!$1:$1048576,4,0),"")</f>
        <v>T5</v>
      </c>
      <c r="D109" s="20">
        <v>12700000</v>
      </c>
      <c r="E109" s="20">
        <v>10700000</v>
      </c>
      <c r="F109" s="13" t="s">
        <v>4033</v>
      </c>
      <c r="G109" s="13">
        <f>IFERROR(IF($F109="ALTA",$D109*1.03,
IF($F109="MEDIA",$D109*1,
IF($F109="BAJA",$D109*0.92,
IF($F109="LIQUIDAR",_xlfn.XLOOKUP(A109,Rotación!$A:$A,Rotación!$O:$O,0,0,-1),"")))),"")</f>
        <v>12700000</v>
      </c>
      <c r="H109" s="13">
        <f>IFERROR(IF($F109="ALTA",$D109*1,
IF($F109="MEDIA",$D109*0.97,
IF($F109="BAJA",$D109*0.9,
IF($F109="LIQUIDAR",_xlfn.XLOOKUP(A109,Rotación!$A:$A,Rotación!$O:$O,0,0,-1),"")))),"")</f>
        <v>12319000</v>
      </c>
      <c r="I109" s="13">
        <f>IFERROR(IF($F109="ALTA",$D109*0.97,
IF($F109="MEDIA",$D109*0.94,
IF($F109="BAJA",$D109*0.87,
IF($F109="LIQUIDAR",_xlfn.XLOOKUP(A109,Rotación!$A:$A,Rotación!$O:$O,0,0,-1),"")))),"")</f>
        <v>11938000</v>
      </c>
      <c r="J109" s="13">
        <f>IFERROR(IF($F109="ALTA",$D109*0.94,
IF($F109="MEDIA",$D109*0.9,
IF($F109="BAJA",$D109*0.85,
IF($F109="LIQUIDAR",_xlfn.XLOOKUP(A109,Rotación!$A:$A,Rotación!$O:$O,0,0,-1),"")))),"")</f>
        <v>11430000</v>
      </c>
      <c r="K109" s="13" t="str">
        <f>_xlfn.XLOOKUP(A109,Rotación!$A:$A,Rotación!$P:$P,"",0,-1)</f>
        <v/>
      </c>
      <c r="L109" s="25" t="e">
        <f t="shared" si="4"/>
        <v>#VALUE!</v>
      </c>
      <c r="M109" s="26">
        <f t="shared" si="5"/>
        <v>0.84251968503937003</v>
      </c>
      <c r="N109" s="22">
        <f>IFERROR(VLOOKUP(A109,'Base ATR'!$1:$1048576,2,0),"")</f>
        <v>46000.73541666667</v>
      </c>
      <c r="O109" s="23">
        <f t="shared" ca="1" si="8"/>
        <v>225.26458333332994</v>
      </c>
      <c r="P109" t="str">
        <f t="shared" si="9"/>
        <v>SOBRE MERCADO</v>
      </c>
      <c r="R109" t="e">
        <f>VLOOKUP(A109,FORMULA!A:A,1,0)</f>
        <v>#N/A</v>
      </c>
    </row>
    <row r="110" spans="1:18" x14ac:dyDescent="0.3">
      <c r="A110" t="s">
        <v>267</v>
      </c>
      <c r="B110" t="str">
        <f>IFERROR(VLOOKUP(A110,'Base ATP'!$1:$1048576,3,0),"")</f>
        <v>JMC</v>
      </c>
      <c r="C110" s="19" t="str">
        <f>IFERROR(VLOOKUP(A110,'Base ATP'!$1:$1048576,4,0),"")</f>
        <v>VIGUS</v>
      </c>
      <c r="D110" s="20">
        <v>11500000</v>
      </c>
      <c r="E110" s="20">
        <v>10000000</v>
      </c>
      <c r="F110" s="13" t="s">
        <v>4033</v>
      </c>
      <c r="G110" s="13">
        <f>IFERROR(IF($F110="ALTA",$D110*1.03,
IF($F110="MEDIA",$D110*1,
IF($F110="BAJA",$D110*0.92,
IF($F110="LIQUIDAR",_xlfn.XLOOKUP(A110,Rotación!$A:$A,Rotación!$O:$O,0,0,-1),"")))),"")</f>
        <v>11500000</v>
      </c>
      <c r="H110" s="13">
        <f>IFERROR(IF($F110="ALTA",$D110*1,
IF($F110="MEDIA",$D110*0.97,
IF($F110="BAJA",$D110*0.9,
IF($F110="LIQUIDAR",_xlfn.XLOOKUP(A110,Rotación!$A:$A,Rotación!$O:$O,0,0,-1),"")))),"")</f>
        <v>11155000</v>
      </c>
      <c r="I110" s="13">
        <f>IFERROR(IF($F110="ALTA",$D110*0.97,
IF($F110="MEDIA",$D110*0.94,
IF($F110="BAJA",$D110*0.87,
IF($F110="LIQUIDAR",_xlfn.XLOOKUP(A110,Rotación!$A:$A,Rotación!$O:$O,0,0,-1),"")))),"")</f>
        <v>10810000</v>
      </c>
      <c r="J110" s="13">
        <f>IFERROR(IF($F110="ALTA",$D110*0.94,
IF($F110="MEDIA",$D110*0.9,
IF($F110="BAJA",$D110*0.85,
IF($F110="LIQUIDAR",_xlfn.XLOOKUP(A110,Rotación!$A:$A,Rotación!$O:$O,0,0,-1),"")))),"")</f>
        <v>10350000</v>
      </c>
      <c r="K110" s="13" t="str">
        <f>_xlfn.XLOOKUP(A110,Rotación!$A:$A,Rotación!$P:$P,"",0,-1)</f>
        <v/>
      </c>
      <c r="L110" s="25" t="e">
        <f t="shared" si="4"/>
        <v>#VALUE!</v>
      </c>
      <c r="M110" s="26">
        <f t="shared" si="5"/>
        <v>0.86956521739130432</v>
      </c>
      <c r="N110" s="22">
        <f>IFERROR(VLOOKUP(A110,'Base ATR'!$1:$1048576,2,0),"")</f>
        <v>46000.795138888891</v>
      </c>
      <c r="O110" s="23">
        <f t="shared" ca="1" si="8"/>
        <v>225.20486111110949</v>
      </c>
      <c r="P110" t="str">
        <f t="shared" si="9"/>
        <v>SOBRE MERCADO</v>
      </c>
      <c r="R110" t="e">
        <f>VLOOKUP(A110,FORMULA!A:A,1,0)</f>
        <v>#N/A</v>
      </c>
    </row>
    <row r="111" spans="1:18" x14ac:dyDescent="0.3">
      <c r="A111" t="s">
        <v>326</v>
      </c>
      <c r="B111" t="str">
        <f>IFERROR(VLOOKUP(A111,'Base ATP'!$1:$1048576,3,0),"")</f>
        <v>PEUGEOT</v>
      </c>
      <c r="C111" s="19" t="str">
        <f>IFERROR(VLOOKUP(A111,'Base ATP'!$1:$1048576,4,0),"")</f>
        <v>NUEVO 208</v>
      </c>
      <c r="D111" s="20">
        <v>9400000</v>
      </c>
      <c r="E111" s="20">
        <v>7400000</v>
      </c>
      <c r="F111" s="13" t="s">
        <v>5398</v>
      </c>
      <c r="G111" s="13">
        <f>IFERROR(IF($F111="ALTA",$D111*1.03,
IF($F111="MEDIA",$D111*1,
IF($F111="BAJA",$D111*0.92,
IF($F111="LIQUIDAR",_xlfn.XLOOKUP(A111,Rotación!$A:$A,Rotación!$O:$O,0,0,-1),"")))),"")</f>
        <v>8648000</v>
      </c>
      <c r="H111" s="13">
        <f>IFERROR(IF($F111="ALTA",$D111*1,
IF($F111="MEDIA",$D111*0.97,
IF($F111="BAJA",$D111*0.9,
IF($F111="LIQUIDAR",_xlfn.XLOOKUP(A111,Rotación!$A:$A,Rotación!$O:$O,0,0,-1),"")))),"")</f>
        <v>8460000</v>
      </c>
      <c r="I111" s="13">
        <f>IFERROR(IF($F111="ALTA",$D111*0.97,
IF($F111="MEDIA",$D111*0.94,
IF($F111="BAJA",$D111*0.87,
IF($F111="LIQUIDAR",_xlfn.XLOOKUP(A111,Rotación!$A:$A,Rotación!$O:$O,0,0,-1),"")))),"")</f>
        <v>8178000</v>
      </c>
      <c r="J111" s="13">
        <f>IFERROR(IF($F111="ALTA",$D111*0.94,
IF($F111="MEDIA",$D111*0.9,
IF($F111="BAJA",$D111*0.85,
IF($F111="LIQUIDAR",_xlfn.XLOOKUP(A111,Rotación!$A:$A,Rotación!$O:$O,0,0,-1),"")))),"")</f>
        <v>7990000</v>
      </c>
      <c r="K111" s="13" t="str">
        <f>_xlfn.XLOOKUP(A111,Rotación!$A:$A,Rotación!$P:$P,"",0,-1)</f>
        <v/>
      </c>
      <c r="L111" s="25" t="e">
        <f t="shared" si="4"/>
        <v>#VALUE!</v>
      </c>
      <c r="M111" s="26">
        <f t="shared" si="5"/>
        <v>0.78723404255319152</v>
      </c>
      <c r="N111" s="22">
        <f>IFERROR(VLOOKUP(A111,'Base ATR'!$1:$1048576,2,0),"")</f>
        <v>46003.509027777778</v>
      </c>
      <c r="O111" s="23">
        <f t="shared" ca="1" si="8"/>
        <v>222.4909722222219</v>
      </c>
      <c r="P111" t="str">
        <f t="shared" si="9"/>
        <v>SOBRE MERCADO</v>
      </c>
      <c r="R111" t="e">
        <f>VLOOKUP(A111,FORMULA!A:A,1,0)</f>
        <v>#N/A</v>
      </c>
    </row>
    <row r="112" spans="1:18" x14ac:dyDescent="0.3">
      <c r="A112" t="s">
        <v>271</v>
      </c>
      <c r="B112" t="str">
        <f>IFERROR(VLOOKUP(A112,'Base ATP'!$1:$1048576,3,0),"")</f>
        <v>KIA</v>
      </c>
      <c r="C112" s="19" t="str">
        <f>IFERROR(VLOOKUP(A112,'Base ATP'!$1:$1048576,4,0),"")</f>
        <v>SONET</v>
      </c>
      <c r="D112" s="20">
        <v>13340000</v>
      </c>
      <c r="E112" s="20">
        <v>10600000</v>
      </c>
      <c r="F112" s="13" t="s">
        <v>4033</v>
      </c>
      <c r="G112" s="13">
        <f>IFERROR(IF($F112="ALTA",$D112*1.03,
IF($F112="MEDIA",$D112*1,
IF($F112="BAJA",$D112*0.92,
IF($F112="LIQUIDAR",_xlfn.XLOOKUP(A112,Rotación!$A:$A,Rotación!$O:$O,0,0,-1),"")))),"")</f>
        <v>13340000</v>
      </c>
      <c r="H112" s="13">
        <f>IFERROR(IF($F112="ALTA",$D112*1,
IF($F112="MEDIA",$D112*0.97,
IF($F112="BAJA",$D112*0.9,
IF($F112="LIQUIDAR",_xlfn.XLOOKUP(A112,Rotación!$A:$A,Rotación!$O:$O,0,0,-1),"")))),"")</f>
        <v>12939800</v>
      </c>
      <c r="I112" s="13">
        <f>IFERROR(IF($F112="ALTA",$D112*0.97,
IF($F112="MEDIA",$D112*0.94,
IF($F112="BAJA",$D112*0.87,
IF($F112="LIQUIDAR",_xlfn.XLOOKUP(A112,Rotación!$A:$A,Rotación!$O:$O,0,0,-1),"")))),"")</f>
        <v>12539600</v>
      </c>
      <c r="J112" s="13">
        <f>IFERROR(IF($F112="ALTA",$D112*0.94,
IF($F112="MEDIA",$D112*0.9,
IF($F112="BAJA",$D112*0.85,
IF($F112="LIQUIDAR",_xlfn.XLOOKUP(A112,Rotación!$A:$A,Rotación!$O:$O,0,0,-1),"")))),"")</f>
        <v>12006000</v>
      </c>
      <c r="K112" s="13" t="str">
        <f>_xlfn.XLOOKUP(A112,Rotación!$A:$A,Rotación!$P:$P,"",0,-1)</f>
        <v/>
      </c>
      <c r="L112" s="25" t="e">
        <f t="shared" si="4"/>
        <v>#VALUE!</v>
      </c>
      <c r="M112" s="26">
        <f t="shared" si="5"/>
        <v>0.79460269865067468</v>
      </c>
      <c r="N112" s="22">
        <f>IFERROR(VLOOKUP(A112,'Base ATR'!$1:$1048576,2,0),"")</f>
        <v>46001.736111111109</v>
      </c>
      <c r="O112" s="23">
        <f t="shared" ca="1" si="8"/>
        <v>224.26388888889051</v>
      </c>
      <c r="P112" t="str">
        <f t="shared" si="9"/>
        <v>SOBRE MERCADO</v>
      </c>
      <c r="R112" t="e">
        <f>VLOOKUP(A112,FORMULA!A:A,1,0)</f>
        <v>#N/A</v>
      </c>
    </row>
    <row r="113" spans="1:18" x14ac:dyDescent="0.3">
      <c r="A113" t="s">
        <v>81</v>
      </c>
      <c r="B113" t="str">
        <f>IFERROR(VLOOKUP(A113,'Base ATP'!$1:$1048576,3,0),"")</f>
        <v>FORD</v>
      </c>
      <c r="C113" s="19" t="str">
        <f>IFERROR(VLOOKUP(A113,'Base ATP'!$1:$1048576,4,0),"")</f>
        <v>F-150</v>
      </c>
      <c r="D113" s="20">
        <v>28900000</v>
      </c>
      <c r="E113" s="20">
        <v>24000000</v>
      </c>
      <c r="F113" s="13" t="s">
        <v>4033</v>
      </c>
      <c r="G113" s="13">
        <f>IFERROR(IF($F113="ALTA",$D113*1.03,
IF($F113="MEDIA",$D113*1,
IF($F113="BAJA",$D113*0.92,
IF($F113="LIQUIDAR",_xlfn.XLOOKUP(A113,Rotación!$A:$A,Rotación!$O:$O,0,0,-1),"")))),"")</f>
        <v>28900000</v>
      </c>
      <c r="H113" s="13">
        <f>IFERROR(IF($F113="ALTA",$D113*1,
IF($F113="MEDIA",$D113*0.97,
IF($F113="BAJA",$D113*0.9,
IF($F113="LIQUIDAR",_xlfn.XLOOKUP(A113,Rotación!$A:$A,Rotación!$O:$O,0,0,-1),"")))),"")</f>
        <v>28033000</v>
      </c>
      <c r="I113" s="13">
        <f>IFERROR(IF($F113="ALTA",$D113*0.97,
IF($F113="MEDIA",$D113*0.94,
IF($F113="BAJA",$D113*0.87,
IF($F113="LIQUIDAR",_xlfn.XLOOKUP(A113,Rotación!$A:$A,Rotación!$O:$O,0,0,-1),"")))),"")</f>
        <v>27166000</v>
      </c>
      <c r="J113" s="13">
        <f>IFERROR(IF($F113="ALTA",$D113*0.94,
IF($F113="MEDIA",$D113*0.9,
IF($F113="BAJA",$D113*0.85,
IF($F113="LIQUIDAR",_xlfn.XLOOKUP(A113,Rotación!$A:$A,Rotación!$O:$O,0,0,-1),"")))),"")</f>
        <v>26010000</v>
      </c>
      <c r="K113" s="13" t="str">
        <f>_xlfn.XLOOKUP(A113,Rotación!$A:$A,Rotación!$P:$P,"",0,-1)</f>
        <v/>
      </c>
      <c r="L113" s="25" t="e">
        <f t="shared" si="4"/>
        <v>#VALUE!</v>
      </c>
      <c r="M113" s="26">
        <f t="shared" si="5"/>
        <v>0.83044982698961933</v>
      </c>
      <c r="N113" s="22">
        <f>IFERROR(VLOOKUP(A113,'Base ATR'!$1:$1048576,2,0),"")</f>
        <v>45992.670138888891</v>
      </c>
      <c r="O113" s="23">
        <f t="shared" ca="1" si="8"/>
        <v>233.32986111110949</v>
      </c>
      <c r="P113" t="str">
        <f t="shared" si="9"/>
        <v>SOBRE MERCADO</v>
      </c>
      <c r="R113" t="e">
        <f>VLOOKUP(A113,FORMULA!A:A,1,0)</f>
        <v>#N/A</v>
      </c>
    </row>
    <row r="114" spans="1:18" x14ac:dyDescent="0.3">
      <c r="A114" t="s">
        <v>4872</v>
      </c>
      <c r="B114" t="str">
        <f>IFERROR(VLOOKUP(A114,'Base ATP'!$1:$1048576,3,0),"")</f>
        <v>SUBARU</v>
      </c>
      <c r="C114" s="19" t="str">
        <f>IFERROR(VLOOKUP(A114,'Base ATP'!$1:$1048576,4,0),"")</f>
        <v>ALL NEW IMPREZA</v>
      </c>
      <c r="D114" s="20">
        <v>19570000</v>
      </c>
      <c r="E114" s="20">
        <v>15800000</v>
      </c>
      <c r="F114" s="13" t="s">
        <v>4033</v>
      </c>
      <c r="G114" s="13">
        <f>IFERROR(IF($F114="ALTA",$D114*1.03,
IF($F114="MEDIA",$D114*1,
IF($F114="BAJA",$D114*0.92,
IF($F114="LIQUIDAR",_xlfn.XLOOKUP(A114,Rotación!$A:$A,Rotación!$O:$O,0,0,-1),"")))),"")</f>
        <v>19570000</v>
      </c>
      <c r="H114" s="13">
        <f>IFERROR(IF($F114="ALTA",$D114*1,
IF($F114="MEDIA",$D114*0.97,
IF($F114="BAJA",$D114*0.9,
IF($F114="LIQUIDAR",_xlfn.XLOOKUP(A114,Rotación!$A:$A,Rotación!$O:$O,0,0,-1),"")))),"")</f>
        <v>18982900</v>
      </c>
      <c r="I114" s="13">
        <f>IFERROR(IF($F114="ALTA",$D114*0.97,
IF($F114="MEDIA",$D114*0.94,
IF($F114="BAJA",$D114*0.87,
IF($F114="LIQUIDAR",_xlfn.XLOOKUP(A114,Rotación!$A:$A,Rotación!$O:$O,0,0,-1),"")))),"")</f>
        <v>18395800</v>
      </c>
      <c r="J114" s="13">
        <f>IFERROR(IF($F114="ALTA",$D114*0.94,
IF($F114="MEDIA",$D114*0.9,
IF($F114="BAJA",$D114*0.85,
IF($F114="LIQUIDAR",_xlfn.XLOOKUP(A114,Rotación!$A:$A,Rotación!$O:$O,0,0,-1),"")))),"")</f>
        <v>17613000</v>
      </c>
      <c r="K114" s="13" t="str">
        <f>_xlfn.XLOOKUP(A114,Rotación!$A:$A,Rotación!$P:$P,"",0,-1)</f>
        <v/>
      </c>
      <c r="L114" s="25" t="e">
        <f t="shared" si="4"/>
        <v>#VALUE!</v>
      </c>
      <c r="M114" s="26">
        <f t="shared" si="5"/>
        <v>0.80735820132856417</v>
      </c>
      <c r="N114" s="22" t="str">
        <f>IFERROR(VLOOKUP(A114,'Base ATR'!$1:$1048576,2,0),"")</f>
        <v/>
      </c>
      <c r="O114" s="23" t="str">
        <f t="shared" ca="1" si="8"/>
        <v/>
      </c>
      <c r="P114" t="str">
        <f t="shared" si="9"/>
        <v/>
      </c>
      <c r="R114" t="e">
        <f>VLOOKUP(A114,FORMULA!A:A,1,0)</f>
        <v>#N/A</v>
      </c>
    </row>
    <row r="115" spans="1:18" x14ac:dyDescent="0.3">
      <c r="A115" t="s">
        <v>4875</v>
      </c>
      <c r="B115" t="str">
        <f>IFERROR(VLOOKUP(A115,'Base ATP'!$1:$1048576,3,0),"")</f>
        <v>JAC</v>
      </c>
      <c r="C115" s="19" t="str">
        <f>IFERROR(VLOOKUP(A115,'Base ATP'!$1:$1048576,4,0),"")</f>
        <v>JS4</v>
      </c>
      <c r="D115" s="20">
        <v>9680000</v>
      </c>
      <c r="E115" s="20">
        <v>7200000</v>
      </c>
      <c r="F115" s="13" t="s">
        <v>4033</v>
      </c>
      <c r="G115" s="13">
        <f>IFERROR(IF($F115="ALTA",$D115*1.03,
IF($F115="MEDIA",$D115*1,
IF($F115="BAJA",$D115*0.92,
IF($F115="LIQUIDAR",_xlfn.XLOOKUP(A115,Rotación!$A:$A,Rotación!$O:$O,0,0,-1),"")))),"")</f>
        <v>9680000</v>
      </c>
      <c r="H115" s="13">
        <f>IFERROR(IF($F115="ALTA",$D115*1,
IF($F115="MEDIA",$D115*0.97,
IF($F115="BAJA",$D115*0.9,
IF($F115="LIQUIDAR",_xlfn.XLOOKUP(A115,Rotación!$A:$A,Rotación!$O:$O,0,0,-1),"")))),"")</f>
        <v>9389600</v>
      </c>
      <c r="I115" s="13">
        <f>IFERROR(IF($F115="ALTA",$D115*0.97,
IF($F115="MEDIA",$D115*0.94,
IF($F115="BAJA",$D115*0.87,
IF($F115="LIQUIDAR",_xlfn.XLOOKUP(A115,Rotación!$A:$A,Rotación!$O:$O,0,0,-1),"")))),"")</f>
        <v>9099200</v>
      </c>
      <c r="J115" s="13">
        <f>IFERROR(IF($F115="ALTA",$D115*0.94,
IF($F115="MEDIA",$D115*0.9,
IF($F115="BAJA",$D115*0.85,
IF($F115="LIQUIDAR",_xlfn.XLOOKUP(A115,Rotación!$A:$A,Rotación!$O:$O,0,0,-1),"")))),"")</f>
        <v>8712000</v>
      </c>
      <c r="K115" s="13" t="str">
        <f>_xlfn.XLOOKUP(A115,Rotación!$A:$A,Rotación!$P:$P,"",0,-1)</f>
        <v/>
      </c>
      <c r="L115" s="25" t="e">
        <f t="shared" si="4"/>
        <v>#VALUE!</v>
      </c>
      <c r="M115" s="26">
        <f t="shared" si="5"/>
        <v>0.74380165289256195</v>
      </c>
      <c r="N115" s="22" t="str">
        <f>IFERROR(VLOOKUP(A115,'Base ATR'!$1:$1048576,2,0),"")</f>
        <v/>
      </c>
      <c r="O115" s="23" t="str">
        <f t="shared" ca="1" si="8"/>
        <v/>
      </c>
      <c r="P115" t="str">
        <f t="shared" si="9"/>
        <v/>
      </c>
      <c r="R115" t="e">
        <f>VLOOKUP(A115,FORMULA!A:A,1,0)</f>
        <v>#N/A</v>
      </c>
    </row>
    <row r="116" spans="1:18" x14ac:dyDescent="0.3">
      <c r="A116" t="s">
        <v>4083</v>
      </c>
      <c r="B116" t="str">
        <f>IFERROR(VLOOKUP(A116,'Base ATP'!$1:$1048576,3,0),"")</f>
        <v>CHERY</v>
      </c>
      <c r="C116" s="19" t="str">
        <f>IFERROR(VLOOKUP(A116,'Base ATP'!$1:$1048576,4,0),"")</f>
        <v>TIGGO 2</v>
      </c>
      <c r="D116" s="20">
        <v>8880000</v>
      </c>
      <c r="E116" s="20">
        <v>7500000</v>
      </c>
      <c r="F116" s="13" t="s">
        <v>5397</v>
      </c>
      <c r="G116" s="13">
        <f>IFERROR(IF($F116="ALTA",$D116*1.03,
IF($F116="MEDIA",$D116*1,
IF($F116="BAJA",$D116*0.92,
IF($F116="LIQUIDAR",_xlfn.XLOOKUP(A116,Rotación!$A:$A,Rotación!$O:$O,0,0,-1),"")))),"")</f>
        <v>9146400</v>
      </c>
      <c r="H116" s="13">
        <f>IFERROR(IF($F116="ALTA",$D116*1,
IF($F116="MEDIA",$D116*0.97,
IF($F116="BAJA",$D116*0.9,
IF($F116="LIQUIDAR",_xlfn.XLOOKUP(A116,Rotación!$A:$A,Rotación!$O:$O,0,0,-1),"")))),"")</f>
        <v>8880000</v>
      </c>
      <c r="I116" s="13">
        <f>IFERROR(IF($F116="ALTA",$D116*0.97,
IF($F116="MEDIA",$D116*0.94,
IF($F116="BAJA",$D116*0.87,
IF($F116="LIQUIDAR",_xlfn.XLOOKUP(A116,Rotación!$A:$A,Rotación!$O:$O,0,0,-1),"")))),"")</f>
        <v>8613600</v>
      </c>
      <c r="J116" s="13">
        <f>IFERROR(IF($F116="ALTA",$D116*0.94,
IF($F116="MEDIA",$D116*0.9,
IF($F116="BAJA",$D116*0.85,
IF($F116="LIQUIDAR",_xlfn.XLOOKUP(A116,Rotación!$A:$A,Rotación!$O:$O,0,0,-1),"")))),"")</f>
        <v>8347199.9999999991</v>
      </c>
      <c r="K116" s="13" t="str">
        <f>_xlfn.XLOOKUP(A116,Rotación!$A:$A,Rotación!$P:$P,"",0,-1)</f>
        <v/>
      </c>
      <c r="L116" s="25" t="e">
        <f t="shared" si="4"/>
        <v>#VALUE!</v>
      </c>
      <c r="M116" s="26">
        <f t="shared" si="5"/>
        <v>0.84459459459459463</v>
      </c>
      <c r="N116" s="22">
        <f>IFERROR(VLOOKUP(A116,'Base ATR'!$1:$1048576,2,0),"")</f>
        <v>46036.79583333333</v>
      </c>
      <c r="O116" s="23">
        <f t="shared" ca="1" si="8"/>
        <v>189.20416666667006</v>
      </c>
      <c r="P116" t="str">
        <f t="shared" si="9"/>
        <v>SOBRE MERCADO</v>
      </c>
      <c r="R116" t="e">
        <f>VLOOKUP(A116,FORMULA!A:A,1,0)</f>
        <v>#N/A</v>
      </c>
    </row>
    <row r="117" spans="1:18" x14ac:dyDescent="0.3">
      <c r="A117" t="s">
        <v>4883</v>
      </c>
      <c r="B117" t="str">
        <f>IFERROR(VLOOKUP(A117,'Base ATP'!$1:$1048576,3,0),"")</f>
        <v>MG</v>
      </c>
      <c r="C117" s="19" t="str">
        <f>IFERROR(VLOOKUP(A117,'Base ATP'!$1:$1048576,4,0),"")</f>
        <v>NEW 3</v>
      </c>
      <c r="D117" s="20">
        <v>7080000</v>
      </c>
      <c r="E117" s="20">
        <v>5500000</v>
      </c>
      <c r="F117" s="13" t="s">
        <v>4033</v>
      </c>
      <c r="G117" s="13">
        <f>IFERROR(IF($F117="ALTA",$D117*1.03,
IF($F117="MEDIA",$D117*1,
IF($F117="BAJA",$D117*0.92,
IF($F117="LIQUIDAR",_xlfn.XLOOKUP(A117,Rotación!$A:$A,Rotación!$O:$O,0,0,-1),"")))),"")</f>
        <v>7080000</v>
      </c>
      <c r="H117" s="13">
        <f>IFERROR(IF($F117="ALTA",$D117*1,
IF($F117="MEDIA",$D117*0.97,
IF($F117="BAJA",$D117*0.9,
IF($F117="LIQUIDAR",_xlfn.XLOOKUP(A117,Rotación!$A:$A,Rotación!$O:$O,0,0,-1),"")))),"")</f>
        <v>6867600</v>
      </c>
      <c r="I117" s="13">
        <f>IFERROR(IF($F117="ALTA",$D117*0.97,
IF($F117="MEDIA",$D117*0.94,
IF($F117="BAJA",$D117*0.87,
IF($F117="LIQUIDAR",_xlfn.XLOOKUP(A117,Rotación!$A:$A,Rotación!$O:$O,0,0,-1),"")))),"")</f>
        <v>6655200</v>
      </c>
      <c r="J117" s="13">
        <f>IFERROR(IF($F117="ALTA",$D117*0.94,
IF($F117="MEDIA",$D117*0.9,
IF($F117="BAJA",$D117*0.85,
IF($F117="LIQUIDAR",_xlfn.XLOOKUP(A117,Rotación!$A:$A,Rotación!$O:$O,0,0,-1),"")))),"")</f>
        <v>6372000</v>
      </c>
      <c r="K117" s="13" t="str">
        <f>_xlfn.XLOOKUP(A117,Rotación!$A:$A,Rotación!$P:$P,"",0,-1)</f>
        <v/>
      </c>
      <c r="L117" s="25" t="e">
        <f t="shared" si="4"/>
        <v>#VALUE!</v>
      </c>
      <c r="M117" s="26">
        <f t="shared" si="5"/>
        <v>0.7768361581920904</v>
      </c>
      <c r="N117" s="22" t="str">
        <f>IFERROR(VLOOKUP(A117,'Base ATR'!$1:$1048576,2,0),"")</f>
        <v/>
      </c>
      <c r="O117" s="23" t="str">
        <f t="shared" ca="1" si="8"/>
        <v/>
      </c>
      <c r="P117" t="str">
        <f t="shared" si="9"/>
        <v/>
      </c>
      <c r="R117" t="e">
        <f>VLOOKUP(A117,FORMULA!A:A,1,0)</f>
        <v>#N/A</v>
      </c>
    </row>
    <row r="118" spans="1:18" x14ac:dyDescent="0.3">
      <c r="A118" t="s">
        <v>4085</v>
      </c>
      <c r="B118" t="str">
        <f>IFERROR(VLOOKUP(A118,'Base ATP'!$1:$1048576,3,0),"")</f>
        <v>JAC</v>
      </c>
      <c r="C118" s="19" t="str">
        <f>IFERROR(VLOOKUP(A118,'Base ATP'!$1:$1048576,4,0),"")</f>
        <v>JS2</v>
      </c>
      <c r="D118" s="20">
        <v>8230000</v>
      </c>
      <c r="E118" s="20">
        <v>7000000</v>
      </c>
      <c r="F118" s="13" t="s">
        <v>5397</v>
      </c>
      <c r="G118" s="13">
        <f>IFERROR(IF($F118="ALTA",$D118*1.03,
IF($F118="MEDIA",$D118*1,
IF($F118="BAJA",$D118*0.92,
IF($F118="LIQUIDAR",_xlfn.XLOOKUP(A118,Rotación!$A:$A,Rotación!$O:$O,0,0,-1),"")))),"")</f>
        <v>8476900</v>
      </c>
      <c r="H118" s="13">
        <f>IFERROR(IF($F118="ALTA",$D118*1,
IF($F118="MEDIA",$D118*0.97,
IF($F118="BAJA",$D118*0.9,
IF($F118="LIQUIDAR",_xlfn.XLOOKUP(A118,Rotación!$A:$A,Rotación!$O:$O,0,0,-1),"")))),"")</f>
        <v>8230000</v>
      </c>
      <c r="I118" s="13">
        <f>IFERROR(IF($F118="ALTA",$D118*0.97,
IF($F118="MEDIA",$D118*0.94,
IF($F118="BAJA",$D118*0.87,
IF($F118="LIQUIDAR",_xlfn.XLOOKUP(A118,Rotación!$A:$A,Rotación!$O:$O,0,0,-1),"")))),"")</f>
        <v>7983100</v>
      </c>
      <c r="J118" s="13">
        <f>IFERROR(IF($F118="ALTA",$D118*0.94,
IF($F118="MEDIA",$D118*0.9,
IF($F118="BAJA",$D118*0.85,
IF($F118="LIQUIDAR",_xlfn.XLOOKUP(A118,Rotación!$A:$A,Rotación!$O:$O,0,0,-1),"")))),"")</f>
        <v>7736200</v>
      </c>
      <c r="K118" s="13" t="str">
        <f>_xlfn.XLOOKUP(A118,Rotación!$A:$A,Rotación!$P:$P,"",0,-1)</f>
        <v/>
      </c>
      <c r="L118" s="25" t="e">
        <f t="shared" si="4"/>
        <v>#VALUE!</v>
      </c>
      <c r="M118" s="26">
        <f t="shared" si="5"/>
        <v>0.85054678007290396</v>
      </c>
      <c r="N118" s="22">
        <f>IFERROR(VLOOKUP(A118,'Base ATR'!$1:$1048576,2,0),"")</f>
        <v>46036.793055555558</v>
      </c>
      <c r="O118" s="23">
        <f t="shared" ca="1" si="8"/>
        <v>189.20694444444234</v>
      </c>
      <c r="P118" t="str">
        <f t="shared" si="9"/>
        <v>SOBRE MERCADO</v>
      </c>
      <c r="R118" t="e">
        <f>VLOOKUP(A118,FORMULA!A:A,1,0)</f>
        <v>#N/A</v>
      </c>
    </row>
    <row r="119" spans="1:18" x14ac:dyDescent="0.3">
      <c r="A119" t="s">
        <v>4885</v>
      </c>
      <c r="B119" t="str">
        <f>IFERROR(VLOOKUP(A119,'Base ATP'!$1:$1048576,3,0),"")</f>
        <v>JMC</v>
      </c>
      <c r="C119" s="19" t="str">
        <f>IFERROR(VLOOKUP(A119,'Base ATP'!$1:$1048576,4,0),"")</f>
        <v>GRAND AVENUE</v>
      </c>
      <c r="D119" s="20">
        <v>22200000</v>
      </c>
      <c r="E119" s="20">
        <v>18000000</v>
      </c>
      <c r="F119" s="13" t="s">
        <v>4033</v>
      </c>
      <c r="G119" s="13">
        <f>IFERROR(IF($F119="ALTA",$D119*1.03,
IF($F119="MEDIA",$D119*1,
IF($F119="BAJA",$D119*0.92,
IF($F119="LIQUIDAR",_xlfn.XLOOKUP(A119,Rotación!$A:$A,Rotación!$O:$O,0,0,-1),"")))),"")</f>
        <v>22200000</v>
      </c>
      <c r="H119" s="13">
        <f>IFERROR(IF($F119="ALTA",$D119*1,
IF($F119="MEDIA",$D119*0.97,
IF($F119="BAJA",$D119*0.9,
IF($F119="LIQUIDAR",_xlfn.XLOOKUP(A119,Rotación!$A:$A,Rotación!$O:$O,0,0,-1),"")))),"")</f>
        <v>21534000</v>
      </c>
      <c r="I119" s="13">
        <f>IFERROR(IF($F119="ALTA",$D119*0.97,
IF($F119="MEDIA",$D119*0.94,
IF($F119="BAJA",$D119*0.87,
IF($F119="LIQUIDAR",_xlfn.XLOOKUP(A119,Rotación!$A:$A,Rotación!$O:$O,0,0,-1),"")))),"")</f>
        <v>20868000</v>
      </c>
      <c r="J119" s="13">
        <f>IFERROR(IF($F119="ALTA",$D119*0.94,
IF($F119="MEDIA",$D119*0.9,
IF($F119="BAJA",$D119*0.85,
IF($F119="LIQUIDAR",_xlfn.XLOOKUP(A119,Rotación!$A:$A,Rotación!$O:$O,0,0,-1),"")))),"")</f>
        <v>19980000</v>
      </c>
      <c r="K119" s="13" t="str">
        <f>_xlfn.XLOOKUP(A119,Rotación!$A:$A,Rotación!$P:$P,"",0,-1)</f>
        <v/>
      </c>
      <c r="L119" s="25" t="e">
        <f t="shared" si="4"/>
        <v>#VALUE!</v>
      </c>
      <c r="M119" s="26">
        <f t="shared" si="5"/>
        <v>0.81081081081081086</v>
      </c>
      <c r="N119" s="22" t="str">
        <f>IFERROR(VLOOKUP(A119,'Base ATR'!$1:$1048576,2,0),"")</f>
        <v/>
      </c>
      <c r="O119" s="23" t="str">
        <f t="shared" ca="1" si="8"/>
        <v/>
      </c>
      <c r="P119" t="str">
        <f t="shared" si="9"/>
        <v/>
      </c>
      <c r="R119" t="e">
        <f>VLOOKUP(A119,FORMULA!A:A,1,0)</f>
        <v>#N/A</v>
      </c>
    </row>
    <row r="120" spans="1:18" x14ac:dyDescent="0.3">
      <c r="A120" t="s">
        <v>5283</v>
      </c>
      <c r="B120" t="str">
        <f>IFERROR(VLOOKUP(A120,'Base ATP'!$1:$1048576,3,0),"")</f>
        <v/>
      </c>
      <c r="C120" s="19" t="str">
        <f>IFERROR(VLOOKUP(A120,'Base ATP'!$1:$1048576,4,0),"")</f>
        <v/>
      </c>
      <c r="D120" s="20">
        <v>7970000</v>
      </c>
      <c r="E120" s="20">
        <v>6200000</v>
      </c>
      <c r="F120" s="13" t="s">
        <v>4033</v>
      </c>
      <c r="G120" s="13">
        <f>IFERROR(IF($F120="ALTA",$D120*1.03,
IF($F120="MEDIA",$D120*1,
IF($F120="BAJA",$D120*0.92,
IF($F120="LIQUIDAR",_xlfn.XLOOKUP(A120,Rotación!$A:$A,Rotación!$O:$O,0,0,-1),"")))),"")</f>
        <v>7970000</v>
      </c>
      <c r="H120" s="13">
        <f>IFERROR(IF($F120="ALTA",$D120*1,
IF($F120="MEDIA",$D120*0.97,
IF($F120="BAJA",$D120*0.9,
IF($F120="LIQUIDAR",_xlfn.XLOOKUP(A120,Rotación!$A:$A,Rotación!$O:$O,0,0,-1),"")))),"")</f>
        <v>7730900</v>
      </c>
      <c r="I120" s="13">
        <f>IFERROR(IF($F120="ALTA",$D120*0.97,
IF($F120="MEDIA",$D120*0.94,
IF($F120="BAJA",$D120*0.87,
IF($F120="LIQUIDAR",_xlfn.XLOOKUP(A120,Rotación!$A:$A,Rotación!$O:$O,0,0,-1),"")))),"")</f>
        <v>7491800</v>
      </c>
      <c r="J120" s="13">
        <f>IFERROR(IF($F120="ALTA",$D120*0.94,
IF($F120="MEDIA",$D120*0.9,
IF($F120="BAJA",$D120*0.85,
IF($F120="LIQUIDAR",_xlfn.XLOOKUP(A120,Rotación!$A:$A,Rotación!$O:$O,0,0,-1),"")))),"")</f>
        <v>7173000</v>
      </c>
      <c r="K120" s="13" t="str">
        <f>_xlfn.XLOOKUP(A120,Rotación!$A:$A,Rotación!$P:$P,"",0,-1)</f>
        <v/>
      </c>
      <c r="L120" s="25" t="e">
        <f t="shared" si="4"/>
        <v>#VALUE!</v>
      </c>
      <c r="M120" s="26">
        <f t="shared" si="5"/>
        <v>0.77791718946047683</v>
      </c>
      <c r="N120" s="22" t="str">
        <f>IFERROR(VLOOKUP(A120,'Base ATR'!$1:$1048576,2,0),"")</f>
        <v/>
      </c>
      <c r="O120" s="23" t="str">
        <f t="shared" ca="1" si="8"/>
        <v/>
      </c>
      <c r="P120" t="str">
        <f t="shared" si="9"/>
        <v/>
      </c>
      <c r="R120" t="e">
        <f>VLOOKUP(A120,FORMULA!A:A,1,0)</f>
        <v>#N/A</v>
      </c>
    </row>
    <row r="121" spans="1:18" x14ac:dyDescent="0.3">
      <c r="A121" t="s">
        <v>4892</v>
      </c>
      <c r="B121" t="str">
        <f>IFERROR(VLOOKUP(A121,'Base ATP'!$1:$1048576,3,0),"")</f>
        <v>CHEVROLET</v>
      </c>
      <c r="C121" s="19" t="str">
        <f>IFERROR(VLOOKUP(A121,'Base ATP'!$1:$1048576,4,0),"")</f>
        <v>SILVERADO</v>
      </c>
      <c r="D121" s="20">
        <v>33600000</v>
      </c>
      <c r="E121" s="20">
        <v>21500000</v>
      </c>
      <c r="F121" s="13" t="s">
        <v>5398</v>
      </c>
      <c r="G121" s="13">
        <f>IFERROR(IF($F121="ALTA",$D121*1.03,
IF($F121="MEDIA",$D121*1,
IF($F121="BAJA",$D121*0.92,
IF($F121="LIQUIDAR",_xlfn.XLOOKUP(A121,Rotación!$A:$A,Rotación!$O:$O,0,0,-1),"")))),"")</f>
        <v>30912000</v>
      </c>
      <c r="H121" s="13">
        <f>IFERROR(IF($F121="ALTA",$D121*1,
IF($F121="MEDIA",$D121*0.97,
IF($F121="BAJA",$D121*0.9,
IF($F121="LIQUIDAR",_xlfn.XLOOKUP(A121,Rotación!$A:$A,Rotación!$O:$O,0,0,-1),"")))),"")</f>
        <v>30240000</v>
      </c>
      <c r="I121" s="13">
        <f>IFERROR(IF($F121="ALTA",$D121*0.97,
IF($F121="MEDIA",$D121*0.94,
IF($F121="BAJA",$D121*0.87,
IF($F121="LIQUIDAR",_xlfn.XLOOKUP(A121,Rotación!$A:$A,Rotación!$O:$O,0,0,-1),"")))),"")</f>
        <v>29232000</v>
      </c>
      <c r="J121" s="13">
        <f>IFERROR(IF($F121="ALTA",$D121*0.94,
IF($F121="MEDIA",$D121*0.9,
IF($F121="BAJA",$D121*0.85,
IF($F121="LIQUIDAR",_xlfn.XLOOKUP(A121,Rotación!$A:$A,Rotación!$O:$O,0,0,-1),"")))),"")</f>
        <v>28560000</v>
      </c>
      <c r="K121" s="13" t="str">
        <f>_xlfn.XLOOKUP(A121,Rotación!$A:$A,Rotación!$P:$P,"",0,-1)</f>
        <v/>
      </c>
      <c r="L121" s="25" t="e">
        <f t="shared" si="4"/>
        <v>#VALUE!</v>
      </c>
      <c r="M121" s="26">
        <f t="shared" si="5"/>
        <v>0.63988095238095233</v>
      </c>
      <c r="N121" s="22" t="str">
        <f>IFERROR(VLOOKUP(A121,'Base ATR'!$1:$1048576,2,0),"")</f>
        <v/>
      </c>
      <c r="O121" s="23" t="str">
        <f t="shared" ca="1" si="8"/>
        <v/>
      </c>
      <c r="P121" t="str">
        <f t="shared" si="9"/>
        <v/>
      </c>
      <c r="R121" t="e">
        <f>VLOOKUP(A121,FORMULA!A:A,1,0)</f>
        <v>#N/A</v>
      </c>
    </row>
    <row r="122" spans="1:18" x14ac:dyDescent="0.3">
      <c r="A122" t="s">
        <v>4084</v>
      </c>
      <c r="B122" t="str">
        <f>IFERROR(VLOOKUP(A122,'Base ATP'!$1:$1048576,3,0),"")</f>
        <v>FORD</v>
      </c>
      <c r="C122" s="19" t="str">
        <f>IFERROR(VLOOKUP(A122,'Base ATP'!$1:$1048576,4,0),"")</f>
        <v>NUEVA RANGER</v>
      </c>
      <c r="D122" s="20">
        <v>40200000</v>
      </c>
      <c r="E122" s="20">
        <v>36000000</v>
      </c>
      <c r="F122" s="13" t="s">
        <v>4033</v>
      </c>
      <c r="G122" s="13">
        <f>IFERROR(IF($F122="ALTA",$D122*1.03,
IF($F122="MEDIA",$D122*1,
IF($F122="BAJA",$D122*0.92,
IF($F122="LIQUIDAR",_xlfn.XLOOKUP(A122,Rotación!$A:$A,Rotación!$O:$O,0,0,-1),"")))),"")</f>
        <v>40200000</v>
      </c>
      <c r="H122" s="13">
        <f>IFERROR(IF($F122="ALTA",$D122*1,
IF($F122="MEDIA",$D122*0.97,
IF($F122="BAJA",$D122*0.9,
IF($F122="LIQUIDAR",_xlfn.XLOOKUP(A122,Rotación!$A:$A,Rotación!$O:$O,0,0,-1),"")))),"")</f>
        <v>38994000</v>
      </c>
      <c r="I122" s="13">
        <f>IFERROR(IF($F122="ALTA",$D122*0.97,
IF($F122="MEDIA",$D122*0.94,
IF($F122="BAJA",$D122*0.87,
IF($F122="LIQUIDAR",_xlfn.XLOOKUP(A122,Rotación!$A:$A,Rotación!$O:$O,0,0,-1),"")))),"")</f>
        <v>37788000</v>
      </c>
      <c r="J122" s="13">
        <f>IFERROR(IF($F122="ALTA",$D122*0.94,
IF($F122="MEDIA",$D122*0.9,
IF($F122="BAJA",$D122*0.85,
IF($F122="LIQUIDAR",_xlfn.XLOOKUP(A122,Rotación!$A:$A,Rotación!$O:$O,0,0,-1),"")))),"")</f>
        <v>36180000</v>
      </c>
      <c r="K122" s="13" t="str">
        <f>_xlfn.XLOOKUP(A122,Rotación!$A:$A,Rotación!$P:$P,"",0,-1)</f>
        <v/>
      </c>
      <c r="L122" s="25" t="e">
        <f t="shared" si="4"/>
        <v>#VALUE!</v>
      </c>
      <c r="M122" s="26">
        <f t="shared" si="5"/>
        <v>0.89552238805970152</v>
      </c>
      <c r="N122" s="22">
        <f>IFERROR(VLOOKUP(A122,'Base ATR'!$1:$1048576,2,0),"")</f>
        <v>46036.793749999997</v>
      </c>
      <c r="O122" s="23">
        <f t="shared" ca="1" si="8"/>
        <v>189.20625000000291</v>
      </c>
      <c r="P122" t="str">
        <f t="shared" si="9"/>
        <v>SOBRE MERCADO</v>
      </c>
      <c r="R122" t="e">
        <f>VLOOKUP(A122,FORMULA!A:A,1,0)</f>
        <v>#N/A</v>
      </c>
    </row>
    <row r="123" spans="1:18" x14ac:dyDescent="0.3">
      <c r="A123" t="s">
        <v>4895</v>
      </c>
      <c r="B123" t="str">
        <f>IFERROR(VLOOKUP(A123,'Base ATP'!$1:$1048576,3,0),"")</f>
        <v>JETOUR</v>
      </c>
      <c r="C123" s="19" t="str">
        <f>IFERROR(VLOOKUP(A123,'Base ATP'!$1:$1048576,4,0),"")</f>
        <v>X70</v>
      </c>
      <c r="D123" s="20">
        <v>10000000</v>
      </c>
      <c r="E123" s="20">
        <v>8200000</v>
      </c>
      <c r="F123" s="13" t="s">
        <v>4033</v>
      </c>
      <c r="G123" s="13">
        <f>IFERROR(IF($F123="ALTA",$D123*1.03,
IF($F123="MEDIA",$D123*1,
IF($F123="BAJA",$D123*0.92,
IF($F123="LIQUIDAR",_xlfn.XLOOKUP(A123,Rotación!$A:$A,Rotación!$O:$O,0,0,-1),"")))),"")</f>
        <v>10000000</v>
      </c>
      <c r="H123" s="13">
        <f>IFERROR(IF($F123="ALTA",$D123*1,
IF($F123="MEDIA",$D123*0.97,
IF($F123="BAJA",$D123*0.9,
IF($F123="LIQUIDAR",_xlfn.XLOOKUP(A123,Rotación!$A:$A,Rotación!$O:$O,0,0,-1),"")))),"")</f>
        <v>9700000</v>
      </c>
      <c r="I123" s="13">
        <f>IFERROR(IF($F123="ALTA",$D123*0.97,
IF($F123="MEDIA",$D123*0.94,
IF($F123="BAJA",$D123*0.87,
IF($F123="LIQUIDAR",_xlfn.XLOOKUP(A123,Rotación!$A:$A,Rotación!$O:$O,0,0,-1),"")))),"")</f>
        <v>9400000</v>
      </c>
      <c r="J123" s="13">
        <f>IFERROR(IF($F123="ALTA",$D123*0.94,
IF($F123="MEDIA",$D123*0.9,
IF($F123="BAJA",$D123*0.85,
IF($F123="LIQUIDAR",_xlfn.XLOOKUP(A123,Rotación!$A:$A,Rotación!$O:$O,0,0,-1),"")))),"")</f>
        <v>9000000</v>
      </c>
      <c r="K123" s="13" t="str">
        <f>_xlfn.XLOOKUP(A123,Rotación!$A:$A,Rotación!$P:$P,"",0,-1)</f>
        <v/>
      </c>
      <c r="L123" s="25" t="e">
        <f t="shared" si="4"/>
        <v>#VALUE!</v>
      </c>
      <c r="M123" s="26">
        <f t="shared" si="5"/>
        <v>0.82</v>
      </c>
      <c r="N123" s="22" t="str">
        <f>IFERROR(VLOOKUP(A123,'Base ATR'!$1:$1048576,2,0),"")</f>
        <v/>
      </c>
      <c r="O123" s="23" t="str">
        <f t="shared" ca="1" si="8"/>
        <v/>
      </c>
      <c r="P123" t="str">
        <f t="shared" si="9"/>
        <v/>
      </c>
      <c r="R123" t="e">
        <f>VLOOKUP(A123,FORMULA!A:A,1,0)</f>
        <v>#N/A</v>
      </c>
    </row>
    <row r="124" spans="1:18" x14ac:dyDescent="0.3">
      <c r="A124" t="s">
        <v>4900</v>
      </c>
      <c r="B124" t="str">
        <f>IFERROR(VLOOKUP(A124,'Base ATP'!$1:$1048576,3,0),"")</f>
        <v>TOYOTA</v>
      </c>
      <c r="C124" s="19" t="str">
        <f>IFERROR(VLOOKUP(A124,'Base ATP'!$1:$1048576,4,0),"")</f>
        <v>COROLLA CROSS</v>
      </c>
      <c r="D124" s="20">
        <v>16100000</v>
      </c>
      <c r="E124" s="20">
        <v>13500000</v>
      </c>
      <c r="F124" s="13" t="s">
        <v>4033</v>
      </c>
      <c r="G124" s="13">
        <f>IFERROR(IF($F124="ALTA",$D124*1.03,
IF($F124="MEDIA",$D124*1,
IF($F124="BAJA",$D124*0.92,
IF($F124="LIQUIDAR",_xlfn.XLOOKUP(A124,Rotación!$A:$A,Rotación!$O:$O,0,0,-1),"")))),"")</f>
        <v>16100000</v>
      </c>
      <c r="H124" s="13">
        <f>IFERROR(IF($F124="ALTA",$D124*1,
IF($F124="MEDIA",$D124*0.97,
IF($F124="BAJA",$D124*0.9,
IF($F124="LIQUIDAR",_xlfn.XLOOKUP(A124,Rotación!$A:$A,Rotación!$O:$O,0,0,-1),"")))),"")</f>
        <v>15617000</v>
      </c>
      <c r="I124" s="13">
        <f>IFERROR(IF($F124="ALTA",$D124*0.97,
IF($F124="MEDIA",$D124*0.94,
IF($F124="BAJA",$D124*0.87,
IF($F124="LIQUIDAR",_xlfn.XLOOKUP(A124,Rotación!$A:$A,Rotación!$O:$O,0,0,-1),"")))),"")</f>
        <v>15134000</v>
      </c>
      <c r="J124" s="13">
        <f>IFERROR(IF($F124="ALTA",$D124*0.94,
IF($F124="MEDIA",$D124*0.9,
IF($F124="BAJA",$D124*0.85,
IF($F124="LIQUIDAR",_xlfn.XLOOKUP(A124,Rotación!$A:$A,Rotación!$O:$O,0,0,-1),"")))),"")</f>
        <v>14490000</v>
      </c>
      <c r="K124" s="13" t="str">
        <f>_xlfn.XLOOKUP(A124,Rotación!$A:$A,Rotación!$P:$P,"",0,-1)</f>
        <v/>
      </c>
      <c r="L124" s="25" t="e">
        <f t="shared" si="4"/>
        <v>#VALUE!</v>
      </c>
      <c r="M124" s="26">
        <f t="shared" si="5"/>
        <v>0.83850931677018636</v>
      </c>
      <c r="N124" s="22" t="str">
        <f>IFERROR(VLOOKUP(A124,'Base ATR'!$1:$1048576,2,0),"")</f>
        <v/>
      </c>
      <c r="O124" s="23" t="str">
        <f t="shared" ca="1" si="8"/>
        <v/>
      </c>
      <c r="P124" t="str">
        <f t="shared" si="9"/>
        <v/>
      </c>
      <c r="R124" t="e">
        <f>VLOOKUP(A124,FORMULA!A:A,1,0)</f>
        <v>#N/A</v>
      </c>
    </row>
    <row r="125" spans="1:18" x14ac:dyDescent="0.3">
      <c r="A125" t="s">
        <v>4076</v>
      </c>
      <c r="B125" t="str">
        <f>IFERROR(VLOOKUP(A125,'Base ATP'!$1:$1048576,3,0),"")</f>
        <v>PEUGEOT</v>
      </c>
      <c r="C125" s="19" t="str">
        <f>IFERROR(VLOOKUP(A125,'Base ATP'!$1:$1048576,4,0),"")</f>
        <v>NEW 2008</v>
      </c>
      <c r="D125" s="20">
        <v>14300000</v>
      </c>
      <c r="E125" s="20">
        <v>12000000</v>
      </c>
      <c r="F125" s="13" t="s">
        <v>4033</v>
      </c>
      <c r="G125" s="13">
        <f>IFERROR(IF($F125="ALTA",$D125*1.03,
IF($F125="MEDIA",$D125*1,
IF($F125="BAJA",$D125*0.92,
IF($F125="LIQUIDAR",_xlfn.XLOOKUP(A125,Rotación!$A:$A,Rotación!$O:$O,0,0,-1),"")))),"")</f>
        <v>14300000</v>
      </c>
      <c r="H125" s="13">
        <f>IFERROR(IF($F125="ALTA",$D125*1,
IF($F125="MEDIA",$D125*0.97,
IF($F125="BAJA",$D125*0.9,
IF($F125="LIQUIDAR",_xlfn.XLOOKUP(A125,Rotación!$A:$A,Rotación!$O:$O,0,0,-1),"")))),"")</f>
        <v>13871000</v>
      </c>
      <c r="I125" s="13">
        <f>IFERROR(IF($F125="ALTA",$D125*0.97,
IF($F125="MEDIA",$D125*0.94,
IF($F125="BAJA",$D125*0.87,
IF($F125="LIQUIDAR",_xlfn.XLOOKUP(A125,Rotación!$A:$A,Rotación!$O:$O,0,0,-1),"")))),"")</f>
        <v>13442000</v>
      </c>
      <c r="J125" s="13">
        <f>IFERROR(IF($F125="ALTA",$D125*0.94,
IF($F125="MEDIA",$D125*0.9,
IF($F125="BAJA",$D125*0.85,
IF($F125="LIQUIDAR",_xlfn.XLOOKUP(A125,Rotación!$A:$A,Rotación!$O:$O,0,0,-1),"")))),"")</f>
        <v>12870000</v>
      </c>
      <c r="K125" s="13" t="str">
        <f>_xlfn.XLOOKUP(A125,Rotación!$A:$A,Rotación!$P:$P,"",0,-1)</f>
        <v/>
      </c>
      <c r="L125" s="25" t="e">
        <f t="shared" si="4"/>
        <v>#VALUE!</v>
      </c>
      <c r="M125" s="26">
        <f t="shared" si="5"/>
        <v>0.83916083916083917</v>
      </c>
      <c r="N125" s="22">
        <f>IFERROR(VLOOKUP(A125,'Base ATR'!$1:$1048576,2,0),"")</f>
        <v>46041.772222222222</v>
      </c>
      <c r="O125" s="23">
        <f t="shared" ca="1" si="8"/>
        <v>184.2277777777781</v>
      </c>
      <c r="P125" t="str">
        <f t="shared" si="9"/>
        <v>SOBRE MERCADO</v>
      </c>
      <c r="R125" t="e">
        <f>VLOOKUP(A125,FORMULA!A:A,1,0)</f>
        <v>#N/A</v>
      </c>
    </row>
    <row r="126" spans="1:18" x14ac:dyDescent="0.3">
      <c r="A126" t="s">
        <v>4904</v>
      </c>
      <c r="B126" t="str">
        <f>IFERROR(VLOOKUP(A126,'Base ATP'!$1:$1048576,3,0),"")</f>
        <v>BYD</v>
      </c>
      <c r="C126" s="19" t="str">
        <f>IFERROR(VLOOKUP(A126,'Base ATP'!$1:$1048576,4,0),"")</f>
        <v>YUAN PRO</v>
      </c>
      <c r="D126" s="20">
        <v>20200000</v>
      </c>
      <c r="E126" s="20">
        <v>17100000</v>
      </c>
      <c r="F126" s="13" t="s">
        <v>4033</v>
      </c>
      <c r="G126" s="13">
        <f>IFERROR(IF($F126="ALTA",$D126*1.03,
IF($F126="MEDIA",$D126*1,
IF($F126="BAJA",$D126*0.92,
IF($F126="LIQUIDAR",_xlfn.XLOOKUP(A126,Rotación!$A:$A,Rotación!$O:$O,0,0,-1),"")))),"")</f>
        <v>20200000</v>
      </c>
      <c r="H126" s="13">
        <f>IFERROR(IF($F126="ALTA",$D126*1,
IF($F126="MEDIA",$D126*0.97,
IF($F126="BAJA",$D126*0.9,
IF($F126="LIQUIDAR",_xlfn.XLOOKUP(A126,Rotación!$A:$A,Rotación!$O:$O,0,0,-1),"")))),"")</f>
        <v>19594000</v>
      </c>
      <c r="I126" s="13">
        <f>IFERROR(IF($F126="ALTA",$D126*0.97,
IF($F126="MEDIA",$D126*0.94,
IF($F126="BAJA",$D126*0.87,
IF($F126="LIQUIDAR",_xlfn.XLOOKUP(A126,Rotación!$A:$A,Rotación!$O:$O,0,0,-1),"")))),"")</f>
        <v>18988000</v>
      </c>
      <c r="J126" s="13">
        <f>IFERROR(IF($F126="ALTA",$D126*0.94,
IF($F126="MEDIA",$D126*0.9,
IF($F126="BAJA",$D126*0.85,
IF($F126="LIQUIDAR",_xlfn.XLOOKUP(A126,Rotación!$A:$A,Rotación!$O:$O,0,0,-1),"")))),"")</f>
        <v>18180000</v>
      </c>
      <c r="K126" s="13" t="str">
        <f>_xlfn.XLOOKUP(A126,Rotación!$A:$A,Rotación!$P:$P,"",0,-1)</f>
        <v/>
      </c>
      <c r="L126" s="25" t="e">
        <f t="shared" si="4"/>
        <v>#VALUE!</v>
      </c>
      <c r="M126" s="26">
        <f t="shared" si="5"/>
        <v>0.84653465346534651</v>
      </c>
      <c r="N126" s="22" t="str">
        <f>IFERROR(VLOOKUP(A126,'Base ATR'!$1:$1048576,2,0),"")</f>
        <v/>
      </c>
      <c r="O126" s="23" t="str">
        <f t="shared" ca="1" si="8"/>
        <v/>
      </c>
      <c r="P126" t="str">
        <f t="shared" si="9"/>
        <v/>
      </c>
      <c r="R126" t="e">
        <f>VLOOKUP(A126,FORMULA!A:A,1,0)</f>
        <v>#N/A</v>
      </c>
    </row>
    <row r="127" spans="1:18" x14ac:dyDescent="0.3">
      <c r="A127" t="s">
        <v>4909</v>
      </c>
      <c r="B127" t="str">
        <f>IFERROR(VLOOKUP(A127,'Base ATP'!$1:$1048576,3,0),"")</f>
        <v>CHEVROLET</v>
      </c>
      <c r="C127" s="19" t="str">
        <f>IFERROR(VLOOKUP(A127,'Base ATP'!$1:$1048576,4,0),"")</f>
        <v>SAIL</v>
      </c>
      <c r="D127" s="20">
        <v>7730000</v>
      </c>
      <c r="E127" s="20">
        <v>6600000</v>
      </c>
      <c r="F127" s="13" t="s">
        <v>5397</v>
      </c>
      <c r="G127" s="13">
        <f>IFERROR(IF($F127="ALTA",$D127*1.03,
IF($F127="MEDIA",$D127*1,
IF($F127="BAJA",$D127*0.92,
IF($F127="LIQUIDAR",_xlfn.XLOOKUP(A127,Rotación!$A:$A,Rotación!$O:$O,0,0,-1),"")))),"")</f>
        <v>7961900</v>
      </c>
      <c r="H127" s="13">
        <f>IFERROR(IF($F127="ALTA",$D127*1,
IF($F127="MEDIA",$D127*0.97,
IF($F127="BAJA",$D127*0.9,
IF($F127="LIQUIDAR",_xlfn.XLOOKUP(A127,Rotación!$A:$A,Rotación!$O:$O,0,0,-1),"")))),"")</f>
        <v>7730000</v>
      </c>
      <c r="I127" s="13">
        <f>IFERROR(IF($F127="ALTA",$D127*0.97,
IF($F127="MEDIA",$D127*0.94,
IF($F127="BAJA",$D127*0.87,
IF($F127="LIQUIDAR",_xlfn.XLOOKUP(A127,Rotación!$A:$A,Rotación!$O:$O,0,0,-1),"")))),"")</f>
        <v>7498100</v>
      </c>
      <c r="J127" s="13">
        <f>IFERROR(IF($F127="ALTA",$D127*0.94,
IF($F127="MEDIA",$D127*0.9,
IF($F127="BAJA",$D127*0.85,
IF($F127="LIQUIDAR",_xlfn.XLOOKUP(A127,Rotación!$A:$A,Rotación!$O:$O,0,0,-1),"")))),"")</f>
        <v>7266200</v>
      </c>
      <c r="K127" s="13" t="str">
        <f>_xlfn.XLOOKUP(A127,Rotación!$A:$A,Rotación!$P:$P,"",0,-1)</f>
        <v/>
      </c>
      <c r="L127" s="25" t="e">
        <f t="shared" si="4"/>
        <v>#VALUE!</v>
      </c>
      <c r="M127" s="26">
        <f t="shared" si="5"/>
        <v>0.85381630012936616</v>
      </c>
      <c r="N127" s="22" t="str">
        <f>IFERROR(VLOOKUP(A127,'Base ATR'!$1:$1048576,2,0),"")</f>
        <v/>
      </c>
      <c r="O127" s="23" t="str">
        <f t="shared" ca="1" si="8"/>
        <v/>
      </c>
      <c r="P127" t="str">
        <f t="shared" si="9"/>
        <v/>
      </c>
      <c r="R127" t="e">
        <f>VLOOKUP(A127,FORMULA!A:A,1,0)</f>
        <v>#N/A</v>
      </c>
    </row>
    <row r="128" spans="1:18" x14ac:dyDescent="0.3">
      <c r="A128" t="s">
        <v>4909</v>
      </c>
      <c r="B128" t="str">
        <f>IFERROR(VLOOKUP(A128,'Base ATP'!$1:$1048576,3,0),"")</f>
        <v>CHEVROLET</v>
      </c>
      <c r="C128" s="19" t="str">
        <f>IFERROR(VLOOKUP(A128,'Base ATP'!$1:$1048576,4,0),"")</f>
        <v>SAIL</v>
      </c>
      <c r="D128" s="20">
        <v>19300000</v>
      </c>
      <c r="E128" s="20">
        <v>15500000</v>
      </c>
      <c r="F128" s="13" t="s">
        <v>5398</v>
      </c>
      <c r="G128" s="13">
        <f>IFERROR(IF($F128="ALTA",$D128*1.03,
IF($F128="MEDIA",$D128*1,
IF($F128="BAJA",$D128*0.92,
IF($F128="LIQUIDAR",_xlfn.XLOOKUP(A128,Rotación!$A:$A,Rotación!$O:$O,0,0,-1),"")))),"")</f>
        <v>17756000</v>
      </c>
      <c r="H128" s="13">
        <f>IFERROR(IF($F128="ALTA",$D128*1,
IF($F128="MEDIA",$D128*0.97,
IF($F128="BAJA",$D128*0.9,
IF($F128="LIQUIDAR",_xlfn.XLOOKUP(A128,Rotación!$A:$A,Rotación!$O:$O,0,0,-1),"")))),"")</f>
        <v>17370000</v>
      </c>
      <c r="I128" s="13">
        <f>IFERROR(IF($F128="ALTA",$D128*0.97,
IF($F128="MEDIA",$D128*0.94,
IF($F128="BAJA",$D128*0.87,
IF($F128="LIQUIDAR",_xlfn.XLOOKUP(A128,Rotación!$A:$A,Rotación!$O:$O,0,0,-1),"")))),"")</f>
        <v>16791000</v>
      </c>
      <c r="J128" s="13">
        <f>IFERROR(IF($F128="ALTA",$D128*0.94,
IF($F128="MEDIA",$D128*0.9,
IF($F128="BAJA",$D128*0.85,
IF($F128="LIQUIDAR",_xlfn.XLOOKUP(A128,Rotación!$A:$A,Rotación!$O:$O,0,0,-1),"")))),"")</f>
        <v>16405000</v>
      </c>
      <c r="K128" s="13" t="str">
        <f>_xlfn.XLOOKUP(A128,Rotación!$A:$A,Rotación!$P:$P,"",0,-1)</f>
        <v/>
      </c>
      <c r="L128" s="25" t="e">
        <f t="shared" si="4"/>
        <v>#VALUE!</v>
      </c>
      <c r="M128" s="26">
        <f t="shared" si="5"/>
        <v>0.80310880829015541</v>
      </c>
      <c r="N128" s="22" t="str">
        <f>IFERROR(VLOOKUP(A128,'Base ATR'!$1:$1048576,2,0),"")</f>
        <v/>
      </c>
      <c r="O128" s="23" t="str">
        <f t="shared" ca="1" si="8"/>
        <v/>
      </c>
      <c r="P128" t="str">
        <f t="shared" si="9"/>
        <v/>
      </c>
      <c r="R128" t="e">
        <f>VLOOKUP(A128,FORMULA!A:A,1,0)</f>
        <v>#N/A</v>
      </c>
    </row>
    <row r="129" spans="1:18" x14ac:dyDescent="0.3">
      <c r="A129" t="s">
        <v>124</v>
      </c>
      <c r="B129" t="str">
        <f>IFERROR(VLOOKUP(A129,'Base ATP'!$1:$1048576,3,0),"")</f>
        <v>PEUGEOT</v>
      </c>
      <c r="C129" s="19" t="str">
        <f>IFERROR(VLOOKUP(A129,'Base ATP'!$1:$1048576,4,0),"")</f>
        <v>NUEVO 3008</v>
      </c>
      <c r="D129" s="20">
        <v>17800000</v>
      </c>
      <c r="E129" s="20">
        <v>15150000</v>
      </c>
      <c r="F129" s="13" t="s">
        <v>5398</v>
      </c>
      <c r="G129" s="13">
        <f>IFERROR(IF($F129="ALTA",$D129*1.03,
IF($F129="MEDIA",$D129*1,
IF($F129="BAJA",$D129*0.92,
IF($F129="LIQUIDAR",_xlfn.XLOOKUP(A129,Rotación!$A:$A,Rotación!$O:$O,0,0,-1),"")))),"")</f>
        <v>16376000</v>
      </c>
      <c r="H129" s="13">
        <f>IFERROR(IF($F129="ALTA",$D129*1,
IF($F129="MEDIA",$D129*0.97,
IF($F129="BAJA",$D129*0.9,
IF($F129="LIQUIDAR",_xlfn.XLOOKUP(A129,Rotación!$A:$A,Rotación!$O:$O,0,0,-1),"")))),"")</f>
        <v>16020000</v>
      </c>
      <c r="I129" s="13">
        <f>IFERROR(IF($F129="ALTA",$D129*0.97,
IF($F129="MEDIA",$D129*0.94,
IF($F129="BAJA",$D129*0.87,
IF($F129="LIQUIDAR",_xlfn.XLOOKUP(A129,Rotación!$A:$A,Rotación!$O:$O,0,0,-1),"")))),"")</f>
        <v>15486000</v>
      </c>
      <c r="J129" s="13">
        <f>IFERROR(IF($F129="ALTA",$D129*0.94,
IF($F129="MEDIA",$D129*0.9,
IF($F129="BAJA",$D129*0.85,
IF($F129="LIQUIDAR",_xlfn.XLOOKUP(A129,Rotación!$A:$A,Rotación!$O:$O,0,0,-1),"")))),"")</f>
        <v>15130000</v>
      </c>
      <c r="K129" s="13" t="str">
        <f>_xlfn.XLOOKUP(A129,Rotación!$A:$A,Rotación!$P:$P,"",0,-1)</f>
        <v/>
      </c>
      <c r="L129" s="25" t="e">
        <f t="shared" si="4"/>
        <v>#VALUE!</v>
      </c>
      <c r="M129" s="26">
        <f t="shared" si="5"/>
        <v>0.851123595505618</v>
      </c>
      <c r="N129" s="22">
        <f>IFERROR(VLOOKUP(A129,'Base ATR'!$1:$1048576,2,0),"")</f>
        <v>45877.645833333336</v>
      </c>
      <c r="O129" s="23">
        <f t="shared" ca="1" si="8"/>
        <v>348.35416666666424</v>
      </c>
      <c r="P129" t="str">
        <f t="shared" si="9"/>
        <v>SOBRE MERCADO</v>
      </c>
      <c r="R129" t="e">
        <f>VLOOKUP(A129,FORMULA!A:A,1,0)</f>
        <v>#N/A</v>
      </c>
    </row>
    <row r="130" spans="1:18" x14ac:dyDescent="0.3">
      <c r="A130" t="s">
        <v>4915</v>
      </c>
      <c r="B130" t="str">
        <f>IFERROR(VLOOKUP(A130,'Base ATP'!$1:$1048576,3,0),"")</f>
        <v>GREAT WALL</v>
      </c>
      <c r="C130" s="19" t="str">
        <f>IFERROR(VLOOKUP(A130,'Base ATP'!$1:$1048576,4,0),"")</f>
        <v>C30</v>
      </c>
      <c r="D130" s="20">
        <v>6970000</v>
      </c>
      <c r="E130" s="20">
        <v>5500000</v>
      </c>
      <c r="F130" s="13" t="s">
        <v>4033</v>
      </c>
      <c r="G130" s="13">
        <f>IFERROR(IF($F130="ALTA",$D130*1.03,
IF($F130="MEDIA",$D130*1,
IF($F130="BAJA",$D130*0.92,
IF($F130="LIQUIDAR",_xlfn.XLOOKUP(A130,Rotación!$A:$A,Rotación!$O:$O,0,0,-1),"")))),"")</f>
        <v>6970000</v>
      </c>
      <c r="H130" s="13">
        <f>IFERROR(IF($F130="ALTA",$D130*1,
IF($F130="MEDIA",$D130*0.97,
IF($F130="BAJA",$D130*0.9,
IF($F130="LIQUIDAR",_xlfn.XLOOKUP(A130,Rotación!$A:$A,Rotación!$O:$O,0,0,-1),"")))),"")</f>
        <v>6760900</v>
      </c>
      <c r="I130" s="13">
        <f>IFERROR(IF($F130="ALTA",$D130*0.97,
IF($F130="MEDIA",$D130*0.94,
IF($F130="BAJA",$D130*0.87,
IF($F130="LIQUIDAR",_xlfn.XLOOKUP(A130,Rotación!$A:$A,Rotación!$O:$O,0,0,-1),"")))),"")</f>
        <v>6551800</v>
      </c>
      <c r="J130" s="13">
        <f>IFERROR(IF($F130="ALTA",$D130*0.94,
IF($F130="MEDIA",$D130*0.9,
IF($F130="BAJA",$D130*0.85,
IF($F130="LIQUIDAR",_xlfn.XLOOKUP(A130,Rotación!$A:$A,Rotación!$O:$O,0,0,-1),"")))),"")</f>
        <v>6273000</v>
      </c>
      <c r="K130" s="13" t="str">
        <f>_xlfn.XLOOKUP(A130,Rotación!$A:$A,Rotación!$P:$P,"",0,-1)</f>
        <v/>
      </c>
      <c r="L130" s="25" t="e">
        <f t="shared" ref="L130:L193" si="10">K130-D130</f>
        <v>#VALUE!</v>
      </c>
      <c r="M130" s="26">
        <f t="shared" ref="M130:M193" si="11">E130/D130</f>
        <v>0.78909612625538017</v>
      </c>
      <c r="N130" s="22">
        <f>IFERROR(VLOOKUP(A130,'Base ATR'!$1:$1048576,2,0),"")</f>
        <v>46052.730555555558</v>
      </c>
      <c r="O130" s="23">
        <f t="shared" ca="1" si="8"/>
        <v>173.26944444444234</v>
      </c>
      <c r="P130" t="str">
        <f t="shared" si="9"/>
        <v>SOBRE MERCADO</v>
      </c>
      <c r="R130" t="e">
        <f>VLOOKUP(A130,FORMULA!A:A,1,0)</f>
        <v>#N/A</v>
      </c>
    </row>
    <row r="131" spans="1:18" x14ac:dyDescent="0.3">
      <c r="A131" t="s">
        <v>5284</v>
      </c>
      <c r="B131" t="str">
        <f>IFERROR(VLOOKUP(A131,'Base ATP'!$1:$1048576,3,0),"")</f>
        <v/>
      </c>
      <c r="C131" s="19" t="str">
        <f>IFERROR(VLOOKUP(A131,'Base ATP'!$1:$1048576,4,0),"")</f>
        <v/>
      </c>
      <c r="D131" s="20">
        <v>7890000</v>
      </c>
      <c r="E131" s="20">
        <v>5500000</v>
      </c>
      <c r="F131" s="13" t="s">
        <v>5398</v>
      </c>
      <c r="G131" s="13">
        <f>IFERROR(IF($F131="ALTA",$D131*1.03,
IF($F131="MEDIA",$D131*1,
IF($F131="BAJA",$D131*0.92,
IF($F131="LIQUIDAR",_xlfn.XLOOKUP(A131,Rotación!$A:$A,Rotación!$O:$O,0,0,-1),"")))),"")</f>
        <v>7258800</v>
      </c>
      <c r="H131" s="13">
        <f>IFERROR(IF($F131="ALTA",$D131*1,
IF($F131="MEDIA",$D131*0.97,
IF($F131="BAJA",$D131*0.9,
IF($F131="LIQUIDAR",_xlfn.XLOOKUP(A131,Rotación!$A:$A,Rotación!$O:$O,0,0,-1),"")))),"")</f>
        <v>7101000</v>
      </c>
      <c r="I131" s="13">
        <f>IFERROR(IF($F131="ALTA",$D131*0.97,
IF($F131="MEDIA",$D131*0.94,
IF($F131="BAJA",$D131*0.87,
IF($F131="LIQUIDAR",_xlfn.XLOOKUP(A131,Rotación!$A:$A,Rotación!$O:$O,0,0,-1),"")))),"")</f>
        <v>6864300</v>
      </c>
      <c r="J131" s="13">
        <f>IFERROR(IF($F131="ALTA",$D131*0.94,
IF($F131="MEDIA",$D131*0.9,
IF($F131="BAJA",$D131*0.85,
IF($F131="LIQUIDAR",_xlfn.XLOOKUP(A131,Rotación!$A:$A,Rotación!$O:$O,0,0,-1),"")))),"")</f>
        <v>6706500</v>
      </c>
      <c r="K131" s="13" t="str">
        <f>_xlfn.XLOOKUP(A131,Rotación!$A:$A,Rotación!$P:$P,"",0,-1)</f>
        <v/>
      </c>
      <c r="L131" s="25" t="e">
        <f t="shared" si="10"/>
        <v>#VALUE!</v>
      </c>
      <c r="M131" s="26">
        <f t="shared" si="11"/>
        <v>0.69708491761723701</v>
      </c>
      <c r="N131" s="22" t="str">
        <f>IFERROR(VLOOKUP(A131,'Base ATR'!$1:$1048576,2,0),"")</f>
        <v/>
      </c>
      <c r="O131" s="23" t="str">
        <f t="shared" ca="1" si="8"/>
        <v/>
      </c>
      <c r="P131" t="str">
        <f t="shared" si="9"/>
        <v/>
      </c>
      <c r="R131" t="e">
        <f>VLOOKUP(A131,FORMULA!A:A,1,0)</f>
        <v>#N/A</v>
      </c>
    </row>
    <row r="132" spans="1:18" x14ac:dyDescent="0.3">
      <c r="A132" t="s">
        <v>4027</v>
      </c>
      <c r="B132" t="str">
        <f>IFERROR(VLOOKUP(A132,'Base ATP'!$1:$1048576,3,0),"")</f>
        <v>NISSAN</v>
      </c>
      <c r="C132" s="19" t="str">
        <f>IFERROR(VLOOKUP(A132,'Base ATP'!$1:$1048576,4,0),"")</f>
        <v>NUEVO VERSA</v>
      </c>
      <c r="D132" s="20">
        <v>9700000</v>
      </c>
      <c r="E132" s="20">
        <v>6300000</v>
      </c>
      <c r="F132" s="13" t="s">
        <v>4033</v>
      </c>
      <c r="G132" s="13">
        <f>IFERROR(IF($F132="ALTA",$D132*1.03,
IF($F132="MEDIA",$D132*1,
IF($F132="BAJA",$D132*0.92,
IF($F132="LIQUIDAR",_xlfn.XLOOKUP(A132,Rotación!$A:$A,Rotación!$O:$O,0,0,-1),"")))),"")</f>
        <v>9700000</v>
      </c>
      <c r="H132" s="13">
        <f>IFERROR(IF($F132="ALTA",$D132*1,
IF($F132="MEDIA",$D132*0.97,
IF($F132="BAJA",$D132*0.9,
IF($F132="LIQUIDAR",_xlfn.XLOOKUP(A132,Rotación!$A:$A,Rotación!$O:$O,0,0,-1),"")))),"")</f>
        <v>9409000</v>
      </c>
      <c r="I132" s="13">
        <f>IFERROR(IF($F132="ALTA",$D132*0.97,
IF($F132="MEDIA",$D132*0.94,
IF($F132="BAJA",$D132*0.87,
IF($F132="LIQUIDAR",_xlfn.XLOOKUP(A132,Rotación!$A:$A,Rotación!$O:$O,0,0,-1),"")))),"")</f>
        <v>9118000</v>
      </c>
      <c r="J132" s="13">
        <f>IFERROR(IF($F132="ALTA",$D132*0.94,
IF($F132="MEDIA",$D132*0.9,
IF($F132="BAJA",$D132*0.85,
IF($F132="LIQUIDAR",_xlfn.XLOOKUP(A132,Rotación!$A:$A,Rotación!$O:$O,0,0,-1),"")))),"")</f>
        <v>8730000</v>
      </c>
      <c r="K132" s="13" t="str">
        <f>_xlfn.XLOOKUP(A132,Rotación!$A:$A,Rotación!$P:$P,"",0,-1)</f>
        <v/>
      </c>
      <c r="L132" s="25" t="e">
        <f t="shared" si="10"/>
        <v>#VALUE!</v>
      </c>
      <c r="M132" s="26">
        <f t="shared" si="11"/>
        <v>0.64948453608247425</v>
      </c>
      <c r="N132" s="22">
        <f>IFERROR(VLOOKUP(A132,'Base ATR'!$1:$1048576,2,0),"")</f>
        <v>46031.718055555553</v>
      </c>
      <c r="O132" s="23">
        <f t="shared" ca="1" si="8"/>
        <v>194.28194444444671</v>
      </c>
      <c r="P132" t="str">
        <f t="shared" si="9"/>
        <v>SOBRE MERCADO</v>
      </c>
      <c r="R132" t="e">
        <f>VLOOKUP(A132,FORMULA!A:A,1,0)</f>
        <v>#N/A</v>
      </c>
    </row>
    <row r="133" spans="1:18" x14ac:dyDescent="0.3">
      <c r="A133" t="s">
        <v>3997</v>
      </c>
      <c r="B133" t="str">
        <f>IFERROR(VLOOKUP(A133,'Base ATP'!$1:$1048576,3,0),"")</f>
        <v>PEUGEOT</v>
      </c>
      <c r="C133" s="19" t="str">
        <f>IFERROR(VLOOKUP(A133,'Base ATP'!$1:$1048576,4,0),"")</f>
        <v>NUEVO 2008</v>
      </c>
      <c r="D133" s="20">
        <v>12900000</v>
      </c>
      <c r="E133" s="20">
        <v>11000000</v>
      </c>
      <c r="F133" s="13" t="s">
        <v>4033</v>
      </c>
      <c r="G133" s="13">
        <f>IFERROR(IF($F133="ALTA",$D133*1.03,
IF($F133="MEDIA",$D133*1,
IF($F133="BAJA",$D133*0.92,
IF($F133="LIQUIDAR",_xlfn.XLOOKUP(A133,Rotación!$A:$A,Rotación!$O:$O,0,0,-1),"")))),"")</f>
        <v>12900000</v>
      </c>
      <c r="H133" s="13">
        <f>IFERROR(IF($F133="ALTA",$D133*1,
IF($F133="MEDIA",$D133*0.97,
IF($F133="BAJA",$D133*0.9,
IF($F133="LIQUIDAR",_xlfn.XLOOKUP(A133,Rotación!$A:$A,Rotación!$O:$O,0,0,-1),"")))),"")</f>
        <v>12513000</v>
      </c>
      <c r="I133" s="13">
        <f>IFERROR(IF($F133="ALTA",$D133*0.97,
IF($F133="MEDIA",$D133*0.94,
IF($F133="BAJA",$D133*0.87,
IF($F133="LIQUIDAR",_xlfn.XLOOKUP(A133,Rotación!$A:$A,Rotación!$O:$O,0,0,-1),"")))),"")</f>
        <v>12126000</v>
      </c>
      <c r="J133" s="13">
        <f>IFERROR(IF($F133="ALTA",$D133*0.94,
IF($F133="MEDIA",$D133*0.9,
IF($F133="BAJA",$D133*0.85,
IF($F133="LIQUIDAR",_xlfn.XLOOKUP(A133,Rotación!$A:$A,Rotación!$O:$O,0,0,-1),"")))),"")</f>
        <v>11610000</v>
      </c>
      <c r="K133" s="13" t="str">
        <f>_xlfn.XLOOKUP(A133,Rotación!$A:$A,Rotación!$P:$P,"",0,-1)</f>
        <v/>
      </c>
      <c r="L133" s="25" t="e">
        <f t="shared" si="10"/>
        <v>#VALUE!</v>
      </c>
      <c r="M133" s="26">
        <f t="shared" si="11"/>
        <v>0.8527131782945736</v>
      </c>
      <c r="N133" s="22">
        <f>IFERROR(VLOOKUP(A133,'Base ATR'!$1:$1048576,2,0),"")</f>
        <v>46029.395833333336</v>
      </c>
      <c r="O133" s="23">
        <f t="shared" ca="1" si="8"/>
        <v>196.60416666666424</v>
      </c>
      <c r="P133" t="str">
        <f t="shared" si="9"/>
        <v>SOBRE MERCADO</v>
      </c>
      <c r="R133" t="e">
        <f>VLOOKUP(A133,FORMULA!A:A,1,0)</f>
        <v>#N/A</v>
      </c>
    </row>
    <row r="134" spans="1:18" x14ac:dyDescent="0.3">
      <c r="A134" t="s">
        <v>4054</v>
      </c>
      <c r="B134" t="str">
        <f>IFERROR(VLOOKUP(A134,'Base ATP'!$1:$1048576,3,0),"")</f>
        <v/>
      </c>
      <c r="C134" s="19" t="str">
        <f>IFERROR(VLOOKUP(A134,'Base ATP'!$1:$1048576,4,0),"")</f>
        <v/>
      </c>
      <c r="D134" s="20">
        <v>40200000</v>
      </c>
      <c r="E134" s="20">
        <v>36000000</v>
      </c>
      <c r="F134" s="13" t="s">
        <v>4033</v>
      </c>
      <c r="G134" s="13">
        <f>IFERROR(IF($F134="ALTA",$D134*1.03,
IF($F134="MEDIA",$D134*1,
IF($F134="BAJA",$D134*0.92,
IF($F134="LIQUIDAR",_xlfn.XLOOKUP(A134,Rotación!$A:$A,Rotación!$O:$O,0,0,-1),"")))),"")</f>
        <v>40200000</v>
      </c>
      <c r="H134" s="13">
        <f>IFERROR(IF($F134="ALTA",$D134*1,
IF($F134="MEDIA",$D134*0.97,
IF($F134="BAJA",$D134*0.9,
IF($F134="LIQUIDAR",_xlfn.XLOOKUP(A134,Rotación!$A:$A,Rotación!$O:$O,0,0,-1),"")))),"")</f>
        <v>38994000</v>
      </c>
      <c r="I134" s="13">
        <f>IFERROR(IF($F134="ALTA",$D134*0.97,
IF($F134="MEDIA",$D134*0.94,
IF($F134="BAJA",$D134*0.87,
IF($F134="LIQUIDAR",_xlfn.XLOOKUP(A134,Rotación!$A:$A,Rotación!$O:$O,0,0,-1),"")))),"")</f>
        <v>37788000</v>
      </c>
      <c r="J134" s="13">
        <f>IFERROR(IF($F134="ALTA",$D134*0.94,
IF($F134="MEDIA",$D134*0.9,
IF($F134="BAJA",$D134*0.85,
IF($F134="LIQUIDAR",_xlfn.XLOOKUP(A134,Rotación!$A:$A,Rotación!$O:$O,0,0,-1),"")))),"")</f>
        <v>36180000</v>
      </c>
      <c r="K134" s="13" t="str">
        <f>_xlfn.XLOOKUP(A134,Rotación!$A:$A,Rotación!$P:$P,"",0,-1)</f>
        <v/>
      </c>
      <c r="L134" s="25" t="e">
        <f t="shared" si="10"/>
        <v>#VALUE!</v>
      </c>
      <c r="M134" s="26">
        <f t="shared" si="11"/>
        <v>0.89552238805970152</v>
      </c>
      <c r="N134" s="22">
        <f>IFERROR(VLOOKUP(A134,'Base ATR'!$1:$1048576,2,0),"")</f>
        <v>46035.711111111108</v>
      </c>
      <c r="O134" s="23">
        <f t="shared" ca="1" si="8"/>
        <v>190.28888888889196</v>
      </c>
      <c r="P134" t="str">
        <f t="shared" si="9"/>
        <v>SOBRE MERCADO</v>
      </c>
      <c r="R134" t="e">
        <f>VLOOKUP(A134,FORMULA!A:A,1,0)</f>
        <v>#N/A</v>
      </c>
    </row>
    <row r="135" spans="1:18" x14ac:dyDescent="0.3">
      <c r="A135" t="s">
        <v>4065</v>
      </c>
      <c r="B135" t="str">
        <f>IFERROR(VLOOKUP(A135,'Base ATP'!$1:$1048576,3,0),"")</f>
        <v>CHEVROLET</v>
      </c>
      <c r="C135" s="19" t="str">
        <f>IFERROR(VLOOKUP(A135,'Base ATP'!$1:$1048576,4,0),"")</f>
        <v>ALL NEW TRACKER</v>
      </c>
      <c r="D135" s="20">
        <v>11000000</v>
      </c>
      <c r="E135" s="20">
        <v>8800000</v>
      </c>
      <c r="F135" s="13" t="s">
        <v>5397</v>
      </c>
      <c r="G135" s="13">
        <f>IFERROR(IF($F135="ALTA",$D135*1.03,
IF($F135="MEDIA",$D135*1,
IF($F135="BAJA",$D135*0.92,
IF($F135="LIQUIDAR",_xlfn.XLOOKUP(A135,Rotación!$A:$A,Rotación!$O:$O,0,0,-1),"")))),"")</f>
        <v>11330000</v>
      </c>
      <c r="H135" s="13">
        <f>IFERROR(IF($F135="ALTA",$D135*1,
IF($F135="MEDIA",$D135*0.97,
IF($F135="BAJA",$D135*0.9,
IF($F135="LIQUIDAR",_xlfn.XLOOKUP(A135,Rotación!$A:$A,Rotación!$O:$O,0,0,-1),"")))),"")</f>
        <v>11000000</v>
      </c>
      <c r="I135" s="13">
        <f>IFERROR(IF($F135="ALTA",$D135*0.97,
IF($F135="MEDIA",$D135*0.94,
IF($F135="BAJA",$D135*0.87,
IF($F135="LIQUIDAR",_xlfn.XLOOKUP(A135,Rotación!$A:$A,Rotación!$O:$O,0,0,-1),"")))),"")</f>
        <v>10670000</v>
      </c>
      <c r="J135" s="13">
        <f>IFERROR(IF($F135="ALTA",$D135*0.94,
IF($F135="MEDIA",$D135*0.9,
IF($F135="BAJA",$D135*0.85,
IF($F135="LIQUIDAR",_xlfn.XLOOKUP(A135,Rotación!$A:$A,Rotación!$O:$O,0,0,-1),"")))),"")</f>
        <v>10340000</v>
      </c>
      <c r="K135" s="13" t="str">
        <f>_xlfn.XLOOKUP(A135,Rotación!$A:$A,Rotación!$P:$P,"",0,-1)</f>
        <v/>
      </c>
      <c r="L135" s="25" t="e">
        <f t="shared" si="10"/>
        <v>#VALUE!</v>
      </c>
      <c r="M135" s="26">
        <f t="shared" si="11"/>
        <v>0.8</v>
      </c>
      <c r="N135" s="22">
        <f>IFERROR(VLOOKUP(A135,'Base ATR'!$1:$1048576,2,0),"")</f>
        <v>46048.447916666664</v>
      </c>
      <c r="O135" s="23">
        <f t="shared" ca="1" si="8"/>
        <v>177.55208333333576</v>
      </c>
      <c r="P135" t="str">
        <f t="shared" si="9"/>
        <v>SOBRE MERCADO</v>
      </c>
      <c r="R135" t="e">
        <f>VLOOKUP(A135,FORMULA!A:A,1,0)</f>
        <v>#N/A</v>
      </c>
    </row>
    <row r="136" spans="1:18" x14ac:dyDescent="0.3">
      <c r="A136" t="s">
        <v>4922</v>
      </c>
      <c r="B136" t="str">
        <f>IFERROR(VLOOKUP(A136,'Base ATP'!$1:$1048576,3,0),"")</f>
        <v>GREAT WALL</v>
      </c>
      <c r="C136" s="19" t="str">
        <f>IFERROR(VLOOKUP(A136,'Base ATP'!$1:$1048576,4,0),"")</f>
        <v>POER</v>
      </c>
      <c r="D136" s="20">
        <v>17100000</v>
      </c>
      <c r="E136" s="20">
        <v>14500000</v>
      </c>
      <c r="F136" s="13" t="s">
        <v>4033</v>
      </c>
      <c r="G136" s="13">
        <f>IFERROR(IF($F136="ALTA",$D136*1.03,
IF($F136="MEDIA",$D136*1,
IF($F136="BAJA",$D136*0.92,
IF($F136="LIQUIDAR",_xlfn.XLOOKUP(A136,Rotación!$A:$A,Rotación!$O:$O,0,0,-1),"")))),"")</f>
        <v>17100000</v>
      </c>
      <c r="H136" s="13">
        <f>IFERROR(IF($F136="ALTA",$D136*1,
IF($F136="MEDIA",$D136*0.97,
IF($F136="BAJA",$D136*0.9,
IF($F136="LIQUIDAR",_xlfn.XLOOKUP(A136,Rotación!$A:$A,Rotación!$O:$O,0,0,-1),"")))),"")</f>
        <v>16587000</v>
      </c>
      <c r="I136" s="13">
        <f>IFERROR(IF($F136="ALTA",$D136*0.97,
IF($F136="MEDIA",$D136*0.94,
IF($F136="BAJA",$D136*0.87,
IF($F136="LIQUIDAR",_xlfn.XLOOKUP(A136,Rotación!$A:$A,Rotación!$O:$O,0,0,-1),"")))),"")</f>
        <v>16074000</v>
      </c>
      <c r="J136" s="13">
        <f>IFERROR(IF($F136="ALTA",$D136*0.94,
IF($F136="MEDIA",$D136*0.9,
IF($F136="BAJA",$D136*0.85,
IF($F136="LIQUIDAR",_xlfn.XLOOKUP(A136,Rotación!$A:$A,Rotación!$O:$O,0,0,-1),"")))),"")</f>
        <v>15390000</v>
      </c>
      <c r="K136" s="13" t="str">
        <f>_xlfn.XLOOKUP(A136,Rotación!$A:$A,Rotación!$P:$P,"",0,-1)</f>
        <v/>
      </c>
      <c r="L136" s="25" t="e">
        <f t="shared" si="10"/>
        <v>#VALUE!</v>
      </c>
      <c r="M136" s="26">
        <f t="shared" si="11"/>
        <v>0.84795321637426901</v>
      </c>
      <c r="N136" s="22" t="str">
        <f>IFERROR(VLOOKUP(A136,'Base ATR'!$1:$1048576,2,0),"")</f>
        <v/>
      </c>
      <c r="O136" s="23" t="str">
        <f t="shared" ca="1" si="8"/>
        <v/>
      </c>
      <c r="P136" t="str">
        <f t="shared" si="9"/>
        <v/>
      </c>
      <c r="R136" t="e">
        <f>VLOOKUP(A136,FORMULA!A:A,1,0)</f>
        <v>#N/A</v>
      </c>
    </row>
    <row r="137" spans="1:18" x14ac:dyDescent="0.3">
      <c r="A137" t="s">
        <v>4080</v>
      </c>
      <c r="B137" t="str">
        <f>IFERROR(VLOOKUP(A137,'Base ATP'!$1:$1048576,3,0),"")</f>
        <v>NISSAN</v>
      </c>
      <c r="C137" s="19" t="str">
        <f>IFERROR(VLOOKUP(A137,'Base ATP'!$1:$1048576,4,0),"")</f>
        <v>KICKS</v>
      </c>
      <c r="D137" s="20">
        <v>10170000</v>
      </c>
      <c r="E137" s="20">
        <v>8650000</v>
      </c>
      <c r="F137" s="13" t="s">
        <v>5397</v>
      </c>
      <c r="G137" s="13">
        <f>IFERROR(IF($F137="ALTA",$D137*1.03,
IF($F137="MEDIA",$D137*1,
IF($F137="BAJA",$D137*0.92,
IF($F137="LIQUIDAR",_xlfn.XLOOKUP(A137,Rotación!$A:$A,Rotación!$O:$O,0,0,-1),"")))),"")</f>
        <v>10475100</v>
      </c>
      <c r="H137" s="13">
        <f>IFERROR(IF($F137="ALTA",$D137*1,
IF($F137="MEDIA",$D137*0.97,
IF($F137="BAJA",$D137*0.9,
IF($F137="LIQUIDAR",_xlfn.XLOOKUP(A137,Rotación!$A:$A,Rotación!$O:$O,0,0,-1),"")))),"")</f>
        <v>10170000</v>
      </c>
      <c r="I137" s="13">
        <f>IFERROR(IF($F137="ALTA",$D137*0.97,
IF($F137="MEDIA",$D137*0.94,
IF($F137="BAJA",$D137*0.87,
IF($F137="LIQUIDAR",_xlfn.XLOOKUP(A137,Rotación!$A:$A,Rotación!$O:$O,0,0,-1),"")))),"")</f>
        <v>9864900</v>
      </c>
      <c r="J137" s="13">
        <f>IFERROR(IF($F137="ALTA",$D137*0.94,
IF($F137="MEDIA",$D137*0.9,
IF($F137="BAJA",$D137*0.85,
IF($F137="LIQUIDAR",_xlfn.XLOOKUP(A137,Rotación!$A:$A,Rotación!$O:$O,0,0,-1),"")))),"")</f>
        <v>9559800</v>
      </c>
      <c r="K137" s="13" t="str">
        <f>_xlfn.XLOOKUP(A137,Rotación!$A:$A,Rotación!$P:$P,"",0,-1)</f>
        <v/>
      </c>
      <c r="L137" s="25" t="e">
        <f t="shared" si="10"/>
        <v>#VALUE!</v>
      </c>
      <c r="M137" s="26">
        <f t="shared" si="11"/>
        <v>0.85054080629301865</v>
      </c>
      <c r="N137" s="22">
        <f>IFERROR(VLOOKUP(A137,'Base ATR'!$1:$1048576,2,0),"")</f>
        <v>46039.507638888892</v>
      </c>
      <c r="O137" s="23">
        <f t="shared" ca="1" si="8"/>
        <v>186.49236111110804</v>
      </c>
      <c r="P137" t="str">
        <f t="shared" si="9"/>
        <v>SOBRE MERCADO</v>
      </c>
      <c r="R137" t="e">
        <f>VLOOKUP(A137,FORMULA!A:A,1,0)</f>
        <v>#N/A</v>
      </c>
    </row>
    <row r="138" spans="1:18" x14ac:dyDescent="0.3">
      <c r="A138" t="s">
        <v>4927</v>
      </c>
      <c r="B138" t="str">
        <f>IFERROR(VLOOKUP(A138,'Base ATP'!$1:$1048576,3,0),"")</f>
        <v>KIA</v>
      </c>
      <c r="C138" s="19" t="str">
        <f>IFERROR(VLOOKUP(A138,'Base ATP'!$1:$1048576,4,0),"")</f>
        <v>SPORTAGE</v>
      </c>
      <c r="D138" s="20">
        <v>19570000</v>
      </c>
      <c r="E138" s="20">
        <v>15700000</v>
      </c>
      <c r="F138" s="13" t="s">
        <v>4033</v>
      </c>
      <c r="G138" s="13">
        <f>IFERROR(IF($F138="ALTA",$D138*1.03,
IF($F138="MEDIA",$D138*1,
IF($F138="BAJA",$D138*0.92,
IF($F138="LIQUIDAR",_xlfn.XLOOKUP(A138,Rotación!$A:$A,Rotación!$O:$O,0,0,-1),"")))),"")</f>
        <v>19570000</v>
      </c>
      <c r="H138" s="13">
        <f>IFERROR(IF($F138="ALTA",$D138*1,
IF($F138="MEDIA",$D138*0.97,
IF($F138="BAJA",$D138*0.9,
IF($F138="LIQUIDAR",_xlfn.XLOOKUP(A138,Rotación!$A:$A,Rotación!$O:$O,0,0,-1),"")))),"")</f>
        <v>18982900</v>
      </c>
      <c r="I138" s="13">
        <f>IFERROR(IF($F138="ALTA",$D138*0.97,
IF($F138="MEDIA",$D138*0.94,
IF($F138="BAJA",$D138*0.87,
IF($F138="LIQUIDAR",_xlfn.XLOOKUP(A138,Rotación!$A:$A,Rotación!$O:$O,0,0,-1),"")))),"")</f>
        <v>18395800</v>
      </c>
      <c r="J138" s="13">
        <f>IFERROR(IF($F138="ALTA",$D138*0.94,
IF($F138="MEDIA",$D138*0.9,
IF($F138="BAJA",$D138*0.85,
IF($F138="LIQUIDAR",_xlfn.XLOOKUP(A138,Rotación!$A:$A,Rotación!$O:$O,0,0,-1),"")))),"")</f>
        <v>17613000</v>
      </c>
      <c r="K138" s="13" t="str">
        <f>_xlfn.XLOOKUP(A138,Rotación!$A:$A,Rotación!$P:$P,"",0,-1)</f>
        <v/>
      </c>
      <c r="L138" s="25" t="e">
        <f t="shared" si="10"/>
        <v>#VALUE!</v>
      </c>
      <c r="M138" s="26">
        <f t="shared" si="11"/>
        <v>0.80224833929483907</v>
      </c>
      <c r="N138" s="22" t="str">
        <f>IFERROR(VLOOKUP(A138,'Base ATR'!$1:$1048576,2,0),"")</f>
        <v/>
      </c>
      <c r="O138" s="23" t="str">
        <f t="shared" ca="1" si="8"/>
        <v/>
      </c>
      <c r="P138" t="str">
        <f t="shared" si="9"/>
        <v/>
      </c>
      <c r="R138" t="e">
        <f>VLOOKUP(A138,FORMULA!A:A,1,0)</f>
        <v>#N/A</v>
      </c>
    </row>
    <row r="139" spans="1:18" x14ac:dyDescent="0.3">
      <c r="A139" t="s">
        <v>4929</v>
      </c>
      <c r="B139" t="str">
        <f>IFERROR(VLOOKUP(A139,'Base ATP'!$1:$1048576,3,0),"")</f>
        <v>KIA</v>
      </c>
      <c r="C139" s="19" t="str">
        <f>IFERROR(VLOOKUP(A139,'Base ATP'!$1:$1048576,4,0),"")</f>
        <v>SPORTAGE</v>
      </c>
      <c r="D139" s="20">
        <v>19570000</v>
      </c>
      <c r="E139" s="20">
        <v>15850000</v>
      </c>
      <c r="F139" s="13" t="s">
        <v>4033</v>
      </c>
      <c r="G139" s="13">
        <f>IFERROR(IF($F139="ALTA",$D139*1.03,
IF($F139="MEDIA",$D139*1,
IF($F139="BAJA",$D139*0.92,
IF($F139="LIQUIDAR",_xlfn.XLOOKUP(A139,Rotación!$A:$A,Rotación!$O:$O,0,0,-1),"")))),"")</f>
        <v>19570000</v>
      </c>
      <c r="H139" s="13">
        <f>IFERROR(IF($F139="ALTA",$D139*1,
IF($F139="MEDIA",$D139*0.97,
IF($F139="BAJA",$D139*0.9,
IF($F139="LIQUIDAR",_xlfn.XLOOKUP(A139,Rotación!$A:$A,Rotación!$O:$O,0,0,-1),"")))),"")</f>
        <v>18982900</v>
      </c>
      <c r="I139" s="13">
        <f>IFERROR(IF($F139="ALTA",$D139*0.97,
IF($F139="MEDIA",$D139*0.94,
IF($F139="BAJA",$D139*0.87,
IF($F139="LIQUIDAR",_xlfn.XLOOKUP(A139,Rotación!$A:$A,Rotación!$O:$O,0,0,-1),"")))),"")</f>
        <v>18395800</v>
      </c>
      <c r="J139" s="13">
        <f>IFERROR(IF($F139="ALTA",$D139*0.94,
IF($F139="MEDIA",$D139*0.9,
IF($F139="BAJA",$D139*0.85,
IF($F139="LIQUIDAR",_xlfn.XLOOKUP(A139,Rotación!$A:$A,Rotación!$O:$O,0,0,-1),"")))),"")</f>
        <v>17613000</v>
      </c>
      <c r="K139" s="13" t="str">
        <f>_xlfn.XLOOKUP(A139,Rotación!$A:$A,Rotación!$P:$P,"",0,-1)</f>
        <v/>
      </c>
      <c r="L139" s="25" t="e">
        <f t="shared" si="10"/>
        <v>#VALUE!</v>
      </c>
      <c r="M139" s="26">
        <f t="shared" si="11"/>
        <v>0.80991313234542672</v>
      </c>
      <c r="N139" s="22" t="str">
        <f>IFERROR(VLOOKUP(A139,'Base ATR'!$1:$1048576,2,0),"")</f>
        <v/>
      </c>
      <c r="O139" s="23" t="str">
        <f t="shared" ca="1" si="8"/>
        <v/>
      </c>
      <c r="P139" t="str">
        <f t="shared" si="9"/>
        <v/>
      </c>
      <c r="R139" t="e">
        <f>VLOOKUP(A139,FORMULA!A:A,1,0)</f>
        <v>#N/A</v>
      </c>
    </row>
    <row r="140" spans="1:18" x14ac:dyDescent="0.3">
      <c r="A140" t="s">
        <v>4082</v>
      </c>
      <c r="B140" t="str">
        <f>IFERROR(VLOOKUP(A140,'Base ATP'!$1:$1048576,3,0),"")</f>
        <v>FORD</v>
      </c>
      <c r="C140" s="19" t="str">
        <f>IFERROR(VLOOKUP(A140,'Base ATP'!$1:$1048576,4,0),"")</f>
        <v>NUEVA RANGER</v>
      </c>
      <c r="D140" s="20">
        <v>35000000</v>
      </c>
      <c r="E140" s="20">
        <v>30000000</v>
      </c>
      <c r="F140" s="13" t="s">
        <v>4033</v>
      </c>
      <c r="G140" s="13">
        <f>IFERROR(IF($F140="ALTA",$D140*1.03,
IF($F140="MEDIA",$D140*1,
IF($F140="BAJA",$D140*0.92,
IF($F140="LIQUIDAR",_xlfn.XLOOKUP(A140,Rotación!$A:$A,Rotación!$O:$O,0,0,-1),"")))),"")</f>
        <v>35000000</v>
      </c>
      <c r="H140" s="13">
        <f>IFERROR(IF($F140="ALTA",$D140*1,
IF($F140="MEDIA",$D140*0.97,
IF($F140="BAJA",$D140*0.9,
IF($F140="LIQUIDAR",_xlfn.XLOOKUP(A140,Rotación!$A:$A,Rotación!$O:$O,0,0,-1),"")))),"")</f>
        <v>33950000</v>
      </c>
      <c r="I140" s="13">
        <f>IFERROR(IF($F140="ALTA",$D140*0.97,
IF($F140="MEDIA",$D140*0.94,
IF($F140="BAJA",$D140*0.87,
IF($F140="LIQUIDAR",_xlfn.XLOOKUP(A140,Rotación!$A:$A,Rotación!$O:$O,0,0,-1),"")))),"")</f>
        <v>32899999.999999996</v>
      </c>
      <c r="J140" s="13">
        <f>IFERROR(IF($F140="ALTA",$D140*0.94,
IF($F140="MEDIA",$D140*0.9,
IF($F140="BAJA",$D140*0.85,
IF($F140="LIQUIDAR",_xlfn.XLOOKUP(A140,Rotación!$A:$A,Rotación!$O:$O,0,0,-1),"")))),"")</f>
        <v>31500000</v>
      </c>
      <c r="K140" s="13" t="str">
        <f>_xlfn.XLOOKUP(A140,Rotación!$A:$A,Rotación!$P:$P,"",0,-1)</f>
        <v/>
      </c>
      <c r="L140" s="25" t="e">
        <f t="shared" si="10"/>
        <v>#VALUE!</v>
      </c>
      <c r="M140" s="26">
        <f t="shared" si="11"/>
        <v>0.8571428571428571</v>
      </c>
      <c r="N140" s="22">
        <f>IFERROR(VLOOKUP(A140,'Base ATR'!$1:$1048576,2,0),"")</f>
        <v>46037.74722222222</v>
      </c>
      <c r="O140" s="23">
        <f t="shared" ca="1" si="8"/>
        <v>188.25277777777956</v>
      </c>
      <c r="P140" t="str">
        <f t="shared" si="9"/>
        <v>SOBRE MERCADO</v>
      </c>
      <c r="R140" t="e">
        <f>VLOOKUP(A140,FORMULA!A:A,1,0)</f>
        <v>#N/A</v>
      </c>
    </row>
    <row r="141" spans="1:18" x14ac:dyDescent="0.3">
      <c r="A141" t="s">
        <v>4931</v>
      </c>
      <c r="B141" t="str">
        <f>IFERROR(VLOOKUP(A141,'Base ATP'!$1:$1048576,3,0),"")</f>
        <v>KIA</v>
      </c>
      <c r="C141" s="19" t="str">
        <f>IFERROR(VLOOKUP(A141,'Base ATP'!$1:$1048576,4,0),"")</f>
        <v>K3 CROSS</v>
      </c>
      <c r="D141" s="20">
        <v>15450000</v>
      </c>
      <c r="E141" s="20">
        <v>12000000</v>
      </c>
      <c r="F141" s="13" t="s">
        <v>5398</v>
      </c>
      <c r="G141" s="13">
        <f>IFERROR(IF($F141="ALTA",$D141*1.03,
IF($F141="MEDIA",$D141*1,
IF($F141="BAJA",$D141*0.92,
IF($F141="LIQUIDAR",_xlfn.XLOOKUP(A141,Rotación!$A:$A,Rotación!$O:$O,0,0,-1),"")))),"")</f>
        <v>14214000</v>
      </c>
      <c r="H141" s="13">
        <f>IFERROR(IF($F141="ALTA",$D141*1,
IF($F141="MEDIA",$D141*0.97,
IF($F141="BAJA",$D141*0.9,
IF($F141="LIQUIDAR",_xlfn.XLOOKUP(A141,Rotación!$A:$A,Rotación!$O:$O,0,0,-1),"")))),"")</f>
        <v>13905000</v>
      </c>
      <c r="I141" s="13">
        <f>IFERROR(IF($F141="ALTA",$D141*0.97,
IF($F141="MEDIA",$D141*0.94,
IF($F141="BAJA",$D141*0.87,
IF($F141="LIQUIDAR",_xlfn.XLOOKUP(A141,Rotación!$A:$A,Rotación!$O:$O,0,0,-1),"")))),"")</f>
        <v>13441500</v>
      </c>
      <c r="J141" s="13">
        <f>IFERROR(IF($F141="ALTA",$D141*0.94,
IF($F141="MEDIA",$D141*0.9,
IF($F141="BAJA",$D141*0.85,
IF($F141="LIQUIDAR",_xlfn.XLOOKUP(A141,Rotación!$A:$A,Rotación!$O:$O,0,0,-1),"")))),"")</f>
        <v>13132500</v>
      </c>
      <c r="K141" s="13" t="str">
        <f>_xlfn.XLOOKUP(A141,Rotación!$A:$A,Rotación!$P:$P,"",0,-1)</f>
        <v/>
      </c>
      <c r="L141" s="25" t="e">
        <f t="shared" si="10"/>
        <v>#VALUE!</v>
      </c>
      <c r="M141" s="26">
        <f t="shared" si="11"/>
        <v>0.77669902912621358</v>
      </c>
      <c r="N141" s="22">
        <f>IFERROR(VLOOKUP(A141,'Base ATR'!$1:$1048576,2,0),"")</f>
        <v>46051.561805555553</v>
      </c>
      <c r="O141" s="23">
        <f t="shared" ca="1" si="8"/>
        <v>174.43819444444671</v>
      </c>
      <c r="P141" t="str">
        <f t="shared" si="9"/>
        <v>SOBRE MERCADO</v>
      </c>
      <c r="R141" t="e">
        <f>VLOOKUP(A141,FORMULA!A:A,1,0)</f>
        <v>#N/A</v>
      </c>
    </row>
    <row r="142" spans="1:18" x14ac:dyDescent="0.3">
      <c r="A142" t="s">
        <v>4934</v>
      </c>
      <c r="B142" t="str">
        <f>IFERROR(VLOOKUP(A142,'Base ATP'!$1:$1048576,3,0),"")</f>
        <v>JMC</v>
      </c>
      <c r="C142" s="19" t="str">
        <f>IFERROR(VLOOKUP(A142,'Base ATP'!$1:$1048576,4,0),"")</f>
        <v>VIGUS</v>
      </c>
      <c r="D142" s="20">
        <v>11050000</v>
      </c>
      <c r="E142" s="20">
        <v>9000000</v>
      </c>
      <c r="F142" s="13" t="s">
        <v>4033</v>
      </c>
      <c r="G142" s="13">
        <f>IFERROR(IF($F142="ALTA",$D142*1.03,
IF($F142="MEDIA",$D142*1,
IF($F142="BAJA",$D142*0.92,
IF($F142="LIQUIDAR",_xlfn.XLOOKUP(A142,Rotación!$A:$A,Rotación!$O:$O,0,0,-1),"")))),"")</f>
        <v>11050000</v>
      </c>
      <c r="H142" s="13">
        <f>IFERROR(IF($F142="ALTA",$D142*1,
IF($F142="MEDIA",$D142*0.97,
IF($F142="BAJA",$D142*0.9,
IF($F142="LIQUIDAR",_xlfn.XLOOKUP(A142,Rotación!$A:$A,Rotación!$O:$O,0,0,-1),"")))),"")</f>
        <v>10718500</v>
      </c>
      <c r="I142" s="13">
        <f>IFERROR(IF($F142="ALTA",$D142*0.97,
IF($F142="MEDIA",$D142*0.94,
IF($F142="BAJA",$D142*0.87,
IF($F142="LIQUIDAR",_xlfn.XLOOKUP(A142,Rotación!$A:$A,Rotación!$O:$O,0,0,-1),"")))),"")</f>
        <v>10387000</v>
      </c>
      <c r="J142" s="13">
        <f>IFERROR(IF($F142="ALTA",$D142*0.94,
IF($F142="MEDIA",$D142*0.9,
IF($F142="BAJA",$D142*0.85,
IF($F142="LIQUIDAR",_xlfn.XLOOKUP(A142,Rotación!$A:$A,Rotación!$O:$O,0,0,-1),"")))),"")</f>
        <v>9945000</v>
      </c>
      <c r="K142" s="13" t="str">
        <f>_xlfn.XLOOKUP(A142,Rotación!$A:$A,Rotación!$P:$P,"",0,-1)</f>
        <v/>
      </c>
      <c r="L142" s="25" t="e">
        <f t="shared" si="10"/>
        <v>#VALUE!</v>
      </c>
      <c r="M142" s="26">
        <f t="shared" si="11"/>
        <v>0.81447963800904977</v>
      </c>
      <c r="N142" s="22" t="str">
        <f>IFERROR(VLOOKUP(A142,'Base ATR'!$1:$1048576,2,0),"")</f>
        <v/>
      </c>
      <c r="O142" s="23" t="str">
        <f t="shared" ca="1" si="8"/>
        <v/>
      </c>
      <c r="P142" t="str">
        <f t="shared" si="9"/>
        <v/>
      </c>
      <c r="R142" t="e">
        <f>VLOOKUP(A142,FORMULA!A:A,1,0)</f>
        <v>#N/A</v>
      </c>
    </row>
    <row r="143" spans="1:18" x14ac:dyDescent="0.3">
      <c r="A143" t="s">
        <v>4938</v>
      </c>
      <c r="B143" t="str">
        <f>IFERROR(VLOOKUP(A143,'Base ATP'!$1:$1048576,3,0),"")</f>
        <v>BRILLIANCE</v>
      </c>
      <c r="C143" s="19" t="str">
        <f>IFERROR(VLOOKUP(A143,'Base ATP'!$1:$1048576,4,0),"")</f>
        <v>KONECT</v>
      </c>
      <c r="D143" s="20">
        <v>8700000</v>
      </c>
      <c r="E143" s="20">
        <v>6100000</v>
      </c>
      <c r="F143" s="13" t="s">
        <v>5398</v>
      </c>
      <c r="G143" s="13">
        <f>IFERROR(IF($F143="ALTA",$D143*1.03,
IF($F143="MEDIA",$D143*1,
IF($F143="BAJA",$D143*0.92,
IF($F143="LIQUIDAR",_xlfn.XLOOKUP(A143,Rotación!$A:$A,Rotación!$O:$O,0,0,-1),"")))),"")</f>
        <v>8004000</v>
      </c>
      <c r="H143" s="13">
        <f>IFERROR(IF($F143="ALTA",$D143*1,
IF($F143="MEDIA",$D143*0.97,
IF($F143="BAJA",$D143*0.9,
IF($F143="LIQUIDAR",_xlfn.XLOOKUP(A143,Rotación!$A:$A,Rotación!$O:$O,0,0,-1),"")))),"")</f>
        <v>7830000</v>
      </c>
      <c r="I143" s="13">
        <f>IFERROR(IF($F143="ALTA",$D143*0.97,
IF($F143="MEDIA",$D143*0.94,
IF($F143="BAJA",$D143*0.87,
IF($F143="LIQUIDAR",_xlfn.XLOOKUP(A143,Rotación!$A:$A,Rotación!$O:$O,0,0,-1),"")))),"")</f>
        <v>7569000</v>
      </c>
      <c r="J143" s="13">
        <f>IFERROR(IF($F143="ALTA",$D143*0.94,
IF($F143="MEDIA",$D143*0.9,
IF($F143="BAJA",$D143*0.85,
IF($F143="LIQUIDAR",_xlfn.XLOOKUP(A143,Rotación!$A:$A,Rotación!$O:$O,0,0,-1),"")))),"")</f>
        <v>7395000</v>
      </c>
      <c r="K143" s="13" t="str">
        <f>_xlfn.XLOOKUP(A143,Rotación!$A:$A,Rotación!$P:$P,"",0,-1)</f>
        <v/>
      </c>
      <c r="L143" s="25" t="e">
        <f t="shared" si="10"/>
        <v>#VALUE!</v>
      </c>
      <c r="M143" s="26">
        <f t="shared" si="11"/>
        <v>0.70114942528735635</v>
      </c>
      <c r="N143" s="22" t="str">
        <f>IFERROR(VLOOKUP(A143,'Base ATR'!$1:$1048576,2,0),"")</f>
        <v/>
      </c>
      <c r="O143" s="23" t="str">
        <f t="shared" ca="1" si="8"/>
        <v/>
      </c>
      <c r="P143" t="str">
        <f t="shared" si="9"/>
        <v/>
      </c>
      <c r="R143" t="e">
        <f>VLOOKUP(A143,FORMULA!A:A,1,0)</f>
        <v>#N/A</v>
      </c>
    </row>
    <row r="144" spans="1:18" x14ac:dyDescent="0.3">
      <c r="A144" t="s">
        <v>4086</v>
      </c>
      <c r="B144" t="str">
        <f>IFERROR(VLOOKUP(A144,'Base ATP'!$1:$1048576,3,0),"")</f>
        <v>CHERY</v>
      </c>
      <c r="C144" s="19" t="str">
        <f>IFERROR(VLOOKUP(A144,'Base ATP'!$1:$1048576,4,0),"")</f>
        <v>TIGGO 2</v>
      </c>
      <c r="D144" s="20">
        <v>7760000</v>
      </c>
      <c r="E144" s="20">
        <v>6600000</v>
      </c>
      <c r="F144" s="13" t="s">
        <v>5397</v>
      </c>
      <c r="G144" s="13">
        <f>IFERROR(IF($F144="ALTA",$D144*1.03,
IF($F144="MEDIA",$D144*1,
IF($F144="BAJA",$D144*0.92,
IF($F144="LIQUIDAR",_xlfn.XLOOKUP(A144,Rotación!$A:$A,Rotación!$O:$O,0,0,-1),"")))),"")</f>
        <v>7992800</v>
      </c>
      <c r="H144" s="13">
        <f>IFERROR(IF($F144="ALTA",$D144*1,
IF($F144="MEDIA",$D144*0.97,
IF($F144="BAJA",$D144*0.9,
IF($F144="LIQUIDAR",_xlfn.XLOOKUP(A144,Rotación!$A:$A,Rotación!$O:$O,0,0,-1),"")))),"")</f>
        <v>7760000</v>
      </c>
      <c r="I144" s="13">
        <f>IFERROR(IF($F144="ALTA",$D144*0.97,
IF($F144="MEDIA",$D144*0.94,
IF($F144="BAJA",$D144*0.87,
IF($F144="LIQUIDAR",_xlfn.XLOOKUP(A144,Rotación!$A:$A,Rotación!$O:$O,0,0,-1),"")))),"")</f>
        <v>7527200</v>
      </c>
      <c r="J144" s="13">
        <f>IFERROR(IF($F144="ALTA",$D144*0.94,
IF($F144="MEDIA",$D144*0.9,
IF($F144="BAJA",$D144*0.85,
IF($F144="LIQUIDAR",_xlfn.XLOOKUP(A144,Rotación!$A:$A,Rotación!$O:$O,0,0,-1),"")))),"")</f>
        <v>7294400</v>
      </c>
      <c r="K144" s="13" t="str">
        <f>_xlfn.XLOOKUP(A144,Rotación!$A:$A,Rotación!$P:$P,"",0,-1)</f>
        <v/>
      </c>
      <c r="L144" s="25" t="e">
        <f t="shared" si="10"/>
        <v>#VALUE!</v>
      </c>
      <c r="M144" s="26">
        <f t="shared" si="11"/>
        <v>0.85051546391752575</v>
      </c>
      <c r="N144" s="22">
        <f>IFERROR(VLOOKUP(A144,'Base ATR'!$1:$1048576,2,0),"")</f>
        <v>46036.459722222222</v>
      </c>
      <c r="O144" s="23">
        <f t="shared" ca="1" si="8"/>
        <v>189.5402777777781</v>
      </c>
      <c r="P144" t="str">
        <f t="shared" si="9"/>
        <v>SOBRE MERCADO</v>
      </c>
      <c r="R144" t="e">
        <f>VLOOKUP(A144,FORMULA!A:A,1,0)</f>
        <v>#N/A</v>
      </c>
    </row>
    <row r="145" spans="1:18" x14ac:dyDescent="0.3">
      <c r="A145" t="s">
        <v>4075</v>
      </c>
      <c r="B145" t="str">
        <f>IFERROR(VLOOKUP(A145,'Base ATP'!$1:$1048576,3,0),"")</f>
        <v>KIA</v>
      </c>
      <c r="C145" s="19" t="str">
        <f>IFERROR(VLOOKUP(A145,'Base ATP'!$1:$1048576,4,0),"")</f>
        <v>NUEVO SORENTO</v>
      </c>
      <c r="D145" s="20">
        <v>34600000</v>
      </c>
      <c r="E145" s="20">
        <v>24500000</v>
      </c>
      <c r="F145" s="13" t="s">
        <v>5398</v>
      </c>
      <c r="G145" s="13">
        <f>IFERROR(IF($F145="ALTA",$D145*1.03,
IF($F145="MEDIA",$D145*1,
IF($F145="BAJA",$D145*0.92,
IF($F145="LIQUIDAR",_xlfn.XLOOKUP(A145,Rotación!$A:$A,Rotación!$O:$O,0,0,-1),"")))),"")</f>
        <v>31832000</v>
      </c>
      <c r="H145" s="13">
        <f>IFERROR(IF($F145="ALTA",$D145*1,
IF($F145="MEDIA",$D145*0.97,
IF($F145="BAJA",$D145*0.9,
IF($F145="LIQUIDAR",_xlfn.XLOOKUP(A145,Rotación!$A:$A,Rotación!$O:$O,0,0,-1),"")))),"")</f>
        <v>31140000</v>
      </c>
      <c r="I145" s="13">
        <f>IFERROR(IF($F145="ALTA",$D145*0.97,
IF($F145="MEDIA",$D145*0.94,
IF($F145="BAJA",$D145*0.87,
IF($F145="LIQUIDAR",_xlfn.XLOOKUP(A145,Rotación!$A:$A,Rotación!$O:$O,0,0,-1),"")))),"")</f>
        <v>30102000</v>
      </c>
      <c r="J145" s="13">
        <f>IFERROR(IF($F145="ALTA",$D145*0.94,
IF($F145="MEDIA",$D145*0.9,
IF($F145="BAJA",$D145*0.85,
IF($F145="LIQUIDAR",_xlfn.XLOOKUP(A145,Rotación!$A:$A,Rotación!$O:$O,0,0,-1),"")))),"")</f>
        <v>29410000</v>
      </c>
      <c r="K145" s="13">
        <f>_xlfn.XLOOKUP(A145,Rotación!$A:$A,Rotación!$P:$P,"",0,-1)</f>
        <v>33490000</v>
      </c>
      <c r="L145" s="25">
        <f t="shared" si="10"/>
        <v>-1110000</v>
      </c>
      <c r="M145" s="26">
        <f t="shared" si="11"/>
        <v>0.70809248554913296</v>
      </c>
      <c r="N145" s="22">
        <f>IFERROR(VLOOKUP(A145,'Base ATR'!$1:$1048576,2,0),"")</f>
        <v>46041.796527777777</v>
      </c>
      <c r="O145" s="23">
        <f t="shared" ref="O145:O208" ca="1" si="12">IF(N145="","",TODAY()-N145)</f>
        <v>184.20347222222335</v>
      </c>
      <c r="P145" t="str">
        <f t="shared" ref="P145:P208" si="13">IF(N145="", "", IF(K145 &gt; D145, "SOBRE MERCADO", IF(K145 &lt; D145, "BAJO MERCADO", "ALINEADO")))</f>
        <v>BAJO MERCADO</v>
      </c>
      <c r="R145" t="e">
        <f>VLOOKUP(A145,FORMULA!A:A,1,0)</f>
        <v>#N/A</v>
      </c>
    </row>
    <row r="146" spans="1:18" x14ac:dyDescent="0.3">
      <c r="A146" t="s">
        <v>4945</v>
      </c>
      <c r="B146" t="str">
        <f>IFERROR(VLOOKUP(A146,'Base ATP'!$1:$1048576,3,0),"")</f>
        <v>CHEVROLET</v>
      </c>
      <c r="C146" s="19" t="str">
        <f>IFERROR(VLOOKUP(A146,'Base ATP'!$1:$1048576,4,0),"")</f>
        <v>CAPTIVA</v>
      </c>
      <c r="D146" s="20">
        <v>12400000</v>
      </c>
      <c r="E146" s="20">
        <v>10000000</v>
      </c>
      <c r="F146" s="13" t="s">
        <v>4033</v>
      </c>
      <c r="G146" s="13">
        <f>IFERROR(IF($F146="ALTA",$D146*1.03,
IF($F146="MEDIA",$D146*1,
IF($F146="BAJA",$D146*0.92,
IF($F146="LIQUIDAR",_xlfn.XLOOKUP(A146,Rotación!$A:$A,Rotación!$O:$O,0,0,-1),"")))),"")</f>
        <v>12400000</v>
      </c>
      <c r="H146" s="13">
        <f>IFERROR(IF($F146="ALTA",$D146*1,
IF($F146="MEDIA",$D146*0.97,
IF($F146="BAJA",$D146*0.9,
IF($F146="LIQUIDAR",_xlfn.XLOOKUP(A146,Rotación!$A:$A,Rotación!$O:$O,0,0,-1),"")))),"")</f>
        <v>12028000</v>
      </c>
      <c r="I146" s="13">
        <f>IFERROR(IF($F146="ALTA",$D146*0.97,
IF($F146="MEDIA",$D146*0.94,
IF($F146="BAJA",$D146*0.87,
IF($F146="LIQUIDAR",_xlfn.XLOOKUP(A146,Rotación!$A:$A,Rotación!$O:$O,0,0,-1),"")))),"")</f>
        <v>11656000</v>
      </c>
      <c r="J146" s="13">
        <f>IFERROR(IF($F146="ALTA",$D146*0.94,
IF($F146="MEDIA",$D146*0.9,
IF($F146="BAJA",$D146*0.85,
IF($F146="LIQUIDAR",_xlfn.XLOOKUP(A146,Rotación!$A:$A,Rotación!$O:$O,0,0,-1),"")))),"")</f>
        <v>11160000</v>
      </c>
      <c r="K146" s="13" t="str">
        <f>_xlfn.XLOOKUP(A146,Rotación!$A:$A,Rotación!$P:$P,"",0,-1)</f>
        <v/>
      </c>
      <c r="L146" s="25" t="e">
        <f t="shared" si="10"/>
        <v>#VALUE!</v>
      </c>
      <c r="M146" s="26">
        <f t="shared" si="11"/>
        <v>0.80645161290322576</v>
      </c>
      <c r="N146" s="22" t="str">
        <f>IFERROR(VLOOKUP(A146,'Base ATR'!$1:$1048576,2,0),"")</f>
        <v/>
      </c>
      <c r="O146" s="23" t="str">
        <f t="shared" ca="1" si="12"/>
        <v/>
      </c>
      <c r="P146" t="str">
        <f t="shared" si="13"/>
        <v/>
      </c>
      <c r="R146" t="e">
        <f>VLOOKUP(A146,FORMULA!A:A,1,0)</f>
        <v>#N/A</v>
      </c>
    </row>
    <row r="147" spans="1:18" x14ac:dyDescent="0.3">
      <c r="A147" t="s">
        <v>4949</v>
      </c>
      <c r="B147" t="str">
        <f>IFERROR(VLOOKUP(A147,'Base ATP'!$1:$1048576,3,0),"")</f>
        <v>RENAULT</v>
      </c>
      <c r="C147" s="19" t="str">
        <f>IFERROR(VLOOKUP(A147,'Base ATP'!$1:$1048576,4,0),"")</f>
        <v>CLIO</v>
      </c>
      <c r="D147" s="20">
        <v>12400000</v>
      </c>
      <c r="E147" s="20">
        <v>10300000</v>
      </c>
      <c r="F147" s="13" t="s">
        <v>4033</v>
      </c>
      <c r="G147" s="13">
        <f>IFERROR(IF($F147="ALTA",$D147*1.03,
IF($F147="MEDIA",$D147*1,
IF($F147="BAJA",$D147*0.92,
IF($F147="LIQUIDAR",_xlfn.XLOOKUP(A147,Rotación!$A:$A,Rotación!$O:$O,0,0,-1),"")))),"")</f>
        <v>12400000</v>
      </c>
      <c r="H147" s="13">
        <f>IFERROR(IF($F147="ALTA",$D147*1,
IF($F147="MEDIA",$D147*0.97,
IF($F147="BAJA",$D147*0.9,
IF($F147="LIQUIDAR",_xlfn.XLOOKUP(A147,Rotación!$A:$A,Rotación!$O:$O,0,0,-1),"")))),"")</f>
        <v>12028000</v>
      </c>
      <c r="I147" s="13">
        <f>IFERROR(IF($F147="ALTA",$D147*0.97,
IF($F147="MEDIA",$D147*0.94,
IF($F147="BAJA",$D147*0.87,
IF($F147="LIQUIDAR",_xlfn.XLOOKUP(A147,Rotación!$A:$A,Rotación!$O:$O,0,0,-1),"")))),"")</f>
        <v>11656000</v>
      </c>
      <c r="J147" s="13">
        <f>IFERROR(IF($F147="ALTA",$D147*0.94,
IF($F147="MEDIA",$D147*0.9,
IF($F147="BAJA",$D147*0.85,
IF($F147="LIQUIDAR",_xlfn.XLOOKUP(A147,Rotación!$A:$A,Rotación!$O:$O,0,0,-1),"")))),"")</f>
        <v>11160000</v>
      </c>
      <c r="K147" s="13" t="str">
        <f>_xlfn.XLOOKUP(A147,Rotación!$A:$A,Rotación!$P:$P,"",0,-1)</f>
        <v/>
      </c>
      <c r="L147" s="25" t="e">
        <f t="shared" si="10"/>
        <v>#VALUE!</v>
      </c>
      <c r="M147" s="26">
        <f t="shared" si="11"/>
        <v>0.83064516129032262</v>
      </c>
      <c r="N147" s="22" t="str">
        <f>IFERROR(VLOOKUP(A147,'Base ATR'!$1:$1048576,2,0),"")</f>
        <v/>
      </c>
      <c r="O147" s="23" t="str">
        <f t="shared" ca="1" si="12"/>
        <v/>
      </c>
      <c r="P147" t="str">
        <f t="shared" si="13"/>
        <v/>
      </c>
      <c r="R147" t="e">
        <f>VLOOKUP(A147,FORMULA!A:A,1,0)</f>
        <v>#N/A</v>
      </c>
    </row>
    <row r="148" spans="1:18" x14ac:dyDescent="0.3">
      <c r="A148" t="s">
        <v>1791</v>
      </c>
      <c r="B148" t="str">
        <f>IFERROR(VLOOKUP(A148,'Base ATP'!$1:$1048576,3,0),"")</f>
        <v>KIA</v>
      </c>
      <c r="C148" s="19" t="str">
        <f>IFERROR(VLOOKUP(A148,'Base ATP'!$1:$1048576,4,0),"")</f>
        <v>SELTOS</v>
      </c>
      <c r="D148" s="20">
        <v>12800000</v>
      </c>
      <c r="E148" s="20">
        <v>10500000</v>
      </c>
      <c r="F148" s="13" t="s">
        <v>4033</v>
      </c>
      <c r="G148" s="13">
        <f>IFERROR(IF($F148="ALTA",$D148*1.03,
IF($F148="MEDIA",$D148*1,
IF($F148="BAJA",$D148*0.92,
IF($F148="LIQUIDAR",_xlfn.XLOOKUP(A148,Rotación!$A:$A,Rotación!$O:$O,0,0,-1),"")))),"")</f>
        <v>12800000</v>
      </c>
      <c r="H148" s="13">
        <f>IFERROR(IF($F148="ALTA",$D148*1,
IF($F148="MEDIA",$D148*0.97,
IF($F148="BAJA",$D148*0.9,
IF($F148="LIQUIDAR",_xlfn.XLOOKUP(A148,Rotación!$A:$A,Rotación!$O:$O,0,0,-1),"")))),"")</f>
        <v>12416000</v>
      </c>
      <c r="I148" s="13">
        <f>IFERROR(IF($F148="ALTA",$D148*0.97,
IF($F148="MEDIA",$D148*0.94,
IF($F148="BAJA",$D148*0.87,
IF($F148="LIQUIDAR",_xlfn.XLOOKUP(A148,Rotación!$A:$A,Rotación!$O:$O,0,0,-1),"")))),"")</f>
        <v>12032000</v>
      </c>
      <c r="J148" s="13">
        <f>IFERROR(IF($F148="ALTA",$D148*0.94,
IF($F148="MEDIA",$D148*0.9,
IF($F148="BAJA",$D148*0.85,
IF($F148="LIQUIDAR",_xlfn.XLOOKUP(A148,Rotación!$A:$A,Rotación!$O:$O,0,0,-1),"")))),"")</f>
        <v>11520000</v>
      </c>
      <c r="K148" s="13" t="str">
        <f>_xlfn.XLOOKUP(A148,Rotación!$A:$A,Rotación!$P:$P,"",0,-1)</f>
        <v/>
      </c>
      <c r="L148" s="25" t="e">
        <f t="shared" si="10"/>
        <v>#VALUE!</v>
      </c>
      <c r="M148" s="26">
        <f t="shared" si="11"/>
        <v>0.8203125</v>
      </c>
      <c r="N148" s="22">
        <f>IFERROR(VLOOKUP(A148,'Base ATR'!$1:$1048576,2,0),"")</f>
        <v>45222.452777777777</v>
      </c>
      <c r="O148" s="23">
        <f t="shared" ca="1" si="12"/>
        <v>1003.5472222222234</v>
      </c>
      <c r="P148" t="str">
        <f t="shared" si="13"/>
        <v>SOBRE MERCADO</v>
      </c>
      <c r="R148" t="e">
        <f>VLOOKUP(A148,FORMULA!A:A,1,0)</f>
        <v>#N/A</v>
      </c>
    </row>
    <row r="149" spans="1:18" x14ac:dyDescent="0.3">
      <c r="A149" t="s">
        <v>4078</v>
      </c>
      <c r="B149" t="str">
        <f>IFERROR(VLOOKUP(A149,'Base ATP'!$1:$1048576,3,0),"")</f>
        <v>CITROEN</v>
      </c>
      <c r="C149" s="19" t="str">
        <f>IFERROR(VLOOKUP(A149,'Base ATP'!$1:$1048576,4,0),"")</f>
        <v>C-ELYSEE NEW</v>
      </c>
      <c r="D149" s="20">
        <v>6070000</v>
      </c>
      <c r="E149" s="20">
        <v>4900000</v>
      </c>
      <c r="F149" s="13" t="s">
        <v>4033</v>
      </c>
      <c r="G149" s="13">
        <f>IFERROR(IF($F149="ALTA",$D149*1.03,
IF($F149="MEDIA",$D149*1,
IF($F149="BAJA",$D149*0.92,
IF($F149="LIQUIDAR",_xlfn.XLOOKUP(A149,Rotación!$A:$A,Rotación!$O:$O,0,0,-1),"")))),"")</f>
        <v>6070000</v>
      </c>
      <c r="H149" s="13">
        <f>IFERROR(IF($F149="ALTA",$D149*1,
IF($F149="MEDIA",$D149*0.97,
IF($F149="BAJA",$D149*0.9,
IF($F149="LIQUIDAR",_xlfn.XLOOKUP(A149,Rotación!$A:$A,Rotación!$O:$O,0,0,-1),"")))),"")</f>
        <v>5887900</v>
      </c>
      <c r="I149" s="13">
        <f>IFERROR(IF($F149="ALTA",$D149*0.97,
IF($F149="MEDIA",$D149*0.94,
IF($F149="BAJA",$D149*0.87,
IF($F149="LIQUIDAR",_xlfn.XLOOKUP(A149,Rotación!$A:$A,Rotación!$O:$O,0,0,-1),"")))),"")</f>
        <v>5705800</v>
      </c>
      <c r="J149" s="13">
        <f>IFERROR(IF($F149="ALTA",$D149*0.94,
IF($F149="MEDIA",$D149*0.9,
IF($F149="BAJA",$D149*0.85,
IF($F149="LIQUIDAR",_xlfn.XLOOKUP(A149,Rotación!$A:$A,Rotación!$O:$O,0,0,-1),"")))),"")</f>
        <v>5463000</v>
      </c>
      <c r="K149" s="13" t="str">
        <f>_xlfn.XLOOKUP(A149,Rotación!$A:$A,Rotación!$P:$P,"",0,-1)</f>
        <v/>
      </c>
      <c r="L149" s="25" t="e">
        <f t="shared" si="10"/>
        <v>#VALUE!</v>
      </c>
      <c r="M149" s="26">
        <f t="shared" si="11"/>
        <v>0.80724876441515647</v>
      </c>
      <c r="N149" s="22">
        <f>IFERROR(VLOOKUP(A149,'Base ATR'!$1:$1048576,2,0),"")</f>
        <v>46041.513194444444</v>
      </c>
      <c r="O149" s="23">
        <f t="shared" ca="1" si="12"/>
        <v>184.4868055555562</v>
      </c>
      <c r="P149" t="str">
        <f t="shared" si="13"/>
        <v>SOBRE MERCADO</v>
      </c>
      <c r="R149" t="e">
        <f>VLOOKUP(A149,FORMULA!A:A,1,0)</f>
        <v>#N/A</v>
      </c>
    </row>
    <row r="150" spans="1:18" x14ac:dyDescent="0.3">
      <c r="A150" t="s">
        <v>4958</v>
      </c>
      <c r="B150" t="str">
        <f>IFERROR(VLOOKUP(A150,'Base ATP'!$1:$1048576,3,0),"")</f>
        <v>FORD</v>
      </c>
      <c r="C150" s="19" t="str">
        <f>IFERROR(VLOOKUP(A150,'Base ATP'!$1:$1048576,4,0),"")</f>
        <v>NEW ESCAPE</v>
      </c>
      <c r="D150" s="20">
        <v>20270000</v>
      </c>
      <c r="E150" s="20">
        <v>16000000</v>
      </c>
      <c r="F150" s="13" t="s">
        <v>5398</v>
      </c>
      <c r="G150" s="13">
        <f>IFERROR(IF($F150="ALTA",$D150*1.03,
IF($F150="MEDIA",$D150*1,
IF($F150="BAJA",$D150*0.92,
IF($F150="LIQUIDAR",_xlfn.XLOOKUP(A150,Rotación!$A:$A,Rotación!$O:$O,0,0,-1),"")))),"")</f>
        <v>18648400</v>
      </c>
      <c r="H150" s="13">
        <f>IFERROR(IF($F150="ALTA",$D150*1,
IF($F150="MEDIA",$D150*0.97,
IF($F150="BAJA",$D150*0.9,
IF($F150="LIQUIDAR",_xlfn.XLOOKUP(A150,Rotación!$A:$A,Rotación!$O:$O,0,0,-1),"")))),"")</f>
        <v>18243000</v>
      </c>
      <c r="I150" s="13">
        <f>IFERROR(IF($F150="ALTA",$D150*0.97,
IF($F150="MEDIA",$D150*0.94,
IF($F150="BAJA",$D150*0.87,
IF($F150="LIQUIDAR",_xlfn.XLOOKUP(A150,Rotación!$A:$A,Rotación!$O:$O,0,0,-1),"")))),"")</f>
        <v>17634900</v>
      </c>
      <c r="J150" s="13">
        <f>IFERROR(IF($F150="ALTA",$D150*0.94,
IF($F150="MEDIA",$D150*0.9,
IF($F150="BAJA",$D150*0.85,
IF($F150="LIQUIDAR",_xlfn.XLOOKUP(A150,Rotación!$A:$A,Rotación!$O:$O,0,0,-1),"")))),"")</f>
        <v>17229500</v>
      </c>
      <c r="K150" s="13" t="str">
        <f>_xlfn.XLOOKUP(A150,Rotación!$A:$A,Rotación!$P:$P,"",0,-1)</f>
        <v/>
      </c>
      <c r="L150" s="25" t="e">
        <f t="shared" si="10"/>
        <v>#VALUE!</v>
      </c>
      <c r="M150" s="26">
        <f t="shared" si="11"/>
        <v>0.78934385791810557</v>
      </c>
      <c r="N150" s="22" t="str">
        <f>IFERROR(VLOOKUP(A150,'Base ATR'!$1:$1048576,2,0),"")</f>
        <v/>
      </c>
      <c r="O150" s="23" t="str">
        <f t="shared" ca="1" si="12"/>
        <v/>
      </c>
      <c r="P150" t="str">
        <f t="shared" si="13"/>
        <v/>
      </c>
      <c r="R150" t="e">
        <f>VLOOKUP(A150,FORMULA!A:A,1,0)</f>
        <v>#N/A</v>
      </c>
    </row>
    <row r="151" spans="1:18" x14ac:dyDescent="0.3">
      <c r="A151" t="s">
        <v>4067</v>
      </c>
      <c r="B151" t="str">
        <f>IFERROR(VLOOKUP(A151,'Base ATP'!$1:$1048576,3,0),"")</f>
        <v>FORD</v>
      </c>
      <c r="C151" s="19" t="str">
        <f>IFERROR(VLOOKUP(A151,'Base ATP'!$1:$1048576,4,0),"")</f>
        <v>NEW ESCAPE</v>
      </c>
      <c r="D151" s="20">
        <v>22100000</v>
      </c>
      <c r="E151" s="20">
        <v>17500000</v>
      </c>
      <c r="F151" s="13" t="s">
        <v>5398</v>
      </c>
      <c r="G151" s="13">
        <f>IFERROR(IF($F151="ALTA",$D151*1.03,
IF($F151="MEDIA",$D151*1,
IF($F151="BAJA",$D151*0.92,
IF($F151="LIQUIDAR",_xlfn.XLOOKUP(A151,Rotación!$A:$A,Rotación!$O:$O,0,0,-1),"")))),"")</f>
        <v>20332000</v>
      </c>
      <c r="H151" s="13">
        <f>IFERROR(IF($F151="ALTA",$D151*1,
IF($F151="MEDIA",$D151*0.97,
IF($F151="BAJA",$D151*0.9,
IF($F151="LIQUIDAR",_xlfn.XLOOKUP(A151,Rotación!$A:$A,Rotación!$O:$O,0,0,-1),"")))),"")</f>
        <v>19890000</v>
      </c>
      <c r="I151" s="13">
        <f>IFERROR(IF($F151="ALTA",$D151*0.97,
IF($F151="MEDIA",$D151*0.94,
IF($F151="BAJA",$D151*0.87,
IF($F151="LIQUIDAR",_xlfn.XLOOKUP(A151,Rotación!$A:$A,Rotación!$O:$O,0,0,-1),"")))),"")</f>
        <v>19227000</v>
      </c>
      <c r="J151" s="13">
        <f>IFERROR(IF($F151="ALTA",$D151*0.94,
IF($F151="MEDIA",$D151*0.9,
IF($F151="BAJA",$D151*0.85,
IF($F151="LIQUIDAR",_xlfn.XLOOKUP(A151,Rotación!$A:$A,Rotación!$O:$O,0,0,-1),"")))),"")</f>
        <v>18785000</v>
      </c>
      <c r="K151" s="13">
        <f>_xlfn.XLOOKUP(A151,Rotación!$A:$A,Rotación!$P:$P,"",0,-1)</f>
        <v>19990000</v>
      </c>
      <c r="L151" s="25">
        <f t="shared" si="10"/>
        <v>-2110000</v>
      </c>
      <c r="M151" s="26">
        <f t="shared" si="11"/>
        <v>0.79185520361990946</v>
      </c>
      <c r="N151" s="22">
        <f>IFERROR(VLOOKUP(A151,'Base ATR'!$1:$1048576,2,0),"")</f>
        <v>46045.573611111111</v>
      </c>
      <c r="O151" s="23">
        <f t="shared" ca="1" si="12"/>
        <v>180.42638888888905</v>
      </c>
      <c r="P151" t="str">
        <f t="shared" si="13"/>
        <v>BAJO MERCADO</v>
      </c>
      <c r="R151" t="e">
        <f>VLOOKUP(A151,FORMULA!A:A,1,0)</f>
        <v>#N/A</v>
      </c>
    </row>
    <row r="152" spans="1:18" x14ac:dyDescent="0.3">
      <c r="A152" t="s">
        <v>4959</v>
      </c>
      <c r="B152" t="str">
        <f>IFERROR(VLOOKUP(A152,'Base ATP'!$1:$1048576,3,0),"")</f>
        <v>FORD</v>
      </c>
      <c r="C152" s="19" t="str">
        <f>IFERROR(VLOOKUP(A152,'Base ATP'!$1:$1048576,4,0),"")</f>
        <v>TERRITORY</v>
      </c>
      <c r="D152" s="20">
        <v>13270000</v>
      </c>
      <c r="E152" s="20">
        <v>11000000</v>
      </c>
      <c r="F152" s="13" t="s">
        <v>4033</v>
      </c>
      <c r="G152" s="13">
        <f>IFERROR(IF($F152="ALTA",$D152*1.03,
IF($F152="MEDIA",$D152*1,
IF($F152="BAJA",$D152*0.92,
IF($F152="LIQUIDAR",_xlfn.XLOOKUP(A152,Rotación!$A:$A,Rotación!$O:$O,0,0,-1),"")))),"")</f>
        <v>13270000</v>
      </c>
      <c r="H152" s="13">
        <f>IFERROR(IF($F152="ALTA",$D152*1,
IF($F152="MEDIA",$D152*0.97,
IF($F152="BAJA",$D152*0.9,
IF($F152="LIQUIDAR",_xlfn.XLOOKUP(A152,Rotación!$A:$A,Rotación!$O:$O,0,0,-1),"")))),"")</f>
        <v>12871900</v>
      </c>
      <c r="I152" s="13">
        <f>IFERROR(IF($F152="ALTA",$D152*0.97,
IF($F152="MEDIA",$D152*0.94,
IF($F152="BAJA",$D152*0.87,
IF($F152="LIQUIDAR",_xlfn.XLOOKUP(A152,Rotación!$A:$A,Rotación!$O:$O,0,0,-1),"")))),"")</f>
        <v>12473800</v>
      </c>
      <c r="J152" s="13">
        <f>IFERROR(IF($F152="ALTA",$D152*0.94,
IF($F152="MEDIA",$D152*0.9,
IF($F152="BAJA",$D152*0.85,
IF($F152="LIQUIDAR",_xlfn.XLOOKUP(A152,Rotación!$A:$A,Rotación!$O:$O,0,0,-1),"")))),"")</f>
        <v>11943000</v>
      </c>
      <c r="K152" s="13" t="str">
        <f>_xlfn.XLOOKUP(A152,Rotación!$A:$A,Rotación!$P:$P,"",0,-1)</f>
        <v/>
      </c>
      <c r="L152" s="25" t="e">
        <f t="shared" si="10"/>
        <v>#VALUE!</v>
      </c>
      <c r="M152" s="26">
        <f t="shared" si="11"/>
        <v>0.82893745290128107</v>
      </c>
      <c r="N152" s="22" t="str">
        <f>IFERROR(VLOOKUP(A152,'Base ATR'!$1:$1048576,2,0),"")</f>
        <v/>
      </c>
      <c r="O152" s="23" t="str">
        <f t="shared" ca="1" si="12"/>
        <v/>
      </c>
      <c r="P152" t="str">
        <f t="shared" si="13"/>
        <v/>
      </c>
      <c r="R152" t="e">
        <f>VLOOKUP(A152,FORMULA!A:A,1,0)</f>
        <v>#N/A</v>
      </c>
    </row>
    <row r="153" spans="1:18" x14ac:dyDescent="0.3">
      <c r="A153" t="s">
        <v>4961</v>
      </c>
      <c r="B153" t="str">
        <f>IFERROR(VLOOKUP(A153,'Base ATP'!$1:$1048576,3,0),"")</f>
        <v>MAZDA</v>
      </c>
      <c r="C153" s="19" t="str">
        <f>IFERROR(VLOOKUP(A153,'Base ATP'!$1:$1048576,4,0),"")</f>
        <v>CX-5 NEW</v>
      </c>
      <c r="D153" s="20">
        <v>14700000</v>
      </c>
      <c r="E153" s="20">
        <v>12000000</v>
      </c>
      <c r="F153" s="13" t="s">
        <v>4033</v>
      </c>
      <c r="G153" s="13">
        <f>IFERROR(IF($F153="ALTA",$D153*1.03,
IF($F153="MEDIA",$D153*1,
IF($F153="BAJA",$D153*0.92,
IF($F153="LIQUIDAR",_xlfn.XLOOKUP(A153,Rotación!$A:$A,Rotación!$O:$O,0,0,-1),"")))),"")</f>
        <v>14700000</v>
      </c>
      <c r="H153" s="13">
        <f>IFERROR(IF($F153="ALTA",$D153*1,
IF($F153="MEDIA",$D153*0.97,
IF($F153="BAJA",$D153*0.9,
IF($F153="LIQUIDAR",_xlfn.XLOOKUP(A153,Rotación!$A:$A,Rotación!$O:$O,0,0,-1),"")))),"")</f>
        <v>14259000</v>
      </c>
      <c r="I153" s="13">
        <f>IFERROR(IF($F153="ALTA",$D153*0.97,
IF($F153="MEDIA",$D153*0.94,
IF($F153="BAJA",$D153*0.87,
IF($F153="LIQUIDAR",_xlfn.XLOOKUP(A153,Rotación!$A:$A,Rotación!$O:$O,0,0,-1),"")))),"")</f>
        <v>13818000</v>
      </c>
      <c r="J153" s="13">
        <f>IFERROR(IF($F153="ALTA",$D153*0.94,
IF($F153="MEDIA",$D153*0.9,
IF($F153="BAJA",$D153*0.85,
IF($F153="LIQUIDAR",_xlfn.XLOOKUP(A153,Rotación!$A:$A,Rotación!$O:$O,0,0,-1),"")))),"")</f>
        <v>13230000</v>
      </c>
      <c r="K153" s="13" t="str">
        <f>_xlfn.XLOOKUP(A153,Rotación!$A:$A,Rotación!$P:$P,"",0,-1)</f>
        <v/>
      </c>
      <c r="L153" s="25" t="e">
        <f t="shared" si="10"/>
        <v>#VALUE!</v>
      </c>
      <c r="M153" s="26">
        <f t="shared" si="11"/>
        <v>0.81632653061224492</v>
      </c>
      <c r="N153" s="22" t="str">
        <f>IFERROR(VLOOKUP(A153,'Base ATR'!$1:$1048576,2,0),"")</f>
        <v/>
      </c>
      <c r="O153" s="23" t="str">
        <f t="shared" ca="1" si="12"/>
        <v/>
      </c>
      <c r="P153" t="str">
        <f t="shared" si="13"/>
        <v/>
      </c>
      <c r="R153" t="e">
        <f>VLOOKUP(A153,FORMULA!A:A,1,0)</f>
        <v>#N/A</v>
      </c>
    </row>
    <row r="154" spans="1:18" x14ac:dyDescent="0.3">
      <c r="A154" t="s">
        <v>4964</v>
      </c>
      <c r="B154" t="str">
        <f>IFERROR(VLOOKUP(A154,'Base ATP'!$1:$1048576,3,0),"")</f>
        <v>KIA</v>
      </c>
      <c r="C154" s="19" t="str">
        <f>IFERROR(VLOOKUP(A154,'Base ATP'!$1:$1048576,4,0),"")</f>
        <v>NUEVO SORENTO</v>
      </c>
      <c r="D154" s="20">
        <v>36000000</v>
      </c>
      <c r="E154" s="20">
        <v>29700000</v>
      </c>
      <c r="F154" s="13" t="s">
        <v>4033</v>
      </c>
      <c r="G154" s="13">
        <f>IFERROR(IF($F154="ALTA",$D154*1.03,
IF($F154="MEDIA",$D154*1,
IF($F154="BAJA",$D154*0.92,
IF($F154="LIQUIDAR",_xlfn.XLOOKUP(A154,Rotación!$A:$A,Rotación!$O:$O,0,0,-1),"")))),"")</f>
        <v>36000000</v>
      </c>
      <c r="H154" s="13">
        <f>IFERROR(IF($F154="ALTA",$D154*1,
IF($F154="MEDIA",$D154*0.97,
IF($F154="BAJA",$D154*0.9,
IF($F154="LIQUIDAR",_xlfn.XLOOKUP(A154,Rotación!$A:$A,Rotación!$O:$O,0,0,-1),"")))),"")</f>
        <v>34920000</v>
      </c>
      <c r="I154" s="13">
        <f>IFERROR(IF($F154="ALTA",$D154*0.97,
IF($F154="MEDIA",$D154*0.94,
IF($F154="BAJA",$D154*0.87,
IF($F154="LIQUIDAR",_xlfn.XLOOKUP(A154,Rotación!$A:$A,Rotación!$O:$O,0,0,-1),"")))),"")</f>
        <v>33840000</v>
      </c>
      <c r="J154" s="13">
        <f>IFERROR(IF($F154="ALTA",$D154*0.94,
IF($F154="MEDIA",$D154*0.9,
IF($F154="BAJA",$D154*0.85,
IF($F154="LIQUIDAR",_xlfn.XLOOKUP(A154,Rotación!$A:$A,Rotación!$O:$O,0,0,-1),"")))),"")</f>
        <v>32400000</v>
      </c>
      <c r="K154" s="13" t="str">
        <f>_xlfn.XLOOKUP(A154,Rotación!$A:$A,Rotación!$P:$P,"",0,-1)</f>
        <v/>
      </c>
      <c r="L154" s="25" t="e">
        <f t="shared" si="10"/>
        <v>#VALUE!</v>
      </c>
      <c r="M154" s="26">
        <f t="shared" si="11"/>
        <v>0.82499999999999996</v>
      </c>
      <c r="N154" s="22" t="str">
        <f>IFERROR(VLOOKUP(A154,'Base ATR'!$1:$1048576,2,0),"")</f>
        <v/>
      </c>
      <c r="O154" s="23" t="str">
        <f t="shared" ca="1" si="12"/>
        <v/>
      </c>
      <c r="P154" t="str">
        <f t="shared" si="13"/>
        <v/>
      </c>
      <c r="R154" t="e">
        <f>VLOOKUP(A154,FORMULA!A:A,1,0)</f>
        <v>#N/A</v>
      </c>
    </row>
    <row r="155" spans="1:18" x14ac:dyDescent="0.3">
      <c r="A155" t="s">
        <v>4969</v>
      </c>
      <c r="B155" t="str">
        <f>IFERROR(VLOOKUP(A155,'Base ATP'!$1:$1048576,3,0),"")</f>
        <v>HAVAL</v>
      </c>
      <c r="C155" s="19" t="str">
        <f>IFERROR(VLOOKUP(A155,'Base ATP'!$1:$1048576,4,0),"")</f>
        <v>ALL NEW H6</v>
      </c>
      <c r="D155" s="20">
        <v>14500000</v>
      </c>
      <c r="E155" s="20">
        <v>12600000</v>
      </c>
      <c r="F155" s="13" t="s">
        <v>5397</v>
      </c>
      <c r="G155" s="13">
        <f>IFERROR(IF($F155="ALTA",$D155*1.03,
IF($F155="MEDIA",$D155*1,
IF($F155="BAJA",$D155*0.92,
IF($F155="LIQUIDAR",_xlfn.XLOOKUP(A155,Rotación!$A:$A,Rotación!$O:$O,0,0,-1),"")))),"")</f>
        <v>14935000</v>
      </c>
      <c r="H155" s="13">
        <f>IFERROR(IF($F155="ALTA",$D155*1,
IF($F155="MEDIA",$D155*0.97,
IF($F155="BAJA",$D155*0.9,
IF($F155="LIQUIDAR",_xlfn.XLOOKUP(A155,Rotación!$A:$A,Rotación!$O:$O,0,0,-1),"")))),"")</f>
        <v>14500000</v>
      </c>
      <c r="I155" s="13">
        <f>IFERROR(IF($F155="ALTA",$D155*0.97,
IF($F155="MEDIA",$D155*0.94,
IF($F155="BAJA",$D155*0.87,
IF($F155="LIQUIDAR",_xlfn.XLOOKUP(A155,Rotación!$A:$A,Rotación!$O:$O,0,0,-1),"")))),"")</f>
        <v>14065000</v>
      </c>
      <c r="J155" s="13">
        <f>IFERROR(IF($F155="ALTA",$D155*0.94,
IF($F155="MEDIA",$D155*0.9,
IF($F155="BAJA",$D155*0.85,
IF($F155="LIQUIDAR",_xlfn.XLOOKUP(A155,Rotación!$A:$A,Rotación!$O:$O,0,0,-1),"")))),"")</f>
        <v>13630000</v>
      </c>
      <c r="K155" s="13" t="str">
        <f>_xlfn.XLOOKUP(A155,Rotación!$A:$A,Rotación!$P:$P,"",0,-1)</f>
        <v/>
      </c>
      <c r="L155" s="25" t="e">
        <f t="shared" si="10"/>
        <v>#VALUE!</v>
      </c>
      <c r="M155" s="26">
        <f t="shared" si="11"/>
        <v>0.86896551724137927</v>
      </c>
      <c r="N155" s="22" t="str">
        <f>IFERROR(VLOOKUP(A155,'Base ATR'!$1:$1048576,2,0),"")</f>
        <v/>
      </c>
      <c r="O155" s="23" t="str">
        <f t="shared" ca="1" si="12"/>
        <v/>
      </c>
      <c r="P155" t="str">
        <f t="shared" si="13"/>
        <v/>
      </c>
      <c r="R155" t="e">
        <f>VLOOKUP(A155,FORMULA!A:A,1,0)</f>
        <v>#N/A</v>
      </c>
    </row>
    <row r="156" spans="1:18" x14ac:dyDescent="0.3">
      <c r="A156" t="s">
        <v>4913</v>
      </c>
      <c r="B156" t="str">
        <f>IFERROR(VLOOKUP(A156,'Base ATP'!$1:$1048576,3,0),"")</f>
        <v>JMC</v>
      </c>
      <c r="C156" s="19" t="str">
        <f>IFERROR(VLOOKUP(A156,'Base ATP'!$1:$1048576,4,0),"")</f>
        <v>GRAND AVENUE</v>
      </c>
      <c r="D156" s="20">
        <v>19300000</v>
      </c>
      <c r="E156" s="20">
        <v>16000000</v>
      </c>
      <c r="F156" s="13" t="s">
        <v>4033</v>
      </c>
      <c r="G156" s="13">
        <f>IFERROR(IF($F156="ALTA",$D156*1.03,
IF($F156="MEDIA",$D156*1,
IF($F156="BAJA",$D156*0.92,
IF($F156="LIQUIDAR",_xlfn.XLOOKUP(A156,Rotación!$A:$A,Rotación!$O:$O,0,0,-1),"")))),"")</f>
        <v>19300000</v>
      </c>
      <c r="H156" s="13">
        <f>IFERROR(IF($F156="ALTA",$D156*1,
IF($F156="MEDIA",$D156*0.97,
IF($F156="BAJA",$D156*0.9,
IF($F156="LIQUIDAR",_xlfn.XLOOKUP(A156,Rotación!$A:$A,Rotación!$O:$O,0,0,-1),"")))),"")</f>
        <v>18721000</v>
      </c>
      <c r="I156" s="13">
        <f>IFERROR(IF($F156="ALTA",$D156*0.97,
IF($F156="MEDIA",$D156*0.94,
IF($F156="BAJA",$D156*0.87,
IF($F156="LIQUIDAR",_xlfn.XLOOKUP(A156,Rotación!$A:$A,Rotación!$O:$O,0,0,-1),"")))),"")</f>
        <v>18142000</v>
      </c>
      <c r="J156" s="13">
        <f>IFERROR(IF($F156="ALTA",$D156*0.94,
IF($F156="MEDIA",$D156*0.9,
IF($F156="BAJA",$D156*0.85,
IF($F156="LIQUIDAR",_xlfn.XLOOKUP(A156,Rotación!$A:$A,Rotación!$O:$O,0,0,-1),"")))),"")</f>
        <v>17370000</v>
      </c>
      <c r="K156" s="13" t="str">
        <f>_xlfn.XLOOKUP(A156,Rotación!$A:$A,Rotación!$P:$P,"",0,-1)</f>
        <v/>
      </c>
      <c r="L156" s="25" t="e">
        <f t="shared" si="10"/>
        <v>#VALUE!</v>
      </c>
      <c r="M156" s="26">
        <f t="shared" si="11"/>
        <v>0.82901554404145072</v>
      </c>
      <c r="N156" s="22">
        <f>IFERROR(VLOOKUP(A156,'Base ATR'!$1:$1048576,2,0),"")</f>
        <v>46051.706944444442</v>
      </c>
      <c r="O156" s="23">
        <f t="shared" ca="1" si="12"/>
        <v>174.29305555555766</v>
      </c>
      <c r="P156" t="str">
        <f t="shared" si="13"/>
        <v>SOBRE MERCADO</v>
      </c>
      <c r="R156" t="e">
        <f>VLOOKUP(A156,FORMULA!A:A,1,0)</f>
        <v>#N/A</v>
      </c>
    </row>
    <row r="157" spans="1:18" x14ac:dyDescent="0.3">
      <c r="A157" t="s">
        <v>4913</v>
      </c>
      <c r="B157" t="str">
        <f>IFERROR(VLOOKUP(A157,'Base ATP'!$1:$1048576,3,0),"")</f>
        <v>JMC</v>
      </c>
      <c r="C157" s="19" t="str">
        <f>IFERROR(VLOOKUP(A157,'Base ATP'!$1:$1048576,4,0),"")</f>
        <v>GRAND AVENUE</v>
      </c>
      <c r="D157" s="20">
        <v>19300000</v>
      </c>
      <c r="E157" s="20">
        <v>16000000</v>
      </c>
      <c r="F157" s="13" t="s">
        <v>4033</v>
      </c>
      <c r="G157" s="13">
        <f>IFERROR(IF($F157="ALTA",$D157*1.03,
IF($F157="MEDIA",$D157*1,
IF($F157="BAJA",$D157*0.92,
IF($F157="LIQUIDAR",_xlfn.XLOOKUP(A157,Rotación!$A:$A,Rotación!$O:$O,0,0,-1),"")))),"")</f>
        <v>19300000</v>
      </c>
      <c r="H157" s="13">
        <f>IFERROR(IF($F157="ALTA",$D157*1,
IF($F157="MEDIA",$D157*0.97,
IF($F157="BAJA",$D157*0.9,
IF($F157="LIQUIDAR",_xlfn.XLOOKUP(A157,Rotación!$A:$A,Rotación!$O:$O,0,0,-1),"")))),"")</f>
        <v>18721000</v>
      </c>
      <c r="I157" s="13">
        <f>IFERROR(IF($F157="ALTA",$D157*0.97,
IF($F157="MEDIA",$D157*0.94,
IF($F157="BAJA",$D157*0.87,
IF($F157="LIQUIDAR",_xlfn.XLOOKUP(A157,Rotación!$A:$A,Rotación!$O:$O,0,0,-1),"")))),"")</f>
        <v>18142000</v>
      </c>
      <c r="J157" s="13">
        <f>IFERROR(IF($F157="ALTA",$D157*0.94,
IF($F157="MEDIA",$D157*0.9,
IF($F157="BAJA",$D157*0.85,
IF($F157="LIQUIDAR",_xlfn.XLOOKUP(A157,Rotación!$A:$A,Rotación!$O:$O,0,0,-1),"")))),"")</f>
        <v>17370000</v>
      </c>
      <c r="K157" s="13" t="str">
        <f>_xlfn.XLOOKUP(A157,Rotación!$A:$A,Rotación!$P:$P,"",0,-1)</f>
        <v/>
      </c>
      <c r="L157" s="25" t="e">
        <f t="shared" si="10"/>
        <v>#VALUE!</v>
      </c>
      <c r="M157" s="26">
        <f t="shared" si="11"/>
        <v>0.82901554404145072</v>
      </c>
      <c r="N157" s="22">
        <f>IFERROR(VLOOKUP(A157,'Base ATR'!$1:$1048576,2,0),"")</f>
        <v>46051.706944444442</v>
      </c>
      <c r="O157" s="23">
        <f t="shared" ca="1" si="12"/>
        <v>174.29305555555766</v>
      </c>
      <c r="P157" t="str">
        <f t="shared" si="13"/>
        <v>SOBRE MERCADO</v>
      </c>
      <c r="R157" t="e">
        <f>VLOOKUP(A157,FORMULA!A:A,1,0)</f>
        <v>#N/A</v>
      </c>
    </row>
    <row r="158" spans="1:18" x14ac:dyDescent="0.3">
      <c r="A158" t="s">
        <v>4077</v>
      </c>
      <c r="B158" t="str">
        <f>IFERROR(VLOOKUP(A158,'Base ATP'!$1:$1048576,3,0),"")</f>
        <v>HYUNDAI</v>
      </c>
      <c r="C158" s="19" t="str">
        <f>IFERROR(VLOOKUP(A158,'Base ATP'!$1:$1048576,4,0),"")</f>
        <v>ATOS</v>
      </c>
      <c r="D158" s="20">
        <v>7100000</v>
      </c>
      <c r="E158" s="20">
        <v>6000000</v>
      </c>
      <c r="F158" s="13" t="s">
        <v>5397</v>
      </c>
      <c r="G158" s="13">
        <f>IFERROR(IF($F158="ALTA",$D158*1.03,
IF($F158="MEDIA",$D158*1,
IF($F158="BAJA",$D158*0.92,
IF($F158="LIQUIDAR",_xlfn.XLOOKUP(A158,Rotación!$A:$A,Rotación!$O:$O,0,0,-1),"")))),"")</f>
        <v>7313000</v>
      </c>
      <c r="H158" s="13">
        <f>IFERROR(IF($F158="ALTA",$D158*1,
IF($F158="MEDIA",$D158*0.97,
IF($F158="BAJA",$D158*0.9,
IF($F158="LIQUIDAR",_xlfn.XLOOKUP(A158,Rotación!$A:$A,Rotación!$O:$O,0,0,-1),"")))),"")</f>
        <v>7100000</v>
      </c>
      <c r="I158" s="13">
        <f>IFERROR(IF($F158="ALTA",$D158*0.97,
IF($F158="MEDIA",$D158*0.94,
IF($F158="BAJA",$D158*0.87,
IF($F158="LIQUIDAR",_xlfn.XLOOKUP(A158,Rotación!$A:$A,Rotación!$O:$O,0,0,-1),"")))),"")</f>
        <v>6887000</v>
      </c>
      <c r="J158" s="13">
        <f>IFERROR(IF($F158="ALTA",$D158*0.94,
IF($F158="MEDIA",$D158*0.9,
IF($F158="BAJA",$D158*0.85,
IF($F158="LIQUIDAR",_xlfn.XLOOKUP(A158,Rotación!$A:$A,Rotación!$O:$O,0,0,-1),"")))),"")</f>
        <v>6674000</v>
      </c>
      <c r="K158" s="13" t="str">
        <f>_xlfn.XLOOKUP(A158,Rotación!$A:$A,Rotación!$P:$P,"",0,-1)</f>
        <v/>
      </c>
      <c r="L158" s="25" t="e">
        <f t="shared" si="10"/>
        <v>#VALUE!</v>
      </c>
      <c r="M158" s="26">
        <f t="shared" si="11"/>
        <v>0.84507042253521125</v>
      </c>
      <c r="N158" s="22">
        <f>IFERROR(VLOOKUP(A158,'Base ATR'!$1:$1048576,2,0),"")</f>
        <v>46041.517361111109</v>
      </c>
      <c r="O158" s="23">
        <f t="shared" ca="1" si="12"/>
        <v>184.48263888889051</v>
      </c>
      <c r="P158" t="str">
        <f t="shared" si="13"/>
        <v>SOBRE MERCADO</v>
      </c>
      <c r="R158" t="e">
        <f>VLOOKUP(A158,FORMULA!A:A,1,0)</f>
        <v>#N/A</v>
      </c>
    </row>
    <row r="159" spans="1:18" x14ac:dyDescent="0.3">
      <c r="A159" t="s">
        <v>4974</v>
      </c>
      <c r="B159" t="str">
        <f>IFERROR(VLOOKUP(A159,'Base ATP'!$1:$1048576,3,0),"")</f>
        <v>RENAULT</v>
      </c>
      <c r="C159" s="19" t="str">
        <f>IFERROR(VLOOKUP(A159,'Base ATP'!$1:$1048576,4,0),"")</f>
        <v>DUSTER</v>
      </c>
      <c r="D159" s="20">
        <v>7840000</v>
      </c>
      <c r="E159" s="20">
        <v>6400000</v>
      </c>
      <c r="F159" s="13" t="s">
        <v>4033</v>
      </c>
      <c r="G159" s="13">
        <f>IFERROR(IF($F159="ALTA",$D159*1.03,
IF($F159="MEDIA",$D159*1,
IF($F159="BAJA",$D159*0.92,
IF($F159="LIQUIDAR",_xlfn.XLOOKUP(A159,Rotación!$A:$A,Rotación!$O:$O,0,0,-1),"")))),"")</f>
        <v>7840000</v>
      </c>
      <c r="H159" s="13">
        <f>IFERROR(IF($F159="ALTA",$D159*1,
IF($F159="MEDIA",$D159*0.97,
IF($F159="BAJA",$D159*0.9,
IF($F159="LIQUIDAR",_xlfn.XLOOKUP(A159,Rotación!$A:$A,Rotación!$O:$O,0,0,-1),"")))),"")</f>
        <v>7604800</v>
      </c>
      <c r="I159" s="13">
        <f>IFERROR(IF($F159="ALTA",$D159*0.97,
IF($F159="MEDIA",$D159*0.94,
IF($F159="BAJA",$D159*0.87,
IF($F159="LIQUIDAR",_xlfn.XLOOKUP(A159,Rotación!$A:$A,Rotación!$O:$O,0,0,-1),"")))),"")</f>
        <v>7369600</v>
      </c>
      <c r="J159" s="13">
        <f>IFERROR(IF($F159="ALTA",$D159*0.94,
IF($F159="MEDIA",$D159*0.9,
IF($F159="BAJA",$D159*0.85,
IF($F159="LIQUIDAR",_xlfn.XLOOKUP(A159,Rotación!$A:$A,Rotación!$O:$O,0,0,-1),"")))),"")</f>
        <v>7056000</v>
      </c>
      <c r="K159" s="13" t="str">
        <f>_xlfn.XLOOKUP(A159,Rotación!$A:$A,Rotación!$P:$P,"",0,-1)</f>
        <v/>
      </c>
      <c r="L159" s="25" t="e">
        <f t="shared" si="10"/>
        <v>#VALUE!</v>
      </c>
      <c r="M159" s="26">
        <f t="shared" si="11"/>
        <v>0.81632653061224492</v>
      </c>
      <c r="N159" s="22" t="str">
        <f>IFERROR(VLOOKUP(A159,'Base ATR'!$1:$1048576,2,0),"")</f>
        <v/>
      </c>
      <c r="O159" s="23" t="str">
        <f t="shared" ca="1" si="12"/>
        <v/>
      </c>
      <c r="P159" t="str">
        <f t="shared" si="13"/>
        <v/>
      </c>
      <c r="R159" t="e">
        <f>VLOOKUP(A159,FORMULA!A:A,1,0)</f>
        <v>#N/A</v>
      </c>
    </row>
    <row r="160" spans="1:18" x14ac:dyDescent="0.3">
      <c r="A160" t="s">
        <v>4977</v>
      </c>
      <c r="B160" t="str">
        <f>IFERROR(VLOOKUP(A160,'Base ATP'!$1:$1048576,3,0),"")</f>
        <v>FORD</v>
      </c>
      <c r="C160" s="19" t="str">
        <f>IFERROR(VLOOKUP(A160,'Base ATP'!$1:$1048576,4,0),"")</f>
        <v>F-150</v>
      </c>
      <c r="D160" s="20">
        <v>31500000</v>
      </c>
      <c r="E160" s="20">
        <v>26000000</v>
      </c>
      <c r="F160" s="13" t="s">
        <v>4033</v>
      </c>
      <c r="G160" s="13">
        <f>IFERROR(IF($F160="ALTA",$D160*1.03,
IF($F160="MEDIA",$D160*1,
IF($F160="BAJA",$D160*0.92,
IF($F160="LIQUIDAR",_xlfn.XLOOKUP(A160,Rotación!$A:$A,Rotación!$O:$O,0,0,-1),"")))),"")</f>
        <v>31500000</v>
      </c>
      <c r="H160" s="13">
        <f>IFERROR(IF($F160="ALTA",$D160*1,
IF($F160="MEDIA",$D160*0.97,
IF($F160="BAJA",$D160*0.9,
IF($F160="LIQUIDAR",_xlfn.XLOOKUP(A160,Rotación!$A:$A,Rotación!$O:$O,0,0,-1),"")))),"")</f>
        <v>30555000</v>
      </c>
      <c r="I160" s="13">
        <f>IFERROR(IF($F160="ALTA",$D160*0.97,
IF($F160="MEDIA",$D160*0.94,
IF($F160="BAJA",$D160*0.87,
IF($F160="LIQUIDAR",_xlfn.XLOOKUP(A160,Rotación!$A:$A,Rotación!$O:$O,0,0,-1),"")))),"")</f>
        <v>29610000</v>
      </c>
      <c r="J160" s="13">
        <f>IFERROR(IF($F160="ALTA",$D160*0.94,
IF($F160="MEDIA",$D160*0.9,
IF($F160="BAJA",$D160*0.85,
IF($F160="LIQUIDAR",_xlfn.XLOOKUP(A160,Rotación!$A:$A,Rotación!$O:$O,0,0,-1),"")))),"")</f>
        <v>28350000</v>
      </c>
      <c r="K160" s="13">
        <f>_xlfn.XLOOKUP(A160,Rotación!$A:$A,Rotación!$P:$P,"",0,-1)</f>
        <v>31990000</v>
      </c>
      <c r="L160" s="25">
        <f t="shared" si="10"/>
        <v>490000</v>
      </c>
      <c r="M160" s="26">
        <f t="shared" si="11"/>
        <v>0.82539682539682535</v>
      </c>
      <c r="N160" s="22">
        <f>IFERROR(VLOOKUP(A160,'Base ATR'!$1:$1048576,2,0),"")</f>
        <v>46111.387499999997</v>
      </c>
      <c r="O160" s="23">
        <f t="shared" ca="1" si="12"/>
        <v>114.61250000000291</v>
      </c>
      <c r="P160" t="str">
        <f t="shared" si="13"/>
        <v>SOBRE MERCADO</v>
      </c>
      <c r="R160" t="e">
        <f>VLOOKUP(A160,FORMULA!A:A,1,0)</f>
        <v>#N/A</v>
      </c>
    </row>
    <row r="161" spans="1:18" x14ac:dyDescent="0.3">
      <c r="A161" t="s">
        <v>4850</v>
      </c>
      <c r="B161" t="str">
        <f>IFERROR(VLOOKUP(A161,'Base ATP'!$1:$1048576,3,0),"")</f>
        <v>MG</v>
      </c>
      <c r="C161" s="19" t="str">
        <f>IFERROR(VLOOKUP(A161,'Base ATP'!$1:$1048576,4,0),"")</f>
        <v>ZS</v>
      </c>
      <c r="D161" s="20">
        <v>9000000</v>
      </c>
      <c r="E161" s="20">
        <v>7500000</v>
      </c>
      <c r="F161" s="13" t="s">
        <v>4033</v>
      </c>
      <c r="G161" s="13">
        <f>IFERROR(IF($F161="ALTA",$D161*1.03,
IF($F161="MEDIA",$D161*1,
IF($F161="BAJA",$D161*0.92,
IF($F161="LIQUIDAR",_xlfn.XLOOKUP(A161,Rotación!$A:$A,Rotación!$O:$O,0,0,-1),"")))),"")</f>
        <v>9000000</v>
      </c>
      <c r="H161" s="13">
        <f>IFERROR(IF($F161="ALTA",$D161*1,
IF($F161="MEDIA",$D161*0.97,
IF($F161="BAJA",$D161*0.9,
IF($F161="LIQUIDAR",_xlfn.XLOOKUP(A161,Rotación!$A:$A,Rotación!$O:$O,0,0,-1),"")))),"")</f>
        <v>8730000</v>
      </c>
      <c r="I161" s="13">
        <f>IFERROR(IF($F161="ALTA",$D161*0.97,
IF($F161="MEDIA",$D161*0.94,
IF($F161="BAJA",$D161*0.87,
IF($F161="LIQUIDAR",_xlfn.XLOOKUP(A161,Rotación!$A:$A,Rotación!$O:$O,0,0,-1),"")))),"")</f>
        <v>8460000</v>
      </c>
      <c r="J161" s="13">
        <f>IFERROR(IF($F161="ALTA",$D161*0.94,
IF($F161="MEDIA",$D161*0.9,
IF($F161="BAJA",$D161*0.85,
IF($F161="LIQUIDAR",_xlfn.XLOOKUP(A161,Rotación!$A:$A,Rotación!$O:$O,0,0,-1),"")))),"")</f>
        <v>8100000</v>
      </c>
      <c r="K161" s="13" t="str">
        <f>_xlfn.XLOOKUP(A161,Rotación!$A:$A,Rotación!$P:$P,"",0,-1)</f>
        <v/>
      </c>
      <c r="L161" s="25" t="e">
        <f t="shared" si="10"/>
        <v>#VALUE!</v>
      </c>
      <c r="M161" s="26">
        <f t="shared" si="11"/>
        <v>0.83333333333333337</v>
      </c>
      <c r="N161" s="22" t="str">
        <f>IFERROR(VLOOKUP(A161,'Base ATR'!$1:$1048576,2,0),"")</f>
        <v/>
      </c>
      <c r="O161" s="23" t="str">
        <f t="shared" ca="1" si="12"/>
        <v/>
      </c>
      <c r="P161" t="str">
        <f t="shared" si="13"/>
        <v/>
      </c>
      <c r="R161" t="e">
        <f>VLOOKUP(A161,FORMULA!A:A,1,0)</f>
        <v>#N/A</v>
      </c>
    </row>
    <row r="162" spans="1:18" x14ac:dyDescent="0.3">
      <c r="A162" t="s">
        <v>4979</v>
      </c>
      <c r="B162" t="str">
        <f>IFERROR(VLOOKUP(A162,'Base ATP'!$1:$1048576,3,0),"")</f>
        <v>NISSAN</v>
      </c>
      <c r="C162" s="19" t="str">
        <f>IFERROR(VLOOKUP(A162,'Base ATP'!$1:$1048576,4,0),"")</f>
        <v>NEW KICKS</v>
      </c>
      <c r="D162" s="20">
        <v>15500000</v>
      </c>
      <c r="E162" s="20">
        <v>12500000</v>
      </c>
      <c r="F162" s="13" t="s">
        <v>4033</v>
      </c>
      <c r="G162" s="13">
        <f>IFERROR(IF($F162="ALTA",$D162*1.03,
IF($F162="MEDIA",$D162*1,
IF($F162="BAJA",$D162*0.92,
IF($F162="LIQUIDAR",_xlfn.XLOOKUP(A162,Rotación!$A:$A,Rotación!$O:$O,0,0,-1),"")))),"")</f>
        <v>15500000</v>
      </c>
      <c r="H162" s="13">
        <f>IFERROR(IF($F162="ALTA",$D162*1,
IF($F162="MEDIA",$D162*0.97,
IF($F162="BAJA",$D162*0.9,
IF($F162="LIQUIDAR",_xlfn.XLOOKUP(A162,Rotación!$A:$A,Rotación!$O:$O,0,0,-1),"")))),"")</f>
        <v>15035000</v>
      </c>
      <c r="I162" s="13">
        <f>IFERROR(IF($F162="ALTA",$D162*0.97,
IF($F162="MEDIA",$D162*0.94,
IF($F162="BAJA",$D162*0.87,
IF($F162="LIQUIDAR",_xlfn.XLOOKUP(A162,Rotación!$A:$A,Rotación!$O:$O,0,0,-1),"")))),"")</f>
        <v>14570000</v>
      </c>
      <c r="J162" s="13">
        <f>IFERROR(IF($F162="ALTA",$D162*0.94,
IF($F162="MEDIA",$D162*0.9,
IF($F162="BAJA",$D162*0.85,
IF($F162="LIQUIDAR",_xlfn.XLOOKUP(A162,Rotación!$A:$A,Rotación!$O:$O,0,0,-1),"")))),"")</f>
        <v>13950000</v>
      </c>
      <c r="K162" s="13" t="str">
        <f>_xlfn.XLOOKUP(A162,Rotación!$A:$A,Rotación!$P:$P,"",0,-1)</f>
        <v/>
      </c>
      <c r="L162" s="25" t="e">
        <f t="shared" si="10"/>
        <v>#VALUE!</v>
      </c>
      <c r="M162" s="26">
        <f t="shared" si="11"/>
        <v>0.80645161290322576</v>
      </c>
      <c r="N162" s="22" t="str">
        <f>IFERROR(VLOOKUP(A162,'Base ATR'!$1:$1048576,2,0),"")</f>
        <v/>
      </c>
      <c r="O162" s="23" t="str">
        <f t="shared" ca="1" si="12"/>
        <v/>
      </c>
      <c r="P162" t="str">
        <f t="shared" si="13"/>
        <v/>
      </c>
      <c r="R162" t="e">
        <f>VLOOKUP(A162,FORMULA!A:A,1,0)</f>
        <v>#N/A</v>
      </c>
    </row>
    <row r="163" spans="1:18" x14ac:dyDescent="0.3">
      <c r="A163" t="s">
        <v>4984</v>
      </c>
      <c r="B163" t="str">
        <f>IFERROR(VLOOKUP(A163,'Base ATP'!$1:$1048576,3,0),"")</f>
        <v>CHANGAN</v>
      </c>
      <c r="C163" s="19" t="str">
        <f>IFERROR(VLOOKUP(A163,'Base ATP'!$1:$1048576,4,0),"")</f>
        <v>CS15</v>
      </c>
      <c r="D163" s="20">
        <v>8100000</v>
      </c>
      <c r="E163" s="20">
        <v>7000000</v>
      </c>
      <c r="F163" s="13" t="s">
        <v>5397</v>
      </c>
      <c r="G163" s="13">
        <f>IFERROR(IF($F163="ALTA",$D163*1.03,
IF($F163="MEDIA",$D163*1,
IF($F163="BAJA",$D163*0.92,
IF($F163="LIQUIDAR",_xlfn.XLOOKUP(A163,Rotación!$A:$A,Rotación!$O:$O,0,0,-1),"")))),"")</f>
        <v>8343000</v>
      </c>
      <c r="H163" s="13">
        <f>IFERROR(IF($F163="ALTA",$D163*1,
IF($F163="MEDIA",$D163*0.97,
IF($F163="BAJA",$D163*0.9,
IF($F163="LIQUIDAR",_xlfn.XLOOKUP(A163,Rotación!$A:$A,Rotación!$O:$O,0,0,-1),"")))),"")</f>
        <v>8100000</v>
      </c>
      <c r="I163" s="13">
        <f>IFERROR(IF($F163="ALTA",$D163*0.97,
IF($F163="MEDIA",$D163*0.94,
IF($F163="BAJA",$D163*0.87,
IF($F163="LIQUIDAR",_xlfn.XLOOKUP(A163,Rotación!$A:$A,Rotación!$O:$O,0,0,-1),"")))),"")</f>
        <v>7857000</v>
      </c>
      <c r="J163" s="13">
        <f>IFERROR(IF($F163="ALTA",$D163*0.94,
IF($F163="MEDIA",$D163*0.9,
IF($F163="BAJA",$D163*0.85,
IF($F163="LIQUIDAR",_xlfn.XLOOKUP(A163,Rotación!$A:$A,Rotación!$O:$O,0,0,-1),"")))),"")</f>
        <v>7614000</v>
      </c>
      <c r="K163" s="13" t="str">
        <f>_xlfn.XLOOKUP(A163,Rotación!$A:$A,Rotación!$P:$P,"",0,-1)</f>
        <v/>
      </c>
      <c r="L163" s="25" t="e">
        <f t="shared" si="10"/>
        <v>#VALUE!</v>
      </c>
      <c r="M163" s="26">
        <f t="shared" si="11"/>
        <v>0.86419753086419748</v>
      </c>
      <c r="N163" s="22">
        <f>IFERROR(VLOOKUP(A163,'Base ATR'!$1:$1048576,2,0),"")</f>
        <v>46052.754166666666</v>
      </c>
      <c r="O163" s="23">
        <f t="shared" ca="1" si="12"/>
        <v>173.2458333333343</v>
      </c>
      <c r="P163" t="str">
        <f t="shared" si="13"/>
        <v>SOBRE MERCADO</v>
      </c>
      <c r="R163" t="e">
        <f>VLOOKUP(A163,FORMULA!A:A,1,0)</f>
        <v>#N/A</v>
      </c>
    </row>
    <row r="164" spans="1:18" x14ac:dyDescent="0.3">
      <c r="A164" t="s">
        <v>4985</v>
      </c>
      <c r="B164" t="str">
        <f>IFERROR(VLOOKUP(A164,'Base ATP'!$1:$1048576,3,0),"")</f>
        <v>NISSAN</v>
      </c>
      <c r="C164" s="19" t="str">
        <f>IFERROR(VLOOKUP(A164,'Base ATP'!$1:$1048576,4,0),"")</f>
        <v>VERSA</v>
      </c>
      <c r="D164" s="20">
        <v>10600000</v>
      </c>
      <c r="E164" s="20">
        <v>8700000</v>
      </c>
      <c r="F164" s="13" t="s">
        <v>4033</v>
      </c>
      <c r="G164" s="13">
        <f>IFERROR(IF($F164="ALTA",$D164*1.03,
IF($F164="MEDIA",$D164*1,
IF($F164="BAJA",$D164*0.92,
IF($F164="LIQUIDAR",_xlfn.XLOOKUP(A164,Rotación!$A:$A,Rotación!$O:$O,0,0,-1),"")))),"")</f>
        <v>10600000</v>
      </c>
      <c r="H164" s="13">
        <f>IFERROR(IF($F164="ALTA",$D164*1,
IF($F164="MEDIA",$D164*0.97,
IF($F164="BAJA",$D164*0.9,
IF($F164="LIQUIDAR",_xlfn.XLOOKUP(A164,Rotación!$A:$A,Rotación!$O:$O,0,0,-1),"")))),"")</f>
        <v>10282000</v>
      </c>
      <c r="I164" s="13">
        <f>IFERROR(IF($F164="ALTA",$D164*0.97,
IF($F164="MEDIA",$D164*0.94,
IF($F164="BAJA",$D164*0.87,
IF($F164="LIQUIDAR",_xlfn.XLOOKUP(A164,Rotación!$A:$A,Rotación!$O:$O,0,0,-1),"")))),"")</f>
        <v>9964000</v>
      </c>
      <c r="J164" s="13">
        <f>IFERROR(IF($F164="ALTA",$D164*0.94,
IF($F164="MEDIA",$D164*0.9,
IF($F164="BAJA",$D164*0.85,
IF($F164="LIQUIDAR",_xlfn.XLOOKUP(A164,Rotación!$A:$A,Rotación!$O:$O,0,0,-1),"")))),"")</f>
        <v>9540000</v>
      </c>
      <c r="K164" s="13" t="str">
        <f>_xlfn.XLOOKUP(A164,Rotación!$A:$A,Rotación!$P:$P,"",0,-1)</f>
        <v/>
      </c>
      <c r="L164" s="25" t="e">
        <f t="shared" si="10"/>
        <v>#VALUE!</v>
      </c>
      <c r="M164" s="26">
        <f t="shared" si="11"/>
        <v>0.82075471698113212</v>
      </c>
      <c r="N164" s="22" t="str">
        <f>IFERROR(VLOOKUP(A164,'Base ATR'!$1:$1048576,2,0),"")</f>
        <v/>
      </c>
      <c r="O164" s="23" t="str">
        <f t="shared" ca="1" si="12"/>
        <v/>
      </c>
      <c r="P164" t="str">
        <f t="shared" si="13"/>
        <v/>
      </c>
      <c r="R164" t="e">
        <f>VLOOKUP(A164,FORMULA!A:A,1,0)</f>
        <v>#N/A</v>
      </c>
    </row>
    <row r="165" spans="1:18" x14ac:dyDescent="0.3">
      <c r="A165" t="s">
        <v>4966</v>
      </c>
      <c r="B165" t="str">
        <f>IFERROR(VLOOKUP(A165,'Base ATP'!$1:$1048576,3,0),"")</f>
        <v>MAZDA</v>
      </c>
      <c r="C165" s="19" t="str">
        <f>IFERROR(VLOOKUP(A165,'Base ATP'!$1:$1048576,4,0),"")</f>
        <v>NEW CX-5</v>
      </c>
      <c r="D165" s="20">
        <v>28100000</v>
      </c>
      <c r="E165" s="20">
        <v>23350000</v>
      </c>
      <c r="F165" s="13" t="s">
        <v>5397</v>
      </c>
      <c r="G165" s="13">
        <f>IFERROR(IF($F165="ALTA",$D165*1.03,
IF($F165="MEDIA",$D165*1,
IF($F165="BAJA",$D165*0.92,
IF($F165="LIQUIDAR",_xlfn.XLOOKUP(A165,Rotación!$A:$A,Rotación!$O:$O,0,0,-1),"")))),"")</f>
        <v>28943000</v>
      </c>
      <c r="H165" s="13">
        <f>IFERROR(IF($F165="ALTA",$D165*1,
IF($F165="MEDIA",$D165*0.97,
IF($F165="BAJA",$D165*0.9,
IF($F165="LIQUIDAR",_xlfn.XLOOKUP(A165,Rotación!$A:$A,Rotación!$O:$O,0,0,-1),"")))),"")</f>
        <v>28100000</v>
      </c>
      <c r="I165" s="13">
        <f>IFERROR(IF($F165="ALTA",$D165*0.97,
IF($F165="MEDIA",$D165*0.94,
IF($F165="BAJA",$D165*0.87,
IF($F165="LIQUIDAR",_xlfn.XLOOKUP(A165,Rotación!$A:$A,Rotación!$O:$O,0,0,-1),"")))),"")</f>
        <v>27257000</v>
      </c>
      <c r="J165" s="13">
        <f>IFERROR(IF($F165="ALTA",$D165*0.94,
IF($F165="MEDIA",$D165*0.9,
IF($F165="BAJA",$D165*0.85,
IF($F165="LIQUIDAR",_xlfn.XLOOKUP(A165,Rotación!$A:$A,Rotación!$O:$O,0,0,-1),"")))),"")</f>
        <v>26414000</v>
      </c>
      <c r="K165" s="13" t="str">
        <f>_xlfn.XLOOKUP(A165,Rotación!$A:$A,Rotación!$P:$P,"",0,-1)</f>
        <v/>
      </c>
      <c r="L165" s="25" t="e">
        <f t="shared" si="10"/>
        <v>#VALUE!</v>
      </c>
      <c r="M165" s="26">
        <f t="shared" si="11"/>
        <v>0.83096085409252674</v>
      </c>
      <c r="N165" s="22" t="str">
        <f>IFERROR(VLOOKUP(A165,'Base ATR'!$1:$1048576,2,0),"")</f>
        <v/>
      </c>
      <c r="O165" s="23" t="str">
        <f t="shared" ca="1" si="12"/>
        <v/>
      </c>
      <c r="P165" t="str">
        <f t="shared" si="13"/>
        <v/>
      </c>
      <c r="R165" t="e">
        <f>VLOOKUP(A165,FORMULA!A:A,1,0)</f>
        <v>#N/A</v>
      </c>
    </row>
    <row r="166" spans="1:18" x14ac:dyDescent="0.3">
      <c r="A166" t="s">
        <v>5285</v>
      </c>
      <c r="B166" t="str">
        <f>IFERROR(VLOOKUP(A166,'Base ATP'!$1:$1048576,3,0),"")</f>
        <v/>
      </c>
      <c r="C166" s="19" t="str">
        <f>IFERROR(VLOOKUP(A166,'Base ATP'!$1:$1048576,4,0),"")</f>
        <v/>
      </c>
      <c r="D166" s="20">
        <v>15500000</v>
      </c>
      <c r="E166" s="20">
        <v>12800000</v>
      </c>
      <c r="F166" s="13" t="s">
        <v>4033</v>
      </c>
      <c r="G166" s="13">
        <f>IFERROR(IF($F166="ALTA",$D166*1.03,
IF($F166="MEDIA",$D166*1,
IF($F166="BAJA",$D166*0.92,
IF($F166="LIQUIDAR",_xlfn.XLOOKUP(A166,Rotación!$A:$A,Rotación!$O:$O,0,0,-1),"")))),"")</f>
        <v>15500000</v>
      </c>
      <c r="H166" s="13">
        <f>IFERROR(IF($F166="ALTA",$D166*1,
IF($F166="MEDIA",$D166*0.97,
IF($F166="BAJA",$D166*0.9,
IF($F166="LIQUIDAR",_xlfn.XLOOKUP(A166,Rotación!$A:$A,Rotación!$O:$O,0,0,-1),"")))),"")</f>
        <v>15035000</v>
      </c>
      <c r="I166" s="13">
        <f>IFERROR(IF($F166="ALTA",$D166*0.97,
IF($F166="MEDIA",$D166*0.94,
IF($F166="BAJA",$D166*0.87,
IF($F166="LIQUIDAR",_xlfn.XLOOKUP(A166,Rotación!$A:$A,Rotación!$O:$O,0,0,-1),"")))),"")</f>
        <v>14570000</v>
      </c>
      <c r="J166" s="13">
        <f>IFERROR(IF($F166="ALTA",$D166*0.94,
IF($F166="MEDIA",$D166*0.9,
IF($F166="BAJA",$D166*0.85,
IF($F166="LIQUIDAR",_xlfn.XLOOKUP(A166,Rotación!$A:$A,Rotación!$O:$O,0,0,-1),"")))),"")</f>
        <v>13950000</v>
      </c>
      <c r="K166" s="13" t="str">
        <f>_xlfn.XLOOKUP(A166,Rotación!$A:$A,Rotación!$P:$P,"",0,-1)</f>
        <v/>
      </c>
      <c r="L166" s="25" t="e">
        <f t="shared" si="10"/>
        <v>#VALUE!</v>
      </c>
      <c r="M166" s="26">
        <f t="shared" si="11"/>
        <v>0.82580645161290323</v>
      </c>
      <c r="N166" s="22" t="str">
        <f>IFERROR(VLOOKUP(A166,'Base ATR'!$1:$1048576,2,0),"")</f>
        <v/>
      </c>
      <c r="O166" s="23" t="str">
        <f t="shared" ca="1" si="12"/>
        <v/>
      </c>
      <c r="P166" t="str">
        <f t="shared" si="13"/>
        <v/>
      </c>
      <c r="R166" t="e">
        <f>VLOOKUP(A166,FORMULA!A:A,1,0)</f>
        <v>#N/A</v>
      </c>
    </row>
    <row r="167" spans="1:18" x14ac:dyDescent="0.3">
      <c r="A167" t="s">
        <v>4987</v>
      </c>
      <c r="B167" t="str">
        <f>IFERROR(VLOOKUP(A167,'Base ATP'!$1:$1048576,3,0),"")</f>
        <v>CITROEN</v>
      </c>
      <c r="C167" s="19" t="str">
        <f>IFERROR(VLOOKUP(A167,'Base ATP'!$1:$1048576,4,0),"")</f>
        <v>C4</v>
      </c>
      <c r="D167" s="20">
        <v>14900000</v>
      </c>
      <c r="E167" s="20">
        <v>12500000</v>
      </c>
      <c r="F167" s="13" t="s">
        <v>5397</v>
      </c>
      <c r="G167" s="13">
        <f>IFERROR(IF($F167="ALTA",$D167*1.03,
IF($F167="MEDIA",$D167*1,
IF($F167="BAJA",$D167*0.92,
IF($F167="LIQUIDAR",_xlfn.XLOOKUP(A167,Rotación!$A:$A,Rotación!$O:$O,0,0,-1),"")))),"")</f>
        <v>15347000</v>
      </c>
      <c r="H167" s="13">
        <f>IFERROR(IF($F167="ALTA",$D167*1,
IF($F167="MEDIA",$D167*0.97,
IF($F167="BAJA",$D167*0.9,
IF($F167="LIQUIDAR",_xlfn.XLOOKUP(A167,Rotación!$A:$A,Rotación!$O:$O,0,0,-1),"")))),"")</f>
        <v>14900000</v>
      </c>
      <c r="I167" s="13">
        <f>IFERROR(IF($F167="ALTA",$D167*0.97,
IF($F167="MEDIA",$D167*0.94,
IF($F167="BAJA",$D167*0.87,
IF($F167="LIQUIDAR",_xlfn.XLOOKUP(A167,Rotación!$A:$A,Rotación!$O:$O,0,0,-1),"")))),"")</f>
        <v>14453000</v>
      </c>
      <c r="J167" s="13">
        <f>IFERROR(IF($F167="ALTA",$D167*0.94,
IF($F167="MEDIA",$D167*0.9,
IF($F167="BAJA",$D167*0.85,
IF($F167="LIQUIDAR",_xlfn.XLOOKUP(A167,Rotación!$A:$A,Rotación!$O:$O,0,0,-1),"")))),"")</f>
        <v>14006000</v>
      </c>
      <c r="K167" s="13" t="str">
        <f>_xlfn.XLOOKUP(A167,Rotación!$A:$A,Rotación!$P:$P,"",0,-1)</f>
        <v/>
      </c>
      <c r="L167" s="25" t="e">
        <f t="shared" si="10"/>
        <v>#VALUE!</v>
      </c>
      <c r="M167" s="26">
        <f t="shared" si="11"/>
        <v>0.83892617449664431</v>
      </c>
      <c r="N167" s="22">
        <f>IFERROR(VLOOKUP(A167,'Base ATR'!$1:$1048576,2,0),"")</f>
        <v>46052.456944444442</v>
      </c>
      <c r="O167" s="23">
        <f t="shared" ca="1" si="12"/>
        <v>173.54305555555766</v>
      </c>
      <c r="P167" t="str">
        <f t="shared" si="13"/>
        <v>SOBRE MERCADO</v>
      </c>
      <c r="R167" t="e">
        <f>VLOOKUP(A167,FORMULA!A:A,1,0)</f>
        <v>#N/A</v>
      </c>
    </row>
    <row r="168" spans="1:18" x14ac:dyDescent="0.3">
      <c r="A168" t="s">
        <v>4980</v>
      </c>
      <c r="B168" t="str">
        <f>IFERROR(VLOOKUP(A168,'Base ATP'!$1:$1048576,3,0),"")</f>
        <v>PEUGEOT</v>
      </c>
      <c r="C168" s="19" t="str">
        <f>IFERROR(VLOOKUP(A168,'Base ATP'!$1:$1048576,4,0),"")</f>
        <v>NUEVO 2008</v>
      </c>
      <c r="D168" s="20">
        <v>11600000</v>
      </c>
      <c r="E168" s="20">
        <v>8100000</v>
      </c>
      <c r="F168" s="13" t="s">
        <v>5398</v>
      </c>
      <c r="G168" s="13">
        <f>IFERROR(IF($F168="ALTA",$D168*1.03,
IF($F168="MEDIA",$D168*1,
IF($F168="BAJA",$D168*0.92,
IF($F168="LIQUIDAR",_xlfn.XLOOKUP(A168,Rotación!$A:$A,Rotación!$O:$O,0,0,-1),"")))),"")</f>
        <v>10672000</v>
      </c>
      <c r="H168" s="13">
        <f>IFERROR(IF($F168="ALTA",$D168*1,
IF($F168="MEDIA",$D168*0.97,
IF($F168="BAJA",$D168*0.9,
IF($F168="LIQUIDAR",_xlfn.XLOOKUP(A168,Rotación!$A:$A,Rotación!$O:$O,0,0,-1),"")))),"")</f>
        <v>10440000</v>
      </c>
      <c r="I168" s="13">
        <f>IFERROR(IF($F168="ALTA",$D168*0.97,
IF($F168="MEDIA",$D168*0.94,
IF($F168="BAJA",$D168*0.87,
IF($F168="LIQUIDAR",_xlfn.XLOOKUP(A168,Rotación!$A:$A,Rotación!$O:$O,0,0,-1),"")))),"")</f>
        <v>10092000</v>
      </c>
      <c r="J168" s="13">
        <f>IFERROR(IF($F168="ALTA",$D168*0.94,
IF($F168="MEDIA",$D168*0.9,
IF($F168="BAJA",$D168*0.85,
IF($F168="LIQUIDAR",_xlfn.XLOOKUP(A168,Rotación!$A:$A,Rotación!$O:$O,0,0,-1),"")))),"")</f>
        <v>9860000</v>
      </c>
      <c r="K168" s="13" t="str">
        <f>_xlfn.XLOOKUP(A168,Rotación!$A:$A,Rotación!$P:$P,"",0,-1)</f>
        <v/>
      </c>
      <c r="L168" s="25" t="e">
        <f t="shared" si="10"/>
        <v>#VALUE!</v>
      </c>
      <c r="M168" s="26">
        <f t="shared" si="11"/>
        <v>0.69827586206896552</v>
      </c>
      <c r="N168" s="22" t="str">
        <f>IFERROR(VLOOKUP(A168,'Base ATR'!$1:$1048576,2,0),"")</f>
        <v/>
      </c>
      <c r="O168" s="23" t="str">
        <f t="shared" ca="1" si="12"/>
        <v/>
      </c>
      <c r="P168" t="str">
        <f t="shared" si="13"/>
        <v/>
      </c>
      <c r="R168" t="e">
        <f>VLOOKUP(A168,FORMULA!A:A,1,0)</f>
        <v>#N/A</v>
      </c>
    </row>
    <row r="169" spans="1:18" x14ac:dyDescent="0.3">
      <c r="A169" t="s">
        <v>219</v>
      </c>
      <c r="B169" t="str">
        <f>IFERROR(VLOOKUP(A169,'Base ATP'!$1:$1048576,3,0),"")</f>
        <v>PEUGEOT</v>
      </c>
      <c r="C169" s="19" t="str">
        <f>IFERROR(VLOOKUP(A169,'Base ATP'!$1:$1048576,4,0),"")</f>
        <v>LANDTREK</v>
      </c>
      <c r="D169" s="20">
        <v>17900000</v>
      </c>
      <c r="E169" s="20">
        <v>17000000</v>
      </c>
      <c r="F169" s="13" t="s">
        <v>4033</v>
      </c>
      <c r="G169" s="13">
        <f>IFERROR(IF($F169="ALTA",$D169*1.03,
IF($F169="MEDIA",$D169*1,
IF($F169="BAJA",$D169*0.92,
IF($F169="LIQUIDAR",_xlfn.XLOOKUP(A169,Rotación!$A:$A,Rotación!$O:$O,0,0,-1),"")))),"")</f>
        <v>17900000</v>
      </c>
      <c r="H169" s="13">
        <f>IFERROR(IF($F169="ALTA",$D169*1,
IF($F169="MEDIA",$D169*0.97,
IF($F169="BAJA",$D169*0.9,
IF($F169="LIQUIDAR",_xlfn.XLOOKUP(A169,Rotación!$A:$A,Rotación!$O:$O,0,0,-1),"")))),"")</f>
        <v>17363000</v>
      </c>
      <c r="I169" s="13">
        <f>IFERROR(IF($F169="ALTA",$D169*0.97,
IF($F169="MEDIA",$D169*0.94,
IF($F169="BAJA",$D169*0.87,
IF($F169="LIQUIDAR",_xlfn.XLOOKUP(A169,Rotación!$A:$A,Rotación!$O:$O,0,0,-1),"")))),"")</f>
        <v>16826000</v>
      </c>
      <c r="J169" s="13">
        <f>IFERROR(IF($F169="ALTA",$D169*0.94,
IF($F169="MEDIA",$D169*0.9,
IF($F169="BAJA",$D169*0.85,
IF($F169="LIQUIDAR",_xlfn.XLOOKUP(A169,Rotación!$A:$A,Rotación!$O:$O,0,0,-1),"")))),"")</f>
        <v>16110000</v>
      </c>
      <c r="K169" s="13" t="str">
        <f>_xlfn.XLOOKUP(A169,Rotación!$A:$A,Rotación!$P:$P,"",0,-1)</f>
        <v/>
      </c>
      <c r="L169" s="25" t="e">
        <f t="shared" si="10"/>
        <v>#VALUE!</v>
      </c>
      <c r="M169" s="26">
        <f t="shared" si="11"/>
        <v>0.94972067039106145</v>
      </c>
      <c r="N169" s="22">
        <f>IFERROR(VLOOKUP(A169,'Base ATR'!$1:$1048576,2,0),"")</f>
        <v>45888.433333333334</v>
      </c>
      <c r="O169" s="23">
        <f t="shared" ca="1" si="12"/>
        <v>337.5666666666657</v>
      </c>
      <c r="P169" t="str">
        <f t="shared" si="13"/>
        <v>SOBRE MERCADO</v>
      </c>
      <c r="R169" t="e">
        <f>VLOOKUP(A169,FORMULA!A:A,1,0)</f>
        <v>#N/A</v>
      </c>
    </row>
    <row r="170" spans="1:18" x14ac:dyDescent="0.3">
      <c r="A170" t="s">
        <v>69</v>
      </c>
      <c r="B170" t="str">
        <f>IFERROR(VLOOKUP(A170,'Base ATP'!$1:$1048576,3,0),"")</f>
        <v>PEUGEOT</v>
      </c>
      <c r="C170" s="19" t="str">
        <f>IFERROR(VLOOKUP(A170,'Base ATP'!$1:$1048576,4,0),"")</f>
        <v>LANDTREK</v>
      </c>
      <c r="D170" s="20">
        <v>22900000</v>
      </c>
      <c r="E170" s="20">
        <v>27919100</v>
      </c>
      <c r="F170" s="13" t="s">
        <v>4033</v>
      </c>
      <c r="G170" s="13">
        <f>IFERROR(IF($F170="ALTA",$D170*1.03,
IF($F170="MEDIA",$D170*1,
IF($F170="BAJA",$D170*0.92,
IF($F170="LIQUIDAR",_xlfn.XLOOKUP(A170,Rotación!$A:$A,Rotación!$O:$O,0,0,-1),"")))),"")</f>
        <v>22900000</v>
      </c>
      <c r="H170" s="13">
        <f>IFERROR(IF($F170="ALTA",$D170*1,
IF($F170="MEDIA",$D170*0.97,
IF($F170="BAJA",$D170*0.9,
IF($F170="LIQUIDAR",_xlfn.XLOOKUP(A170,Rotación!$A:$A,Rotación!$O:$O,0,0,-1),"")))),"")</f>
        <v>22213000</v>
      </c>
      <c r="I170" s="13">
        <f>IFERROR(IF($F170="ALTA",$D170*0.97,
IF($F170="MEDIA",$D170*0.94,
IF($F170="BAJA",$D170*0.87,
IF($F170="LIQUIDAR",_xlfn.XLOOKUP(A170,Rotación!$A:$A,Rotación!$O:$O,0,0,-1),"")))),"")</f>
        <v>21526000</v>
      </c>
      <c r="J170" s="13">
        <f>IFERROR(IF($F170="ALTA",$D170*0.94,
IF($F170="MEDIA",$D170*0.9,
IF($F170="BAJA",$D170*0.85,
IF($F170="LIQUIDAR",_xlfn.XLOOKUP(A170,Rotación!$A:$A,Rotación!$O:$O,0,0,-1),"")))),"")</f>
        <v>20610000</v>
      </c>
      <c r="K170" s="13">
        <f>_xlfn.XLOOKUP(A170,Rotación!$A:$A,Rotación!$P:$P,"",0,-1)</f>
        <v>20990000</v>
      </c>
      <c r="L170" s="25">
        <f t="shared" si="10"/>
        <v>-1910000</v>
      </c>
      <c r="M170" s="26">
        <f t="shared" si="11"/>
        <v>1.2191746724890831</v>
      </c>
      <c r="N170" s="22">
        <f>IFERROR(VLOOKUP(A170,'Base ATR'!$1:$1048576,2,0),"")</f>
        <v>45896.441666666666</v>
      </c>
      <c r="O170" s="23">
        <f t="shared" ca="1" si="12"/>
        <v>329.5583333333343</v>
      </c>
      <c r="P170" t="str">
        <f t="shared" si="13"/>
        <v>BAJO MERCADO</v>
      </c>
      <c r="R170" t="e">
        <f>VLOOKUP(A170,FORMULA!A:A,1,0)</f>
        <v>#N/A</v>
      </c>
    </row>
    <row r="171" spans="1:18" x14ac:dyDescent="0.3">
      <c r="A171" t="s">
        <v>249</v>
      </c>
      <c r="B171" t="str">
        <f>IFERROR(VLOOKUP(A171,'Base ATP'!$1:$1048576,3,0),"")</f>
        <v>MAZDA</v>
      </c>
      <c r="C171" s="19" t="str">
        <f>IFERROR(VLOOKUP(A171,'Base ATP'!$1:$1048576,4,0),"")</f>
        <v>CX-60</v>
      </c>
      <c r="D171" s="20">
        <v>43290000</v>
      </c>
      <c r="E171" s="20">
        <v>35000000</v>
      </c>
      <c r="F171" s="13" t="s">
        <v>5398</v>
      </c>
      <c r="G171" s="13">
        <f>IFERROR(IF($F171="ALTA",$D171*1.03,
IF($F171="MEDIA",$D171*1,
IF($F171="BAJA",$D171*0.92,
IF($F171="LIQUIDAR",_xlfn.XLOOKUP(A171,Rotación!$A:$A,Rotación!$O:$O,0,0,-1),"")))),"")</f>
        <v>39826800</v>
      </c>
      <c r="H171" s="13">
        <f>IFERROR(IF($F171="ALTA",$D171*1,
IF($F171="MEDIA",$D171*0.97,
IF($F171="BAJA",$D171*0.9,
IF($F171="LIQUIDAR",_xlfn.XLOOKUP(A171,Rotación!$A:$A,Rotación!$O:$O,0,0,-1),"")))),"")</f>
        <v>38961000</v>
      </c>
      <c r="I171" s="13">
        <f>IFERROR(IF($F171="ALTA",$D171*0.97,
IF($F171="MEDIA",$D171*0.94,
IF($F171="BAJA",$D171*0.87,
IF($F171="LIQUIDAR",_xlfn.XLOOKUP(A171,Rotación!$A:$A,Rotación!$O:$O,0,0,-1),"")))),"")</f>
        <v>37662300</v>
      </c>
      <c r="J171" s="13">
        <f>IFERROR(IF($F171="ALTA",$D171*0.94,
IF($F171="MEDIA",$D171*0.9,
IF($F171="BAJA",$D171*0.85,
IF($F171="LIQUIDAR",_xlfn.XLOOKUP(A171,Rotación!$A:$A,Rotación!$O:$O,0,0,-1),"")))),"")</f>
        <v>36796500</v>
      </c>
      <c r="K171" s="13">
        <f>_xlfn.XLOOKUP(A171,Rotación!$A:$A,Rotación!$P:$P,"",0,-1)</f>
        <v>36990000</v>
      </c>
      <c r="L171" s="25">
        <f t="shared" si="10"/>
        <v>-6300000</v>
      </c>
      <c r="M171" s="26">
        <f t="shared" si="11"/>
        <v>0.80850080850080852</v>
      </c>
      <c r="N171" s="22">
        <f>IFERROR(VLOOKUP(A171,'Base ATR'!$1:$1048576,2,0),"")</f>
        <v>45930.617361111108</v>
      </c>
      <c r="O171" s="23">
        <f t="shared" ca="1" si="12"/>
        <v>295.38263888889196</v>
      </c>
      <c r="P171" t="str">
        <f t="shared" si="13"/>
        <v>BAJO MERCADO</v>
      </c>
      <c r="R171" t="e">
        <f>VLOOKUP(A171,FORMULA!A:A,1,0)</f>
        <v>#N/A</v>
      </c>
    </row>
    <row r="172" spans="1:18" x14ac:dyDescent="0.3">
      <c r="A172" t="s">
        <v>4068</v>
      </c>
      <c r="B172" t="str">
        <f>IFERROR(VLOOKUP(A172,'Base ATP'!$1:$1048576,3,0),"")</f>
        <v>KIA</v>
      </c>
      <c r="C172" s="19" t="str">
        <f>IFERROR(VLOOKUP(A172,'Base ATP'!$1:$1048576,4,0),"")</f>
        <v>SPORTAGE</v>
      </c>
      <c r="D172" s="20">
        <v>13580000</v>
      </c>
      <c r="E172" s="20">
        <v>11000000</v>
      </c>
      <c r="F172" s="13" t="s">
        <v>4033</v>
      </c>
      <c r="G172" s="13">
        <f>IFERROR(IF($F172="ALTA",$D172*1.03,
IF($F172="MEDIA",$D172*1,
IF($F172="BAJA",$D172*0.92,
IF($F172="LIQUIDAR",_xlfn.XLOOKUP(A172,Rotación!$A:$A,Rotación!$O:$O,0,0,-1),"")))),"")</f>
        <v>13580000</v>
      </c>
      <c r="H172" s="13">
        <f>IFERROR(IF($F172="ALTA",$D172*1,
IF($F172="MEDIA",$D172*0.97,
IF($F172="BAJA",$D172*0.9,
IF($F172="LIQUIDAR",_xlfn.XLOOKUP(A172,Rotación!$A:$A,Rotación!$O:$O,0,0,-1),"")))),"")</f>
        <v>13172600</v>
      </c>
      <c r="I172" s="13">
        <f>IFERROR(IF($F172="ALTA",$D172*0.97,
IF($F172="MEDIA",$D172*0.94,
IF($F172="BAJA",$D172*0.87,
IF($F172="LIQUIDAR",_xlfn.XLOOKUP(A172,Rotación!$A:$A,Rotación!$O:$O,0,0,-1),"")))),"")</f>
        <v>12765200</v>
      </c>
      <c r="J172" s="13">
        <f>IFERROR(IF($F172="ALTA",$D172*0.94,
IF($F172="MEDIA",$D172*0.9,
IF($F172="BAJA",$D172*0.85,
IF($F172="LIQUIDAR",_xlfn.XLOOKUP(A172,Rotación!$A:$A,Rotación!$O:$O,0,0,-1),"")))),"")</f>
        <v>12222000</v>
      </c>
      <c r="K172" s="13" t="str">
        <f>_xlfn.XLOOKUP(A172,Rotación!$A:$A,Rotación!$P:$P,"",0,-1)</f>
        <v/>
      </c>
      <c r="L172" s="25" t="e">
        <f t="shared" si="10"/>
        <v>#VALUE!</v>
      </c>
      <c r="M172" s="26">
        <f t="shared" si="11"/>
        <v>0.81001472754050075</v>
      </c>
      <c r="N172" s="22">
        <f>IFERROR(VLOOKUP(A172,'Base ATR'!$1:$1048576,2,0),"")</f>
        <v>46045.529166666667</v>
      </c>
      <c r="O172" s="23">
        <f t="shared" ca="1" si="12"/>
        <v>180.47083333333285</v>
      </c>
      <c r="P172" t="str">
        <f t="shared" si="13"/>
        <v>SOBRE MERCADO</v>
      </c>
      <c r="R172" t="e">
        <f>VLOOKUP(A172,FORMULA!A:A,1,0)</f>
        <v>#N/A</v>
      </c>
    </row>
    <row r="173" spans="1:18" x14ac:dyDescent="0.3">
      <c r="A173" t="s">
        <v>4993</v>
      </c>
      <c r="B173" t="str">
        <f>IFERROR(VLOOKUP(A173,'Base ATP'!$1:$1048576,3,0),"")</f>
        <v>SUBARU</v>
      </c>
      <c r="C173" s="19" t="str">
        <f>IFERROR(VLOOKUP(A173,'Base ATP'!$1:$1048576,4,0),"")</f>
        <v>FORESTER</v>
      </c>
      <c r="D173" s="20">
        <v>18100000</v>
      </c>
      <c r="E173" s="20">
        <v>15200000</v>
      </c>
      <c r="F173" s="13" t="s">
        <v>5397</v>
      </c>
      <c r="G173" s="13">
        <f>IFERROR(IF($F173="ALTA",$D173*1.03,
IF($F173="MEDIA",$D173*1,
IF($F173="BAJA",$D173*0.92,
IF($F173="LIQUIDAR",_xlfn.XLOOKUP(A173,Rotación!$A:$A,Rotación!$O:$O,0,0,-1),"")))),"")</f>
        <v>18643000</v>
      </c>
      <c r="H173" s="13">
        <f>IFERROR(IF($F173="ALTA",$D173*1,
IF($F173="MEDIA",$D173*0.97,
IF($F173="BAJA",$D173*0.9,
IF($F173="LIQUIDAR",_xlfn.XLOOKUP(A173,Rotación!$A:$A,Rotación!$O:$O,0,0,-1),"")))),"")</f>
        <v>18100000</v>
      </c>
      <c r="I173" s="13">
        <f>IFERROR(IF($F173="ALTA",$D173*0.97,
IF($F173="MEDIA",$D173*0.94,
IF($F173="BAJA",$D173*0.87,
IF($F173="LIQUIDAR",_xlfn.XLOOKUP(A173,Rotación!$A:$A,Rotación!$O:$O,0,0,-1),"")))),"")</f>
        <v>17557000</v>
      </c>
      <c r="J173" s="13">
        <f>IFERROR(IF($F173="ALTA",$D173*0.94,
IF($F173="MEDIA",$D173*0.9,
IF($F173="BAJA",$D173*0.85,
IF($F173="LIQUIDAR",_xlfn.XLOOKUP(A173,Rotación!$A:$A,Rotación!$O:$O,0,0,-1),"")))),"")</f>
        <v>17014000</v>
      </c>
      <c r="K173" s="13" t="str">
        <f>_xlfn.XLOOKUP(A173,Rotación!$A:$A,Rotación!$P:$P,"",0,-1)</f>
        <v/>
      </c>
      <c r="L173" s="25" t="e">
        <f t="shared" si="10"/>
        <v>#VALUE!</v>
      </c>
      <c r="M173" s="26">
        <f t="shared" si="11"/>
        <v>0.83977900552486184</v>
      </c>
      <c r="N173" s="22" t="str">
        <f>IFERROR(VLOOKUP(A173,'Base ATR'!$1:$1048576,2,0),"")</f>
        <v/>
      </c>
      <c r="O173" s="23" t="str">
        <f t="shared" ca="1" si="12"/>
        <v/>
      </c>
      <c r="P173" t="str">
        <f t="shared" si="13"/>
        <v/>
      </c>
      <c r="R173" t="e">
        <f>VLOOKUP(A173,FORMULA!A:A,1,0)</f>
        <v>#N/A</v>
      </c>
    </row>
    <row r="174" spans="1:18" x14ac:dyDescent="0.3">
      <c r="A174" t="s">
        <v>4996</v>
      </c>
      <c r="B174" t="str">
        <f>IFERROR(VLOOKUP(A174,'Base ATP'!$1:$1048576,3,0),"")</f>
        <v>RAM</v>
      </c>
      <c r="C174" s="19">
        <f>IFERROR(VLOOKUP(A174,'Base ATP'!$1:$1048576,4,0),"")</f>
        <v>700</v>
      </c>
      <c r="D174" s="20">
        <v>14320000</v>
      </c>
      <c r="E174" s="20">
        <v>11500000</v>
      </c>
      <c r="F174" s="13" t="s">
        <v>4033</v>
      </c>
      <c r="G174" s="13">
        <f>IFERROR(IF($F174="ALTA",$D174*1.03,
IF($F174="MEDIA",$D174*1,
IF($F174="BAJA",$D174*0.92,
IF($F174="LIQUIDAR",_xlfn.XLOOKUP(A174,Rotación!$A:$A,Rotación!$O:$O,0,0,-1),"")))),"")</f>
        <v>14320000</v>
      </c>
      <c r="H174" s="13">
        <f>IFERROR(IF($F174="ALTA",$D174*1,
IF($F174="MEDIA",$D174*0.97,
IF($F174="BAJA",$D174*0.9,
IF($F174="LIQUIDAR",_xlfn.XLOOKUP(A174,Rotación!$A:$A,Rotación!$O:$O,0,0,-1),"")))),"")</f>
        <v>13890400</v>
      </c>
      <c r="I174" s="13">
        <f>IFERROR(IF($F174="ALTA",$D174*0.97,
IF($F174="MEDIA",$D174*0.94,
IF($F174="BAJA",$D174*0.87,
IF($F174="LIQUIDAR",_xlfn.XLOOKUP(A174,Rotación!$A:$A,Rotación!$O:$O,0,0,-1),"")))),"")</f>
        <v>13460800</v>
      </c>
      <c r="J174" s="13">
        <f>IFERROR(IF($F174="ALTA",$D174*0.94,
IF($F174="MEDIA",$D174*0.9,
IF($F174="BAJA",$D174*0.85,
IF($F174="LIQUIDAR",_xlfn.XLOOKUP(A174,Rotación!$A:$A,Rotación!$O:$O,0,0,-1),"")))),"")</f>
        <v>12888000</v>
      </c>
      <c r="K174" s="13" t="str">
        <f>_xlfn.XLOOKUP(A174,Rotación!$A:$A,Rotación!$P:$P,"",0,-1)</f>
        <v/>
      </c>
      <c r="L174" s="25" t="e">
        <f t="shared" si="10"/>
        <v>#VALUE!</v>
      </c>
      <c r="M174" s="26">
        <f t="shared" si="11"/>
        <v>0.80307262569832405</v>
      </c>
      <c r="N174" s="22" t="str">
        <f>IFERROR(VLOOKUP(A174,'Base ATR'!$1:$1048576,2,0),"")</f>
        <v/>
      </c>
      <c r="O174" s="23" t="str">
        <f t="shared" ca="1" si="12"/>
        <v/>
      </c>
      <c r="P174" t="str">
        <f t="shared" si="13"/>
        <v/>
      </c>
      <c r="R174" t="e">
        <f>VLOOKUP(A174,FORMULA!A:A,1,0)</f>
        <v>#N/A</v>
      </c>
    </row>
    <row r="175" spans="1:18" x14ac:dyDescent="0.3">
      <c r="A175" t="s">
        <v>4998</v>
      </c>
      <c r="B175" t="str">
        <f>IFERROR(VLOOKUP(A175,'Base ATP'!$1:$1048576,3,0),"")</f>
        <v>FORD</v>
      </c>
      <c r="C175" s="19" t="str">
        <f>IFERROR(VLOOKUP(A175,'Base ATP'!$1:$1048576,4,0),"")</f>
        <v>BRONCO SPORT</v>
      </c>
      <c r="D175" s="20">
        <v>20900000</v>
      </c>
      <c r="E175" s="20">
        <v>17000000</v>
      </c>
      <c r="F175" s="13" t="s">
        <v>4033</v>
      </c>
      <c r="G175" s="13">
        <f>IFERROR(IF($F175="ALTA",$D175*1.03,
IF($F175="MEDIA",$D175*1,
IF($F175="BAJA",$D175*0.92,
IF($F175="LIQUIDAR",_xlfn.XLOOKUP(A175,Rotación!$A:$A,Rotación!$O:$O,0,0,-1),"")))),"")</f>
        <v>20900000</v>
      </c>
      <c r="H175" s="13">
        <f>IFERROR(IF($F175="ALTA",$D175*1,
IF($F175="MEDIA",$D175*0.97,
IF($F175="BAJA",$D175*0.9,
IF($F175="LIQUIDAR",_xlfn.XLOOKUP(A175,Rotación!$A:$A,Rotación!$O:$O,0,0,-1),"")))),"")</f>
        <v>20273000</v>
      </c>
      <c r="I175" s="13">
        <f>IFERROR(IF($F175="ALTA",$D175*0.97,
IF($F175="MEDIA",$D175*0.94,
IF($F175="BAJA",$D175*0.87,
IF($F175="LIQUIDAR",_xlfn.XLOOKUP(A175,Rotación!$A:$A,Rotación!$O:$O,0,0,-1),"")))),"")</f>
        <v>19646000</v>
      </c>
      <c r="J175" s="13">
        <f>IFERROR(IF($F175="ALTA",$D175*0.94,
IF($F175="MEDIA",$D175*0.9,
IF($F175="BAJA",$D175*0.85,
IF($F175="LIQUIDAR",_xlfn.XLOOKUP(A175,Rotación!$A:$A,Rotación!$O:$O,0,0,-1),"")))),"")</f>
        <v>18810000</v>
      </c>
      <c r="K175" s="13" t="str">
        <f>_xlfn.XLOOKUP(A175,Rotación!$A:$A,Rotación!$P:$P,"",0,-1)</f>
        <v/>
      </c>
      <c r="L175" s="25" t="e">
        <f t="shared" si="10"/>
        <v>#VALUE!</v>
      </c>
      <c r="M175" s="26">
        <f t="shared" si="11"/>
        <v>0.8133971291866029</v>
      </c>
      <c r="N175" s="22" t="str">
        <f>IFERROR(VLOOKUP(A175,'Base ATR'!$1:$1048576,2,0),"")</f>
        <v/>
      </c>
      <c r="O175" s="23" t="str">
        <f t="shared" ca="1" si="12"/>
        <v/>
      </c>
      <c r="P175" t="str">
        <f t="shared" si="13"/>
        <v/>
      </c>
      <c r="R175" t="e">
        <f>VLOOKUP(A175,FORMULA!A:A,1,0)</f>
        <v>#N/A</v>
      </c>
    </row>
    <row r="176" spans="1:18" x14ac:dyDescent="0.3">
      <c r="A176" t="s">
        <v>5001</v>
      </c>
      <c r="B176" t="str">
        <f>IFERROR(VLOOKUP(A176,'Base ATP'!$1:$1048576,3,0),"")</f>
        <v>MAZDA</v>
      </c>
      <c r="C176" s="19">
        <f>IFERROR(VLOOKUP(A176,'Base ATP'!$1:$1048576,4,0),"")</f>
        <v>6</v>
      </c>
      <c r="D176" s="20">
        <v>15610000</v>
      </c>
      <c r="E176" s="20">
        <v>12800000</v>
      </c>
      <c r="F176" s="13" t="s">
        <v>4033</v>
      </c>
      <c r="G176" s="13">
        <f>IFERROR(IF($F176="ALTA",$D176*1.03,
IF($F176="MEDIA",$D176*1,
IF($F176="BAJA",$D176*0.92,
IF($F176="LIQUIDAR",_xlfn.XLOOKUP(A176,Rotación!$A:$A,Rotación!$O:$O,0,0,-1),"")))),"")</f>
        <v>15610000</v>
      </c>
      <c r="H176" s="13">
        <f>IFERROR(IF($F176="ALTA",$D176*1,
IF($F176="MEDIA",$D176*0.97,
IF($F176="BAJA",$D176*0.9,
IF($F176="LIQUIDAR",_xlfn.XLOOKUP(A176,Rotación!$A:$A,Rotación!$O:$O,0,0,-1),"")))),"")</f>
        <v>15141700</v>
      </c>
      <c r="I176" s="13">
        <f>IFERROR(IF($F176="ALTA",$D176*0.97,
IF($F176="MEDIA",$D176*0.94,
IF($F176="BAJA",$D176*0.87,
IF($F176="LIQUIDAR",_xlfn.XLOOKUP(A176,Rotación!$A:$A,Rotación!$O:$O,0,0,-1),"")))),"")</f>
        <v>14673400</v>
      </c>
      <c r="J176" s="13">
        <f>IFERROR(IF($F176="ALTA",$D176*0.94,
IF($F176="MEDIA",$D176*0.9,
IF($F176="BAJA",$D176*0.85,
IF($F176="LIQUIDAR",_xlfn.XLOOKUP(A176,Rotación!$A:$A,Rotación!$O:$O,0,0,-1),"")))),"")</f>
        <v>14049000</v>
      </c>
      <c r="K176" s="13" t="str">
        <f>_xlfn.XLOOKUP(A176,Rotación!$A:$A,Rotación!$P:$P,"",0,-1)</f>
        <v/>
      </c>
      <c r="L176" s="25" t="e">
        <f t="shared" si="10"/>
        <v>#VALUE!</v>
      </c>
      <c r="M176" s="26">
        <f t="shared" si="11"/>
        <v>0.81998718770019219</v>
      </c>
      <c r="N176" s="22" t="str">
        <f>IFERROR(VLOOKUP(A176,'Base ATR'!$1:$1048576,2,0),"")</f>
        <v/>
      </c>
      <c r="O176" s="23" t="str">
        <f t="shared" ca="1" si="12"/>
        <v/>
      </c>
      <c r="P176" t="str">
        <f t="shared" si="13"/>
        <v/>
      </c>
      <c r="R176" t="e">
        <f>VLOOKUP(A176,FORMULA!A:A,1,0)</f>
        <v>#N/A</v>
      </c>
    </row>
    <row r="177" spans="1:18" x14ac:dyDescent="0.3">
      <c r="A177" t="s">
        <v>4060</v>
      </c>
      <c r="B177" t="str">
        <f>IFERROR(VLOOKUP(A177,'Base ATP'!$1:$1048576,3,0),"")</f>
        <v>FORD</v>
      </c>
      <c r="C177" s="19" t="str">
        <f>IFERROR(VLOOKUP(A177,'Base ATP'!$1:$1048576,4,0),"")</f>
        <v>BRONCO SPORT</v>
      </c>
      <c r="D177" s="20">
        <v>28300000</v>
      </c>
      <c r="E177" s="20">
        <v>22800000</v>
      </c>
      <c r="F177" s="13" t="s">
        <v>4033</v>
      </c>
      <c r="G177" s="13">
        <f>IFERROR(IF($F177="ALTA",$D177*1.03,
IF($F177="MEDIA",$D177*1,
IF($F177="BAJA",$D177*0.92,
IF($F177="LIQUIDAR",_xlfn.XLOOKUP(A177,Rotación!$A:$A,Rotación!$O:$O,0,0,-1),"")))),"")</f>
        <v>28300000</v>
      </c>
      <c r="H177" s="13">
        <f>IFERROR(IF($F177="ALTA",$D177*1,
IF($F177="MEDIA",$D177*0.97,
IF($F177="BAJA",$D177*0.9,
IF($F177="LIQUIDAR",_xlfn.XLOOKUP(A177,Rotación!$A:$A,Rotación!$O:$O,0,0,-1),"")))),"")</f>
        <v>27451000</v>
      </c>
      <c r="I177" s="13">
        <f>IFERROR(IF($F177="ALTA",$D177*0.97,
IF($F177="MEDIA",$D177*0.94,
IF($F177="BAJA",$D177*0.87,
IF($F177="LIQUIDAR",_xlfn.XLOOKUP(A177,Rotación!$A:$A,Rotación!$O:$O,0,0,-1),"")))),"")</f>
        <v>26602000</v>
      </c>
      <c r="J177" s="13">
        <f>IFERROR(IF($F177="ALTA",$D177*0.94,
IF($F177="MEDIA",$D177*0.9,
IF($F177="BAJA",$D177*0.85,
IF($F177="LIQUIDAR",_xlfn.XLOOKUP(A177,Rotación!$A:$A,Rotación!$O:$O,0,0,-1),"")))),"")</f>
        <v>25470000</v>
      </c>
      <c r="K177" s="13" t="str">
        <f>_xlfn.XLOOKUP(A177,Rotación!$A:$A,Rotación!$P:$P,"",0,-1)</f>
        <v/>
      </c>
      <c r="L177" s="25" t="e">
        <f t="shared" si="10"/>
        <v>#VALUE!</v>
      </c>
      <c r="M177" s="26">
        <f t="shared" si="11"/>
        <v>0.80565371024734977</v>
      </c>
      <c r="N177" s="22">
        <f>IFERROR(VLOOKUP(A177,'Base ATR'!$1:$1048576,2,0),"")</f>
        <v>46049.506249999999</v>
      </c>
      <c r="O177" s="23">
        <f t="shared" ca="1" si="12"/>
        <v>176.49375000000146</v>
      </c>
      <c r="P177" t="str">
        <f t="shared" si="13"/>
        <v>SOBRE MERCADO</v>
      </c>
      <c r="R177" t="e">
        <f>VLOOKUP(A177,FORMULA!A:A,1,0)</f>
        <v>#N/A</v>
      </c>
    </row>
    <row r="178" spans="1:18" x14ac:dyDescent="0.3">
      <c r="A178" t="s">
        <v>5008</v>
      </c>
      <c r="B178" t="str">
        <f>IFERROR(VLOOKUP(A178,'Base ATP'!$1:$1048576,3,0),"")</f>
        <v>MG</v>
      </c>
      <c r="C178" s="19" t="str">
        <f>IFERROR(VLOOKUP(A178,'Base ATP'!$1:$1048576,4,0),"")</f>
        <v>NEW 3</v>
      </c>
      <c r="D178" s="20">
        <v>7100000</v>
      </c>
      <c r="E178" s="20">
        <v>5600000</v>
      </c>
      <c r="F178" s="13" t="s">
        <v>4033</v>
      </c>
      <c r="G178" s="13">
        <f>IFERROR(IF($F178="ALTA",$D178*1.03,
IF($F178="MEDIA",$D178*1,
IF($F178="BAJA",$D178*0.92,
IF($F178="LIQUIDAR",_xlfn.XLOOKUP(A178,Rotación!$A:$A,Rotación!$O:$O,0,0,-1),"")))),"")</f>
        <v>7100000</v>
      </c>
      <c r="H178" s="13">
        <f>IFERROR(IF($F178="ALTA",$D178*1,
IF($F178="MEDIA",$D178*0.97,
IF($F178="BAJA",$D178*0.9,
IF($F178="LIQUIDAR",_xlfn.XLOOKUP(A178,Rotación!$A:$A,Rotación!$O:$O,0,0,-1),"")))),"")</f>
        <v>6887000</v>
      </c>
      <c r="I178" s="13">
        <f>IFERROR(IF($F178="ALTA",$D178*0.97,
IF($F178="MEDIA",$D178*0.94,
IF($F178="BAJA",$D178*0.87,
IF($F178="LIQUIDAR",_xlfn.XLOOKUP(A178,Rotación!$A:$A,Rotación!$O:$O,0,0,-1),"")))),"")</f>
        <v>6674000</v>
      </c>
      <c r="J178" s="13">
        <f>IFERROR(IF($F178="ALTA",$D178*0.94,
IF($F178="MEDIA",$D178*0.9,
IF($F178="BAJA",$D178*0.85,
IF($F178="LIQUIDAR",_xlfn.XLOOKUP(A178,Rotación!$A:$A,Rotación!$O:$O,0,0,-1),"")))),"")</f>
        <v>6390000</v>
      </c>
      <c r="K178" s="13" t="str">
        <f>_xlfn.XLOOKUP(A178,Rotación!$A:$A,Rotación!$P:$P,"",0,-1)</f>
        <v/>
      </c>
      <c r="L178" s="25" t="e">
        <f t="shared" si="10"/>
        <v>#VALUE!</v>
      </c>
      <c r="M178" s="26">
        <f t="shared" si="11"/>
        <v>0.78873239436619713</v>
      </c>
      <c r="N178" s="22" t="str">
        <f>IFERROR(VLOOKUP(A178,'Base ATR'!$1:$1048576,2,0),"")</f>
        <v/>
      </c>
      <c r="O178" s="23" t="str">
        <f t="shared" ca="1" si="12"/>
        <v/>
      </c>
      <c r="P178" t="str">
        <f t="shared" si="13"/>
        <v/>
      </c>
      <c r="R178" t="e">
        <f>VLOOKUP(A178,FORMULA!A:A,1,0)</f>
        <v>#N/A</v>
      </c>
    </row>
    <row r="179" spans="1:18" x14ac:dyDescent="0.3">
      <c r="A179" t="s">
        <v>189</v>
      </c>
      <c r="B179" t="str">
        <f>IFERROR(VLOOKUP(A179,'Base ATP'!$1:$1048576,3,0),"")</f>
        <v>NISSAN</v>
      </c>
      <c r="C179" s="19" t="str">
        <f>IFERROR(VLOOKUP(A179,'Base ATP'!$1:$1048576,4,0),"")</f>
        <v>VERSA</v>
      </c>
      <c r="D179" s="20">
        <v>11800000</v>
      </c>
      <c r="E179" s="20">
        <v>10900000</v>
      </c>
      <c r="F179" s="13" t="s">
        <v>5397</v>
      </c>
      <c r="G179" s="13">
        <f>IFERROR(IF($F179="ALTA",$D179*1.03,
IF($F179="MEDIA",$D179*1,
IF($F179="BAJA",$D179*0.92,
IF($F179="LIQUIDAR",_xlfn.XLOOKUP(A179,Rotación!$A:$A,Rotación!$O:$O,0,0,-1),"")))),"")</f>
        <v>12154000</v>
      </c>
      <c r="H179" s="13">
        <f>IFERROR(IF($F179="ALTA",$D179*1,
IF($F179="MEDIA",$D179*0.97,
IF($F179="BAJA",$D179*0.9,
IF($F179="LIQUIDAR",_xlfn.XLOOKUP(A179,Rotación!$A:$A,Rotación!$O:$O,0,0,-1),"")))),"")</f>
        <v>11800000</v>
      </c>
      <c r="I179" s="13">
        <f>IFERROR(IF($F179="ALTA",$D179*0.97,
IF($F179="MEDIA",$D179*0.94,
IF($F179="BAJA",$D179*0.87,
IF($F179="LIQUIDAR",_xlfn.XLOOKUP(A179,Rotación!$A:$A,Rotación!$O:$O,0,0,-1),"")))),"")</f>
        <v>11446000</v>
      </c>
      <c r="J179" s="13">
        <f>IFERROR(IF($F179="ALTA",$D179*0.94,
IF($F179="MEDIA",$D179*0.9,
IF($F179="BAJA",$D179*0.85,
IF($F179="LIQUIDAR",_xlfn.XLOOKUP(A179,Rotación!$A:$A,Rotación!$O:$O,0,0,-1),"")))),"")</f>
        <v>11092000</v>
      </c>
      <c r="K179" s="13" t="str">
        <f>_xlfn.XLOOKUP(A179,Rotación!$A:$A,Rotación!$P:$P,"",0,-1)</f>
        <v/>
      </c>
      <c r="L179" s="25" t="e">
        <f t="shared" si="10"/>
        <v>#VALUE!</v>
      </c>
      <c r="M179" s="26">
        <f t="shared" si="11"/>
        <v>0.92372881355932202</v>
      </c>
      <c r="N179" s="22">
        <f>IFERROR(VLOOKUP(A179,'Base ATR'!$1:$1048576,2,0),"")</f>
        <v>45986.681250000001</v>
      </c>
      <c r="O179" s="23">
        <f t="shared" ca="1" si="12"/>
        <v>239.31874999999854</v>
      </c>
      <c r="P179" t="str">
        <f t="shared" si="13"/>
        <v>SOBRE MERCADO</v>
      </c>
      <c r="R179" t="e">
        <f>VLOOKUP(A179,FORMULA!A:A,1,0)</f>
        <v>#N/A</v>
      </c>
    </row>
    <row r="180" spans="1:18" x14ac:dyDescent="0.3">
      <c r="A180" t="s">
        <v>147</v>
      </c>
      <c r="B180" t="str">
        <f>IFERROR(VLOOKUP(A180,'Base ATP'!$1:$1048576,3,0),"")</f>
        <v>NISSAN</v>
      </c>
      <c r="C180" s="19" t="str">
        <f>IFERROR(VLOOKUP(A180,'Base ATP'!$1:$1048576,4,0),"")</f>
        <v>VERSA</v>
      </c>
      <c r="D180" s="20">
        <v>10290000</v>
      </c>
      <c r="E180" s="20">
        <v>8300000</v>
      </c>
      <c r="F180" s="13" t="s">
        <v>5397</v>
      </c>
      <c r="G180" s="13">
        <f>IFERROR(IF($F180="ALTA",$D180*1.03,
IF($F180="MEDIA",$D180*1,
IF($F180="BAJA",$D180*0.92,
IF($F180="LIQUIDAR",_xlfn.XLOOKUP(A180,Rotación!$A:$A,Rotación!$O:$O,0,0,-1),"")))),"")</f>
        <v>10598700</v>
      </c>
      <c r="H180" s="13">
        <f>IFERROR(IF($F180="ALTA",$D180*1,
IF($F180="MEDIA",$D180*0.97,
IF($F180="BAJA",$D180*0.9,
IF($F180="LIQUIDAR",_xlfn.XLOOKUP(A180,Rotación!$A:$A,Rotación!$O:$O,0,0,-1),"")))),"")</f>
        <v>10290000</v>
      </c>
      <c r="I180" s="13">
        <f>IFERROR(IF($F180="ALTA",$D180*0.97,
IF($F180="MEDIA",$D180*0.94,
IF($F180="BAJA",$D180*0.87,
IF($F180="LIQUIDAR",_xlfn.XLOOKUP(A180,Rotación!$A:$A,Rotación!$O:$O,0,0,-1),"")))),"")</f>
        <v>9981300</v>
      </c>
      <c r="J180" s="13">
        <f>IFERROR(IF($F180="ALTA",$D180*0.94,
IF($F180="MEDIA",$D180*0.9,
IF($F180="BAJA",$D180*0.85,
IF($F180="LIQUIDAR",_xlfn.XLOOKUP(A180,Rotación!$A:$A,Rotación!$O:$O,0,0,-1),"")))),"")</f>
        <v>9672600</v>
      </c>
      <c r="K180" s="13" t="str">
        <f>_xlfn.XLOOKUP(A180,Rotación!$A:$A,Rotación!$P:$P,"",0,-1)</f>
        <v/>
      </c>
      <c r="L180" s="25" t="e">
        <f t="shared" si="10"/>
        <v>#VALUE!</v>
      </c>
      <c r="M180" s="26">
        <f t="shared" si="11"/>
        <v>0.80660835762876582</v>
      </c>
      <c r="N180" s="22">
        <f>IFERROR(VLOOKUP(A180,'Base ATR'!$1:$1048576,2,0),"")</f>
        <v>45986.679166666669</v>
      </c>
      <c r="O180" s="23">
        <f t="shared" ca="1" si="12"/>
        <v>239.32083333333139</v>
      </c>
      <c r="P180" t="str">
        <f t="shared" si="13"/>
        <v>SOBRE MERCADO</v>
      </c>
      <c r="R180" t="e">
        <f>VLOOKUP(A180,FORMULA!A:A,1,0)</f>
        <v>#N/A</v>
      </c>
    </row>
    <row r="181" spans="1:18" x14ac:dyDescent="0.3">
      <c r="A181" t="s">
        <v>134</v>
      </c>
      <c r="B181" t="str">
        <f>IFERROR(VLOOKUP(A181,'Base ATP'!$1:$1048576,3,0),"")</f>
        <v>CHANGAN</v>
      </c>
      <c r="C181" s="19" t="str">
        <f>IFERROR(VLOOKUP(A181,'Base ATP'!$1:$1048576,4,0),"")</f>
        <v>CX70</v>
      </c>
      <c r="D181" s="20">
        <v>9500000</v>
      </c>
      <c r="E181" s="20">
        <v>8000000</v>
      </c>
      <c r="F181" s="13" t="s">
        <v>4033</v>
      </c>
      <c r="G181" s="13">
        <f>IFERROR(IF($F181="ALTA",$D181*1.03,
IF($F181="MEDIA",$D181*1,
IF($F181="BAJA",$D181*0.92,
IF($F181="LIQUIDAR",_xlfn.XLOOKUP(A181,Rotación!$A:$A,Rotación!$O:$O,0,0,-1),"")))),"")</f>
        <v>9500000</v>
      </c>
      <c r="H181" s="13">
        <f>IFERROR(IF($F181="ALTA",$D181*1,
IF($F181="MEDIA",$D181*0.97,
IF($F181="BAJA",$D181*0.9,
IF($F181="LIQUIDAR",_xlfn.XLOOKUP(A181,Rotación!$A:$A,Rotación!$O:$O,0,0,-1),"")))),"")</f>
        <v>9215000</v>
      </c>
      <c r="I181" s="13">
        <f>IFERROR(IF($F181="ALTA",$D181*0.97,
IF($F181="MEDIA",$D181*0.94,
IF($F181="BAJA",$D181*0.87,
IF($F181="LIQUIDAR",_xlfn.XLOOKUP(A181,Rotación!$A:$A,Rotación!$O:$O,0,0,-1),"")))),"")</f>
        <v>8930000</v>
      </c>
      <c r="J181" s="13">
        <f>IFERROR(IF($F181="ALTA",$D181*0.94,
IF($F181="MEDIA",$D181*0.9,
IF($F181="BAJA",$D181*0.85,
IF($F181="LIQUIDAR",_xlfn.XLOOKUP(A181,Rotación!$A:$A,Rotación!$O:$O,0,0,-1),"")))),"")</f>
        <v>8550000</v>
      </c>
      <c r="K181" s="13" t="str">
        <f>_xlfn.XLOOKUP(A181,Rotación!$A:$A,Rotación!$P:$P,"",0,-1)</f>
        <v/>
      </c>
      <c r="L181" s="25" t="e">
        <f t="shared" si="10"/>
        <v>#VALUE!</v>
      </c>
      <c r="M181" s="26">
        <f t="shared" si="11"/>
        <v>0.84210526315789469</v>
      </c>
      <c r="N181" s="22">
        <f>IFERROR(VLOOKUP(A181,'Base ATR'!$1:$1048576,2,0),"")</f>
        <v>45985.734722222223</v>
      </c>
      <c r="O181" s="23">
        <f t="shared" ca="1" si="12"/>
        <v>240.26527777777665</v>
      </c>
      <c r="P181" t="str">
        <f t="shared" si="13"/>
        <v>SOBRE MERCADO</v>
      </c>
      <c r="R181" t="e">
        <f>VLOOKUP(A181,FORMULA!A:A,1,0)</f>
        <v>#N/A</v>
      </c>
    </row>
    <row r="182" spans="1:18" x14ac:dyDescent="0.3">
      <c r="A182" t="s">
        <v>75</v>
      </c>
      <c r="B182" t="str">
        <f>IFERROR(VLOOKUP(A182,'Base ATP'!$1:$1048576,3,0),"")</f>
        <v>PEUGEOT</v>
      </c>
      <c r="C182" s="19" t="str">
        <f>IFERROR(VLOOKUP(A182,'Base ATP'!$1:$1048576,4,0),"")</f>
        <v>LANDTREK</v>
      </c>
      <c r="D182" s="20">
        <v>15300000</v>
      </c>
      <c r="E182" s="20">
        <v>14000000</v>
      </c>
      <c r="F182" s="13" t="s">
        <v>4033</v>
      </c>
      <c r="G182" s="13">
        <f>IFERROR(IF($F182="ALTA",$D182*1.03,
IF($F182="MEDIA",$D182*1,
IF($F182="BAJA",$D182*0.92,
IF($F182="LIQUIDAR",_xlfn.XLOOKUP(A182,Rotación!$A:$A,Rotación!$O:$O,0,0,-1),"")))),"")</f>
        <v>15300000</v>
      </c>
      <c r="H182" s="13">
        <f>IFERROR(IF($F182="ALTA",$D182*1,
IF($F182="MEDIA",$D182*0.97,
IF($F182="BAJA",$D182*0.9,
IF($F182="LIQUIDAR",_xlfn.XLOOKUP(A182,Rotación!$A:$A,Rotación!$O:$O,0,0,-1),"")))),"")</f>
        <v>14841000</v>
      </c>
      <c r="I182" s="13">
        <f>IFERROR(IF($F182="ALTA",$D182*0.97,
IF($F182="MEDIA",$D182*0.94,
IF($F182="BAJA",$D182*0.87,
IF($F182="LIQUIDAR",_xlfn.XLOOKUP(A182,Rotación!$A:$A,Rotación!$O:$O,0,0,-1),"")))),"")</f>
        <v>14382000</v>
      </c>
      <c r="J182" s="13">
        <f>IFERROR(IF($F182="ALTA",$D182*0.94,
IF($F182="MEDIA",$D182*0.9,
IF($F182="BAJA",$D182*0.85,
IF($F182="LIQUIDAR",_xlfn.XLOOKUP(A182,Rotación!$A:$A,Rotación!$O:$O,0,0,-1),"")))),"")</f>
        <v>13770000</v>
      </c>
      <c r="K182" s="13">
        <f>_xlfn.XLOOKUP(A182,Rotación!$A:$A,Rotación!$P:$P,"",0,-1)</f>
        <v>13750000</v>
      </c>
      <c r="L182" s="25">
        <f t="shared" si="10"/>
        <v>-1550000</v>
      </c>
      <c r="M182" s="26">
        <f t="shared" si="11"/>
        <v>0.91503267973856206</v>
      </c>
      <c r="N182" s="22">
        <f>IFERROR(VLOOKUP(A182,'Base ATR'!$1:$1048576,2,0),"")</f>
        <v>45895.552777777775</v>
      </c>
      <c r="O182" s="23">
        <f t="shared" ca="1" si="12"/>
        <v>330.44722222222481</v>
      </c>
      <c r="P182" t="str">
        <f t="shared" si="13"/>
        <v>BAJO MERCADO</v>
      </c>
      <c r="R182" t="e">
        <f>VLOOKUP(A182,FORMULA!A:A,1,0)</f>
        <v>#N/A</v>
      </c>
    </row>
    <row r="183" spans="1:18" x14ac:dyDescent="0.3">
      <c r="A183" t="s">
        <v>168</v>
      </c>
      <c r="B183" t="str">
        <f>IFERROR(VLOOKUP(A183,'Base ATP'!$1:$1048576,3,0),"")</f>
        <v>TOYOTA</v>
      </c>
      <c r="C183" s="19" t="str">
        <f>IFERROR(VLOOKUP(A183,'Base ATP'!$1:$1048576,4,0),"")</f>
        <v>C-HR</v>
      </c>
      <c r="D183" s="20">
        <v>19000000</v>
      </c>
      <c r="E183" s="20">
        <v>16350000</v>
      </c>
      <c r="F183" s="13" t="s">
        <v>4033</v>
      </c>
      <c r="G183" s="13">
        <f>IFERROR(IF($F183="ALTA",$D183*1.03,
IF($F183="MEDIA",$D183*1,
IF($F183="BAJA",$D183*0.92,
IF($F183="LIQUIDAR",_xlfn.XLOOKUP(A183,Rotación!$A:$A,Rotación!$O:$O,0,0,-1),"")))),"")</f>
        <v>19000000</v>
      </c>
      <c r="H183" s="13">
        <f>IFERROR(IF($F183="ALTA",$D183*1,
IF($F183="MEDIA",$D183*0.97,
IF($F183="BAJA",$D183*0.9,
IF($F183="LIQUIDAR",_xlfn.XLOOKUP(A183,Rotación!$A:$A,Rotación!$O:$O,0,0,-1),"")))),"")</f>
        <v>18430000</v>
      </c>
      <c r="I183" s="13">
        <f>IFERROR(IF($F183="ALTA",$D183*0.97,
IF($F183="MEDIA",$D183*0.94,
IF($F183="BAJA",$D183*0.87,
IF($F183="LIQUIDAR",_xlfn.XLOOKUP(A183,Rotación!$A:$A,Rotación!$O:$O,0,0,-1),"")))),"")</f>
        <v>17860000</v>
      </c>
      <c r="J183" s="13">
        <f>IFERROR(IF($F183="ALTA",$D183*0.94,
IF($F183="MEDIA",$D183*0.9,
IF($F183="BAJA",$D183*0.85,
IF($F183="LIQUIDAR",_xlfn.XLOOKUP(A183,Rotación!$A:$A,Rotación!$O:$O,0,0,-1),"")))),"")</f>
        <v>17100000</v>
      </c>
      <c r="K183" s="13" t="str">
        <f>_xlfn.XLOOKUP(A183,Rotación!$A:$A,Rotación!$P:$P,"",0,-1)</f>
        <v/>
      </c>
      <c r="L183" s="25" t="e">
        <f t="shared" si="10"/>
        <v>#VALUE!</v>
      </c>
      <c r="M183" s="26">
        <f t="shared" si="11"/>
        <v>0.86052631578947369</v>
      </c>
      <c r="N183" s="22">
        <f>IFERROR(VLOOKUP(A183,'Base ATR'!$1:$1048576,2,0),"")</f>
        <v>45897.724305555559</v>
      </c>
      <c r="O183" s="23">
        <f t="shared" ca="1" si="12"/>
        <v>328.27569444444089</v>
      </c>
      <c r="P183" t="str">
        <f t="shared" si="13"/>
        <v>SOBRE MERCADO</v>
      </c>
      <c r="R183" t="e">
        <f>VLOOKUP(A183,FORMULA!A:A,1,0)</f>
        <v>#N/A</v>
      </c>
    </row>
    <row r="184" spans="1:18" x14ac:dyDescent="0.3">
      <c r="A184" t="s">
        <v>153</v>
      </c>
      <c r="B184" t="str">
        <f>IFERROR(VLOOKUP(A184,'Base ATP'!$1:$1048576,3,0),"")</f>
        <v>JEEP</v>
      </c>
      <c r="C184" s="19" t="str">
        <f>IFERROR(VLOOKUP(A184,'Base ATP'!$1:$1048576,4,0),"")</f>
        <v>COMPASS</v>
      </c>
      <c r="D184" s="20">
        <v>24400000</v>
      </c>
      <c r="E184" s="20">
        <v>21500000</v>
      </c>
      <c r="F184" s="13" t="s">
        <v>4033</v>
      </c>
      <c r="G184" s="13">
        <f>IFERROR(IF($F184="ALTA",$D184*1.03,
IF($F184="MEDIA",$D184*1,
IF($F184="BAJA",$D184*0.92,
IF($F184="LIQUIDAR",_xlfn.XLOOKUP(A184,Rotación!$A:$A,Rotación!$O:$O,0,0,-1),"")))),"")</f>
        <v>24400000</v>
      </c>
      <c r="H184" s="13">
        <f>IFERROR(IF($F184="ALTA",$D184*1,
IF($F184="MEDIA",$D184*0.97,
IF($F184="BAJA",$D184*0.9,
IF($F184="LIQUIDAR",_xlfn.XLOOKUP(A184,Rotación!$A:$A,Rotación!$O:$O,0,0,-1),"")))),"")</f>
        <v>23668000</v>
      </c>
      <c r="I184" s="13">
        <f>IFERROR(IF($F184="ALTA",$D184*0.97,
IF($F184="MEDIA",$D184*0.94,
IF($F184="BAJA",$D184*0.87,
IF($F184="LIQUIDAR",_xlfn.XLOOKUP(A184,Rotación!$A:$A,Rotación!$O:$O,0,0,-1),"")))),"")</f>
        <v>22936000</v>
      </c>
      <c r="J184" s="13">
        <f>IFERROR(IF($F184="ALTA",$D184*0.94,
IF($F184="MEDIA",$D184*0.9,
IF($F184="BAJA",$D184*0.85,
IF($F184="LIQUIDAR",_xlfn.XLOOKUP(A184,Rotación!$A:$A,Rotación!$O:$O,0,0,-1),"")))),"")</f>
        <v>21960000</v>
      </c>
      <c r="K184" s="13" t="str">
        <f>_xlfn.XLOOKUP(A184,Rotación!$A:$A,Rotación!$P:$P,"",0,-1)</f>
        <v/>
      </c>
      <c r="L184" s="25" t="e">
        <f t="shared" si="10"/>
        <v>#VALUE!</v>
      </c>
      <c r="M184" s="26">
        <f t="shared" si="11"/>
        <v>0.88114754098360659</v>
      </c>
      <c r="N184" s="22">
        <f>IFERROR(VLOOKUP(A184,'Base ATR'!$1:$1048576,2,0),"")</f>
        <v>45899.45208333333</v>
      </c>
      <c r="O184" s="23">
        <f t="shared" ca="1" si="12"/>
        <v>326.54791666667006</v>
      </c>
      <c r="P184" t="str">
        <f t="shared" si="13"/>
        <v>SOBRE MERCADO</v>
      </c>
      <c r="R184" t="e">
        <f>VLOOKUP(A184,FORMULA!A:A,1,0)</f>
        <v>#N/A</v>
      </c>
    </row>
    <row r="185" spans="1:18" x14ac:dyDescent="0.3">
      <c r="A185" t="s">
        <v>306</v>
      </c>
      <c r="B185" t="str">
        <f>IFERROR(VLOOKUP(A185,'Base ATP'!$1:$1048576,3,0),"")</f>
        <v>RAM</v>
      </c>
      <c r="C185" s="19" t="str">
        <f>IFERROR(VLOOKUP(A185,'Base ATP'!$1:$1048576,4,0),"")</f>
        <v>NEW 1500</v>
      </c>
      <c r="D185" s="20">
        <v>17800000</v>
      </c>
      <c r="E185" s="20">
        <v>17000000</v>
      </c>
      <c r="F185" s="13" t="s">
        <v>5397</v>
      </c>
      <c r="G185" s="13">
        <f>IFERROR(IF($F185="ALTA",$D185*1.03,
IF($F185="MEDIA",$D185*1,
IF($F185="BAJA",$D185*0.92,
IF($F185="LIQUIDAR",_xlfn.XLOOKUP(A185,Rotación!$A:$A,Rotación!$O:$O,0,0,-1),"")))),"")</f>
        <v>18334000</v>
      </c>
      <c r="H185" s="13">
        <f>IFERROR(IF($F185="ALTA",$D185*1,
IF($F185="MEDIA",$D185*0.97,
IF($F185="BAJA",$D185*0.9,
IF($F185="LIQUIDAR",_xlfn.XLOOKUP(A185,Rotación!$A:$A,Rotación!$O:$O,0,0,-1),"")))),"")</f>
        <v>17800000</v>
      </c>
      <c r="I185" s="13">
        <f>IFERROR(IF($F185="ALTA",$D185*0.97,
IF($F185="MEDIA",$D185*0.94,
IF($F185="BAJA",$D185*0.87,
IF($F185="LIQUIDAR",_xlfn.XLOOKUP(A185,Rotación!$A:$A,Rotación!$O:$O,0,0,-1),"")))),"")</f>
        <v>17266000</v>
      </c>
      <c r="J185" s="13">
        <f>IFERROR(IF($F185="ALTA",$D185*0.94,
IF($F185="MEDIA",$D185*0.9,
IF($F185="BAJA",$D185*0.85,
IF($F185="LIQUIDAR",_xlfn.XLOOKUP(A185,Rotación!$A:$A,Rotación!$O:$O,0,0,-1),"")))),"")</f>
        <v>16731999.999999998</v>
      </c>
      <c r="K185" s="13" t="str">
        <f>_xlfn.XLOOKUP(A185,Rotación!$A:$A,Rotación!$P:$P,"",0,-1)</f>
        <v/>
      </c>
      <c r="L185" s="25" t="e">
        <f t="shared" si="10"/>
        <v>#VALUE!</v>
      </c>
      <c r="M185" s="26">
        <f t="shared" si="11"/>
        <v>0.9550561797752809</v>
      </c>
      <c r="N185" s="22">
        <f>IFERROR(VLOOKUP(A185,'Base ATR'!$1:$1048576,2,0),"")</f>
        <v>45987.724305555559</v>
      </c>
      <c r="O185" s="23">
        <f t="shared" ca="1" si="12"/>
        <v>238.27569444444089</v>
      </c>
      <c r="P185" t="str">
        <f t="shared" si="13"/>
        <v>SOBRE MERCADO</v>
      </c>
      <c r="R185" t="e">
        <f>VLOOKUP(A185,FORMULA!A:A,1,0)</f>
        <v>#N/A</v>
      </c>
    </row>
    <row r="186" spans="1:18" x14ac:dyDescent="0.3">
      <c r="A186" t="s">
        <v>311</v>
      </c>
      <c r="B186" t="str">
        <f>IFERROR(VLOOKUP(A186,'Base ATP'!$1:$1048576,3,0),"")</f>
        <v>CHERY</v>
      </c>
      <c r="C186" s="19" t="str">
        <f>IFERROR(VLOOKUP(A186,'Base ATP'!$1:$1048576,4,0),"")</f>
        <v>TIGGO 7 PRO</v>
      </c>
      <c r="D186" s="20">
        <v>13900000</v>
      </c>
      <c r="E186" s="20">
        <v>12000000</v>
      </c>
      <c r="F186" s="13" t="s">
        <v>5397</v>
      </c>
      <c r="G186" s="13">
        <f>IFERROR(IF($F186="ALTA",$D186*1.03,
IF($F186="MEDIA",$D186*1,
IF($F186="BAJA",$D186*0.92,
IF($F186="LIQUIDAR",_xlfn.XLOOKUP(A186,Rotación!$A:$A,Rotación!$O:$O,0,0,-1),"")))),"")</f>
        <v>14317000</v>
      </c>
      <c r="H186" s="13">
        <f>IFERROR(IF($F186="ALTA",$D186*1,
IF($F186="MEDIA",$D186*0.97,
IF($F186="BAJA",$D186*0.9,
IF($F186="LIQUIDAR",_xlfn.XLOOKUP(A186,Rotación!$A:$A,Rotación!$O:$O,0,0,-1),"")))),"")</f>
        <v>13900000</v>
      </c>
      <c r="I186" s="13">
        <f>IFERROR(IF($F186="ALTA",$D186*0.97,
IF($F186="MEDIA",$D186*0.94,
IF($F186="BAJA",$D186*0.87,
IF($F186="LIQUIDAR",_xlfn.XLOOKUP(A186,Rotación!$A:$A,Rotación!$O:$O,0,0,-1),"")))),"")</f>
        <v>13483000</v>
      </c>
      <c r="J186" s="13">
        <f>IFERROR(IF($F186="ALTA",$D186*0.94,
IF($F186="MEDIA",$D186*0.9,
IF($F186="BAJA",$D186*0.85,
IF($F186="LIQUIDAR",_xlfn.XLOOKUP(A186,Rotación!$A:$A,Rotación!$O:$O,0,0,-1),"")))),"")</f>
        <v>13066000</v>
      </c>
      <c r="K186" s="13" t="str">
        <f>_xlfn.XLOOKUP(A186,Rotación!$A:$A,Rotación!$P:$P,"",0,-1)</f>
        <v/>
      </c>
      <c r="L186" s="25" t="e">
        <f t="shared" si="10"/>
        <v>#VALUE!</v>
      </c>
      <c r="M186" s="26">
        <f t="shared" si="11"/>
        <v>0.86330935251798557</v>
      </c>
      <c r="N186" s="22">
        <f>IFERROR(VLOOKUP(A186,'Base ATR'!$1:$1048576,2,0),"")</f>
        <v>45987.488888888889</v>
      </c>
      <c r="O186" s="23">
        <f t="shared" ca="1" si="12"/>
        <v>238.51111111111095</v>
      </c>
      <c r="P186" t="str">
        <f t="shared" si="13"/>
        <v>SOBRE MERCADO</v>
      </c>
      <c r="R186" t="e">
        <f>VLOOKUP(A186,FORMULA!A:A,1,0)</f>
        <v>#N/A</v>
      </c>
    </row>
    <row r="187" spans="1:18" x14ac:dyDescent="0.3">
      <c r="A187" t="s">
        <v>290</v>
      </c>
      <c r="B187" t="str">
        <f>IFERROR(VLOOKUP(A187,'Base ATP'!$1:$1048576,3,0),"")</f>
        <v>PEUGEOT</v>
      </c>
      <c r="C187" s="19" t="str">
        <f>IFERROR(VLOOKUP(A187,'Base ATP'!$1:$1048576,4,0),"")</f>
        <v>NUEVO 3008</v>
      </c>
      <c r="D187" s="20">
        <v>18200000</v>
      </c>
      <c r="E187" s="20">
        <v>16000000</v>
      </c>
      <c r="F187" s="13" t="s">
        <v>4033</v>
      </c>
      <c r="G187" s="13">
        <f>IFERROR(IF($F187="ALTA",$D187*1.03,
IF($F187="MEDIA",$D187*1,
IF($F187="BAJA",$D187*0.92,
IF($F187="LIQUIDAR",_xlfn.XLOOKUP(A187,Rotación!$A:$A,Rotación!$O:$O,0,0,-1),"")))),"")</f>
        <v>18200000</v>
      </c>
      <c r="H187" s="13">
        <f>IFERROR(IF($F187="ALTA",$D187*1,
IF($F187="MEDIA",$D187*0.97,
IF($F187="BAJA",$D187*0.9,
IF($F187="LIQUIDAR",_xlfn.XLOOKUP(A187,Rotación!$A:$A,Rotación!$O:$O,0,0,-1),"")))),"")</f>
        <v>17654000</v>
      </c>
      <c r="I187" s="13">
        <f>IFERROR(IF($F187="ALTA",$D187*0.97,
IF($F187="MEDIA",$D187*0.94,
IF($F187="BAJA",$D187*0.87,
IF($F187="LIQUIDAR",_xlfn.XLOOKUP(A187,Rotación!$A:$A,Rotación!$O:$O,0,0,-1),"")))),"")</f>
        <v>17108000</v>
      </c>
      <c r="J187" s="13">
        <f>IFERROR(IF($F187="ALTA",$D187*0.94,
IF($F187="MEDIA",$D187*0.9,
IF($F187="BAJA",$D187*0.85,
IF($F187="LIQUIDAR",_xlfn.XLOOKUP(A187,Rotación!$A:$A,Rotación!$O:$O,0,0,-1),"")))),"")</f>
        <v>16380000</v>
      </c>
      <c r="K187" s="13">
        <f>_xlfn.XLOOKUP(A187,Rotación!$A:$A,Rotación!$P:$P,"",0,-1)</f>
        <v>16990000</v>
      </c>
      <c r="L187" s="25">
        <f t="shared" si="10"/>
        <v>-1210000</v>
      </c>
      <c r="M187" s="26">
        <f t="shared" si="11"/>
        <v>0.87912087912087911</v>
      </c>
      <c r="N187" s="22">
        <f>IFERROR(VLOOKUP(A187,'Base ATR'!$1:$1048576,2,0),"")</f>
        <v>45775.439583333333</v>
      </c>
      <c r="O187" s="23">
        <f t="shared" ca="1" si="12"/>
        <v>450.56041666666715</v>
      </c>
      <c r="P187" t="str">
        <f t="shared" si="13"/>
        <v>BAJO MERCADO</v>
      </c>
      <c r="R187" t="e">
        <f>VLOOKUP(A187,FORMULA!A:A,1,0)</f>
        <v>#N/A</v>
      </c>
    </row>
    <row r="188" spans="1:18" x14ac:dyDescent="0.3">
      <c r="A188" t="s">
        <v>285</v>
      </c>
      <c r="B188" t="str">
        <f>IFERROR(VLOOKUP(A188,'Base ATP'!$1:$1048576,3,0),"")</f>
        <v>HYUNDAI</v>
      </c>
      <c r="C188" s="19" t="str">
        <f>IFERROR(VLOOKUP(A188,'Base ATP'!$1:$1048576,4,0),"")</f>
        <v>STARIA</v>
      </c>
      <c r="D188" s="20">
        <v>23900000</v>
      </c>
      <c r="E188" s="20">
        <v>20000000</v>
      </c>
      <c r="F188" s="13" t="s">
        <v>4033</v>
      </c>
      <c r="G188" s="13">
        <f>IFERROR(IF($F188="ALTA",$D188*1.03,
IF($F188="MEDIA",$D188*1,
IF($F188="BAJA",$D188*0.92,
IF($F188="LIQUIDAR",_xlfn.XLOOKUP(A188,Rotación!$A:$A,Rotación!$O:$O,0,0,-1),"")))),"")</f>
        <v>23900000</v>
      </c>
      <c r="H188" s="13">
        <f>IFERROR(IF($F188="ALTA",$D188*1,
IF($F188="MEDIA",$D188*0.97,
IF($F188="BAJA",$D188*0.9,
IF($F188="LIQUIDAR",_xlfn.XLOOKUP(A188,Rotación!$A:$A,Rotación!$O:$O,0,0,-1),"")))),"")</f>
        <v>23183000</v>
      </c>
      <c r="I188" s="13">
        <f>IFERROR(IF($F188="ALTA",$D188*0.97,
IF($F188="MEDIA",$D188*0.94,
IF($F188="BAJA",$D188*0.87,
IF($F188="LIQUIDAR",_xlfn.XLOOKUP(A188,Rotación!$A:$A,Rotación!$O:$O,0,0,-1),"")))),"")</f>
        <v>22466000</v>
      </c>
      <c r="J188" s="13">
        <f>IFERROR(IF($F188="ALTA",$D188*0.94,
IF($F188="MEDIA",$D188*0.9,
IF($F188="BAJA",$D188*0.85,
IF($F188="LIQUIDAR",_xlfn.XLOOKUP(A188,Rotación!$A:$A,Rotación!$O:$O,0,0,-1),"")))),"")</f>
        <v>21510000</v>
      </c>
      <c r="K188" s="13">
        <f>_xlfn.XLOOKUP(A188,Rotación!$A:$A,Rotación!$P:$P,"",0,-1)</f>
        <v>21500000</v>
      </c>
      <c r="L188" s="25">
        <f t="shared" si="10"/>
        <v>-2400000</v>
      </c>
      <c r="M188" s="26">
        <f t="shared" si="11"/>
        <v>0.83682008368200833</v>
      </c>
      <c r="N188" s="22">
        <f>IFERROR(VLOOKUP(A188,'Base ATR'!$1:$1048576,2,0),"")</f>
        <v>45899.588888888888</v>
      </c>
      <c r="O188" s="23">
        <f t="shared" ca="1" si="12"/>
        <v>326.4111111111124</v>
      </c>
      <c r="P188" t="str">
        <f t="shared" si="13"/>
        <v>BAJO MERCADO</v>
      </c>
      <c r="R188" t="e">
        <f>VLOOKUP(A188,FORMULA!A:A,1,0)</f>
        <v>#N/A</v>
      </c>
    </row>
    <row r="189" spans="1:18" x14ac:dyDescent="0.3">
      <c r="A189" t="s">
        <v>190</v>
      </c>
      <c r="B189" t="str">
        <f>IFERROR(VLOOKUP(A189,'Base ATP'!$1:$1048576,3,0),"")</f>
        <v>MITSUBISHI</v>
      </c>
      <c r="C189" s="19" t="str">
        <f>IFERROR(VLOOKUP(A189,'Base ATP'!$1:$1048576,4,0),"")</f>
        <v>NEW OUTLANDER</v>
      </c>
      <c r="D189" s="20">
        <v>25200000</v>
      </c>
      <c r="E189" s="20">
        <v>22200000</v>
      </c>
      <c r="F189" s="13" t="s">
        <v>4033</v>
      </c>
      <c r="G189" s="13">
        <f>IFERROR(IF($F189="ALTA",$D189*1.03,
IF($F189="MEDIA",$D189*1,
IF($F189="BAJA",$D189*0.92,
IF($F189="LIQUIDAR",_xlfn.XLOOKUP(A189,Rotación!$A:$A,Rotación!$O:$O,0,0,-1),"")))),"")</f>
        <v>25200000</v>
      </c>
      <c r="H189" s="13">
        <f>IFERROR(IF($F189="ALTA",$D189*1,
IF($F189="MEDIA",$D189*0.97,
IF($F189="BAJA",$D189*0.9,
IF($F189="LIQUIDAR",_xlfn.XLOOKUP(A189,Rotación!$A:$A,Rotación!$O:$O,0,0,-1),"")))),"")</f>
        <v>24444000</v>
      </c>
      <c r="I189" s="13">
        <f>IFERROR(IF($F189="ALTA",$D189*0.97,
IF($F189="MEDIA",$D189*0.94,
IF($F189="BAJA",$D189*0.87,
IF($F189="LIQUIDAR",_xlfn.XLOOKUP(A189,Rotación!$A:$A,Rotación!$O:$O,0,0,-1),"")))),"")</f>
        <v>23688000</v>
      </c>
      <c r="J189" s="13">
        <f>IFERROR(IF($F189="ALTA",$D189*0.94,
IF($F189="MEDIA",$D189*0.9,
IF($F189="BAJA",$D189*0.85,
IF($F189="LIQUIDAR",_xlfn.XLOOKUP(A189,Rotación!$A:$A,Rotación!$O:$O,0,0,-1),"")))),"")</f>
        <v>22680000</v>
      </c>
      <c r="K189" s="13" t="str">
        <f>_xlfn.XLOOKUP(A189,Rotación!$A:$A,Rotación!$P:$P,"",0,-1)</f>
        <v/>
      </c>
      <c r="L189" s="25" t="e">
        <f t="shared" si="10"/>
        <v>#VALUE!</v>
      </c>
      <c r="M189" s="26">
        <f t="shared" si="11"/>
        <v>0.88095238095238093</v>
      </c>
      <c r="N189" s="22">
        <f>IFERROR(VLOOKUP(A189,'Base ATR'!$1:$1048576,2,0),"")</f>
        <v>45982.4375</v>
      </c>
      <c r="O189" s="23">
        <f t="shared" ca="1" si="12"/>
        <v>243.5625</v>
      </c>
      <c r="P189" t="str">
        <f t="shared" si="13"/>
        <v>SOBRE MERCADO</v>
      </c>
      <c r="R189" t="e">
        <f>VLOOKUP(A189,FORMULA!A:A,1,0)</f>
        <v>#N/A</v>
      </c>
    </row>
    <row r="190" spans="1:18" x14ac:dyDescent="0.3">
      <c r="A190" t="s">
        <v>53</v>
      </c>
      <c r="B190" t="str">
        <f>IFERROR(VLOOKUP(A190,'Base ATP'!$1:$1048576,3,0),"")</f>
        <v>EXEED</v>
      </c>
      <c r="C190" s="19" t="str">
        <f>IFERROR(VLOOKUP(A190,'Base ATP'!$1:$1048576,4,0),"")</f>
        <v>TXL</v>
      </c>
      <c r="D190" s="20">
        <v>19300000</v>
      </c>
      <c r="E190" s="20">
        <v>17800000</v>
      </c>
      <c r="F190" s="13" t="s">
        <v>4033</v>
      </c>
      <c r="G190" s="13">
        <f>IFERROR(IF($F190="ALTA",$D190*1.03,
IF($F190="MEDIA",$D190*1,
IF($F190="BAJA",$D190*0.92,
IF($F190="LIQUIDAR",_xlfn.XLOOKUP(A190,Rotación!$A:$A,Rotación!$O:$O,0,0,-1),"")))),"")</f>
        <v>19300000</v>
      </c>
      <c r="H190" s="13">
        <f>IFERROR(IF($F190="ALTA",$D190*1,
IF($F190="MEDIA",$D190*0.97,
IF($F190="BAJA",$D190*0.9,
IF($F190="LIQUIDAR",_xlfn.XLOOKUP(A190,Rotación!$A:$A,Rotación!$O:$O,0,0,-1),"")))),"")</f>
        <v>18721000</v>
      </c>
      <c r="I190" s="13">
        <f>IFERROR(IF($F190="ALTA",$D190*0.97,
IF($F190="MEDIA",$D190*0.94,
IF($F190="BAJA",$D190*0.87,
IF($F190="LIQUIDAR",_xlfn.XLOOKUP(A190,Rotación!$A:$A,Rotación!$O:$O,0,0,-1),"")))),"")</f>
        <v>18142000</v>
      </c>
      <c r="J190" s="13">
        <f>IFERROR(IF($F190="ALTA",$D190*0.94,
IF($F190="MEDIA",$D190*0.9,
IF($F190="BAJA",$D190*0.85,
IF($F190="LIQUIDAR",_xlfn.XLOOKUP(A190,Rotación!$A:$A,Rotación!$O:$O,0,0,-1),"")))),"")</f>
        <v>17370000</v>
      </c>
      <c r="K190" s="13" t="str">
        <f>_xlfn.XLOOKUP(A190,Rotación!$A:$A,Rotación!$P:$P,"",0,-1)</f>
        <v/>
      </c>
      <c r="L190" s="25" t="e">
        <f t="shared" si="10"/>
        <v>#VALUE!</v>
      </c>
      <c r="M190" s="26">
        <f t="shared" si="11"/>
        <v>0.92227979274611394</v>
      </c>
      <c r="N190" s="22">
        <f>IFERROR(VLOOKUP(A190,'Base ATR'!$1:$1048576,2,0),"")</f>
        <v>45957.502083333333</v>
      </c>
      <c r="O190" s="23">
        <f t="shared" ca="1" si="12"/>
        <v>268.49791666666715</v>
      </c>
      <c r="P190" t="str">
        <f t="shared" si="13"/>
        <v>SOBRE MERCADO</v>
      </c>
      <c r="R190" t="e">
        <f>VLOOKUP(A190,FORMULA!A:A,1,0)</f>
        <v>#N/A</v>
      </c>
    </row>
    <row r="191" spans="1:18" x14ac:dyDescent="0.3">
      <c r="A191" t="s">
        <v>5016</v>
      </c>
      <c r="B191" t="str">
        <f>IFERROR(VLOOKUP(A191,'Base ATP'!$1:$1048576,3,0),"")</f>
        <v>PEUGEOT</v>
      </c>
      <c r="C191" s="19">
        <f>IFERROR(VLOOKUP(A191,'Base ATP'!$1:$1048576,4,0),"")</f>
        <v>2008</v>
      </c>
      <c r="D191" s="20">
        <v>14300000</v>
      </c>
      <c r="E191" s="20">
        <v>11400000</v>
      </c>
      <c r="F191" s="13" t="s">
        <v>5398</v>
      </c>
      <c r="G191" s="13">
        <f>IFERROR(IF($F191="ALTA",$D191*1.03,
IF($F191="MEDIA",$D191*1,
IF($F191="BAJA",$D191*0.92,
IF($F191="LIQUIDAR",_xlfn.XLOOKUP(A191,Rotación!$A:$A,Rotación!$O:$O,0,0,-1),"")))),"")</f>
        <v>13156000</v>
      </c>
      <c r="H191" s="13">
        <f>IFERROR(IF($F191="ALTA",$D191*1,
IF($F191="MEDIA",$D191*0.97,
IF($F191="BAJA",$D191*0.9,
IF($F191="LIQUIDAR",_xlfn.XLOOKUP(A191,Rotación!$A:$A,Rotación!$O:$O,0,0,-1),"")))),"")</f>
        <v>12870000</v>
      </c>
      <c r="I191" s="13">
        <f>IFERROR(IF($F191="ALTA",$D191*0.97,
IF($F191="MEDIA",$D191*0.94,
IF($F191="BAJA",$D191*0.87,
IF($F191="LIQUIDAR",_xlfn.XLOOKUP(A191,Rotación!$A:$A,Rotación!$O:$O,0,0,-1),"")))),"")</f>
        <v>12441000</v>
      </c>
      <c r="J191" s="13">
        <f>IFERROR(IF($F191="ALTA",$D191*0.94,
IF($F191="MEDIA",$D191*0.9,
IF($F191="BAJA",$D191*0.85,
IF($F191="LIQUIDAR",_xlfn.XLOOKUP(A191,Rotación!$A:$A,Rotación!$O:$O,0,0,-1),"")))),"")</f>
        <v>12155000</v>
      </c>
      <c r="K191" s="13" t="str">
        <f>_xlfn.XLOOKUP(A191,Rotación!$A:$A,Rotación!$P:$P,"",0,-1)</f>
        <v/>
      </c>
      <c r="L191" s="25" t="e">
        <f t="shared" si="10"/>
        <v>#VALUE!</v>
      </c>
      <c r="M191" s="26">
        <f t="shared" si="11"/>
        <v>0.79720279720279719</v>
      </c>
      <c r="N191" s="22" t="str">
        <f>IFERROR(VLOOKUP(A191,'Base ATR'!$1:$1048576,2,0),"")</f>
        <v/>
      </c>
      <c r="O191" s="23" t="str">
        <f t="shared" ca="1" si="12"/>
        <v/>
      </c>
      <c r="P191" t="str">
        <f t="shared" si="13"/>
        <v/>
      </c>
      <c r="R191" t="e">
        <f>VLOOKUP(A191,FORMULA!A:A,1,0)</f>
        <v>#N/A</v>
      </c>
    </row>
    <row r="192" spans="1:18" x14ac:dyDescent="0.3">
      <c r="A192" t="s">
        <v>5018</v>
      </c>
      <c r="B192" t="str">
        <f>IFERROR(VLOOKUP(A192,'Base ATP'!$1:$1048576,3,0),"")</f>
        <v>HAVAL</v>
      </c>
      <c r="C192" s="19" t="str">
        <f>IFERROR(VLOOKUP(A192,'Base ATP'!$1:$1048576,4,0),"")</f>
        <v>NEW JOLION</v>
      </c>
      <c r="D192" s="20">
        <v>13900000</v>
      </c>
      <c r="E192" s="20">
        <v>11500000</v>
      </c>
      <c r="F192" s="13" t="s">
        <v>4033</v>
      </c>
      <c r="G192" s="13">
        <f>IFERROR(IF($F192="ALTA",$D192*1.03,
IF($F192="MEDIA",$D192*1,
IF($F192="BAJA",$D192*0.92,
IF($F192="LIQUIDAR",_xlfn.XLOOKUP(A192,Rotación!$A:$A,Rotación!$O:$O,0,0,-1),"")))),"")</f>
        <v>13900000</v>
      </c>
      <c r="H192" s="13">
        <f>IFERROR(IF($F192="ALTA",$D192*1,
IF($F192="MEDIA",$D192*0.97,
IF($F192="BAJA",$D192*0.9,
IF($F192="LIQUIDAR",_xlfn.XLOOKUP(A192,Rotación!$A:$A,Rotación!$O:$O,0,0,-1),"")))),"")</f>
        <v>13483000</v>
      </c>
      <c r="I192" s="13">
        <f>IFERROR(IF($F192="ALTA",$D192*0.97,
IF($F192="MEDIA",$D192*0.94,
IF($F192="BAJA",$D192*0.87,
IF($F192="LIQUIDAR",_xlfn.XLOOKUP(A192,Rotación!$A:$A,Rotación!$O:$O,0,0,-1),"")))),"")</f>
        <v>13066000</v>
      </c>
      <c r="J192" s="13">
        <f>IFERROR(IF($F192="ALTA",$D192*0.94,
IF($F192="MEDIA",$D192*0.9,
IF($F192="BAJA",$D192*0.85,
IF($F192="LIQUIDAR",_xlfn.XLOOKUP(A192,Rotación!$A:$A,Rotación!$O:$O,0,0,-1),"")))),"")</f>
        <v>12510000</v>
      </c>
      <c r="K192" s="13" t="str">
        <f>_xlfn.XLOOKUP(A192,Rotación!$A:$A,Rotación!$P:$P,"",0,-1)</f>
        <v/>
      </c>
      <c r="L192" s="25" t="e">
        <f t="shared" si="10"/>
        <v>#VALUE!</v>
      </c>
      <c r="M192" s="26">
        <f t="shared" si="11"/>
        <v>0.82733812949640284</v>
      </c>
      <c r="N192" s="22" t="str">
        <f>IFERROR(VLOOKUP(A192,'Base ATR'!$1:$1048576,2,0),"")</f>
        <v/>
      </c>
      <c r="O192" s="23" t="str">
        <f t="shared" ca="1" si="12"/>
        <v/>
      </c>
      <c r="P192" t="str">
        <f t="shared" si="13"/>
        <v/>
      </c>
      <c r="R192" t="e">
        <f>VLOOKUP(A192,FORMULA!A:A,1,0)</f>
        <v>#N/A</v>
      </c>
    </row>
    <row r="193" spans="1:18" x14ac:dyDescent="0.3">
      <c r="A193" t="s">
        <v>5021</v>
      </c>
      <c r="B193" t="str">
        <f>IFERROR(VLOOKUP(A193,'Base ATP'!$1:$1048576,3,0),"")</f>
        <v>CHERY</v>
      </c>
      <c r="C193" s="19" t="str">
        <f>IFERROR(VLOOKUP(A193,'Base ATP'!$1:$1048576,4,0),"")</f>
        <v>TIGGO 8</v>
      </c>
      <c r="D193" s="20">
        <v>11990000</v>
      </c>
      <c r="E193" s="20">
        <v>10000000</v>
      </c>
      <c r="F193" s="13" t="s">
        <v>4033</v>
      </c>
      <c r="G193" s="13">
        <f>IFERROR(IF($F193="ALTA",$D193*1.03,
IF($F193="MEDIA",$D193*1,
IF($F193="BAJA",$D193*0.92,
IF($F193="LIQUIDAR",_xlfn.XLOOKUP(A193,Rotación!$A:$A,Rotación!$O:$O,0,0,-1),"")))),"")</f>
        <v>11990000</v>
      </c>
      <c r="H193" s="13">
        <f>IFERROR(IF($F193="ALTA",$D193*1,
IF($F193="MEDIA",$D193*0.97,
IF($F193="BAJA",$D193*0.9,
IF($F193="LIQUIDAR",_xlfn.XLOOKUP(A193,Rotación!$A:$A,Rotación!$O:$O,0,0,-1),"")))),"")</f>
        <v>11630300</v>
      </c>
      <c r="I193" s="13">
        <f>IFERROR(IF($F193="ALTA",$D193*0.97,
IF($F193="MEDIA",$D193*0.94,
IF($F193="BAJA",$D193*0.87,
IF($F193="LIQUIDAR",_xlfn.XLOOKUP(A193,Rotación!$A:$A,Rotación!$O:$O,0,0,-1),"")))),"")</f>
        <v>11270600</v>
      </c>
      <c r="J193" s="13">
        <f>IFERROR(IF($F193="ALTA",$D193*0.94,
IF($F193="MEDIA",$D193*0.9,
IF($F193="BAJA",$D193*0.85,
IF($F193="LIQUIDAR",_xlfn.XLOOKUP(A193,Rotación!$A:$A,Rotación!$O:$O,0,0,-1),"")))),"")</f>
        <v>10791000</v>
      </c>
      <c r="K193" s="13" t="str">
        <f>_xlfn.XLOOKUP(A193,Rotación!$A:$A,Rotación!$P:$P,"",0,-1)</f>
        <v/>
      </c>
      <c r="L193" s="25" t="e">
        <f t="shared" si="10"/>
        <v>#VALUE!</v>
      </c>
      <c r="M193" s="26">
        <f t="shared" si="11"/>
        <v>0.8340283569641368</v>
      </c>
      <c r="N193" s="22">
        <f>IFERROR(VLOOKUP(A193,'Base ATR'!$1:$1048576,2,0),"")</f>
        <v>46053.512499999997</v>
      </c>
      <c r="O193" s="23">
        <f t="shared" ca="1" si="12"/>
        <v>172.48750000000291</v>
      </c>
      <c r="P193" t="str">
        <f t="shared" si="13"/>
        <v>SOBRE MERCADO</v>
      </c>
      <c r="R193" t="e">
        <f>VLOOKUP(A193,FORMULA!A:A,1,0)</f>
        <v>#N/A</v>
      </c>
    </row>
    <row r="194" spans="1:18" x14ac:dyDescent="0.3">
      <c r="A194" t="s">
        <v>5023</v>
      </c>
      <c r="B194" t="str">
        <f>IFERROR(VLOOKUP(A194,'Base ATP'!$1:$1048576,3,0),"")</f>
        <v>HYUNDAI</v>
      </c>
      <c r="C194" s="19" t="str">
        <f>IFERROR(VLOOKUP(A194,'Base ATP'!$1:$1048576,4,0),"")</f>
        <v>NEW ACCENT BN7I</v>
      </c>
      <c r="D194" s="20">
        <v>11880000</v>
      </c>
      <c r="E194" s="20">
        <v>10000000</v>
      </c>
      <c r="F194" s="13" t="s">
        <v>4033</v>
      </c>
      <c r="G194" s="13">
        <f>IFERROR(IF($F194="ALTA",$D194*1.03,
IF($F194="MEDIA",$D194*1,
IF($F194="BAJA",$D194*0.92,
IF($F194="LIQUIDAR",_xlfn.XLOOKUP(A194,Rotación!$A:$A,Rotación!$O:$O,0,0,-1),"")))),"")</f>
        <v>11880000</v>
      </c>
      <c r="H194" s="13">
        <f>IFERROR(IF($F194="ALTA",$D194*1,
IF($F194="MEDIA",$D194*0.97,
IF($F194="BAJA",$D194*0.9,
IF($F194="LIQUIDAR",_xlfn.XLOOKUP(A194,Rotación!$A:$A,Rotación!$O:$O,0,0,-1),"")))),"")</f>
        <v>11523600</v>
      </c>
      <c r="I194" s="13">
        <f>IFERROR(IF($F194="ALTA",$D194*0.97,
IF($F194="MEDIA",$D194*0.94,
IF($F194="BAJA",$D194*0.87,
IF($F194="LIQUIDAR",_xlfn.XLOOKUP(A194,Rotación!$A:$A,Rotación!$O:$O,0,0,-1),"")))),"")</f>
        <v>11167200</v>
      </c>
      <c r="J194" s="13">
        <f>IFERROR(IF($F194="ALTA",$D194*0.94,
IF($F194="MEDIA",$D194*0.9,
IF($F194="BAJA",$D194*0.85,
IF($F194="LIQUIDAR",_xlfn.XLOOKUP(A194,Rotación!$A:$A,Rotación!$O:$O,0,0,-1),"")))),"")</f>
        <v>10692000</v>
      </c>
      <c r="K194" s="13" t="str">
        <f>_xlfn.XLOOKUP(A194,Rotación!$A:$A,Rotación!$P:$P,"",0,-1)</f>
        <v/>
      </c>
      <c r="L194" s="25" t="e">
        <f t="shared" ref="L194:L257" si="14">K194-D194</f>
        <v>#VALUE!</v>
      </c>
      <c r="M194" s="26">
        <f t="shared" ref="M194:M257" si="15">E194/D194</f>
        <v>0.84175084175084181</v>
      </c>
      <c r="N194" s="22" t="str">
        <f>IFERROR(VLOOKUP(A194,'Base ATR'!$1:$1048576,2,0),"")</f>
        <v/>
      </c>
      <c r="O194" s="23" t="str">
        <f t="shared" ca="1" si="12"/>
        <v/>
      </c>
      <c r="P194" t="str">
        <f t="shared" si="13"/>
        <v/>
      </c>
      <c r="R194" t="e">
        <f>VLOOKUP(A194,FORMULA!A:A,1,0)</f>
        <v>#N/A</v>
      </c>
    </row>
    <row r="195" spans="1:18" x14ac:dyDescent="0.3">
      <c r="A195" t="s">
        <v>5026</v>
      </c>
      <c r="B195" t="str">
        <f>IFERROR(VLOOKUP(A195,'Base ATP'!$1:$1048576,3,0),"")</f>
        <v>CHANGAN</v>
      </c>
      <c r="C195" s="19" t="str">
        <f>IFERROR(VLOOKUP(A195,'Base ATP'!$1:$1048576,4,0),"")</f>
        <v>CX70</v>
      </c>
      <c r="D195" s="20">
        <v>10100000</v>
      </c>
      <c r="E195" s="20">
        <v>7500000</v>
      </c>
      <c r="F195" s="13" t="s">
        <v>5398</v>
      </c>
      <c r="G195" s="13">
        <f>IFERROR(IF($F195="ALTA",$D195*1.03,
IF($F195="MEDIA",$D195*1,
IF($F195="BAJA",$D195*0.92,
IF($F195="LIQUIDAR",_xlfn.XLOOKUP(A195,Rotación!$A:$A,Rotación!$O:$O,0,0,-1),"")))),"")</f>
        <v>9292000</v>
      </c>
      <c r="H195" s="13">
        <f>IFERROR(IF($F195="ALTA",$D195*1,
IF($F195="MEDIA",$D195*0.97,
IF($F195="BAJA",$D195*0.9,
IF($F195="LIQUIDAR",_xlfn.XLOOKUP(A195,Rotación!$A:$A,Rotación!$O:$O,0,0,-1),"")))),"")</f>
        <v>9090000</v>
      </c>
      <c r="I195" s="13">
        <f>IFERROR(IF($F195="ALTA",$D195*0.97,
IF($F195="MEDIA",$D195*0.94,
IF($F195="BAJA",$D195*0.87,
IF($F195="LIQUIDAR",_xlfn.XLOOKUP(A195,Rotación!$A:$A,Rotación!$O:$O,0,0,-1),"")))),"")</f>
        <v>8787000</v>
      </c>
      <c r="J195" s="13">
        <f>IFERROR(IF($F195="ALTA",$D195*0.94,
IF($F195="MEDIA",$D195*0.9,
IF($F195="BAJA",$D195*0.85,
IF($F195="LIQUIDAR",_xlfn.XLOOKUP(A195,Rotación!$A:$A,Rotación!$O:$O,0,0,-1),"")))),"")</f>
        <v>8585000</v>
      </c>
      <c r="K195" s="13" t="str">
        <f>_xlfn.XLOOKUP(A195,Rotación!$A:$A,Rotación!$P:$P,"",0,-1)</f>
        <v/>
      </c>
      <c r="L195" s="25" t="e">
        <f t="shared" si="14"/>
        <v>#VALUE!</v>
      </c>
      <c r="M195" s="26">
        <f t="shared" si="15"/>
        <v>0.74257425742574257</v>
      </c>
      <c r="N195" s="22" t="str">
        <f>IFERROR(VLOOKUP(A195,'Base ATR'!$1:$1048576,2,0),"")</f>
        <v/>
      </c>
      <c r="O195" s="23" t="str">
        <f t="shared" ca="1" si="12"/>
        <v/>
      </c>
      <c r="P195" t="str">
        <f t="shared" si="13"/>
        <v/>
      </c>
      <c r="R195" t="e">
        <f>VLOOKUP(A195,FORMULA!A:A,1,0)</f>
        <v>#N/A</v>
      </c>
    </row>
    <row r="196" spans="1:18" x14ac:dyDescent="0.3">
      <c r="A196" t="s">
        <v>318</v>
      </c>
      <c r="B196" t="str">
        <f>IFERROR(VLOOKUP(A196,'Base ATP'!$1:$1048576,3,0),"")</f>
        <v>FORD</v>
      </c>
      <c r="C196" s="19" t="str">
        <f>IFERROR(VLOOKUP(A196,'Base ATP'!$1:$1048576,4,0),"")</f>
        <v>NEW F-150 RAPTOR</v>
      </c>
      <c r="D196" s="20">
        <v>42400000</v>
      </c>
      <c r="E196" s="20">
        <v>34200000</v>
      </c>
      <c r="F196" s="13" t="s">
        <v>5398</v>
      </c>
      <c r="G196" s="13">
        <f>IFERROR(IF($F196="ALTA",$D196*1.03,
IF($F196="MEDIA",$D196*1,
IF($F196="BAJA",$D196*0.92,
IF($F196="LIQUIDAR",_xlfn.XLOOKUP(A196,Rotación!$A:$A,Rotación!$O:$O,0,0,-1),"")))),"")</f>
        <v>39008000</v>
      </c>
      <c r="H196" s="13">
        <f>IFERROR(IF($F196="ALTA",$D196*1,
IF($F196="MEDIA",$D196*0.97,
IF($F196="BAJA",$D196*0.9,
IF($F196="LIQUIDAR",_xlfn.XLOOKUP(A196,Rotación!$A:$A,Rotación!$O:$O,0,0,-1),"")))),"")</f>
        <v>38160000</v>
      </c>
      <c r="I196" s="13">
        <f>IFERROR(IF($F196="ALTA",$D196*0.97,
IF($F196="MEDIA",$D196*0.94,
IF($F196="BAJA",$D196*0.87,
IF($F196="LIQUIDAR",_xlfn.XLOOKUP(A196,Rotación!$A:$A,Rotación!$O:$O,0,0,-1),"")))),"")</f>
        <v>36888000</v>
      </c>
      <c r="J196" s="13">
        <f>IFERROR(IF($F196="ALTA",$D196*0.94,
IF($F196="MEDIA",$D196*0.9,
IF($F196="BAJA",$D196*0.85,
IF($F196="LIQUIDAR",_xlfn.XLOOKUP(A196,Rotación!$A:$A,Rotación!$O:$O,0,0,-1),"")))),"")</f>
        <v>36040000</v>
      </c>
      <c r="K196" s="13">
        <f>_xlfn.XLOOKUP(A196,Rotación!$A:$A,Rotación!$P:$P,"",0,-1)</f>
        <v>45990000</v>
      </c>
      <c r="L196" s="25">
        <f t="shared" si="14"/>
        <v>3590000</v>
      </c>
      <c r="M196" s="26">
        <f t="shared" si="15"/>
        <v>0.80660377358490565</v>
      </c>
      <c r="N196" s="22">
        <f>IFERROR(VLOOKUP(A196,'Base ATR'!$1:$1048576,2,0),"")</f>
        <v>45959.523611111108</v>
      </c>
      <c r="O196" s="23">
        <f t="shared" ca="1" si="12"/>
        <v>266.47638888889196</v>
      </c>
      <c r="P196" t="str">
        <f t="shared" si="13"/>
        <v>SOBRE MERCADO</v>
      </c>
      <c r="R196" t="e">
        <f>VLOOKUP(A196,FORMULA!A:A,1,0)</f>
        <v>#N/A</v>
      </c>
    </row>
    <row r="197" spans="1:18" x14ac:dyDescent="0.3">
      <c r="A197" t="s">
        <v>5028</v>
      </c>
      <c r="B197" t="str">
        <f>IFERROR(VLOOKUP(A197,'Base ATP'!$1:$1048576,3,0),"")</f>
        <v>FORD</v>
      </c>
      <c r="C197" s="19" t="str">
        <f>IFERROR(VLOOKUP(A197,'Base ATP'!$1:$1048576,4,0),"")</f>
        <v>ECOSPORT</v>
      </c>
      <c r="D197" s="20">
        <v>9970000</v>
      </c>
      <c r="E197" s="20">
        <v>7700000</v>
      </c>
      <c r="F197" s="13" t="s">
        <v>4033</v>
      </c>
      <c r="G197" s="13">
        <f>IFERROR(IF($F197="ALTA",$D197*1.03,
IF($F197="MEDIA",$D197*1,
IF($F197="BAJA",$D197*0.92,
IF($F197="LIQUIDAR",_xlfn.XLOOKUP(A197,Rotación!$A:$A,Rotación!$O:$O,0,0,-1),"")))),"")</f>
        <v>9970000</v>
      </c>
      <c r="H197" s="13">
        <f>IFERROR(IF($F197="ALTA",$D197*1,
IF($F197="MEDIA",$D197*0.97,
IF($F197="BAJA",$D197*0.9,
IF($F197="LIQUIDAR",_xlfn.XLOOKUP(A197,Rotación!$A:$A,Rotación!$O:$O,0,0,-1),"")))),"")</f>
        <v>9670900</v>
      </c>
      <c r="I197" s="13">
        <f>IFERROR(IF($F197="ALTA",$D197*0.97,
IF($F197="MEDIA",$D197*0.94,
IF($F197="BAJA",$D197*0.87,
IF($F197="LIQUIDAR",_xlfn.XLOOKUP(A197,Rotación!$A:$A,Rotación!$O:$O,0,0,-1),"")))),"")</f>
        <v>9371800</v>
      </c>
      <c r="J197" s="13">
        <f>IFERROR(IF($F197="ALTA",$D197*0.94,
IF($F197="MEDIA",$D197*0.9,
IF($F197="BAJA",$D197*0.85,
IF($F197="LIQUIDAR",_xlfn.XLOOKUP(A197,Rotación!$A:$A,Rotación!$O:$O,0,0,-1),"")))),"")</f>
        <v>8973000</v>
      </c>
      <c r="K197" s="13" t="str">
        <f>_xlfn.XLOOKUP(A197,Rotación!$A:$A,Rotación!$P:$P,"",0,-1)</f>
        <v/>
      </c>
      <c r="L197" s="25" t="e">
        <f t="shared" si="14"/>
        <v>#VALUE!</v>
      </c>
      <c r="M197" s="26">
        <f t="shared" si="15"/>
        <v>0.77231695085255769</v>
      </c>
      <c r="N197" s="22" t="str">
        <f>IFERROR(VLOOKUP(A197,'Base ATR'!$1:$1048576,2,0),"")</f>
        <v/>
      </c>
      <c r="O197" s="23" t="str">
        <f t="shared" ca="1" si="12"/>
        <v/>
      </c>
      <c r="P197" t="str">
        <f t="shared" si="13"/>
        <v/>
      </c>
      <c r="R197" t="e">
        <f>VLOOKUP(A197,FORMULA!A:A,1,0)</f>
        <v>#N/A</v>
      </c>
    </row>
    <row r="198" spans="1:18" x14ac:dyDescent="0.3">
      <c r="A198" t="s">
        <v>5030</v>
      </c>
      <c r="B198" t="str">
        <f>IFERROR(VLOOKUP(A198,'Base ATP'!$1:$1048576,3,0),"")</f>
        <v>KIA</v>
      </c>
      <c r="C198" s="19" t="str">
        <f>IFERROR(VLOOKUP(A198,'Base ATP'!$1:$1048576,4,0),"")</f>
        <v>SELTOS</v>
      </c>
      <c r="D198" s="20">
        <v>16180000</v>
      </c>
      <c r="E198" s="20">
        <v>13500000</v>
      </c>
      <c r="F198" s="13" t="s">
        <v>4033</v>
      </c>
      <c r="G198" s="13">
        <f>IFERROR(IF($F198="ALTA",$D198*1.03,
IF($F198="MEDIA",$D198*1,
IF($F198="BAJA",$D198*0.92,
IF($F198="LIQUIDAR",_xlfn.XLOOKUP(A198,Rotación!$A:$A,Rotación!$O:$O,0,0,-1),"")))),"")</f>
        <v>16180000</v>
      </c>
      <c r="H198" s="13">
        <f>IFERROR(IF($F198="ALTA",$D198*1,
IF($F198="MEDIA",$D198*0.97,
IF($F198="BAJA",$D198*0.9,
IF($F198="LIQUIDAR",_xlfn.XLOOKUP(A198,Rotación!$A:$A,Rotación!$O:$O,0,0,-1),"")))),"")</f>
        <v>15694600</v>
      </c>
      <c r="I198" s="13">
        <f>IFERROR(IF($F198="ALTA",$D198*0.97,
IF($F198="MEDIA",$D198*0.94,
IF($F198="BAJA",$D198*0.87,
IF($F198="LIQUIDAR",_xlfn.XLOOKUP(A198,Rotación!$A:$A,Rotación!$O:$O,0,0,-1),"")))),"")</f>
        <v>15209200</v>
      </c>
      <c r="J198" s="13">
        <f>IFERROR(IF($F198="ALTA",$D198*0.94,
IF($F198="MEDIA",$D198*0.9,
IF($F198="BAJA",$D198*0.85,
IF($F198="LIQUIDAR",_xlfn.XLOOKUP(A198,Rotación!$A:$A,Rotación!$O:$O,0,0,-1),"")))),"")</f>
        <v>14562000</v>
      </c>
      <c r="K198" s="13" t="str">
        <f>_xlfn.XLOOKUP(A198,Rotación!$A:$A,Rotación!$P:$P,"",0,-1)</f>
        <v/>
      </c>
      <c r="L198" s="25" t="e">
        <f t="shared" si="14"/>
        <v>#VALUE!</v>
      </c>
      <c r="M198" s="26">
        <f t="shared" si="15"/>
        <v>0.83436341161928307</v>
      </c>
      <c r="N198" s="22" t="str">
        <f>IFERROR(VLOOKUP(A198,'Base ATR'!$1:$1048576,2,0),"")</f>
        <v/>
      </c>
      <c r="O198" s="23" t="str">
        <f t="shared" ca="1" si="12"/>
        <v/>
      </c>
      <c r="P198" t="str">
        <f t="shared" si="13"/>
        <v/>
      </c>
      <c r="R198" t="e">
        <f>VLOOKUP(A198,FORMULA!A:A,1,0)</f>
        <v>#N/A</v>
      </c>
    </row>
    <row r="199" spans="1:18" x14ac:dyDescent="0.3">
      <c r="A199" t="s">
        <v>5031</v>
      </c>
      <c r="B199" t="str">
        <f>IFERROR(VLOOKUP(A199,'Base ATP'!$1:$1048576,3,0),"")</f>
        <v>JAC</v>
      </c>
      <c r="C199" s="19" t="str">
        <f>IFERROR(VLOOKUP(A199,'Base ATP'!$1:$1048576,4,0),"")</f>
        <v>T8</v>
      </c>
      <c r="D199" s="20">
        <v>11700000</v>
      </c>
      <c r="E199" s="20">
        <v>9500000</v>
      </c>
      <c r="F199" s="13" t="s">
        <v>4033</v>
      </c>
      <c r="G199" s="13">
        <f>IFERROR(IF($F199="ALTA",$D199*1.03,
IF($F199="MEDIA",$D199*1,
IF($F199="BAJA",$D199*0.92,
IF($F199="LIQUIDAR",_xlfn.XLOOKUP(A199,Rotación!$A:$A,Rotación!$O:$O,0,0,-1),"")))),"")</f>
        <v>11700000</v>
      </c>
      <c r="H199" s="13">
        <f>IFERROR(IF($F199="ALTA",$D199*1,
IF($F199="MEDIA",$D199*0.97,
IF($F199="BAJA",$D199*0.9,
IF($F199="LIQUIDAR",_xlfn.XLOOKUP(A199,Rotación!$A:$A,Rotación!$O:$O,0,0,-1),"")))),"")</f>
        <v>11349000</v>
      </c>
      <c r="I199" s="13">
        <f>IFERROR(IF($F199="ALTA",$D199*0.97,
IF($F199="MEDIA",$D199*0.94,
IF($F199="BAJA",$D199*0.87,
IF($F199="LIQUIDAR",_xlfn.XLOOKUP(A199,Rotación!$A:$A,Rotación!$O:$O,0,0,-1),"")))),"")</f>
        <v>10998000</v>
      </c>
      <c r="J199" s="13">
        <f>IFERROR(IF($F199="ALTA",$D199*0.94,
IF($F199="MEDIA",$D199*0.9,
IF($F199="BAJA",$D199*0.85,
IF($F199="LIQUIDAR",_xlfn.XLOOKUP(A199,Rotación!$A:$A,Rotación!$O:$O,0,0,-1),"")))),"")</f>
        <v>10530000</v>
      </c>
      <c r="K199" s="13" t="str">
        <f>_xlfn.XLOOKUP(A199,Rotación!$A:$A,Rotación!$P:$P,"",0,-1)</f>
        <v/>
      </c>
      <c r="L199" s="25" t="e">
        <f t="shared" si="14"/>
        <v>#VALUE!</v>
      </c>
      <c r="M199" s="26">
        <f t="shared" si="15"/>
        <v>0.81196581196581197</v>
      </c>
      <c r="N199" s="22" t="str">
        <f>IFERROR(VLOOKUP(A199,'Base ATR'!$1:$1048576,2,0),"")</f>
        <v/>
      </c>
      <c r="O199" s="23" t="str">
        <f t="shared" ca="1" si="12"/>
        <v/>
      </c>
      <c r="P199" t="str">
        <f t="shared" si="13"/>
        <v/>
      </c>
      <c r="R199" t="e">
        <f>VLOOKUP(A199,FORMULA!A:A,1,0)</f>
        <v>#N/A</v>
      </c>
    </row>
    <row r="200" spans="1:18" x14ac:dyDescent="0.3">
      <c r="A200" t="s">
        <v>5034</v>
      </c>
      <c r="B200" t="str">
        <f>IFERROR(VLOOKUP(A200,'Base ATP'!$1:$1048576,3,0),"")</f>
        <v>CHEVROLET</v>
      </c>
      <c r="C200" s="19" t="str">
        <f>IFERROR(VLOOKUP(A200,'Base ATP'!$1:$1048576,4,0),"")</f>
        <v>PRISMA NEW</v>
      </c>
      <c r="D200" s="20">
        <v>6810000</v>
      </c>
      <c r="E200" s="20">
        <v>5200000</v>
      </c>
      <c r="F200" s="13" t="s">
        <v>4033</v>
      </c>
      <c r="G200" s="13">
        <f>IFERROR(IF($F200="ALTA",$D200*1.03,
IF($F200="MEDIA",$D200*1,
IF($F200="BAJA",$D200*0.92,
IF($F200="LIQUIDAR",_xlfn.XLOOKUP(A200,Rotación!$A:$A,Rotación!$O:$O,0,0,-1),"")))),"")</f>
        <v>6810000</v>
      </c>
      <c r="H200" s="13">
        <f>IFERROR(IF($F200="ALTA",$D200*1,
IF($F200="MEDIA",$D200*0.97,
IF($F200="BAJA",$D200*0.9,
IF($F200="LIQUIDAR",_xlfn.XLOOKUP(A200,Rotación!$A:$A,Rotación!$O:$O,0,0,-1),"")))),"")</f>
        <v>6605700</v>
      </c>
      <c r="I200" s="13">
        <f>IFERROR(IF($F200="ALTA",$D200*0.97,
IF($F200="MEDIA",$D200*0.94,
IF($F200="BAJA",$D200*0.87,
IF($F200="LIQUIDAR",_xlfn.XLOOKUP(A200,Rotación!$A:$A,Rotación!$O:$O,0,0,-1),"")))),"")</f>
        <v>6401400</v>
      </c>
      <c r="J200" s="13">
        <f>IFERROR(IF($F200="ALTA",$D200*0.94,
IF($F200="MEDIA",$D200*0.9,
IF($F200="BAJA",$D200*0.85,
IF($F200="LIQUIDAR",_xlfn.XLOOKUP(A200,Rotación!$A:$A,Rotación!$O:$O,0,0,-1),"")))),"")</f>
        <v>6129000</v>
      </c>
      <c r="K200" s="13" t="str">
        <f>_xlfn.XLOOKUP(A200,Rotación!$A:$A,Rotación!$P:$P,"",0,-1)</f>
        <v/>
      </c>
      <c r="L200" s="25" t="e">
        <f t="shared" si="14"/>
        <v>#VALUE!</v>
      </c>
      <c r="M200" s="26">
        <f t="shared" si="15"/>
        <v>0.76358296622613808</v>
      </c>
      <c r="N200" s="22" t="str">
        <f>IFERROR(VLOOKUP(A200,'Base ATR'!$1:$1048576,2,0),"")</f>
        <v/>
      </c>
      <c r="O200" s="23" t="str">
        <f t="shared" ca="1" si="12"/>
        <v/>
      </c>
      <c r="P200" t="str">
        <f t="shared" si="13"/>
        <v/>
      </c>
      <c r="R200" t="e">
        <f>VLOOKUP(A200,FORMULA!A:A,1,0)</f>
        <v>#N/A</v>
      </c>
    </row>
    <row r="201" spans="1:18" x14ac:dyDescent="0.3">
      <c r="A201" t="s">
        <v>5037</v>
      </c>
      <c r="B201" t="str">
        <f>IFERROR(VLOOKUP(A201,'Base ATP'!$1:$1048576,3,0),"")</f>
        <v>MG</v>
      </c>
      <c r="C201" s="19" t="str">
        <f>IFERROR(VLOOKUP(A201,'Base ATP'!$1:$1048576,4,0),"")</f>
        <v>NEW 3</v>
      </c>
      <c r="D201" s="20">
        <v>7730000</v>
      </c>
      <c r="E201" s="20">
        <v>6200000</v>
      </c>
      <c r="F201" s="13" t="s">
        <v>5397</v>
      </c>
      <c r="G201" s="13">
        <f>IFERROR(IF($F201="ALTA",$D201*1.03,
IF($F201="MEDIA",$D201*1,
IF($F201="BAJA",$D201*0.92,
IF($F201="LIQUIDAR",_xlfn.XLOOKUP(A201,Rotación!$A:$A,Rotación!$O:$O,0,0,-1),"")))),"")</f>
        <v>7961900</v>
      </c>
      <c r="H201" s="13">
        <f>IFERROR(IF($F201="ALTA",$D201*1,
IF($F201="MEDIA",$D201*0.97,
IF($F201="BAJA",$D201*0.9,
IF($F201="LIQUIDAR",_xlfn.XLOOKUP(A201,Rotación!$A:$A,Rotación!$O:$O,0,0,-1),"")))),"")</f>
        <v>7730000</v>
      </c>
      <c r="I201" s="13">
        <f>IFERROR(IF($F201="ALTA",$D201*0.97,
IF($F201="MEDIA",$D201*0.94,
IF($F201="BAJA",$D201*0.87,
IF($F201="LIQUIDAR",_xlfn.XLOOKUP(A201,Rotación!$A:$A,Rotación!$O:$O,0,0,-1),"")))),"")</f>
        <v>7498100</v>
      </c>
      <c r="J201" s="13">
        <f>IFERROR(IF($F201="ALTA",$D201*0.94,
IF($F201="MEDIA",$D201*0.9,
IF($F201="BAJA",$D201*0.85,
IF($F201="LIQUIDAR",_xlfn.XLOOKUP(A201,Rotación!$A:$A,Rotación!$O:$O,0,0,-1),"")))),"")</f>
        <v>7266200</v>
      </c>
      <c r="K201" s="13" t="str">
        <f>_xlfn.XLOOKUP(A201,Rotación!$A:$A,Rotación!$P:$P,"",0,-1)</f>
        <v/>
      </c>
      <c r="L201" s="25" t="e">
        <f t="shared" si="14"/>
        <v>#VALUE!</v>
      </c>
      <c r="M201" s="26">
        <f t="shared" si="15"/>
        <v>0.80206985769728334</v>
      </c>
      <c r="N201" s="22" t="str">
        <f>IFERROR(VLOOKUP(A201,'Base ATR'!$1:$1048576,2,0),"")</f>
        <v/>
      </c>
      <c r="O201" s="23" t="str">
        <f t="shared" ca="1" si="12"/>
        <v/>
      </c>
      <c r="P201" t="str">
        <f t="shared" si="13"/>
        <v/>
      </c>
      <c r="R201" t="e">
        <f>VLOOKUP(A201,FORMULA!A:A,1,0)</f>
        <v>#N/A</v>
      </c>
    </row>
    <row r="202" spans="1:18" x14ac:dyDescent="0.3">
      <c r="A202" t="s">
        <v>5038</v>
      </c>
      <c r="B202" t="str">
        <f>IFERROR(VLOOKUP(A202,'Base ATP'!$1:$1048576,3,0),"")</f>
        <v>TOYOTA</v>
      </c>
      <c r="C202" s="19" t="str">
        <f>IFERROR(VLOOKUP(A202,'Base ATP'!$1:$1048576,4,0),"")</f>
        <v>RAV4</v>
      </c>
      <c r="D202" s="20">
        <v>33170000</v>
      </c>
      <c r="E202" s="20">
        <v>27000000</v>
      </c>
      <c r="F202" s="13" t="s">
        <v>5398</v>
      </c>
      <c r="G202" s="13">
        <f>IFERROR(IF($F202="ALTA",$D202*1.03,
IF($F202="MEDIA",$D202*1,
IF($F202="BAJA",$D202*0.92,
IF($F202="LIQUIDAR",_xlfn.XLOOKUP(A202,Rotación!$A:$A,Rotación!$O:$O,0,0,-1),"")))),"")</f>
        <v>30516400</v>
      </c>
      <c r="H202" s="13">
        <f>IFERROR(IF($F202="ALTA",$D202*1,
IF($F202="MEDIA",$D202*0.97,
IF($F202="BAJA",$D202*0.9,
IF($F202="LIQUIDAR",_xlfn.XLOOKUP(A202,Rotación!$A:$A,Rotación!$O:$O,0,0,-1),"")))),"")</f>
        <v>29853000</v>
      </c>
      <c r="I202" s="13">
        <f>IFERROR(IF($F202="ALTA",$D202*0.97,
IF($F202="MEDIA",$D202*0.94,
IF($F202="BAJA",$D202*0.87,
IF($F202="LIQUIDAR",_xlfn.XLOOKUP(A202,Rotación!$A:$A,Rotación!$O:$O,0,0,-1),"")))),"")</f>
        <v>28857900</v>
      </c>
      <c r="J202" s="13">
        <f>IFERROR(IF($F202="ALTA",$D202*0.94,
IF($F202="MEDIA",$D202*0.9,
IF($F202="BAJA",$D202*0.85,
IF($F202="LIQUIDAR",_xlfn.XLOOKUP(A202,Rotación!$A:$A,Rotación!$O:$O,0,0,-1),"")))),"")</f>
        <v>28194500</v>
      </c>
      <c r="K202" s="13" t="str">
        <f>_xlfn.XLOOKUP(A202,Rotación!$A:$A,Rotación!$P:$P,"",0,-1)</f>
        <v/>
      </c>
      <c r="L202" s="25" t="e">
        <f t="shared" si="14"/>
        <v>#VALUE!</v>
      </c>
      <c r="M202" s="26">
        <f t="shared" si="15"/>
        <v>0.81398854386493824</v>
      </c>
      <c r="N202" s="22" t="str">
        <f>IFERROR(VLOOKUP(A202,'Base ATR'!$1:$1048576,2,0),"")</f>
        <v/>
      </c>
      <c r="O202" s="23" t="str">
        <f t="shared" ca="1" si="12"/>
        <v/>
      </c>
      <c r="P202" t="str">
        <f t="shared" si="13"/>
        <v/>
      </c>
      <c r="R202" t="e">
        <f>VLOOKUP(A202,FORMULA!A:A,1,0)</f>
        <v>#N/A</v>
      </c>
    </row>
    <row r="203" spans="1:18" x14ac:dyDescent="0.3">
      <c r="A203" t="s">
        <v>5040</v>
      </c>
      <c r="B203" t="str">
        <f>IFERROR(VLOOKUP(A203,'Base ATP'!$1:$1048576,3,0),"")</f>
        <v>SUBARU</v>
      </c>
      <c r="C203" s="19" t="str">
        <f>IFERROR(VLOOKUP(A203,'Base ATP'!$1:$1048576,4,0),"")</f>
        <v>OUTBACK</v>
      </c>
      <c r="D203" s="20">
        <v>20540000</v>
      </c>
      <c r="E203" s="20">
        <v>16000000</v>
      </c>
      <c r="F203" s="13" t="s">
        <v>4033</v>
      </c>
      <c r="G203" s="13">
        <f>IFERROR(IF($F203="ALTA",$D203*1.03,
IF($F203="MEDIA",$D203*1,
IF($F203="BAJA",$D203*0.92,
IF($F203="LIQUIDAR",_xlfn.XLOOKUP(A203,Rotación!$A:$A,Rotación!$O:$O,0,0,-1),"")))),"")</f>
        <v>20540000</v>
      </c>
      <c r="H203" s="13">
        <f>IFERROR(IF($F203="ALTA",$D203*1,
IF($F203="MEDIA",$D203*0.97,
IF($F203="BAJA",$D203*0.9,
IF($F203="LIQUIDAR",_xlfn.XLOOKUP(A203,Rotación!$A:$A,Rotación!$O:$O,0,0,-1),"")))),"")</f>
        <v>19923800</v>
      </c>
      <c r="I203" s="13">
        <f>IFERROR(IF($F203="ALTA",$D203*0.97,
IF($F203="MEDIA",$D203*0.94,
IF($F203="BAJA",$D203*0.87,
IF($F203="LIQUIDAR",_xlfn.XLOOKUP(A203,Rotación!$A:$A,Rotación!$O:$O,0,0,-1),"")))),"")</f>
        <v>19307600</v>
      </c>
      <c r="J203" s="13">
        <f>IFERROR(IF($F203="ALTA",$D203*0.94,
IF($F203="MEDIA",$D203*0.9,
IF($F203="BAJA",$D203*0.85,
IF($F203="LIQUIDAR",_xlfn.XLOOKUP(A203,Rotación!$A:$A,Rotación!$O:$O,0,0,-1),"")))),"")</f>
        <v>18486000</v>
      </c>
      <c r="K203" s="13" t="str">
        <f>_xlfn.XLOOKUP(A203,Rotación!$A:$A,Rotación!$P:$P,"",0,-1)</f>
        <v/>
      </c>
      <c r="L203" s="25" t="e">
        <f t="shared" si="14"/>
        <v>#VALUE!</v>
      </c>
      <c r="M203" s="26">
        <f t="shared" si="15"/>
        <v>0.77896786757546255</v>
      </c>
      <c r="N203" s="22" t="str">
        <f>IFERROR(VLOOKUP(A203,'Base ATR'!$1:$1048576,2,0),"")</f>
        <v/>
      </c>
      <c r="O203" s="23" t="str">
        <f t="shared" ca="1" si="12"/>
        <v/>
      </c>
      <c r="P203" t="str">
        <f t="shared" si="13"/>
        <v/>
      </c>
      <c r="R203" t="e">
        <f>VLOOKUP(A203,FORMULA!A:A,1,0)</f>
        <v>#N/A</v>
      </c>
    </row>
    <row r="204" spans="1:18" x14ac:dyDescent="0.3">
      <c r="A204" t="s">
        <v>5043</v>
      </c>
      <c r="B204" t="str">
        <f>IFERROR(VLOOKUP(A204,'Base ATP'!$1:$1048576,3,0),"")</f>
        <v>JEEP</v>
      </c>
      <c r="C204" s="19" t="str">
        <f>IFERROR(VLOOKUP(A204,'Base ATP'!$1:$1048576,4,0),"")</f>
        <v>RENEGADE</v>
      </c>
      <c r="D204" s="20">
        <v>10540000</v>
      </c>
      <c r="E204" s="20">
        <v>8200000</v>
      </c>
      <c r="F204" s="13" t="s">
        <v>4033</v>
      </c>
      <c r="G204" s="13">
        <f>IFERROR(IF($F204="ALTA",$D204*1.03,
IF($F204="MEDIA",$D204*1,
IF($F204="BAJA",$D204*0.92,
IF($F204="LIQUIDAR",_xlfn.XLOOKUP(A204,Rotación!$A:$A,Rotación!$O:$O,0,0,-1),"")))),"")</f>
        <v>10540000</v>
      </c>
      <c r="H204" s="13">
        <f>IFERROR(IF($F204="ALTA",$D204*1,
IF($F204="MEDIA",$D204*0.97,
IF($F204="BAJA",$D204*0.9,
IF($F204="LIQUIDAR",_xlfn.XLOOKUP(A204,Rotación!$A:$A,Rotación!$O:$O,0,0,-1),"")))),"")</f>
        <v>10223800</v>
      </c>
      <c r="I204" s="13">
        <f>IFERROR(IF($F204="ALTA",$D204*0.97,
IF($F204="MEDIA",$D204*0.94,
IF($F204="BAJA",$D204*0.87,
IF($F204="LIQUIDAR",_xlfn.XLOOKUP(A204,Rotación!$A:$A,Rotación!$O:$O,0,0,-1),"")))),"")</f>
        <v>9907600</v>
      </c>
      <c r="J204" s="13">
        <f>IFERROR(IF($F204="ALTA",$D204*0.94,
IF($F204="MEDIA",$D204*0.9,
IF($F204="BAJA",$D204*0.85,
IF($F204="LIQUIDAR",_xlfn.XLOOKUP(A204,Rotación!$A:$A,Rotación!$O:$O,0,0,-1),"")))),"")</f>
        <v>9486000</v>
      </c>
      <c r="K204" s="13" t="str">
        <f>_xlfn.XLOOKUP(A204,Rotación!$A:$A,Rotación!$P:$P,"",0,-1)</f>
        <v/>
      </c>
      <c r="L204" s="25" t="e">
        <f t="shared" si="14"/>
        <v>#VALUE!</v>
      </c>
      <c r="M204" s="26">
        <f t="shared" si="15"/>
        <v>0.77798861480075898</v>
      </c>
      <c r="N204" s="22" t="str">
        <f>IFERROR(VLOOKUP(A204,'Base ATR'!$1:$1048576,2,0),"")</f>
        <v/>
      </c>
      <c r="O204" s="23" t="str">
        <f t="shared" ca="1" si="12"/>
        <v/>
      </c>
      <c r="P204" t="str">
        <f t="shared" si="13"/>
        <v/>
      </c>
      <c r="R204" t="e">
        <f>VLOOKUP(A204,FORMULA!A:A,1,0)</f>
        <v>#N/A</v>
      </c>
    </row>
    <row r="205" spans="1:18" x14ac:dyDescent="0.3">
      <c r="A205" t="s">
        <v>5045</v>
      </c>
      <c r="B205" t="str">
        <f>IFERROR(VLOOKUP(A205,'Base ATP'!$1:$1048576,3,0),"")</f>
        <v>TOYOTA</v>
      </c>
      <c r="C205" s="19" t="str">
        <f>IFERROR(VLOOKUP(A205,'Base ATP'!$1:$1048576,4,0),"")</f>
        <v>YARIS CROSS</v>
      </c>
      <c r="D205" s="20">
        <v>18900000</v>
      </c>
      <c r="E205" s="20">
        <v>15100000</v>
      </c>
      <c r="F205" s="13" t="s">
        <v>4033</v>
      </c>
      <c r="G205" s="13">
        <f>IFERROR(IF($F205="ALTA",$D205*1.03,
IF($F205="MEDIA",$D205*1,
IF($F205="BAJA",$D205*0.92,
IF($F205="LIQUIDAR",_xlfn.XLOOKUP(A205,Rotación!$A:$A,Rotación!$O:$O,0,0,-1),"")))),"")</f>
        <v>18900000</v>
      </c>
      <c r="H205" s="13">
        <f>IFERROR(IF($F205="ALTA",$D205*1,
IF($F205="MEDIA",$D205*0.97,
IF($F205="BAJA",$D205*0.9,
IF($F205="LIQUIDAR",_xlfn.XLOOKUP(A205,Rotación!$A:$A,Rotación!$O:$O,0,0,-1),"")))),"")</f>
        <v>18333000</v>
      </c>
      <c r="I205" s="13">
        <f>IFERROR(IF($F205="ALTA",$D205*0.97,
IF($F205="MEDIA",$D205*0.94,
IF($F205="BAJA",$D205*0.87,
IF($F205="LIQUIDAR",_xlfn.XLOOKUP(A205,Rotación!$A:$A,Rotación!$O:$O,0,0,-1),"")))),"")</f>
        <v>17766000</v>
      </c>
      <c r="J205" s="13">
        <f>IFERROR(IF($F205="ALTA",$D205*0.94,
IF($F205="MEDIA",$D205*0.9,
IF($F205="BAJA",$D205*0.85,
IF($F205="LIQUIDAR",_xlfn.XLOOKUP(A205,Rotación!$A:$A,Rotación!$O:$O,0,0,-1),"")))),"")</f>
        <v>17010000</v>
      </c>
      <c r="K205" s="13" t="str">
        <f>_xlfn.XLOOKUP(A205,Rotación!$A:$A,Rotación!$P:$P,"",0,-1)</f>
        <v/>
      </c>
      <c r="L205" s="25" t="e">
        <f t="shared" si="14"/>
        <v>#VALUE!</v>
      </c>
      <c r="M205" s="26">
        <f t="shared" si="15"/>
        <v>0.79894179894179895</v>
      </c>
      <c r="N205" s="22" t="str">
        <f>IFERROR(VLOOKUP(A205,'Base ATR'!$1:$1048576,2,0),"")</f>
        <v/>
      </c>
      <c r="O205" s="23" t="str">
        <f t="shared" ca="1" si="12"/>
        <v/>
      </c>
      <c r="P205" t="str">
        <f t="shared" si="13"/>
        <v/>
      </c>
      <c r="R205" t="e">
        <f>VLOOKUP(A205,FORMULA!A:A,1,0)</f>
        <v>#N/A</v>
      </c>
    </row>
    <row r="206" spans="1:18" x14ac:dyDescent="0.3">
      <c r="A206" t="s">
        <v>5047</v>
      </c>
      <c r="B206" t="str">
        <f>IFERROR(VLOOKUP(A206,'Base ATP'!$1:$1048576,3,0),"")</f>
        <v>PEUGEOT</v>
      </c>
      <c r="C206" s="19" t="str">
        <f>IFERROR(VLOOKUP(A206,'Base ATP'!$1:$1048576,4,0),"")</f>
        <v>NUEVO 2008</v>
      </c>
      <c r="D206" s="20">
        <v>14800000</v>
      </c>
      <c r="E206" s="20">
        <v>11200000</v>
      </c>
      <c r="F206" s="13" t="s">
        <v>5398</v>
      </c>
      <c r="G206" s="13">
        <f>IFERROR(IF($F206="ALTA",$D206*1.03,
IF($F206="MEDIA",$D206*1,
IF($F206="BAJA",$D206*0.92,
IF($F206="LIQUIDAR",_xlfn.XLOOKUP(A206,Rotación!$A:$A,Rotación!$O:$O,0,0,-1),"")))),"")</f>
        <v>13616000</v>
      </c>
      <c r="H206" s="13">
        <f>IFERROR(IF($F206="ALTA",$D206*1,
IF($F206="MEDIA",$D206*0.97,
IF($F206="BAJA",$D206*0.9,
IF($F206="LIQUIDAR",_xlfn.XLOOKUP(A206,Rotación!$A:$A,Rotación!$O:$O,0,0,-1),"")))),"")</f>
        <v>13320000</v>
      </c>
      <c r="I206" s="13">
        <f>IFERROR(IF($F206="ALTA",$D206*0.97,
IF($F206="MEDIA",$D206*0.94,
IF($F206="BAJA",$D206*0.87,
IF($F206="LIQUIDAR",_xlfn.XLOOKUP(A206,Rotación!$A:$A,Rotación!$O:$O,0,0,-1),"")))),"")</f>
        <v>12876000</v>
      </c>
      <c r="J206" s="13">
        <f>IFERROR(IF($F206="ALTA",$D206*0.94,
IF($F206="MEDIA",$D206*0.9,
IF($F206="BAJA",$D206*0.85,
IF($F206="LIQUIDAR",_xlfn.XLOOKUP(A206,Rotación!$A:$A,Rotación!$O:$O,0,0,-1),"")))),"")</f>
        <v>12580000</v>
      </c>
      <c r="K206" s="13" t="str">
        <f>_xlfn.XLOOKUP(A206,Rotación!$A:$A,Rotación!$P:$P,"",0,-1)</f>
        <v/>
      </c>
      <c r="L206" s="25" t="e">
        <f t="shared" si="14"/>
        <v>#VALUE!</v>
      </c>
      <c r="M206" s="26">
        <f t="shared" si="15"/>
        <v>0.7567567567567568</v>
      </c>
      <c r="N206" s="22" t="str">
        <f>IFERROR(VLOOKUP(A206,'Base ATR'!$1:$1048576,2,0),"")</f>
        <v/>
      </c>
      <c r="O206" s="23" t="str">
        <f t="shared" ca="1" si="12"/>
        <v/>
      </c>
      <c r="P206" t="str">
        <f t="shared" si="13"/>
        <v/>
      </c>
      <c r="R206" t="e">
        <f>VLOOKUP(A206,FORMULA!A:A,1,0)</f>
        <v>#N/A</v>
      </c>
    </row>
    <row r="207" spans="1:18" x14ac:dyDescent="0.3">
      <c r="A207" t="s">
        <v>4069</v>
      </c>
      <c r="B207" t="str">
        <f>IFERROR(VLOOKUP(A207,'Base ATP'!$1:$1048576,3,0),"")</f>
        <v>SSANGYONG</v>
      </c>
      <c r="C207" s="19" t="str">
        <f>IFERROR(VLOOKUP(A207,'Base ATP'!$1:$1048576,4,0),"")</f>
        <v>NEW KORANDO</v>
      </c>
      <c r="D207" s="20">
        <v>14300000</v>
      </c>
      <c r="E207" s="20">
        <v>11300000</v>
      </c>
      <c r="F207" s="13" t="s">
        <v>4033</v>
      </c>
      <c r="G207" s="13">
        <f>IFERROR(IF($F207="ALTA",$D207*1.03,
IF($F207="MEDIA",$D207*1,
IF($F207="BAJA",$D207*0.92,
IF($F207="LIQUIDAR",_xlfn.XLOOKUP(A207,Rotación!$A:$A,Rotación!$O:$O,0,0,-1),"")))),"")</f>
        <v>14300000</v>
      </c>
      <c r="H207" s="13">
        <f>IFERROR(IF($F207="ALTA",$D207*1,
IF($F207="MEDIA",$D207*0.97,
IF($F207="BAJA",$D207*0.9,
IF($F207="LIQUIDAR",_xlfn.XLOOKUP(A207,Rotación!$A:$A,Rotación!$O:$O,0,0,-1),"")))),"")</f>
        <v>13871000</v>
      </c>
      <c r="I207" s="13">
        <f>IFERROR(IF($F207="ALTA",$D207*0.97,
IF($F207="MEDIA",$D207*0.94,
IF($F207="BAJA",$D207*0.87,
IF($F207="LIQUIDAR",_xlfn.XLOOKUP(A207,Rotación!$A:$A,Rotación!$O:$O,0,0,-1),"")))),"")</f>
        <v>13442000</v>
      </c>
      <c r="J207" s="13">
        <f>IFERROR(IF($F207="ALTA",$D207*0.94,
IF($F207="MEDIA",$D207*0.9,
IF($F207="BAJA",$D207*0.85,
IF($F207="LIQUIDAR",_xlfn.XLOOKUP(A207,Rotación!$A:$A,Rotación!$O:$O,0,0,-1),"")))),"")</f>
        <v>12870000</v>
      </c>
      <c r="K207" s="13" t="str">
        <f>_xlfn.XLOOKUP(A207,Rotación!$A:$A,Rotación!$P:$P,"",0,-1)</f>
        <v/>
      </c>
      <c r="L207" s="25" t="e">
        <f t="shared" si="14"/>
        <v>#VALUE!</v>
      </c>
      <c r="M207" s="26">
        <f t="shared" si="15"/>
        <v>0.79020979020979021</v>
      </c>
      <c r="N207" s="22">
        <f>IFERROR(VLOOKUP(A207,'Base ATR'!$1:$1048576,2,0),"")</f>
        <v>46044.707638888889</v>
      </c>
      <c r="O207" s="23">
        <f t="shared" ca="1" si="12"/>
        <v>181.29236111111095</v>
      </c>
      <c r="P207" t="str">
        <f t="shared" si="13"/>
        <v>SOBRE MERCADO</v>
      </c>
      <c r="R207" t="e">
        <f>VLOOKUP(A207,FORMULA!A:A,1,0)</f>
        <v>#N/A</v>
      </c>
    </row>
    <row r="208" spans="1:18" x14ac:dyDescent="0.3">
      <c r="A208" t="s">
        <v>1519</v>
      </c>
      <c r="B208" t="str">
        <f>IFERROR(VLOOKUP(A208,'Base ATP'!$1:$1048576,3,0),"")</f>
        <v>HONDA</v>
      </c>
      <c r="C208" s="19" t="str">
        <f>IFERROR(VLOOKUP(A208,'Base ATP'!$1:$1048576,4,0),"")</f>
        <v>HR-V</v>
      </c>
      <c r="D208" s="20">
        <v>12400000</v>
      </c>
      <c r="E208" s="20">
        <v>10200000</v>
      </c>
      <c r="F208" s="13" t="s">
        <v>4033</v>
      </c>
      <c r="G208" s="13">
        <f>IFERROR(IF($F208="ALTA",$D208*1.03,
IF($F208="MEDIA",$D208*1,
IF($F208="BAJA",$D208*0.92,
IF($F208="LIQUIDAR",_xlfn.XLOOKUP(A208,Rotación!$A:$A,Rotación!$O:$O,0,0,-1),"")))),"")</f>
        <v>12400000</v>
      </c>
      <c r="H208" s="13">
        <f>IFERROR(IF($F208="ALTA",$D208*1,
IF($F208="MEDIA",$D208*0.97,
IF($F208="BAJA",$D208*0.9,
IF($F208="LIQUIDAR",_xlfn.XLOOKUP(A208,Rotación!$A:$A,Rotación!$O:$O,0,0,-1),"")))),"")</f>
        <v>12028000</v>
      </c>
      <c r="I208" s="13">
        <f>IFERROR(IF($F208="ALTA",$D208*0.97,
IF($F208="MEDIA",$D208*0.94,
IF($F208="BAJA",$D208*0.87,
IF($F208="LIQUIDAR",_xlfn.XLOOKUP(A208,Rotación!$A:$A,Rotación!$O:$O,0,0,-1),"")))),"")</f>
        <v>11656000</v>
      </c>
      <c r="J208" s="13">
        <f>IFERROR(IF($F208="ALTA",$D208*0.94,
IF($F208="MEDIA",$D208*0.9,
IF($F208="BAJA",$D208*0.85,
IF($F208="LIQUIDAR",_xlfn.XLOOKUP(A208,Rotación!$A:$A,Rotación!$O:$O,0,0,-1),"")))),"")</f>
        <v>11160000</v>
      </c>
      <c r="K208" s="13" t="str">
        <f>_xlfn.XLOOKUP(A208,Rotación!$A:$A,Rotación!$P:$P,"",0,-1)</f>
        <v/>
      </c>
      <c r="L208" s="25" t="e">
        <f t="shared" si="14"/>
        <v>#VALUE!</v>
      </c>
      <c r="M208" s="26">
        <f t="shared" si="15"/>
        <v>0.82258064516129037</v>
      </c>
      <c r="N208" s="22">
        <f>IFERROR(VLOOKUP(A208,'Base ATR'!$1:$1048576,2,0),"")</f>
        <v>45394.740972222222</v>
      </c>
      <c r="O208" s="23">
        <f t="shared" ca="1" si="12"/>
        <v>831.2590277777781</v>
      </c>
      <c r="P208" t="str">
        <f t="shared" si="13"/>
        <v>SOBRE MERCADO</v>
      </c>
      <c r="R208" t="e">
        <f>VLOOKUP(A208,FORMULA!A:A,1,0)</f>
        <v>#N/A</v>
      </c>
    </row>
    <row r="209" spans="1:18" x14ac:dyDescent="0.3">
      <c r="A209" t="s">
        <v>4072</v>
      </c>
      <c r="B209" t="str">
        <f>IFERROR(VLOOKUP(A209,'Base ATP'!$1:$1048576,3,0),"")</f>
        <v>SUZUKI</v>
      </c>
      <c r="C209" s="19" t="str">
        <f>IFERROR(VLOOKUP(A209,'Base ATP'!$1:$1048576,4,0),"")</f>
        <v>ALTO</v>
      </c>
      <c r="D209" s="20">
        <v>5490000</v>
      </c>
      <c r="E209" s="20">
        <v>4450000</v>
      </c>
      <c r="F209" s="13" t="s">
        <v>4033</v>
      </c>
      <c r="G209" s="13">
        <f>IFERROR(IF($F209="ALTA",$D209*1.03,
IF($F209="MEDIA",$D209*1,
IF($F209="BAJA",$D209*0.92,
IF($F209="LIQUIDAR",_xlfn.XLOOKUP(A209,Rotación!$A:$A,Rotación!$O:$O,0,0,-1),"")))),"")</f>
        <v>5490000</v>
      </c>
      <c r="H209" s="13">
        <f>IFERROR(IF($F209="ALTA",$D209*1,
IF($F209="MEDIA",$D209*0.97,
IF($F209="BAJA",$D209*0.9,
IF($F209="LIQUIDAR",_xlfn.XLOOKUP(A209,Rotación!$A:$A,Rotación!$O:$O,0,0,-1),"")))),"")</f>
        <v>5325300</v>
      </c>
      <c r="I209" s="13">
        <f>IFERROR(IF($F209="ALTA",$D209*0.97,
IF($F209="MEDIA",$D209*0.94,
IF($F209="BAJA",$D209*0.87,
IF($F209="LIQUIDAR",_xlfn.XLOOKUP(A209,Rotación!$A:$A,Rotación!$O:$O,0,0,-1),"")))),"")</f>
        <v>5160600</v>
      </c>
      <c r="J209" s="13">
        <f>IFERROR(IF($F209="ALTA",$D209*0.94,
IF($F209="MEDIA",$D209*0.9,
IF($F209="BAJA",$D209*0.85,
IF($F209="LIQUIDAR",_xlfn.XLOOKUP(A209,Rotación!$A:$A,Rotación!$O:$O,0,0,-1),"")))),"")</f>
        <v>4941000</v>
      </c>
      <c r="K209" s="13" t="str">
        <f>_xlfn.XLOOKUP(A209,Rotación!$A:$A,Rotación!$P:$P,"",0,-1)</f>
        <v/>
      </c>
      <c r="L209" s="25" t="e">
        <f t="shared" si="14"/>
        <v>#VALUE!</v>
      </c>
      <c r="M209" s="26">
        <f t="shared" si="15"/>
        <v>0.81056466302367947</v>
      </c>
      <c r="N209" s="22">
        <f>IFERROR(VLOOKUP(A209,'Base ATR'!$1:$1048576,2,0),"")</f>
        <v>46042.682638888888</v>
      </c>
      <c r="O209" s="23">
        <f t="shared" ref="O209:O272" ca="1" si="16">IF(N209="","",TODAY()-N209)</f>
        <v>183.3173611111124</v>
      </c>
      <c r="P209" t="str">
        <f t="shared" ref="P209:P272" si="17">IF(N209="", "", IF(K209 &gt; D209, "SOBRE MERCADO", IF(K209 &lt; D209, "BAJO MERCADO", "ALINEADO")))</f>
        <v>SOBRE MERCADO</v>
      </c>
      <c r="R209" t="e">
        <f>VLOOKUP(A209,FORMULA!A:A,1,0)</f>
        <v>#N/A</v>
      </c>
    </row>
    <row r="210" spans="1:18" x14ac:dyDescent="0.3">
      <c r="A210" t="s">
        <v>4074</v>
      </c>
      <c r="B210" t="str">
        <f>IFERROR(VLOOKUP(A210,'Base ATP'!$1:$1048576,3,0),"")</f>
        <v>GREAT WALL</v>
      </c>
      <c r="C210" s="19" t="str">
        <f>IFERROR(VLOOKUP(A210,'Base ATP'!$1:$1048576,4,0),"")</f>
        <v>WINGLE 5</v>
      </c>
      <c r="D210" s="20">
        <v>12800000</v>
      </c>
      <c r="E210" s="20">
        <v>9000000</v>
      </c>
      <c r="F210" s="13" t="s">
        <v>5398</v>
      </c>
      <c r="G210" s="13">
        <f>IFERROR(IF($F210="ALTA",$D210*1.03,
IF($F210="MEDIA",$D210*1,
IF($F210="BAJA",$D210*0.92,
IF($F210="LIQUIDAR",_xlfn.XLOOKUP(A210,Rotación!$A:$A,Rotación!$O:$O,0,0,-1),"")))),"")</f>
        <v>11776000</v>
      </c>
      <c r="H210" s="13">
        <f>IFERROR(IF($F210="ALTA",$D210*1,
IF($F210="MEDIA",$D210*0.97,
IF($F210="BAJA",$D210*0.9,
IF($F210="LIQUIDAR",_xlfn.XLOOKUP(A210,Rotación!$A:$A,Rotación!$O:$O,0,0,-1),"")))),"")</f>
        <v>11520000</v>
      </c>
      <c r="I210" s="13">
        <f>IFERROR(IF($F210="ALTA",$D210*0.97,
IF($F210="MEDIA",$D210*0.94,
IF($F210="BAJA",$D210*0.87,
IF($F210="LIQUIDAR",_xlfn.XLOOKUP(A210,Rotación!$A:$A,Rotación!$O:$O,0,0,-1),"")))),"")</f>
        <v>11136000</v>
      </c>
      <c r="J210" s="13">
        <f>IFERROR(IF($F210="ALTA",$D210*0.94,
IF($F210="MEDIA",$D210*0.9,
IF($F210="BAJA",$D210*0.85,
IF($F210="LIQUIDAR",_xlfn.XLOOKUP(A210,Rotación!$A:$A,Rotación!$O:$O,0,0,-1),"")))),"")</f>
        <v>10880000</v>
      </c>
      <c r="K210" s="13" t="str">
        <f>_xlfn.XLOOKUP(A210,Rotación!$A:$A,Rotación!$P:$P,"",0,-1)</f>
        <v/>
      </c>
      <c r="L210" s="25" t="e">
        <f t="shared" si="14"/>
        <v>#VALUE!</v>
      </c>
      <c r="M210" s="26">
        <f t="shared" si="15"/>
        <v>0.703125</v>
      </c>
      <c r="N210" s="22">
        <f>IFERROR(VLOOKUP(A210,'Base ATR'!$1:$1048576,2,0),"")</f>
        <v>46042.442361111112</v>
      </c>
      <c r="O210" s="23">
        <f t="shared" ca="1" si="16"/>
        <v>183.5576388888876</v>
      </c>
      <c r="P210" t="str">
        <f t="shared" si="17"/>
        <v>SOBRE MERCADO</v>
      </c>
      <c r="R210" t="e">
        <f>VLOOKUP(A210,FORMULA!A:A,1,0)</f>
        <v>#N/A</v>
      </c>
    </row>
    <row r="211" spans="1:18" x14ac:dyDescent="0.3">
      <c r="A211" t="s">
        <v>4075</v>
      </c>
      <c r="B211" t="str">
        <f>IFERROR(VLOOKUP(A211,'Base ATP'!$1:$1048576,3,0),"")</f>
        <v>KIA</v>
      </c>
      <c r="C211" s="19" t="str">
        <f>IFERROR(VLOOKUP(A211,'Base ATP'!$1:$1048576,4,0),"")</f>
        <v>NUEVO SORENTO</v>
      </c>
      <c r="D211" s="20">
        <v>34600000</v>
      </c>
      <c r="E211" s="20">
        <v>28000000</v>
      </c>
      <c r="F211" s="13" t="s">
        <v>4033</v>
      </c>
      <c r="G211" s="13">
        <f>IFERROR(IF($F211="ALTA",$D211*1.03,
IF($F211="MEDIA",$D211*1,
IF($F211="BAJA",$D211*0.92,
IF($F211="LIQUIDAR",_xlfn.XLOOKUP(A211,Rotación!$A:$A,Rotación!$O:$O,0,0,-1),"")))),"")</f>
        <v>34600000</v>
      </c>
      <c r="H211" s="13">
        <f>IFERROR(IF($F211="ALTA",$D211*1,
IF($F211="MEDIA",$D211*0.97,
IF($F211="BAJA",$D211*0.9,
IF($F211="LIQUIDAR",_xlfn.XLOOKUP(A211,Rotación!$A:$A,Rotación!$O:$O,0,0,-1),"")))),"")</f>
        <v>33562000</v>
      </c>
      <c r="I211" s="13">
        <f>IFERROR(IF($F211="ALTA",$D211*0.97,
IF($F211="MEDIA",$D211*0.94,
IF($F211="BAJA",$D211*0.87,
IF($F211="LIQUIDAR",_xlfn.XLOOKUP(A211,Rotación!$A:$A,Rotación!$O:$O,0,0,-1),"")))),"")</f>
        <v>32524000</v>
      </c>
      <c r="J211" s="13">
        <f>IFERROR(IF($F211="ALTA",$D211*0.94,
IF($F211="MEDIA",$D211*0.9,
IF($F211="BAJA",$D211*0.85,
IF($F211="LIQUIDAR",_xlfn.XLOOKUP(A211,Rotación!$A:$A,Rotación!$O:$O,0,0,-1),"")))),"")</f>
        <v>31140000</v>
      </c>
      <c r="K211" s="13">
        <f>_xlfn.XLOOKUP(A211,Rotación!$A:$A,Rotación!$P:$P,"",0,-1)</f>
        <v>33490000</v>
      </c>
      <c r="L211" s="25">
        <f t="shared" si="14"/>
        <v>-1110000</v>
      </c>
      <c r="M211" s="26">
        <f t="shared" si="15"/>
        <v>0.80924855491329484</v>
      </c>
      <c r="N211" s="22">
        <f>IFERROR(VLOOKUP(A211,'Base ATR'!$1:$1048576,2,0),"")</f>
        <v>46041.796527777777</v>
      </c>
      <c r="O211" s="23">
        <f t="shared" ca="1" si="16"/>
        <v>184.20347222222335</v>
      </c>
      <c r="P211" t="str">
        <f t="shared" si="17"/>
        <v>BAJO MERCADO</v>
      </c>
      <c r="R211" t="e">
        <f>VLOOKUP(A211,FORMULA!A:A,1,0)</f>
        <v>#N/A</v>
      </c>
    </row>
    <row r="212" spans="1:18" x14ac:dyDescent="0.3">
      <c r="A212" t="s">
        <v>4079</v>
      </c>
      <c r="B212" t="str">
        <f>IFERROR(VLOOKUP(A212,'Base ATP'!$1:$1048576,3,0),"")</f>
        <v>MAZDA</v>
      </c>
      <c r="C212" s="19" t="str">
        <f>IFERROR(VLOOKUP(A212,'Base ATP'!$1:$1048576,4,0),"")</f>
        <v>CX-30</v>
      </c>
      <c r="D212" s="20">
        <v>21000000</v>
      </c>
      <c r="E212" s="20">
        <v>18000000</v>
      </c>
      <c r="F212" s="13" t="s">
        <v>4033</v>
      </c>
      <c r="G212" s="13">
        <f>IFERROR(IF($F212="ALTA",$D212*1.03,
IF($F212="MEDIA",$D212*1,
IF($F212="BAJA",$D212*0.92,
IF($F212="LIQUIDAR",_xlfn.XLOOKUP(A212,Rotación!$A:$A,Rotación!$O:$O,0,0,-1),"")))),"")</f>
        <v>21000000</v>
      </c>
      <c r="H212" s="13">
        <f>IFERROR(IF($F212="ALTA",$D212*1,
IF($F212="MEDIA",$D212*0.97,
IF($F212="BAJA",$D212*0.9,
IF($F212="LIQUIDAR",_xlfn.XLOOKUP(A212,Rotación!$A:$A,Rotación!$O:$O,0,0,-1),"")))),"")</f>
        <v>20370000</v>
      </c>
      <c r="I212" s="13">
        <f>IFERROR(IF($F212="ALTA",$D212*0.97,
IF($F212="MEDIA",$D212*0.94,
IF($F212="BAJA",$D212*0.87,
IF($F212="LIQUIDAR",_xlfn.XLOOKUP(A212,Rotación!$A:$A,Rotación!$O:$O,0,0,-1),"")))),"")</f>
        <v>19740000</v>
      </c>
      <c r="J212" s="13">
        <f>IFERROR(IF($F212="ALTA",$D212*0.94,
IF($F212="MEDIA",$D212*0.9,
IF($F212="BAJA",$D212*0.85,
IF($F212="LIQUIDAR",_xlfn.XLOOKUP(A212,Rotación!$A:$A,Rotación!$O:$O,0,0,-1),"")))),"")</f>
        <v>18900000</v>
      </c>
      <c r="K212" s="13" t="str">
        <f>_xlfn.XLOOKUP(A212,Rotación!$A:$A,Rotación!$P:$P,"",0,-1)</f>
        <v/>
      </c>
      <c r="L212" s="25" t="e">
        <f t="shared" si="14"/>
        <v>#VALUE!</v>
      </c>
      <c r="M212" s="26">
        <f t="shared" si="15"/>
        <v>0.8571428571428571</v>
      </c>
      <c r="N212" s="22">
        <f>IFERROR(VLOOKUP(A212,'Base ATR'!$1:$1048576,2,0),"")</f>
        <v>46041.492361111108</v>
      </c>
      <c r="O212" s="23">
        <f t="shared" ca="1" si="16"/>
        <v>184.50763888889196</v>
      </c>
      <c r="P212" t="str">
        <f t="shared" si="17"/>
        <v>SOBRE MERCADO</v>
      </c>
      <c r="R212" t="e">
        <f>VLOOKUP(A212,FORMULA!A:A,1,0)</f>
        <v>#N/A</v>
      </c>
    </row>
    <row r="213" spans="1:18" x14ac:dyDescent="0.3">
      <c r="A213" t="s">
        <v>4081</v>
      </c>
      <c r="B213" t="str">
        <f>IFERROR(VLOOKUP(A213,'Base ATP'!$1:$1048576,3,0),"")</f>
        <v>CHANGAN</v>
      </c>
      <c r="C213" s="19" t="str">
        <f>IFERROR(VLOOKUP(A213,'Base ATP'!$1:$1048576,4,0),"")</f>
        <v>NEW CS35 PLUS</v>
      </c>
      <c r="D213" s="20">
        <v>13180000</v>
      </c>
      <c r="E213" s="20">
        <v>10000000</v>
      </c>
      <c r="F213" s="13" t="s">
        <v>4033</v>
      </c>
      <c r="G213" s="13">
        <f>IFERROR(IF($F213="ALTA",$D213*1.03,
IF($F213="MEDIA",$D213*1,
IF($F213="BAJA",$D213*0.92,
IF($F213="LIQUIDAR",_xlfn.XLOOKUP(A213,Rotación!$A:$A,Rotación!$O:$O,0,0,-1),"")))),"")</f>
        <v>13180000</v>
      </c>
      <c r="H213" s="13">
        <f>IFERROR(IF($F213="ALTA",$D213*1,
IF($F213="MEDIA",$D213*0.97,
IF($F213="BAJA",$D213*0.9,
IF($F213="LIQUIDAR",_xlfn.XLOOKUP(A213,Rotación!$A:$A,Rotación!$O:$O,0,0,-1),"")))),"")</f>
        <v>12784600</v>
      </c>
      <c r="I213" s="13">
        <f>IFERROR(IF($F213="ALTA",$D213*0.97,
IF($F213="MEDIA",$D213*0.94,
IF($F213="BAJA",$D213*0.87,
IF($F213="LIQUIDAR",_xlfn.XLOOKUP(A213,Rotación!$A:$A,Rotación!$O:$O,0,0,-1),"")))),"")</f>
        <v>12389200</v>
      </c>
      <c r="J213" s="13">
        <f>IFERROR(IF($F213="ALTA",$D213*0.94,
IF($F213="MEDIA",$D213*0.9,
IF($F213="BAJA",$D213*0.85,
IF($F213="LIQUIDAR",_xlfn.XLOOKUP(A213,Rotación!$A:$A,Rotación!$O:$O,0,0,-1),"")))),"")</f>
        <v>11862000</v>
      </c>
      <c r="K213" s="13" t="str">
        <f>_xlfn.XLOOKUP(A213,Rotación!$A:$A,Rotación!$P:$P,"",0,-1)</f>
        <v/>
      </c>
      <c r="L213" s="25" t="e">
        <f t="shared" si="14"/>
        <v>#VALUE!</v>
      </c>
      <c r="M213" s="26">
        <f t="shared" si="15"/>
        <v>0.75872534142640369</v>
      </c>
      <c r="N213" s="22">
        <f>IFERROR(VLOOKUP(A213,'Base ATR'!$1:$1048576,2,0),"")</f>
        <v>46038.670138888891</v>
      </c>
      <c r="O213" s="23">
        <f t="shared" ca="1" si="16"/>
        <v>187.32986111110949</v>
      </c>
      <c r="P213" t="str">
        <f t="shared" si="17"/>
        <v>SOBRE MERCADO</v>
      </c>
      <c r="R213" t="e">
        <f>VLOOKUP(A213,FORMULA!A:A,1,0)</f>
        <v>#N/A</v>
      </c>
    </row>
    <row r="214" spans="1:18" x14ac:dyDescent="0.3">
      <c r="A214" t="s">
        <v>5052</v>
      </c>
      <c r="B214" t="str">
        <f>IFERROR(VLOOKUP(A214,'Base ATP'!$1:$1048576,3,0),"")</f>
        <v>FORD</v>
      </c>
      <c r="C214" s="19" t="str">
        <f>IFERROR(VLOOKUP(A214,'Base ATP'!$1:$1048576,4,0),"")</f>
        <v>ALL NEW EXPLORER</v>
      </c>
      <c r="D214" s="20">
        <v>33300000</v>
      </c>
      <c r="E214" s="20">
        <v>25000000</v>
      </c>
      <c r="F214" s="13" t="s">
        <v>5398</v>
      </c>
      <c r="G214" s="13">
        <f>IFERROR(IF($F214="ALTA",$D214*1.03,
IF($F214="MEDIA",$D214*1,
IF($F214="BAJA",$D214*0.92,
IF($F214="LIQUIDAR",_xlfn.XLOOKUP(A214,Rotación!$A:$A,Rotación!$O:$O,0,0,-1),"")))),"")</f>
        <v>30636000</v>
      </c>
      <c r="H214" s="13">
        <f>IFERROR(IF($F214="ALTA",$D214*1,
IF($F214="MEDIA",$D214*0.97,
IF($F214="BAJA",$D214*0.9,
IF($F214="LIQUIDAR",_xlfn.XLOOKUP(A214,Rotación!$A:$A,Rotación!$O:$O,0,0,-1),"")))),"")</f>
        <v>29970000</v>
      </c>
      <c r="I214" s="13">
        <f>IFERROR(IF($F214="ALTA",$D214*0.97,
IF($F214="MEDIA",$D214*0.94,
IF($F214="BAJA",$D214*0.87,
IF($F214="LIQUIDAR",_xlfn.XLOOKUP(A214,Rotación!$A:$A,Rotación!$O:$O,0,0,-1),"")))),"")</f>
        <v>28971000</v>
      </c>
      <c r="J214" s="13">
        <f>IFERROR(IF($F214="ALTA",$D214*0.94,
IF($F214="MEDIA",$D214*0.9,
IF($F214="BAJA",$D214*0.85,
IF($F214="LIQUIDAR",_xlfn.XLOOKUP(A214,Rotación!$A:$A,Rotación!$O:$O,0,0,-1),"")))),"")</f>
        <v>28305000</v>
      </c>
      <c r="K214" s="13" t="str">
        <f>_xlfn.XLOOKUP(A214,Rotación!$A:$A,Rotación!$P:$P,"",0,-1)</f>
        <v/>
      </c>
      <c r="L214" s="25" t="e">
        <f t="shared" si="14"/>
        <v>#VALUE!</v>
      </c>
      <c r="M214" s="26">
        <f t="shared" si="15"/>
        <v>0.75075075075075071</v>
      </c>
      <c r="N214" s="22" t="str">
        <f>IFERROR(VLOOKUP(A214,'Base ATR'!$1:$1048576,2,0),"")</f>
        <v/>
      </c>
      <c r="O214" s="23" t="str">
        <f t="shared" ca="1" si="16"/>
        <v/>
      </c>
      <c r="P214" t="str">
        <f t="shared" si="17"/>
        <v/>
      </c>
      <c r="R214" t="e">
        <f>VLOOKUP(A214,FORMULA!A:A,1,0)</f>
        <v>#N/A</v>
      </c>
    </row>
    <row r="215" spans="1:18" x14ac:dyDescent="0.3">
      <c r="A215" t="s">
        <v>5055</v>
      </c>
      <c r="B215" t="str">
        <f>IFERROR(VLOOKUP(A215,'Base ATP'!$1:$1048576,3,0),"")</f>
        <v>CHEVROLET</v>
      </c>
      <c r="C215" s="19" t="str">
        <f>IFERROR(VLOOKUP(A215,'Base ATP'!$1:$1048576,4,0),"")</f>
        <v>SPIN II</v>
      </c>
      <c r="D215" s="20">
        <v>9800000</v>
      </c>
      <c r="E215" s="20">
        <v>7500000</v>
      </c>
      <c r="F215" s="13" t="s">
        <v>5398</v>
      </c>
      <c r="G215" s="13">
        <f>IFERROR(IF($F215="ALTA",$D215*1.03,
IF($F215="MEDIA",$D215*1,
IF($F215="BAJA",$D215*0.92,
IF($F215="LIQUIDAR",_xlfn.XLOOKUP(A215,Rotación!$A:$A,Rotación!$O:$O,0,0,-1),"")))),"")</f>
        <v>9016000</v>
      </c>
      <c r="H215" s="13">
        <f>IFERROR(IF($F215="ALTA",$D215*1,
IF($F215="MEDIA",$D215*0.97,
IF($F215="BAJA",$D215*0.9,
IF($F215="LIQUIDAR",_xlfn.XLOOKUP(A215,Rotación!$A:$A,Rotación!$O:$O,0,0,-1),"")))),"")</f>
        <v>8820000</v>
      </c>
      <c r="I215" s="13">
        <f>IFERROR(IF($F215="ALTA",$D215*0.97,
IF($F215="MEDIA",$D215*0.94,
IF($F215="BAJA",$D215*0.87,
IF($F215="LIQUIDAR",_xlfn.XLOOKUP(A215,Rotación!$A:$A,Rotación!$O:$O,0,0,-1),"")))),"")</f>
        <v>8526000</v>
      </c>
      <c r="J215" s="13">
        <f>IFERROR(IF($F215="ALTA",$D215*0.94,
IF($F215="MEDIA",$D215*0.9,
IF($F215="BAJA",$D215*0.85,
IF($F215="LIQUIDAR",_xlfn.XLOOKUP(A215,Rotación!$A:$A,Rotación!$O:$O,0,0,-1),"")))),"")</f>
        <v>8330000</v>
      </c>
      <c r="K215" s="13" t="str">
        <f>_xlfn.XLOOKUP(A215,Rotación!$A:$A,Rotación!$P:$P,"",0,-1)</f>
        <v/>
      </c>
      <c r="L215" s="25" t="e">
        <f t="shared" si="14"/>
        <v>#VALUE!</v>
      </c>
      <c r="M215" s="26">
        <f t="shared" si="15"/>
        <v>0.76530612244897955</v>
      </c>
      <c r="N215" s="22" t="str">
        <f>IFERROR(VLOOKUP(A215,'Base ATR'!$1:$1048576,2,0),"")</f>
        <v/>
      </c>
      <c r="O215" s="23" t="str">
        <f t="shared" ca="1" si="16"/>
        <v/>
      </c>
      <c r="P215" t="str">
        <f t="shared" si="17"/>
        <v/>
      </c>
      <c r="R215" t="e">
        <f>VLOOKUP(A215,FORMULA!A:A,1,0)</f>
        <v>#N/A</v>
      </c>
    </row>
    <row r="216" spans="1:18" x14ac:dyDescent="0.3">
      <c r="A216" t="s">
        <v>5058</v>
      </c>
      <c r="B216" t="str">
        <f>IFERROR(VLOOKUP(A216,'Base ATP'!$1:$1048576,3,0),"")</f>
        <v>RAM</v>
      </c>
      <c r="C216" s="19" t="str">
        <f>IFERROR(VLOOKUP(A216,'Base ATP'!$1:$1048576,4,0),"")</f>
        <v>RAMPAGE</v>
      </c>
      <c r="D216" s="20">
        <v>29200000</v>
      </c>
      <c r="E216" s="20">
        <v>23800000</v>
      </c>
      <c r="F216" s="13" t="s">
        <v>4033</v>
      </c>
      <c r="G216" s="13">
        <f>IFERROR(IF($F216="ALTA",$D216*1.03,
IF($F216="MEDIA",$D216*1,
IF($F216="BAJA",$D216*0.92,
IF($F216="LIQUIDAR",_xlfn.XLOOKUP(A216,Rotación!$A:$A,Rotación!$O:$O,0,0,-1),"")))),"")</f>
        <v>29200000</v>
      </c>
      <c r="H216" s="13">
        <f>IFERROR(IF($F216="ALTA",$D216*1,
IF($F216="MEDIA",$D216*0.97,
IF($F216="BAJA",$D216*0.9,
IF($F216="LIQUIDAR",_xlfn.XLOOKUP(A216,Rotación!$A:$A,Rotación!$O:$O,0,0,-1),"")))),"")</f>
        <v>28324000</v>
      </c>
      <c r="I216" s="13">
        <f>IFERROR(IF($F216="ALTA",$D216*0.97,
IF($F216="MEDIA",$D216*0.94,
IF($F216="BAJA",$D216*0.87,
IF($F216="LIQUIDAR",_xlfn.XLOOKUP(A216,Rotación!$A:$A,Rotación!$O:$O,0,0,-1),"")))),"")</f>
        <v>27448000</v>
      </c>
      <c r="J216" s="13">
        <f>IFERROR(IF($F216="ALTA",$D216*0.94,
IF($F216="MEDIA",$D216*0.9,
IF($F216="BAJA",$D216*0.85,
IF($F216="LIQUIDAR",_xlfn.XLOOKUP(A216,Rotación!$A:$A,Rotación!$O:$O,0,0,-1),"")))),"")</f>
        <v>26280000</v>
      </c>
      <c r="K216" s="13" t="str">
        <f>_xlfn.XLOOKUP(A216,Rotación!$A:$A,Rotación!$P:$P,"",0,-1)</f>
        <v/>
      </c>
      <c r="L216" s="25" t="e">
        <f t="shared" si="14"/>
        <v>#VALUE!</v>
      </c>
      <c r="M216" s="26">
        <f t="shared" si="15"/>
        <v>0.81506849315068497</v>
      </c>
      <c r="N216" s="22" t="str">
        <f>IFERROR(VLOOKUP(A216,'Base ATR'!$1:$1048576,2,0),"")</f>
        <v/>
      </c>
      <c r="O216" s="23" t="str">
        <f t="shared" ca="1" si="16"/>
        <v/>
      </c>
      <c r="P216" t="str">
        <f t="shared" si="17"/>
        <v/>
      </c>
      <c r="R216" t="e">
        <f>VLOOKUP(A216,FORMULA!A:A,1,0)</f>
        <v>#N/A</v>
      </c>
    </row>
    <row r="217" spans="1:18" x14ac:dyDescent="0.3">
      <c r="A217" t="s">
        <v>5059</v>
      </c>
      <c r="B217" t="str">
        <f>IFERROR(VLOOKUP(A217,'Base ATP'!$1:$1048576,3,0),"")</f>
        <v>FORD</v>
      </c>
      <c r="C217" s="19" t="str">
        <f>IFERROR(VLOOKUP(A217,'Base ATP'!$1:$1048576,4,0),"")</f>
        <v>NUEVA RANGER</v>
      </c>
      <c r="D217" s="20">
        <v>28000000</v>
      </c>
      <c r="E217" s="20">
        <v>23000000</v>
      </c>
      <c r="F217" s="13" t="s">
        <v>4033</v>
      </c>
      <c r="G217" s="13">
        <f>IFERROR(IF($F217="ALTA",$D217*1.03,
IF($F217="MEDIA",$D217*1,
IF($F217="BAJA",$D217*0.92,
IF($F217="LIQUIDAR",_xlfn.XLOOKUP(A217,Rotación!$A:$A,Rotación!$O:$O,0,0,-1),"")))),"")</f>
        <v>28000000</v>
      </c>
      <c r="H217" s="13">
        <f>IFERROR(IF($F217="ALTA",$D217*1,
IF($F217="MEDIA",$D217*0.97,
IF($F217="BAJA",$D217*0.9,
IF($F217="LIQUIDAR",_xlfn.XLOOKUP(A217,Rotación!$A:$A,Rotación!$O:$O,0,0,-1),"")))),"")</f>
        <v>27160000</v>
      </c>
      <c r="I217" s="13">
        <f>IFERROR(IF($F217="ALTA",$D217*0.97,
IF($F217="MEDIA",$D217*0.94,
IF($F217="BAJA",$D217*0.87,
IF($F217="LIQUIDAR",_xlfn.XLOOKUP(A217,Rotación!$A:$A,Rotación!$O:$O,0,0,-1),"")))),"")</f>
        <v>26320000</v>
      </c>
      <c r="J217" s="13">
        <f>IFERROR(IF($F217="ALTA",$D217*0.94,
IF($F217="MEDIA",$D217*0.9,
IF($F217="BAJA",$D217*0.85,
IF($F217="LIQUIDAR",_xlfn.XLOOKUP(A217,Rotación!$A:$A,Rotación!$O:$O,0,0,-1),"")))),"")</f>
        <v>25200000</v>
      </c>
      <c r="K217" s="13" t="str">
        <f>_xlfn.XLOOKUP(A217,Rotación!$A:$A,Rotación!$P:$P,"",0,-1)</f>
        <v/>
      </c>
      <c r="L217" s="25" t="e">
        <f t="shared" si="14"/>
        <v>#VALUE!</v>
      </c>
      <c r="M217" s="26">
        <f t="shared" si="15"/>
        <v>0.8214285714285714</v>
      </c>
      <c r="N217" s="22" t="str">
        <f>IFERROR(VLOOKUP(A217,'Base ATR'!$1:$1048576,2,0),"")</f>
        <v/>
      </c>
      <c r="O217" s="23" t="str">
        <f t="shared" ca="1" si="16"/>
        <v/>
      </c>
      <c r="P217" t="str">
        <f t="shared" si="17"/>
        <v/>
      </c>
      <c r="R217" t="e">
        <f>VLOOKUP(A217,FORMULA!A:A,1,0)</f>
        <v>#N/A</v>
      </c>
    </row>
    <row r="218" spans="1:18" x14ac:dyDescent="0.3">
      <c r="A218" t="s">
        <v>5062</v>
      </c>
      <c r="B218" t="str">
        <f>IFERROR(VLOOKUP(A218,'Base ATP'!$1:$1048576,3,0),"")</f>
        <v>NISSAN</v>
      </c>
      <c r="C218" s="19" t="str">
        <f>IFERROR(VLOOKUP(A218,'Base ATP'!$1:$1048576,4,0),"")</f>
        <v>NUEVO SENTRA</v>
      </c>
      <c r="D218" s="20">
        <v>15200000</v>
      </c>
      <c r="E218" s="20">
        <v>11500000</v>
      </c>
      <c r="F218" s="13" t="s">
        <v>5398</v>
      </c>
      <c r="G218" s="13">
        <f>IFERROR(IF($F218="ALTA",$D218*1.03,
IF($F218="MEDIA",$D218*1,
IF($F218="BAJA",$D218*0.92,
IF($F218="LIQUIDAR",_xlfn.XLOOKUP(A218,Rotación!$A:$A,Rotación!$O:$O,0,0,-1),"")))),"")</f>
        <v>13984000</v>
      </c>
      <c r="H218" s="13">
        <f>IFERROR(IF($F218="ALTA",$D218*1,
IF($F218="MEDIA",$D218*0.97,
IF($F218="BAJA",$D218*0.9,
IF($F218="LIQUIDAR",_xlfn.XLOOKUP(A218,Rotación!$A:$A,Rotación!$O:$O,0,0,-1),"")))),"")</f>
        <v>13680000</v>
      </c>
      <c r="I218" s="13">
        <f>IFERROR(IF($F218="ALTA",$D218*0.97,
IF($F218="MEDIA",$D218*0.94,
IF($F218="BAJA",$D218*0.87,
IF($F218="LIQUIDAR",_xlfn.XLOOKUP(A218,Rotación!$A:$A,Rotación!$O:$O,0,0,-1),"")))),"")</f>
        <v>13224000</v>
      </c>
      <c r="J218" s="13">
        <f>IFERROR(IF($F218="ALTA",$D218*0.94,
IF($F218="MEDIA",$D218*0.9,
IF($F218="BAJA",$D218*0.85,
IF($F218="LIQUIDAR",_xlfn.XLOOKUP(A218,Rotación!$A:$A,Rotación!$O:$O,0,0,-1),"")))),"")</f>
        <v>12920000</v>
      </c>
      <c r="K218" s="13" t="str">
        <f>_xlfn.XLOOKUP(A218,Rotación!$A:$A,Rotación!$P:$P,"",0,-1)</f>
        <v/>
      </c>
      <c r="L218" s="25" t="e">
        <f t="shared" si="14"/>
        <v>#VALUE!</v>
      </c>
      <c r="M218" s="26">
        <f t="shared" si="15"/>
        <v>0.75657894736842102</v>
      </c>
      <c r="N218" s="22" t="str">
        <f>IFERROR(VLOOKUP(A218,'Base ATR'!$1:$1048576,2,0),"")</f>
        <v/>
      </c>
      <c r="O218" s="23" t="str">
        <f t="shared" ca="1" si="16"/>
        <v/>
      </c>
      <c r="P218" t="str">
        <f t="shared" si="17"/>
        <v/>
      </c>
      <c r="R218" t="e">
        <f>VLOOKUP(A218,FORMULA!A:A,1,0)</f>
        <v>#N/A</v>
      </c>
    </row>
    <row r="219" spans="1:18" x14ac:dyDescent="0.3">
      <c r="A219" t="s">
        <v>5063</v>
      </c>
      <c r="B219" t="str">
        <f>IFERROR(VLOOKUP(A219,'Base ATP'!$1:$1048576,3,0),"")</f>
        <v>DFSK</v>
      </c>
      <c r="C219" s="19">
        <f>IFERROR(VLOOKUP(A219,'Base ATP'!$1:$1048576,4,0),"")</f>
        <v>580</v>
      </c>
      <c r="D219" s="20">
        <v>8400000</v>
      </c>
      <c r="E219" s="20">
        <v>6500000</v>
      </c>
      <c r="F219" s="13" t="s">
        <v>5398</v>
      </c>
      <c r="G219" s="13">
        <f>IFERROR(IF($F219="ALTA",$D219*1.03,
IF($F219="MEDIA",$D219*1,
IF($F219="BAJA",$D219*0.92,
IF($F219="LIQUIDAR",_xlfn.XLOOKUP(A219,Rotación!$A:$A,Rotación!$O:$O,0,0,-1),"")))),"")</f>
        <v>7728000</v>
      </c>
      <c r="H219" s="13">
        <f>IFERROR(IF($F219="ALTA",$D219*1,
IF($F219="MEDIA",$D219*0.97,
IF($F219="BAJA",$D219*0.9,
IF($F219="LIQUIDAR",_xlfn.XLOOKUP(A219,Rotación!$A:$A,Rotación!$O:$O,0,0,-1),"")))),"")</f>
        <v>7560000</v>
      </c>
      <c r="I219" s="13">
        <f>IFERROR(IF($F219="ALTA",$D219*0.97,
IF($F219="MEDIA",$D219*0.94,
IF($F219="BAJA",$D219*0.87,
IF($F219="LIQUIDAR",_xlfn.XLOOKUP(A219,Rotación!$A:$A,Rotación!$O:$O,0,0,-1),"")))),"")</f>
        <v>7308000</v>
      </c>
      <c r="J219" s="13">
        <f>IFERROR(IF($F219="ALTA",$D219*0.94,
IF($F219="MEDIA",$D219*0.9,
IF($F219="BAJA",$D219*0.85,
IF($F219="LIQUIDAR",_xlfn.XLOOKUP(A219,Rotación!$A:$A,Rotación!$O:$O,0,0,-1),"")))),"")</f>
        <v>7140000</v>
      </c>
      <c r="K219" s="13" t="str">
        <f>_xlfn.XLOOKUP(A219,Rotación!$A:$A,Rotación!$P:$P,"",0,-1)</f>
        <v/>
      </c>
      <c r="L219" s="25" t="e">
        <f t="shared" si="14"/>
        <v>#VALUE!</v>
      </c>
      <c r="M219" s="26">
        <f t="shared" si="15"/>
        <v>0.77380952380952384</v>
      </c>
      <c r="N219" s="22" t="str">
        <f>IFERROR(VLOOKUP(A219,'Base ATR'!$1:$1048576,2,0),"")</f>
        <v/>
      </c>
      <c r="O219" s="23" t="str">
        <f t="shared" ca="1" si="16"/>
        <v/>
      </c>
      <c r="P219" t="str">
        <f t="shared" si="17"/>
        <v/>
      </c>
      <c r="R219" t="e">
        <f>VLOOKUP(A219,FORMULA!A:A,1,0)</f>
        <v>#N/A</v>
      </c>
    </row>
    <row r="220" spans="1:18" x14ac:dyDescent="0.3">
      <c r="A220" t="s">
        <v>5286</v>
      </c>
      <c r="B220" t="str">
        <f>IFERROR(VLOOKUP(A220,'Base ATP'!$1:$1048576,3,0),"")</f>
        <v/>
      </c>
      <c r="C220" s="19" t="str">
        <f>IFERROR(VLOOKUP(A220,'Base ATP'!$1:$1048576,4,0),"")</f>
        <v/>
      </c>
      <c r="D220" s="20">
        <v>8400000</v>
      </c>
      <c r="E220" s="20">
        <v>6500000</v>
      </c>
      <c r="F220" s="13" t="s">
        <v>5398</v>
      </c>
      <c r="G220" s="13">
        <f>IFERROR(IF($F220="ALTA",$D220*1.03,
IF($F220="MEDIA",$D220*1,
IF($F220="BAJA",$D220*0.92,
IF($F220="LIQUIDAR",_xlfn.XLOOKUP(A220,Rotación!$A:$A,Rotación!$O:$O,0,0,-1),"")))),"")</f>
        <v>7728000</v>
      </c>
      <c r="H220" s="13">
        <f>IFERROR(IF($F220="ALTA",$D220*1,
IF($F220="MEDIA",$D220*0.97,
IF($F220="BAJA",$D220*0.9,
IF($F220="LIQUIDAR",_xlfn.XLOOKUP(A220,Rotación!$A:$A,Rotación!$O:$O,0,0,-1),"")))),"")</f>
        <v>7560000</v>
      </c>
      <c r="I220" s="13">
        <f>IFERROR(IF($F220="ALTA",$D220*0.97,
IF($F220="MEDIA",$D220*0.94,
IF($F220="BAJA",$D220*0.87,
IF($F220="LIQUIDAR",_xlfn.XLOOKUP(A220,Rotación!$A:$A,Rotación!$O:$O,0,0,-1),"")))),"")</f>
        <v>7308000</v>
      </c>
      <c r="J220" s="13">
        <f>IFERROR(IF($F220="ALTA",$D220*0.94,
IF($F220="MEDIA",$D220*0.9,
IF($F220="BAJA",$D220*0.85,
IF($F220="LIQUIDAR",_xlfn.XLOOKUP(A220,Rotación!$A:$A,Rotación!$O:$O,0,0,-1),"")))),"")</f>
        <v>7140000</v>
      </c>
      <c r="K220" s="13" t="str">
        <f>_xlfn.XLOOKUP(A220,Rotación!$A:$A,Rotación!$P:$P,"",0,-1)</f>
        <v/>
      </c>
      <c r="L220" s="25" t="e">
        <f t="shared" si="14"/>
        <v>#VALUE!</v>
      </c>
      <c r="M220" s="26">
        <f t="shared" si="15"/>
        <v>0.77380952380952384</v>
      </c>
      <c r="N220" s="22" t="str">
        <f>IFERROR(VLOOKUP(A220,'Base ATR'!$1:$1048576,2,0),"")</f>
        <v/>
      </c>
      <c r="O220" s="23" t="str">
        <f t="shared" ca="1" si="16"/>
        <v/>
      </c>
      <c r="P220" t="str">
        <f t="shared" si="17"/>
        <v/>
      </c>
      <c r="R220" t="e">
        <f>VLOOKUP(A220,FORMULA!A:A,1,0)</f>
        <v>#N/A</v>
      </c>
    </row>
    <row r="221" spans="1:18" x14ac:dyDescent="0.3">
      <c r="A221" t="s">
        <v>5064</v>
      </c>
      <c r="B221" t="str">
        <f>IFERROR(VLOOKUP(A221,'Base ATP'!$1:$1048576,3,0),"")</f>
        <v>TOYOTA</v>
      </c>
      <c r="C221" s="19" t="str">
        <f>IFERROR(VLOOKUP(A221,'Base ATP'!$1:$1048576,4,0),"")</f>
        <v>RUSH</v>
      </c>
      <c r="D221" s="20">
        <v>13210000</v>
      </c>
      <c r="E221" s="20">
        <v>11300000</v>
      </c>
      <c r="F221" s="13" t="s">
        <v>5397</v>
      </c>
      <c r="G221" s="13">
        <f>IFERROR(IF($F221="ALTA",$D221*1.03,
IF($F221="MEDIA",$D221*1,
IF($F221="BAJA",$D221*0.92,
IF($F221="LIQUIDAR",_xlfn.XLOOKUP(A221,Rotación!$A:$A,Rotación!$O:$O,0,0,-1),"")))),"")</f>
        <v>13606300</v>
      </c>
      <c r="H221" s="13">
        <f>IFERROR(IF($F221="ALTA",$D221*1,
IF($F221="MEDIA",$D221*0.97,
IF($F221="BAJA",$D221*0.9,
IF($F221="LIQUIDAR",_xlfn.XLOOKUP(A221,Rotación!$A:$A,Rotación!$O:$O,0,0,-1),"")))),"")</f>
        <v>13210000</v>
      </c>
      <c r="I221" s="13">
        <f>IFERROR(IF($F221="ALTA",$D221*0.97,
IF($F221="MEDIA",$D221*0.94,
IF($F221="BAJA",$D221*0.87,
IF($F221="LIQUIDAR",_xlfn.XLOOKUP(A221,Rotación!$A:$A,Rotación!$O:$O,0,0,-1),"")))),"")</f>
        <v>12813700</v>
      </c>
      <c r="J221" s="13">
        <f>IFERROR(IF($F221="ALTA",$D221*0.94,
IF($F221="MEDIA",$D221*0.9,
IF($F221="BAJA",$D221*0.85,
IF($F221="LIQUIDAR",_xlfn.XLOOKUP(A221,Rotación!$A:$A,Rotación!$O:$O,0,0,-1),"")))),"")</f>
        <v>12417400</v>
      </c>
      <c r="K221" s="13" t="str">
        <f>_xlfn.XLOOKUP(A221,Rotación!$A:$A,Rotación!$P:$P,"",0,-1)</f>
        <v/>
      </c>
      <c r="L221" s="25" t="e">
        <f t="shared" si="14"/>
        <v>#VALUE!</v>
      </c>
      <c r="M221" s="26">
        <f t="shared" si="15"/>
        <v>0.85541256623769868</v>
      </c>
      <c r="N221" s="22">
        <f>IFERROR(VLOOKUP(A221,'Base ATR'!$1:$1048576,2,0),"")</f>
        <v>46058.682638888888</v>
      </c>
      <c r="O221" s="23">
        <f t="shared" ca="1" si="16"/>
        <v>167.3173611111124</v>
      </c>
      <c r="P221" t="str">
        <f t="shared" si="17"/>
        <v>SOBRE MERCADO</v>
      </c>
      <c r="R221" t="e">
        <f>VLOOKUP(A221,FORMULA!A:A,1,0)</f>
        <v>#N/A</v>
      </c>
    </row>
    <row r="222" spans="1:18" x14ac:dyDescent="0.3">
      <c r="A222" t="s">
        <v>5061</v>
      </c>
      <c r="B222" t="str">
        <f>IFERROR(VLOOKUP(A222,'Base ATP'!$1:$1048576,3,0),"")</f>
        <v>KIA</v>
      </c>
      <c r="C222" s="19" t="str">
        <f>IFERROR(VLOOKUP(A222,'Base ATP'!$1:$1048576,4,0),"")</f>
        <v>MORNING</v>
      </c>
      <c r="D222" s="20">
        <v>7880000</v>
      </c>
      <c r="E222" s="20">
        <v>6500000</v>
      </c>
      <c r="F222" s="13" t="s">
        <v>5397</v>
      </c>
      <c r="G222" s="13">
        <f>IFERROR(IF($F222="ALTA",$D222*1.03,
IF($F222="MEDIA",$D222*1,
IF($F222="BAJA",$D222*0.92,
IF($F222="LIQUIDAR",_xlfn.XLOOKUP(A222,Rotación!$A:$A,Rotación!$O:$O,0,0,-1),"")))),"")</f>
        <v>8116400</v>
      </c>
      <c r="H222" s="13">
        <f>IFERROR(IF($F222="ALTA",$D222*1,
IF($F222="MEDIA",$D222*0.97,
IF($F222="BAJA",$D222*0.9,
IF($F222="LIQUIDAR",_xlfn.XLOOKUP(A222,Rotación!$A:$A,Rotación!$O:$O,0,0,-1),"")))),"")</f>
        <v>7880000</v>
      </c>
      <c r="I222" s="13">
        <f>IFERROR(IF($F222="ALTA",$D222*0.97,
IF($F222="MEDIA",$D222*0.94,
IF($F222="BAJA",$D222*0.87,
IF($F222="LIQUIDAR",_xlfn.XLOOKUP(A222,Rotación!$A:$A,Rotación!$O:$O,0,0,-1),"")))),"")</f>
        <v>7643600</v>
      </c>
      <c r="J222" s="13">
        <f>IFERROR(IF($F222="ALTA",$D222*0.94,
IF($F222="MEDIA",$D222*0.9,
IF($F222="BAJA",$D222*0.85,
IF($F222="LIQUIDAR",_xlfn.XLOOKUP(A222,Rotación!$A:$A,Rotación!$O:$O,0,0,-1),"")))),"")</f>
        <v>7407200</v>
      </c>
      <c r="K222" s="13" t="str">
        <f>_xlfn.XLOOKUP(A222,Rotación!$A:$A,Rotación!$P:$P,"",0,-1)</f>
        <v/>
      </c>
      <c r="L222" s="25" t="e">
        <f t="shared" si="14"/>
        <v>#VALUE!</v>
      </c>
      <c r="M222" s="26">
        <f t="shared" si="15"/>
        <v>0.82487309644670048</v>
      </c>
      <c r="N222" s="22" t="str">
        <f>IFERROR(VLOOKUP(A222,'Base ATR'!$1:$1048576,2,0),"")</f>
        <v/>
      </c>
      <c r="O222" s="23" t="str">
        <f t="shared" ca="1" si="16"/>
        <v/>
      </c>
      <c r="P222" t="str">
        <f t="shared" si="17"/>
        <v/>
      </c>
      <c r="R222" t="e">
        <f>VLOOKUP(A222,FORMULA!A:A,1,0)</f>
        <v>#N/A</v>
      </c>
    </row>
    <row r="223" spans="1:18" x14ac:dyDescent="0.3">
      <c r="A223" t="s">
        <v>5069</v>
      </c>
      <c r="B223" t="str">
        <f>IFERROR(VLOOKUP(A223,'Base ATP'!$1:$1048576,3,0),"")</f>
        <v>HAVAL</v>
      </c>
      <c r="C223" s="19" t="str">
        <f>IFERROR(VLOOKUP(A223,'Base ATP'!$1:$1048576,4,0),"")</f>
        <v>H7</v>
      </c>
      <c r="D223" s="20">
        <v>9960000</v>
      </c>
      <c r="E223" s="20">
        <v>8500000</v>
      </c>
      <c r="F223" s="13" t="s">
        <v>4033</v>
      </c>
      <c r="G223" s="13">
        <f>IFERROR(IF($F223="ALTA",$D223*1.03,
IF($F223="MEDIA",$D223*1,
IF($F223="BAJA",$D223*0.92,
IF($F223="LIQUIDAR",_xlfn.XLOOKUP(A223,Rotación!$A:$A,Rotación!$O:$O,0,0,-1),"")))),"")</f>
        <v>9960000</v>
      </c>
      <c r="H223" s="13">
        <f>IFERROR(IF($F223="ALTA",$D223*1,
IF($F223="MEDIA",$D223*0.97,
IF($F223="BAJA",$D223*0.9,
IF($F223="LIQUIDAR",_xlfn.XLOOKUP(A223,Rotación!$A:$A,Rotación!$O:$O,0,0,-1),"")))),"")</f>
        <v>9661200</v>
      </c>
      <c r="I223" s="13">
        <f>IFERROR(IF($F223="ALTA",$D223*0.97,
IF($F223="MEDIA",$D223*0.94,
IF($F223="BAJA",$D223*0.87,
IF($F223="LIQUIDAR",_xlfn.XLOOKUP(A223,Rotación!$A:$A,Rotación!$O:$O,0,0,-1),"")))),"")</f>
        <v>9362400</v>
      </c>
      <c r="J223" s="13">
        <f>IFERROR(IF($F223="ALTA",$D223*0.94,
IF($F223="MEDIA",$D223*0.9,
IF($F223="BAJA",$D223*0.85,
IF($F223="LIQUIDAR",_xlfn.XLOOKUP(A223,Rotación!$A:$A,Rotación!$O:$O,0,0,-1),"")))),"")</f>
        <v>8964000</v>
      </c>
      <c r="K223" s="13" t="str">
        <f>_xlfn.XLOOKUP(A223,Rotación!$A:$A,Rotación!$P:$P,"",0,-1)</f>
        <v/>
      </c>
      <c r="L223" s="25" t="e">
        <f t="shared" si="14"/>
        <v>#VALUE!</v>
      </c>
      <c r="M223" s="26">
        <f t="shared" si="15"/>
        <v>0.85341365461847385</v>
      </c>
      <c r="N223" s="22" t="str">
        <f>IFERROR(VLOOKUP(A223,'Base ATR'!$1:$1048576,2,0),"")</f>
        <v/>
      </c>
      <c r="O223" s="23" t="str">
        <f t="shared" ca="1" si="16"/>
        <v/>
      </c>
      <c r="P223" t="str">
        <f t="shared" si="17"/>
        <v/>
      </c>
      <c r="R223" t="e">
        <f>VLOOKUP(A223,FORMULA!A:A,1,0)</f>
        <v>#N/A</v>
      </c>
    </row>
    <row r="224" spans="1:18" x14ac:dyDescent="0.3">
      <c r="A224" t="s">
        <v>4063</v>
      </c>
      <c r="B224" t="str">
        <f>IFERROR(VLOOKUP(A224,'Base ATP'!$1:$1048576,3,0),"")</f>
        <v>PEUGEOT</v>
      </c>
      <c r="C224" s="19" t="str">
        <f>IFERROR(VLOOKUP(A224,'Base ATP'!$1:$1048576,4,0),"")</f>
        <v>NUEVO 5008</v>
      </c>
      <c r="D224" s="20">
        <v>22800000</v>
      </c>
      <c r="E224" s="20">
        <v>16500000</v>
      </c>
      <c r="F224" s="13" t="s">
        <v>5398</v>
      </c>
      <c r="G224" s="13">
        <f>IFERROR(IF($F224="ALTA",$D224*1.03,
IF($F224="MEDIA",$D224*1,
IF($F224="BAJA",$D224*0.92,
IF($F224="LIQUIDAR",_xlfn.XLOOKUP(A224,Rotación!$A:$A,Rotación!$O:$O,0,0,-1),"")))),"")</f>
        <v>20976000</v>
      </c>
      <c r="H224" s="13">
        <f>IFERROR(IF($F224="ALTA",$D224*1,
IF($F224="MEDIA",$D224*0.97,
IF($F224="BAJA",$D224*0.9,
IF($F224="LIQUIDAR",_xlfn.XLOOKUP(A224,Rotación!$A:$A,Rotación!$O:$O,0,0,-1),"")))),"")</f>
        <v>20520000</v>
      </c>
      <c r="I224" s="13">
        <f>IFERROR(IF($F224="ALTA",$D224*0.97,
IF($F224="MEDIA",$D224*0.94,
IF($F224="BAJA",$D224*0.87,
IF($F224="LIQUIDAR",_xlfn.XLOOKUP(A224,Rotación!$A:$A,Rotación!$O:$O,0,0,-1),"")))),"")</f>
        <v>19836000</v>
      </c>
      <c r="J224" s="13">
        <f>IFERROR(IF($F224="ALTA",$D224*0.94,
IF($F224="MEDIA",$D224*0.9,
IF($F224="BAJA",$D224*0.85,
IF($F224="LIQUIDAR",_xlfn.XLOOKUP(A224,Rotación!$A:$A,Rotación!$O:$O,0,0,-1),"")))),"")</f>
        <v>19380000</v>
      </c>
      <c r="K224" s="13">
        <f>_xlfn.XLOOKUP(A224,Rotación!$A:$A,Rotación!$P:$P,"",0,-1)</f>
        <v>19290000</v>
      </c>
      <c r="L224" s="25">
        <f t="shared" si="14"/>
        <v>-3510000</v>
      </c>
      <c r="M224" s="26">
        <f t="shared" si="15"/>
        <v>0.72368421052631582</v>
      </c>
      <c r="N224" s="22">
        <f>IFERROR(VLOOKUP(A224,'Base ATR'!$1:$1048576,2,0),"")</f>
        <v>46049.478472222225</v>
      </c>
      <c r="O224" s="23">
        <f t="shared" ca="1" si="16"/>
        <v>176.52152777777519</v>
      </c>
      <c r="P224" t="str">
        <f t="shared" si="17"/>
        <v>BAJO MERCADO</v>
      </c>
      <c r="R224" t="e">
        <f>VLOOKUP(A224,FORMULA!A:A,1,0)</f>
        <v>#N/A</v>
      </c>
    </row>
    <row r="225" spans="1:18" x14ac:dyDescent="0.3">
      <c r="A225" t="s">
        <v>5073</v>
      </c>
      <c r="B225" t="str">
        <f>IFERROR(VLOOKUP(A225,'Base ATP'!$1:$1048576,3,0),"")</f>
        <v>TOYOTA</v>
      </c>
      <c r="C225" s="19" t="str">
        <f>IFERROR(VLOOKUP(A225,'Base ATP'!$1:$1048576,4,0),"")</f>
        <v>RAV4</v>
      </c>
      <c r="D225" s="20">
        <v>21800000</v>
      </c>
      <c r="E225" s="20">
        <v>18000000</v>
      </c>
      <c r="F225" s="13" t="s">
        <v>4033</v>
      </c>
      <c r="G225" s="13">
        <f>IFERROR(IF($F225="ALTA",$D225*1.03,
IF($F225="MEDIA",$D225*1,
IF($F225="BAJA",$D225*0.92,
IF($F225="LIQUIDAR",_xlfn.XLOOKUP(A225,Rotación!$A:$A,Rotación!$O:$O,0,0,-1),"")))),"")</f>
        <v>21800000</v>
      </c>
      <c r="H225" s="13">
        <f>IFERROR(IF($F225="ALTA",$D225*1,
IF($F225="MEDIA",$D225*0.97,
IF($F225="BAJA",$D225*0.9,
IF($F225="LIQUIDAR",_xlfn.XLOOKUP(A225,Rotación!$A:$A,Rotación!$O:$O,0,0,-1),"")))),"")</f>
        <v>21146000</v>
      </c>
      <c r="I225" s="13">
        <f>IFERROR(IF($F225="ALTA",$D225*0.97,
IF($F225="MEDIA",$D225*0.94,
IF($F225="BAJA",$D225*0.87,
IF($F225="LIQUIDAR",_xlfn.XLOOKUP(A225,Rotación!$A:$A,Rotación!$O:$O,0,0,-1),"")))),"")</f>
        <v>20492000</v>
      </c>
      <c r="J225" s="13">
        <f>IFERROR(IF($F225="ALTA",$D225*0.94,
IF($F225="MEDIA",$D225*0.9,
IF($F225="BAJA",$D225*0.85,
IF($F225="LIQUIDAR",_xlfn.XLOOKUP(A225,Rotación!$A:$A,Rotación!$O:$O,0,0,-1),"")))),"")</f>
        <v>19620000</v>
      </c>
      <c r="K225" s="13">
        <f>_xlfn.XLOOKUP(A225,Rotación!$A:$A,Rotación!$P:$P,"",0,-1)</f>
        <v>20290000</v>
      </c>
      <c r="L225" s="25">
        <f t="shared" si="14"/>
        <v>-1510000</v>
      </c>
      <c r="M225" s="26">
        <f t="shared" si="15"/>
        <v>0.82568807339449546</v>
      </c>
      <c r="N225" s="22">
        <f>IFERROR(VLOOKUP(A225,'Base ATR'!$1:$1048576,2,0),"")</f>
        <v>46203.474999999999</v>
      </c>
      <c r="O225" s="23">
        <f t="shared" ca="1" si="16"/>
        <v>22.525000000001455</v>
      </c>
      <c r="P225" t="str">
        <f t="shared" si="17"/>
        <v>BAJO MERCADO</v>
      </c>
      <c r="R225" t="e">
        <f>VLOOKUP(A225,FORMULA!A:A,1,0)</f>
        <v>#N/A</v>
      </c>
    </row>
    <row r="226" spans="1:18" x14ac:dyDescent="0.3">
      <c r="A226" t="s">
        <v>4071</v>
      </c>
      <c r="B226" t="str">
        <f>IFERROR(VLOOKUP(A226,'Base ATP'!$1:$1048576,3,0),"")</f>
        <v>BAIC</v>
      </c>
      <c r="C226" s="19" t="str">
        <f>IFERROR(VLOOKUP(A226,'Base ATP'!$1:$1048576,4,0),"")</f>
        <v>X55</v>
      </c>
      <c r="D226" s="20">
        <v>9100000</v>
      </c>
      <c r="E226" s="20">
        <v>6953610</v>
      </c>
      <c r="F226" s="13" t="s">
        <v>4033</v>
      </c>
      <c r="G226" s="13">
        <f>IFERROR(IF($F226="ALTA",$D226*1.03,
IF($F226="MEDIA",$D226*1,
IF($F226="BAJA",$D226*0.92,
IF($F226="LIQUIDAR",_xlfn.XLOOKUP(A226,Rotación!$A:$A,Rotación!$O:$O,0,0,-1),"")))),"")</f>
        <v>9100000</v>
      </c>
      <c r="H226" s="13">
        <f>IFERROR(IF($F226="ALTA",$D226*1,
IF($F226="MEDIA",$D226*0.97,
IF($F226="BAJA",$D226*0.9,
IF($F226="LIQUIDAR",_xlfn.XLOOKUP(A226,Rotación!$A:$A,Rotación!$O:$O,0,0,-1),"")))),"")</f>
        <v>8827000</v>
      </c>
      <c r="I226" s="13">
        <f>IFERROR(IF($F226="ALTA",$D226*0.97,
IF($F226="MEDIA",$D226*0.94,
IF($F226="BAJA",$D226*0.87,
IF($F226="LIQUIDAR",_xlfn.XLOOKUP(A226,Rotación!$A:$A,Rotación!$O:$O,0,0,-1),"")))),"")</f>
        <v>8554000</v>
      </c>
      <c r="J226" s="13">
        <f>IFERROR(IF($F226="ALTA",$D226*0.94,
IF($F226="MEDIA",$D226*0.9,
IF($F226="BAJA",$D226*0.85,
IF($F226="LIQUIDAR",_xlfn.XLOOKUP(A226,Rotación!$A:$A,Rotación!$O:$O,0,0,-1),"")))),"")</f>
        <v>8190000</v>
      </c>
      <c r="K226" s="13" t="str">
        <f>_xlfn.XLOOKUP(A226,Rotación!$A:$A,Rotación!$P:$P,"",0,-1)</f>
        <v/>
      </c>
      <c r="L226" s="25" t="e">
        <f t="shared" si="14"/>
        <v>#VALUE!</v>
      </c>
      <c r="M226" s="26">
        <f t="shared" si="15"/>
        <v>0.76413296703296707</v>
      </c>
      <c r="N226" s="22">
        <f>IFERROR(VLOOKUP(A226,'Base ATR'!$1:$1048576,2,0),"")</f>
        <v>46044.644444444442</v>
      </c>
      <c r="O226" s="23">
        <f t="shared" ca="1" si="16"/>
        <v>181.35555555555766</v>
      </c>
      <c r="P226" t="str">
        <f t="shared" si="17"/>
        <v>SOBRE MERCADO</v>
      </c>
      <c r="R226" t="e">
        <f>VLOOKUP(A226,FORMULA!A:A,1,0)</f>
        <v>#N/A</v>
      </c>
    </row>
    <row r="227" spans="1:18" x14ac:dyDescent="0.3">
      <c r="A227" t="s">
        <v>5078</v>
      </c>
      <c r="B227" t="str">
        <f>IFERROR(VLOOKUP(A227,'Base ATP'!$1:$1048576,3,0),"")</f>
        <v>CHERY</v>
      </c>
      <c r="C227" s="19" t="str">
        <f>IFERROR(VLOOKUP(A227,'Base ATP'!$1:$1048576,4,0),"")</f>
        <v>TIGGO 8</v>
      </c>
      <c r="D227" s="20">
        <v>12200000</v>
      </c>
      <c r="E227" s="20">
        <v>9800000</v>
      </c>
      <c r="F227" s="13" t="s">
        <v>4033</v>
      </c>
      <c r="G227" s="13">
        <f>IFERROR(IF($F227="ALTA",$D227*1.03,
IF($F227="MEDIA",$D227*1,
IF($F227="BAJA",$D227*0.92,
IF($F227="LIQUIDAR",_xlfn.XLOOKUP(A227,Rotación!$A:$A,Rotación!$O:$O,0,0,-1),"")))),"")</f>
        <v>12200000</v>
      </c>
      <c r="H227" s="13">
        <f>IFERROR(IF($F227="ALTA",$D227*1,
IF($F227="MEDIA",$D227*0.97,
IF($F227="BAJA",$D227*0.9,
IF($F227="LIQUIDAR",_xlfn.XLOOKUP(A227,Rotación!$A:$A,Rotación!$O:$O,0,0,-1),"")))),"")</f>
        <v>11834000</v>
      </c>
      <c r="I227" s="13">
        <f>IFERROR(IF($F227="ALTA",$D227*0.97,
IF($F227="MEDIA",$D227*0.94,
IF($F227="BAJA",$D227*0.87,
IF($F227="LIQUIDAR",_xlfn.XLOOKUP(A227,Rotación!$A:$A,Rotación!$O:$O,0,0,-1),"")))),"")</f>
        <v>11468000</v>
      </c>
      <c r="J227" s="13">
        <f>IFERROR(IF($F227="ALTA",$D227*0.94,
IF($F227="MEDIA",$D227*0.9,
IF($F227="BAJA",$D227*0.85,
IF($F227="LIQUIDAR",_xlfn.XLOOKUP(A227,Rotación!$A:$A,Rotación!$O:$O,0,0,-1),"")))),"")</f>
        <v>10980000</v>
      </c>
      <c r="K227" s="13" t="str">
        <f>_xlfn.XLOOKUP(A227,Rotación!$A:$A,Rotación!$P:$P,"",0,-1)</f>
        <v/>
      </c>
      <c r="L227" s="25" t="e">
        <f t="shared" si="14"/>
        <v>#VALUE!</v>
      </c>
      <c r="M227" s="26">
        <f t="shared" si="15"/>
        <v>0.80327868852459017</v>
      </c>
      <c r="N227" s="22" t="str">
        <f>IFERROR(VLOOKUP(A227,'Base ATR'!$1:$1048576,2,0),"")</f>
        <v/>
      </c>
      <c r="O227" s="23" t="str">
        <f t="shared" ca="1" si="16"/>
        <v/>
      </c>
      <c r="P227" t="str">
        <f t="shared" si="17"/>
        <v/>
      </c>
      <c r="R227" t="e">
        <f>VLOOKUP(A227,FORMULA!A:A,1,0)</f>
        <v>#N/A</v>
      </c>
    </row>
    <row r="228" spans="1:18" x14ac:dyDescent="0.3">
      <c r="A228" t="s">
        <v>5080</v>
      </c>
      <c r="B228" t="str">
        <f>IFERROR(VLOOKUP(A228,'Base ATP'!$1:$1048576,3,0),"")</f>
        <v>CHEVROLET</v>
      </c>
      <c r="C228" s="19" t="str">
        <f>IFERROR(VLOOKUP(A228,'Base ATP'!$1:$1048576,4,0),"")</f>
        <v>ONIX NEW</v>
      </c>
      <c r="D228" s="20">
        <v>6530000</v>
      </c>
      <c r="E228" s="20">
        <v>5000000</v>
      </c>
      <c r="F228" s="13" t="s">
        <v>5397</v>
      </c>
      <c r="G228" s="13">
        <f>IFERROR(IF($F228="ALTA",$D228*1.03,
IF($F228="MEDIA",$D228*1,
IF($F228="BAJA",$D228*0.92,
IF($F228="LIQUIDAR",_xlfn.XLOOKUP(A228,Rotación!$A:$A,Rotación!$O:$O,0,0,-1),"")))),"")</f>
        <v>6725900</v>
      </c>
      <c r="H228" s="13">
        <f>IFERROR(IF($F228="ALTA",$D228*1,
IF($F228="MEDIA",$D228*0.97,
IF($F228="BAJA",$D228*0.9,
IF($F228="LIQUIDAR",_xlfn.XLOOKUP(A228,Rotación!$A:$A,Rotación!$O:$O,0,0,-1),"")))),"")</f>
        <v>6530000</v>
      </c>
      <c r="I228" s="13">
        <f>IFERROR(IF($F228="ALTA",$D228*0.97,
IF($F228="MEDIA",$D228*0.94,
IF($F228="BAJA",$D228*0.87,
IF($F228="LIQUIDAR",_xlfn.XLOOKUP(A228,Rotación!$A:$A,Rotación!$O:$O,0,0,-1),"")))),"")</f>
        <v>6334100</v>
      </c>
      <c r="J228" s="13">
        <f>IFERROR(IF($F228="ALTA",$D228*0.94,
IF($F228="MEDIA",$D228*0.9,
IF($F228="BAJA",$D228*0.85,
IF($F228="LIQUIDAR",_xlfn.XLOOKUP(A228,Rotación!$A:$A,Rotación!$O:$O,0,0,-1),"")))),"")</f>
        <v>6138200</v>
      </c>
      <c r="K228" s="13" t="str">
        <f>_xlfn.XLOOKUP(A228,Rotación!$A:$A,Rotación!$P:$P,"",0,-1)</f>
        <v/>
      </c>
      <c r="L228" s="25" t="e">
        <f t="shared" si="14"/>
        <v>#VALUE!</v>
      </c>
      <c r="M228" s="26">
        <f t="shared" si="15"/>
        <v>0.76569678407350694</v>
      </c>
      <c r="N228" s="22" t="str">
        <f>IFERROR(VLOOKUP(A228,'Base ATR'!$1:$1048576,2,0),"")</f>
        <v/>
      </c>
      <c r="O228" s="23" t="str">
        <f t="shared" ca="1" si="16"/>
        <v/>
      </c>
      <c r="P228" t="str">
        <f t="shared" si="17"/>
        <v/>
      </c>
      <c r="R228" t="e">
        <f>VLOOKUP(A228,FORMULA!A:A,1,0)</f>
        <v>#N/A</v>
      </c>
    </row>
    <row r="229" spans="1:18" x14ac:dyDescent="0.3">
      <c r="A229" t="s">
        <v>5083</v>
      </c>
      <c r="B229" t="str">
        <f>IFERROR(VLOOKUP(A229,'Base ATP'!$1:$1048576,3,0),"")</f>
        <v>MAHINDRA</v>
      </c>
      <c r="C229" s="19" t="str">
        <f>IFERROR(VLOOKUP(A229,'Base ATP'!$1:$1048576,4,0),"")</f>
        <v>PIK UP</v>
      </c>
      <c r="D229" s="20">
        <v>9500000</v>
      </c>
      <c r="E229" s="20">
        <v>7600000</v>
      </c>
      <c r="F229" s="13" t="s">
        <v>5398</v>
      </c>
      <c r="G229" s="13">
        <f>IFERROR(IF($F229="ALTA",$D229*1.03,
IF($F229="MEDIA",$D229*1,
IF($F229="BAJA",$D229*0.92,
IF($F229="LIQUIDAR",_xlfn.XLOOKUP(A229,Rotación!$A:$A,Rotación!$O:$O,0,0,-1),"")))),"")</f>
        <v>8740000</v>
      </c>
      <c r="H229" s="13">
        <f>IFERROR(IF($F229="ALTA",$D229*1,
IF($F229="MEDIA",$D229*0.97,
IF($F229="BAJA",$D229*0.9,
IF($F229="LIQUIDAR",_xlfn.XLOOKUP(A229,Rotación!$A:$A,Rotación!$O:$O,0,0,-1),"")))),"")</f>
        <v>8550000</v>
      </c>
      <c r="I229" s="13">
        <f>IFERROR(IF($F229="ALTA",$D229*0.97,
IF($F229="MEDIA",$D229*0.94,
IF($F229="BAJA",$D229*0.87,
IF($F229="LIQUIDAR",_xlfn.XLOOKUP(A229,Rotación!$A:$A,Rotación!$O:$O,0,0,-1),"")))),"")</f>
        <v>8265000</v>
      </c>
      <c r="J229" s="13">
        <f>IFERROR(IF($F229="ALTA",$D229*0.94,
IF($F229="MEDIA",$D229*0.9,
IF($F229="BAJA",$D229*0.85,
IF($F229="LIQUIDAR",_xlfn.XLOOKUP(A229,Rotación!$A:$A,Rotación!$O:$O,0,0,-1),"")))),"")</f>
        <v>8075000</v>
      </c>
      <c r="K229" s="13" t="str">
        <f>_xlfn.XLOOKUP(A229,Rotación!$A:$A,Rotación!$P:$P,"",0,-1)</f>
        <v/>
      </c>
      <c r="L229" s="25" t="e">
        <f t="shared" si="14"/>
        <v>#VALUE!</v>
      </c>
      <c r="M229" s="26">
        <f t="shared" si="15"/>
        <v>0.8</v>
      </c>
      <c r="N229" s="22" t="str">
        <f>IFERROR(VLOOKUP(A229,'Base ATR'!$1:$1048576,2,0),"")</f>
        <v/>
      </c>
      <c r="O229" s="23" t="str">
        <f t="shared" ca="1" si="16"/>
        <v/>
      </c>
      <c r="P229" t="str">
        <f t="shared" si="17"/>
        <v/>
      </c>
      <c r="R229" t="e">
        <f>VLOOKUP(A229,FORMULA!A:A,1,0)</f>
        <v>#N/A</v>
      </c>
    </row>
    <row r="230" spans="1:18" x14ac:dyDescent="0.3">
      <c r="A230" t="s">
        <v>5086</v>
      </c>
      <c r="B230" t="str">
        <f>IFERROR(VLOOKUP(A230,'Base ATP'!$1:$1048576,3,0),"")</f>
        <v>CHEVROLET</v>
      </c>
      <c r="C230" s="19" t="str">
        <f>IFERROR(VLOOKUP(A230,'Base ATP'!$1:$1048576,4,0),"")</f>
        <v>COLORADO</v>
      </c>
      <c r="D230" s="20">
        <v>20000000</v>
      </c>
      <c r="E230" s="20">
        <v>16000000</v>
      </c>
      <c r="F230" s="13" t="s">
        <v>5398</v>
      </c>
      <c r="G230" s="13">
        <f>IFERROR(IF($F230="ALTA",$D230*1.03,
IF($F230="MEDIA",$D230*1,
IF($F230="BAJA",$D230*0.92,
IF($F230="LIQUIDAR",_xlfn.XLOOKUP(A230,Rotación!$A:$A,Rotación!$O:$O,0,0,-1),"")))),"")</f>
        <v>18400000</v>
      </c>
      <c r="H230" s="13">
        <f>IFERROR(IF($F230="ALTA",$D230*1,
IF($F230="MEDIA",$D230*0.97,
IF($F230="BAJA",$D230*0.9,
IF($F230="LIQUIDAR",_xlfn.XLOOKUP(A230,Rotación!$A:$A,Rotación!$O:$O,0,0,-1),"")))),"")</f>
        <v>18000000</v>
      </c>
      <c r="I230" s="13">
        <f>IFERROR(IF($F230="ALTA",$D230*0.97,
IF($F230="MEDIA",$D230*0.94,
IF($F230="BAJA",$D230*0.87,
IF($F230="LIQUIDAR",_xlfn.XLOOKUP(A230,Rotación!$A:$A,Rotación!$O:$O,0,0,-1),"")))),"")</f>
        <v>17400000</v>
      </c>
      <c r="J230" s="13">
        <f>IFERROR(IF($F230="ALTA",$D230*0.94,
IF($F230="MEDIA",$D230*0.9,
IF($F230="BAJA",$D230*0.85,
IF($F230="LIQUIDAR",_xlfn.XLOOKUP(A230,Rotación!$A:$A,Rotación!$O:$O,0,0,-1),"")))),"")</f>
        <v>17000000</v>
      </c>
      <c r="K230" s="13" t="str">
        <f>_xlfn.XLOOKUP(A230,Rotación!$A:$A,Rotación!$P:$P,"",0,-1)</f>
        <v/>
      </c>
      <c r="L230" s="25" t="e">
        <f t="shared" si="14"/>
        <v>#VALUE!</v>
      </c>
      <c r="M230" s="26">
        <f t="shared" si="15"/>
        <v>0.8</v>
      </c>
      <c r="N230" s="22" t="str">
        <f>IFERROR(VLOOKUP(A230,'Base ATR'!$1:$1048576,2,0),"")</f>
        <v/>
      </c>
      <c r="O230" s="23" t="str">
        <f t="shared" ca="1" si="16"/>
        <v/>
      </c>
      <c r="P230" t="str">
        <f t="shared" si="17"/>
        <v/>
      </c>
      <c r="R230" t="e">
        <f>VLOOKUP(A230,FORMULA!A:A,1,0)</f>
        <v>#N/A</v>
      </c>
    </row>
    <row r="231" spans="1:18" x14ac:dyDescent="0.3">
      <c r="A231" t="s">
        <v>5088</v>
      </c>
      <c r="B231" t="str">
        <f>IFERROR(VLOOKUP(A231,'Base ATP'!$1:$1048576,3,0),"")</f>
        <v>CHEVROLET</v>
      </c>
      <c r="C231" s="19" t="str">
        <f>IFERROR(VLOOKUP(A231,'Base ATP'!$1:$1048576,4,0),"")</f>
        <v>ONIX SEDAN</v>
      </c>
      <c r="D231" s="20">
        <v>8740000</v>
      </c>
      <c r="E231" s="20">
        <v>7300000</v>
      </c>
      <c r="F231" s="13" t="s">
        <v>5397</v>
      </c>
      <c r="G231" s="13">
        <f>IFERROR(IF($F231="ALTA",$D231*1.03,
IF($F231="MEDIA",$D231*1,
IF($F231="BAJA",$D231*0.92,
IF($F231="LIQUIDAR",_xlfn.XLOOKUP(A231,Rotación!$A:$A,Rotación!$O:$O,0,0,-1),"")))),"")</f>
        <v>9002200</v>
      </c>
      <c r="H231" s="13">
        <f>IFERROR(IF($F231="ALTA",$D231*1,
IF($F231="MEDIA",$D231*0.97,
IF($F231="BAJA",$D231*0.9,
IF($F231="LIQUIDAR",_xlfn.XLOOKUP(A231,Rotación!$A:$A,Rotación!$O:$O,0,0,-1),"")))),"")</f>
        <v>8740000</v>
      </c>
      <c r="I231" s="13">
        <f>IFERROR(IF($F231="ALTA",$D231*0.97,
IF($F231="MEDIA",$D231*0.94,
IF($F231="BAJA",$D231*0.87,
IF($F231="LIQUIDAR",_xlfn.XLOOKUP(A231,Rotación!$A:$A,Rotación!$O:$O,0,0,-1),"")))),"")</f>
        <v>8477800</v>
      </c>
      <c r="J231" s="13">
        <f>IFERROR(IF($F231="ALTA",$D231*0.94,
IF($F231="MEDIA",$D231*0.9,
IF($F231="BAJA",$D231*0.85,
IF($F231="LIQUIDAR",_xlfn.XLOOKUP(A231,Rotación!$A:$A,Rotación!$O:$O,0,0,-1),"")))),"")</f>
        <v>8215600</v>
      </c>
      <c r="K231" s="13" t="str">
        <f>_xlfn.XLOOKUP(A231,Rotación!$A:$A,Rotación!$P:$P,"",0,-1)</f>
        <v/>
      </c>
      <c r="L231" s="25" t="e">
        <f t="shared" si="14"/>
        <v>#VALUE!</v>
      </c>
      <c r="M231" s="26">
        <f t="shared" si="15"/>
        <v>0.83524027459954231</v>
      </c>
      <c r="N231" s="22" t="str">
        <f>IFERROR(VLOOKUP(A231,'Base ATR'!$1:$1048576,2,0),"")</f>
        <v/>
      </c>
      <c r="O231" s="23" t="str">
        <f t="shared" ca="1" si="16"/>
        <v/>
      </c>
      <c r="P231" t="str">
        <f t="shared" si="17"/>
        <v/>
      </c>
      <c r="R231" t="e">
        <f>VLOOKUP(A231,FORMULA!A:A,1,0)</f>
        <v>#N/A</v>
      </c>
    </row>
    <row r="232" spans="1:18" x14ac:dyDescent="0.3">
      <c r="A232" t="s">
        <v>5091</v>
      </c>
      <c r="B232" t="str">
        <f>IFERROR(VLOOKUP(A232,'Base ATP'!$1:$1048576,3,0),"")</f>
        <v>FORD</v>
      </c>
      <c r="C232" s="19" t="str">
        <f>IFERROR(VLOOKUP(A232,'Base ATP'!$1:$1048576,4,0),"")</f>
        <v>RANGER</v>
      </c>
      <c r="D232" s="20">
        <v>22570000</v>
      </c>
      <c r="E232" s="20">
        <v>17000000</v>
      </c>
      <c r="F232" s="13" t="s">
        <v>4033</v>
      </c>
      <c r="G232" s="13">
        <f>IFERROR(IF($F232="ALTA",$D232*1.03,
IF($F232="MEDIA",$D232*1,
IF($F232="BAJA",$D232*0.92,
IF($F232="LIQUIDAR",_xlfn.XLOOKUP(A232,Rotación!$A:$A,Rotación!$O:$O,0,0,-1),"")))),"")</f>
        <v>22570000</v>
      </c>
      <c r="H232" s="13">
        <f>IFERROR(IF($F232="ALTA",$D232*1,
IF($F232="MEDIA",$D232*0.97,
IF($F232="BAJA",$D232*0.9,
IF($F232="LIQUIDAR",_xlfn.XLOOKUP(A232,Rotación!$A:$A,Rotación!$O:$O,0,0,-1),"")))),"")</f>
        <v>21892900</v>
      </c>
      <c r="I232" s="13">
        <f>IFERROR(IF($F232="ALTA",$D232*0.97,
IF($F232="MEDIA",$D232*0.94,
IF($F232="BAJA",$D232*0.87,
IF($F232="LIQUIDAR",_xlfn.XLOOKUP(A232,Rotación!$A:$A,Rotación!$O:$O,0,0,-1),"")))),"")</f>
        <v>21215800</v>
      </c>
      <c r="J232" s="13">
        <f>IFERROR(IF($F232="ALTA",$D232*0.94,
IF($F232="MEDIA",$D232*0.9,
IF($F232="BAJA",$D232*0.85,
IF($F232="LIQUIDAR",_xlfn.XLOOKUP(A232,Rotación!$A:$A,Rotación!$O:$O,0,0,-1),"")))),"")</f>
        <v>20313000</v>
      </c>
      <c r="K232" s="13" t="str">
        <f>_xlfn.XLOOKUP(A232,Rotación!$A:$A,Rotación!$P:$P,"",0,-1)</f>
        <v/>
      </c>
      <c r="L232" s="25" t="e">
        <f t="shared" si="14"/>
        <v>#VALUE!</v>
      </c>
      <c r="M232" s="26">
        <f t="shared" si="15"/>
        <v>0.75321222862206472</v>
      </c>
      <c r="N232" s="22" t="str">
        <f>IFERROR(VLOOKUP(A232,'Base ATR'!$1:$1048576,2,0),"")</f>
        <v/>
      </c>
      <c r="O232" s="23" t="str">
        <f t="shared" ca="1" si="16"/>
        <v/>
      </c>
      <c r="P232" t="str">
        <f t="shared" si="17"/>
        <v/>
      </c>
      <c r="R232" t="e">
        <f>VLOOKUP(A232,FORMULA!A:A,1,0)</f>
        <v>#N/A</v>
      </c>
    </row>
    <row r="233" spans="1:18" x14ac:dyDescent="0.3">
      <c r="A233" t="s">
        <v>5093</v>
      </c>
      <c r="B233" t="str">
        <f>IFERROR(VLOOKUP(A233,'Base ATP'!$1:$1048576,3,0),"")</f>
        <v>SUZUKI</v>
      </c>
      <c r="C233" s="19" t="str">
        <f>IFERROR(VLOOKUP(A233,'Base ATP'!$1:$1048576,4,0),"")</f>
        <v>NUEVO BALENO</v>
      </c>
      <c r="D233" s="20">
        <v>10400000</v>
      </c>
      <c r="E233" s="20">
        <v>8600000</v>
      </c>
      <c r="F233" s="13" t="s">
        <v>5397</v>
      </c>
      <c r="G233" s="13">
        <f>IFERROR(IF($F233="ALTA",$D233*1.03,
IF($F233="MEDIA",$D233*1,
IF($F233="BAJA",$D233*0.92,
IF($F233="LIQUIDAR",_xlfn.XLOOKUP(A233,Rotación!$A:$A,Rotación!$O:$O,0,0,-1),"")))),"")</f>
        <v>10712000</v>
      </c>
      <c r="H233" s="13">
        <f>IFERROR(IF($F233="ALTA",$D233*1,
IF($F233="MEDIA",$D233*0.97,
IF($F233="BAJA",$D233*0.9,
IF($F233="LIQUIDAR",_xlfn.XLOOKUP(A233,Rotación!$A:$A,Rotación!$O:$O,0,0,-1),"")))),"")</f>
        <v>10400000</v>
      </c>
      <c r="I233" s="13">
        <f>IFERROR(IF($F233="ALTA",$D233*0.97,
IF($F233="MEDIA",$D233*0.94,
IF($F233="BAJA",$D233*0.87,
IF($F233="LIQUIDAR",_xlfn.XLOOKUP(A233,Rotación!$A:$A,Rotación!$O:$O,0,0,-1),"")))),"")</f>
        <v>10088000</v>
      </c>
      <c r="J233" s="13">
        <f>IFERROR(IF($F233="ALTA",$D233*0.94,
IF($F233="MEDIA",$D233*0.9,
IF($F233="BAJA",$D233*0.85,
IF($F233="LIQUIDAR",_xlfn.XLOOKUP(A233,Rotación!$A:$A,Rotación!$O:$O,0,0,-1),"")))),"")</f>
        <v>9776000</v>
      </c>
      <c r="K233" s="13" t="str">
        <f>_xlfn.XLOOKUP(A233,Rotación!$A:$A,Rotación!$P:$P,"",0,-1)</f>
        <v/>
      </c>
      <c r="L233" s="25" t="e">
        <f t="shared" si="14"/>
        <v>#VALUE!</v>
      </c>
      <c r="M233" s="26">
        <f t="shared" si="15"/>
        <v>0.82692307692307687</v>
      </c>
      <c r="N233" s="22" t="str">
        <f>IFERROR(VLOOKUP(A233,'Base ATR'!$1:$1048576,2,0),"")</f>
        <v/>
      </c>
      <c r="O233" s="23" t="str">
        <f t="shared" ca="1" si="16"/>
        <v/>
      </c>
      <c r="P233" t="str">
        <f t="shared" si="17"/>
        <v/>
      </c>
      <c r="R233" t="e">
        <f>VLOOKUP(A233,FORMULA!A:A,1,0)</f>
        <v>#N/A</v>
      </c>
    </row>
    <row r="234" spans="1:18" x14ac:dyDescent="0.3">
      <c r="A234" t="s">
        <v>5096</v>
      </c>
      <c r="B234" t="str">
        <f>IFERROR(VLOOKUP(A234,'Base ATP'!$1:$1048576,3,0),"")</f>
        <v>NISSAN</v>
      </c>
      <c r="C234" s="19" t="str">
        <f>IFERROR(VLOOKUP(A234,'Base ATP'!$1:$1048576,4,0),"")</f>
        <v>NP300 NAVARA</v>
      </c>
      <c r="D234" s="20">
        <v>13980000</v>
      </c>
      <c r="E234" s="20">
        <v>11000000</v>
      </c>
      <c r="F234" s="13" t="s">
        <v>5398</v>
      </c>
      <c r="G234" s="13">
        <f>IFERROR(IF($F234="ALTA",$D234*1.03,
IF($F234="MEDIA",$D234*1,
IF($F234="BAJA",$D234*0.92,
IF($F234="LIQUIDAR",_xlfn.XLOOKUP(A234,Rotación!$A:$A,Rotación!$O:$O,0,0,-1),"")))),"")</f>
        <v>12861600</v>
      </c>
      <c r="H234" s="13">
        <f>IFERROR(IF($F234="ALTA",$D234*1,
IF($F234="MEDIA",$D234*0.97,
IF($F234="BAJA",$D234*0.9,
IF($F234="LIQUIDAR",_xlfn.XLOOKUP(A234,Rotación!$A:$A,Rotación!$O:$O,0,0,-1),"")))),"")</f>
        <v>12582000</v>
      </c>
      <c r="I234" s="13">
        <f>IFERROR(IF($F234="ALTA",$D234*0.97,
IF($F234="MEDIA",$D234*0.94,
IF($F234="BAJA",$D234*0.87,
IF($F234="LIQUIDAR",_xlfn.XLOOKUP(A234,Rotación!$A:$A,Rotación!$O:$O,0,0,-1),"")))),"")</f>
        <v>12162600</v>
      </c>
      <c r="J234" s="13">
        <f>IFERROR(IF($F234="ALTA",$D234*0.94,
IF($F234="MEDIA",$D234*0.9,
IF($F234="BAJA",$D234*0.85,
IF($F234="LIQUIDAR",_xlfn.XLOOKUP(A234,Rotación!$A:$A,Rotación!$O:$O,0,0,-1),"")))),"")</f>
        <v>11883000</v>
      </c>
      <c r="K234" s="13" t="str">
        <f>_xlfn.XLOOKUP(A234,Rotación!$A:$A,Rotación!$P:$P,"",0,-1)</f>
        <v/>
      </c>
      <c r="L234" s="25" t="e">
        <f t="shared" si="14"/>
        <v>#VALUE!</v>
      </c>
      <c r="M234" s="26">
        <f t="shared" si="15"/>
        <v>0.7868383404864091</v>
      </c>
      <c r="N234" s="22" t="str">
        <f>IFERROR(VLOOKUP(A234,'Base ATR'!$1:$1048576,2,0),"")</f>
        <v/>
      </c>
      <c r="O234" s="23" t="str">
        <f t="shared" ca="1" si="16"/>
        <v/>
      </c>
      <c r="P234" t="str">
        <f t="shared" si="17"/>
        <v/>
      </c>
      <c r="R234" t="e">
        <f>VLOOKUP(A234,FORMULA!A:A,1,0)</f>
        <v>#N/A</v>
      </c>
    </row>
    <row r="235" spans="1:18" x14ac:dyDescent="0.3">
      <c r="A235" t="s">
        <v>4059</v>
      </c>
      <c r="B235" t="str">
        <f>IFERROR(VLOOKUP(A235,'Base ATP'!$1:$1048576,3,0),"")</f>
        <v>CHERY</v>
      </c>
      <c r="C235" s="19" t="str">
        <f>IFERROR(VLOOKUP(A235,'Base ATP'!$1:$1048576,4,0),"")</f>
        <v>TIGGO 7 PRO</v>
      </c>
      <c r="D235" s="20">
        <v>12420000</v>
      </c>
      <c r="E235" s="20">
        <v>10200000</v>
      </c>
      <c r="F235" s="13" t="s">
        <v>4033</v>
      </c>
      <c r="G235" s="13">
        <f>IFERROR(IF($F235="ALTA",$D235*1.03,
IF($F235="MEDIA",$D235*1,
IF($F235="BAJA",$D235*0.92,
IF($F235="LIQUIDAR",_xlfn.XLOOKUP(A235,Rotación!$A:$A,Rotación!$O:$O,0,0,-1),"")))),"")</f>
        <v>12420000</v>
      </c>
      <c r="H235" s="13">
        <f>IFERROR(IF($F235="ALTA",$D235*1,
IF($F235="MEDIA",$D235*0.97,
IF($F235="BAJA",$D235*0.9,
IF($F235="LIQUIDAR",_xlfn.XLOOKUP(A235,Rotación!$A:$A,Rotación!$O:$O,0,0,-1),"")))),"")</f>
        <v>12047400</v>
      </c>
      <c r="I235" s="13">
        <f>IFERROR(IF($F235="ALTA",$D235*0.97,
IF($F235="MEDIA",$D235*0.94,
IF($F235="BAJA",$D235*0.87,
IF($F235="LIQUIDAR",_xlfn.XLOOKUP(A235,Rotación!$A:$A,Rotación!$O:$O,0,0,-1),"")))),"")</f>
        <v>11674800</v>
      </c>
      <c r="J235" s="13">
        <f>IFERROR(IF($F235="ALTA",$D235*0.94,
IF($F235="MEDIA",$D235*0.9,
IF($F235="BAJA",$D235*0.85,
IF($F235="LIQUIDAR",_xlfn.XLOOKUP(A235,Rotación!$A:$A,Rotación!$O:$O,0,0,-1),"")))),"")</f>
        <v>11178000</v>
      </c>
      <c r="K235" s="13" t="str">
        <f>_xlfn.XLOOKUP(A235,Rotación!$A:$A,Rotación!$P:$P,"",0,-1)</f>
        <v/>
      </c>
      <c r="L235" s="25" t="e">
        <f t="shared" si="14"/>
        <v>#VALUE!</v>
      </c>
      <c r="M235" s="26">
        <f t="shared" si="15"/>
        <v>0.82125603864734298</v>
      </c>
      <c r="N235" s="22">
        <f>IFERROR(VLOOKUP(A235,'Base ATR'!$1:$1048576,2,0),"")</f>
        <v>46049.683333333334</v>
      </c>
      <c r="O235" s="23">
        <f t="shared" ca="1" si="16"/>
        <v>176.3166666666657</v>
      </c>
      <c r="P235" t="str">
        <f t="shared" si="17"/>
        <v>SOBRE MERCADO</v>
      </c>
      <c r="R235" t="e">
        <f>VLOOKUP(A235,FORMULA!A:A,1,0)</f>
        <v>#N/A</v>
      </c>
    </row>
    <row r="236" spans="1:18" x14ac:dyDescent="0.3">
      <c r="A236" t="s">
        <v>5100</v>
      </c>
      <c r="B236" t="str">
        <f>IFERROR(VLOOKUP(A236,'Base ATP'!$1:$1048576,3,0),"")</f>
        <v>HYUNDAI</v>
      </c>
      <c r="C236" s="19" t="str">
        <f>IFERROR(VLOOKUP(A236,'Base ATP'!$1:$1048576,4,0),"")</f>
        <v>ELANTRA</v>
      </c>
      <c r="D236" s="20">
        <v>9420000</v>
      </c>
      <c r="E236" s="20">
        <v>7700000</v>
      </c>
      <c r="F236" s="13" t="s">
        <v>4033</v>
      </c>
      <c r="G236" s="13">
        <f>IFERROR(IF($F236="ALTA",$D236*1.03,
IF($F236="MEDIA",$D236*1,
IF($F236="BAJA",$D236*0.92,
IF($F236="LIQUIDAR",_xlfn.XLOOKUP(A236,Rotación!$A:$A,Rotación!$O:$O,0,0,-1),"")))),"")</f>
        <v>9420000</v>
      </c>
      <c r="H236" s="13">
        <f>IFERROR(IF($F236="ALTA",$D236*1,
IF($F236="MEDIA",$D236*0.97,
IF($F236="BAJA",$D236*0.9,
IF($F236="LIQUIDAR",_xlfn.XLOOKUP(A236,Rotación!$A:$A,Rotación!$O:$O,0,0,-1),"")))),"")</f>
        <v>9137400</v>
      </c>
      <c r="I236" s="13">
        <f>IFERROR(IF($F236="ALTA",$D236*0.97,
IF($F236="MEDIA",$D236*0.94,
IF($F236="BAJA",$D236*0.87,
IF($F236="LIQUIDAR",_xlfn.XLOOKUP(A236,Rotación!$A:$A,Rotación!$O:$O,0,0,-1),"")))),"")</f>
        <v>8854800</v>
      </c>
      <c r="J236" s="13">
        <f>IFERROR(IF($F236="ALTA",$D236*0.94,
IF($F236="MEDIA",$D236*0.9,
IF($F236="BAJA",$D236*0.85,
IF($F236="LIQUIDAR",_xlfn.XLOOKUP(A236,Rotación!$A:$A,Rotación!$O:$O,0,0,-1),"")))),"")</f>
        <v>8478000</v>
      </c>
      <c r="K236" s="13" t="str">
        <f>_xlfn.XLOOKUP(A236,Rotación!$A:$A,Rotación!$P:$P,"",0,-1)</f>
        <v/>
      </c>
      <c r="L236" s="25" t="e">
        <f t="shared" si="14"/>
        <v>#VALUE!</v>
      </c>
      <c r="M236" s="26">
        <f t="shared" si="15"/>
        <v>0.81740976645435248</v>
      </c>
      <c r="N236" s="22" t="str">
        <f>IFERROR(VLOOKUP(A236,'Base ATR'!$1:$1048576,2,0),"")</f>
        <v/>
      </c>
      <c r="O236" s="23" t="str">
        <f t="shared" ca="1" si="16"/>
        <v/>
      </c>
      <c r="P236" t="str">
        <f t="shared" si="17"/>
        <v/>
      </c>
      <c r="R236" t="e">
        <f>VLOOKUP(A236,FORMULA!A:A,1,0)</f>
        <v>#N/A</v>
      </c>
    </row>
    <row r="237" spans="1:18" x14ac:dyDescent="0.3">
      <c r="A237" t="s">
        <v>4066</v>
      </c>
      <c r="B237" t="str">
        <f>IFERROR(VLOOKUP(A237,'Base ATP'!$1:$1048576,3,0),"")</f>
        <v>MG</v>
      </c>
      <c r="C237" s="19" t="str">
        <f>IFERROR(VLOOKUP(A237,'Base ATP'!$1:$1048576,4,0),"")</f>
        <v>NEW 3</v>
      </c>
      <c r="D237" s="20">
        <v>8450000</v>
      </c>
      <c r="E237" s="20">
        <v>6600000</v>
      </c>
      <c r="F237" s="13" t="s">
        <v>4033</v>
      </c>
      <c r="G237" s="13">
        <f>IFERROR(IF($F237="ALTA",$D237*1.03,
IF($F237="MEDIA",$D237*1,
IF($F237="BAJA",$D237*0.92,
IF($F237="LIQUIDAR",_xlfn.XLOOKUP(A237,Rotación!$A:$A,Rotación!$O:$O,0,0,-1),"")))),"")</f>
        <v>8450000</v>
      </c>
      <c r="H237" s="13">
        <f>IFERROR(IF($F237="ALTA",$D237*1,
IF($F237="MEDIA",$D237*0.97,
IF($F237="BAJA",$D237*0.9,
IF($F237="LIQUIDAR",_xlfn.XLOOKUP(A237,Rotación!$A:$A,Rotación!$O:$O,0,0,-1),"")))),"")</f>
        <v>8196500</v>
      </c>
      <c r="I237" s="13">
        <f>IFERROR(IF($F237="ALTA",$D237*0.97,
IF($F237="MEDIA",$D237*0.94,
IF($F237="BAJA",$D237*0.87,
IF($F237="LIQUIDAR",_xlfn.XLOOKUP(A237,Rotación!$A:$A,Rotación!$O:$O,0,0,-1),"")))),"")</f>
        <v>7943000</v>
      </c>
      <c r="J237" s="13">
        <f>IFERROR(IF($F237="ALTA",$D237*0.94,
IF($F237="MEDIA",$D237*0.9,
IF($F237="BAJA",$D237*0.85,
IF($F237="LIQUIDAR",_xlfn.XLOOKUP(A237,Rotación!$A:$A,Rotación!$O:$O,0,0,-1),"")))),"")</f>
        <v>7605000</v>
      </c>
      <c r="K237" s="13" t="str">
        <f>_xlfn.XLOOKUP(A237,Rotación!$A:$A,Rotación!$P:$P,"",0,-1)</f>
        <v/>
      </c>
      <c r="L237" s="25" t="e">
        <f t="shared" si="14"/>
        <v>#VALUE!</v>
      </c>
      <c r="M237" s="26">
        <f t="shared" si="15"/>
        <v>0.78106508875739644</v>
      </c>
      <c r="N237" s="22">
        <f>IFERROR(VLOOKUP(A237,'Base ATR'!$1:$1048576,2,0),"")</f>
        <v>46046.463194444441</v>
      </c>
      <c r="O237" s="23">
        <f t="shared" ca="1" si="16"/>
        <v>179.53680555555911</v>
      </c>
      <c r="P237" t="str">
        <f t="shared" si="17"/>
        <v>SOBRE MERCADO</v>
      </c>
      <c r="R237" t="e">
        <f>VLOOKUP(A237,FORMULA!A:A,1,0)</f>
        <v>#N/A</v>
      </c>
    </row>
    <row r="238" spans="1:18" x14ac:dyDescent="0.3">
      <c r="A238" t="s">
        <v>5104</v>
      </c>
      <c r="B238" t="str">
        <f>IFERROR(VLOOKUP(A238,'Base ATP'!$1:$1048576,3,0),"")</f>
        <v>MG</v>
      </c>
      <c r="C238" s="19" t="str">
        <f>IFERROR(VLOOKUP(A238,'Base ATP'!$1:$1048576,4,0),"")</f>
        <v>ZS</v>
      </c>
      <c r="D238" s="20">
        <v>7830000</v>
      </c>
      <c r="E238" s="20">
        <v>6300000</v>
      </c>
      <c r="F238" s="13" t="s">
        <v>4033</v>
      </c>
      <c r="G238" s="13">
        <f>IFERROR(IF($F238="ALTA",$D238*1.03,
IF($F238="MEDIA",$D238*1,
IF($F238="BAJA",$D238*0.92,
IF($F238="LIQUIDAR",_xlfn.XLOOKUP(A238,Rotación!$A:$A,Rotación!$O:$O,0,0,-1),"")))),"")</f>
        <v>7830000</v>
      </c>
      <c r="H238" s="13">
        <f>IFERROR(IF($F238="ALTA",$D238*1,
IF($F238="MEDIA",$D238*0.97,
IF($F238="BAJA",$D238*0.9,
IF($F238="LIQUIDAR",_xlfn.XLOOKUP(A238,Rotación!$A:$A,Rotación!$O:$O,0,0,-1),"")))),"")</f>
        <v>7595100</v>
      </c>
      <c r="I238" s="13">
        <f>IFERROR(IF($F238="ALTA",$D238*0.97,
IF($F238="MEDIA",$D238*0.94,
IF($F238="BAJA",$D238*0.87,
IF($F238="LIQUIDAR",_xlfn.XLOOKUP(A238,Rotación!$A:$A,Rotación!$O:$O,0,0,-1),"")))),"")</f>
        <v>7360200</v>
      </c>
      <c r="J238" s="13">
        <f>IFERROR(IF($F238="ALTA",$D238*0.94,
IF($F238="MEDIA",$D238*0.9,
IF($F238="BAJA",$D238*0.85,
IF($F238="LIQUIDAR",_xlfn.XLOOKUP(A238,Rotación!$A:$A,Rotación!$O:$O,0,0,-1),"")))),"")</f>
        <v>7047000</v>
      </c>
      <c r="K238" s="13" t="str">
        <f>_xlfn.XLOOKUP(A238,Rotación!$A:$A,Rotación!$P:$P,"",0,-1)</f>
        <v/>
      </c>
      <c r="L238" s="25" t="e">
        <f t="shared" si="14"/>
        <v>#VALUE!</v>
      </c>
      <c r="M238" s="26">
        <f t="shared" si="15"/>
        <v>0.8045977011494253</v>
      </c>
      <c r="N238" s="22" t="str">
        <f>IFERROR(VLOOKUP(A238,'Base ATR'!$1:$1048576,2,0),"")</f>
        <v/>
      </c>
      <c r="O238" s="23" t="str">
        <f t="shared" ca="1" si="16"/>
        <v/>
      </c>
      <c r="P238" t="str">
        <f t="shared" si="17"/>
        <v/>
      </c>
      <c r="R238" t="e">
        <f>VLOOKUP(A238,FORMULA!A:A,1,0)</f>
        <v>#N/A</v>
      </c>
    </row>
    <row r="239" spans="1:18" x14ac:dyDescent="0.3">
      <c r="A239" t="s">
        <v>4061</v>
      </c>
      <c r="B239" t="str">
        <f>IFERROR(VLOOKUP(A239,'Base ATP'!$1:$1048576,3,0),"")</f>
        <v>CHEVROLET</v>
      </c>
      <c r="C239" s="19" t="str">
        <f>IFERROR(VLOOKUP(A239,'Base ATP'!$1:$1048576,4,0),"")</f>
        <v>SPARK II</v>
      </c>
      <c r="D239" s="20">
        <v>4860000</v>
      </c>
      <c r="E239" s="20">
        <v>3500000</v>
      </c>
      <c r="F239" s="13" t="s">
        <v>4033</v>
      </c>
      <c r="G239" s="13">
        <f>IFERROR(IF($F239="ALTA",$D239*1.03,
IF($F239="MEDIA",$D239*1,
IF($F239="BAJA",$D239*0.92,
IF($F239="LIQUIDAR",_xlfn.XLOOKUP(A239,Rotación!$A:$A,Rotación!$O:$O,0,0,-1),"")))),"")</f>
        <v>4860000</v>
      </c>
      <c r="H239" s="13">
        <f>IFERROR(IF($F239="ALTA",$D239*1,
IF($F239="MEDIA",$D239*0.97,
IF($F239="BAJA",$D239*0.9,
IF($F239="LIQUIDAR",_xlfn.XLOOKUP(A239,Rotación!$A:$A,Rotación!$O:$O,0,0,-1),"")))),"")</f>
        <v>4714200</v>
      </c>
      <c r="I239" s="13">
        <f>IFERROR(IF($F239="ALTA",$D239*0.97,
IF($F239="MEDIA",$D239*0.94,
IF($F239="BAJA",$D239*0.87,
IF($F239="LIQUIDAR",_xlfn.XLOOKUP(A239,Rotación!$A:$A,Rotación!$O:$O,0,0,-1),"")))),"")</f>
        <v>4568400</v>
      </c>
      <c r="J239" s="13">
        <f>IFERROR(IF($F239="ALTA",$D239*0.94,
IF($F239="MEDIA",$D239*0.9,
IF($F239="BAJA",$D239*0.85,
IF($F239="LIQUIDAR",_xlfn.XLOOKUP(A239,Rotación!$A:$A,Rotación!$O:$O,0,0,-1),"")))),"")</f>
        <v>4374000</v>
      </c>
      <c r="K239" s="13" t="str">
        <f>_xlfn.XLOOKUP(A239,Rotación!$A:$A,Rotación!$P:$P,"",0,-1)</f>
        <v/>
      </c>
      <c r="L239" s="25" t="e">
        <f t="shared" si="14"/>
        <v>#VALUE!</v>
      </c>
      <c r="M239" s="26">
        <f t="shared" si="15"/>
        <v>0.72016460905349799</v>
      </c>
      <c r="N239" s="22">
        <f>IFERROR(VLOOKUP(A239,'Base ATR'!$1:$1048576,2,0),"")</f>
        <v>46049.498611111114</v>
      </c>
      <c r="O239" s="23">
        <f t="shared" ca="1" si="16"/>
        <v>176.50138888888614</v>
      </c>
      <c r="P239" t="str">
        <f t="shared" si="17"/>
        <v>SOBRE MERCADO</v>
      </c>
      <c r="R239" t="e">
        <f>VLOOKUP(A239,FORMULA!A:A,1,0)</f>
        <v>#N/A</v>
      </c>
    </row>
    <row r="240" spans="1:18" x14ac:dyDescent="0.3">
      <c r="A240" t="s">
        <v>5107</v>
      </c>
      <c r="B240" t="str">
        <f>IFERROR(VLOOKUP(A240,'Base ATP'!$1:$1048576,3,0),"")</f>
        <v>KIA</v>
      </c>
      <c r="C240" s="19" t="str">
        <f>IFERROR(VLOOKUP(A240,'Base ATP'!$1:$1048576,4,0),"")</f>
        <v>SOLUTO</v>
      </c>
      <c r="D240" s="20">
        <v>8900000</v>
      </c>
      <c r="E240" s="20">
        <v>7600000</v>
      </c>
      <c r="F240" s="13" t="s">
        <v>5397</v>
      </c>
      <c r="G240" s="13">
        <f>IFERROR(IF($F240="ALTA",$D240*1.03,
IF($F240="MEDIA",$D240*1,
IF($F240="BAJA",$D240*0.92,
IF($F240="LIQUIDAR",_xlfn.XLOOKUP(A240,Rotación!$A:$A,Rotación!$O:$O,0,0,-1),"")))),"")</f>
        <v>9167000</v>
      </c>
      <c r="H240" s="13">
        <f>IFERROR(IF($F240="ALTA",$D240*1,
IF($F240="MEDIA",$D240*0.97,
IF($F240="BAJA",$D240*0.9,
IF($F240="LIQUIDAR",_xlfn.XLOOKUP(A240,Rotación!$A:$A,Rotación!$O:$O,0,0,-1),"")))),"")</f>
        <v>8900000</v>
      </c>
      <c r="I240" s="13">
        <f>IFERROR(IF($F240="ALTA",$D240*0.97,
IF($F240="MEDIA",$D240*0.94,
IF($F240="BAJA",$D240*0.87,
IF($F240="LIQUIDAR",_xlfn.XLOOKUP(A240,Rotación!$A:$A,Rotación!$O:$O,0,0,-1),"")))),"")</f>
        <v>8633000</v>
      </c>
      <c r="J240" s="13">
        <f>IFERROR(IF($F240="ALTA",$D240*0.94,
IF($F240="MEDIA",$D240*0.9,
IF($F240="BAJA",$D240*0.85,
IF($F240="LIQUIDAR",_xlfn.XLOOKUP(A240,Rotación!$A:$A,Rotación!$O:$O,0,0,-1),"")))),"")</f>
        <v>8365999.9999999991</v>
      </c>
      <c r="K240" s="13" t="str">
        <f>_xlfn.XLOOKUP(A240,Rotación!$A:$A,Rotación!$P:$P,"",0,-1)</f>
        <v/>
      </c>
      <c r="L240" s="25" t="e">
        <f t="shared" si="14"/>
        <v>#VALUE!</v>
      </c>
      <c r="M240" s="26">
        <f t="shared" si="15"/>
        <v>0.8539325842696629</v>
      </c>
      <c r="N240" s="22" t="str">
        <f>IFERROR(VLOOKUP(A240,'Base ATR'!$1:$1048576,2,0),"")</f>
        <v/>
      </c>
      <c r="O240" s="23" t="str">
        <f t="shared" ca="1" si="16"/>
        <v/>
      </c>
      <c r="P240" t="str">
        <f t="shared" si="17"/>
        <v/>
      </c>
      <c r="R240" t="e">
        <f>VLOOKUP(A240,FORMULA!A:A,1,0)</f>
        <v>#N/A</v>
      </c>
    </row>
    <row r="241" spans="1:18" x14ac:dyDescent="0.3">
      <c r="A241" t="s">
        <v>4064</v>
      </c>
      <c r="B241" t="str">
        <f>IFERROR(VLOOKUP(A241,'Base ATP'!$1:$1048576,3,0),"")</f>
        <v>NISSAN</v>
      </c>
      <c r="C241" s="19" t="str">
        <f>IFERROR(VLOOKUP(A241,'Base ATP'!$1:$1048576,4,0),"")</f>
        <v>QASHQAI</v>
      </c>
      <c r="D241" s="20">
        <v>16000000</v>
      </c>
      <c r="E241" s="20">
        <v>13000000</v>
      </c>
      <c r="F241" s="13" t="s">
        <v>4033</v>
      </c>
      <c r="G241" s="13">
        <f>IFERROR(IF($F241="ALTA",$D241*1.03,
IF($F241="MEDIA",$D241*1,
IF($F241="BAJA",$D241*0.92,
IF($F241="LIQUIDAR",_xlfn.XLOOKUP(A241,Rotación!$A:$A,Rotación!$O:$O,0,0,-1),"")))),"")</f>
        <v>16000000</v>
      </c>
      <c r="H241" s="13">
        <f>IFERROR(IF($F241="ALTA",$D241*1,
IF($F241="MEDIA",$D241*0.97,
IF($F241="BAJA",$D241*0.9,
IF($F241="LIQUIDAR",_xlfn.XLOOKUP(A241,Rotación!$A:$A,Rotación!$O:$O,0,0,-1),"")))),"")</f>
        <v>15520000</v>
      </c>
      <c r="I241" s="13">
        <f>IFERROR(IF($F241="ALTA",$D241*0.97,
IF($F241="MEDIA",$D241*0.94,
IF($F241="BAJA",$D241*0.87,
IF($F241="LIQUIDAR",_xlfn.XLOOKUP(A241,Rotación!$A:$A,Rotación!$O:$O,0,0,-1),"")))),"")</f>
        <v>15040000</v>
      </c>
      <c r="J241" s="13">
        <f>IFERROR(IF($F241="ALTA",$D241*0.94,
IF($F241="MEDIA",$D241*0.9,
IF($F241="BAJA",$D241*0.85,
IF($F241="LIQUIDAR",_xlfn.XLOOKUP(A241,Rotación!$A:$A,Rotación!$O:$O,0,0,-1),"")))),"")</f>
        <v>14400000</v>
      </c>
      <c r="K241" s="13" t="str">
        <f>_xlfn.XLOOKUP(A241,Rotación!$A:$A,Rotación!$P:$P,"",0,-1)</f>
        <v/>
      </c>
      <c r="L241" s="25" t="e">
        <f t="shared" si="14"/>
        <v>#VALUE!</v>
      </c>
      <c r="M241" s="26">
        <f t="shared" si="15"/>
        <v>0.8125</v>
      </c>
      <c r="N241" s="22">
        <f>IFERROR(VLOOKUP(A241,'Base ATR'!$1:$1048576,2,0),"")</f>
        <v>46048.677083333336</v>
      </c>
      <c r="O241" s="23">
        <f t="shared" ca="1" si="16"/>
        <v>177.32291666666424</v>
      </c>
      <c r="P241" t="str">
        <f t="shared" si="17"/>
        <v>SOBRE MERCADO</v>
      </c>
      <c r="R241" t="e">
        <f>VLOOKUP(A241,FORMULA!A:A,1,0)</f>
        <v>#N/A</v>
      </c>
    </row>
    <row r="242" spans="1:18" x14ac:dyDescent="0.3">
      <c r="A242" t="s">
        <v>4062</v>
      </c>
      <c r="B242" t="str">
        <f>IFERROR(VLOOKUP(A242,'Base ATP'!$1:$1048576,3,0),"")</f>
        <v>NISSAN</v>
      </c>
      <c r="C242" s="19" t="str">
        <f>IFERROR(VLOOKUP(A242,'Base ATP'!$1:$1048576,4,0),"")</f>
        <v>NUEVA X-TRAIL</v>
      </c>
      <c r="D242" s="20">
        <v>22890000</v>
      </c>
      <c r="E242" s="20">
        <v>18200000</v>
      </c>
      <c r="F242" s="13" t="s">
        <v>4033</v>
      </c>
      <c r="G242" s="13">
        <f>IFERROR(IF($F242="ALTA",$D242*1.03,
IF($F242="MEDIA",$D242*1,
IF($F242="BAJA",$D242*0.92,
IF($F242="LIQUIDAR",_xlfn.XLOOKUP(A242,Rotación!$A:$A,Rotación!$O:$O,0,0,-1),"")))),"")</f>
        <v>22890000</v>
      </c>
      <c r="H242" s="13">
        <f>IFERROR(IF($F242="ALTA",$D242*1,
IF($F242="MEDIA",$D242*0.97,
IF($F242="BAJA",$D242*0.9,
IF($F242="LIQUIDAR",_xlfn.XLOOKUP(A242,Rotación!$A:$A,Rotación!$O:$O,0,0,-1),"")))),"")</f>
        <v>22203300</v>
      </c>
      <c r="I242" s="13">
        <f>IFERROR(IF($F242="ALTA",$D242*0.97,
IF($F242="MEDIA",$D242*0.94,
IF($F242="BAJA",$D242*0.87,
IF($F242="LIQUIDAR",_xlfn.XLOOKUP(A242,Rotación!$A:$A,Rotación!$O:$O,0,0,-1),"")))),"")</f>
        <v>21516600</v>
      </c>
      <c r="J242" s="13">
        <f>IFERROR(IF($F242="ALTA",$D242*0.94,
IF($F242="MEDIA",$D242*0.9,
IF($F242="BAJA",$D242*0.85,
IF($F242="LIQUIDAR",_xlfn.XLOOKUP(A242,Rotación!$A:$A,Rotación!$O:$O,0,0,-1),"")))),"")</f>
        <v>20601000</v>
      </c>
      <c r="K242" s="13" t="str">
        <f>_xlfn.XLOOKUP(A242,Rotación!$A:$A,Rotación!$P:$P,"",0,-1)</f>
        <v/>
      </c>
      <c r="L242" s="25" t="e">
        <f t="shared" si="14"/>
        <v>#VALUE!</v>
      </c>
      <c r="M242" s="26">
        <f t="shared" si="15"/>
        <v>0.7951070336391437</v>
      </c>
      <c r="N242" s="22">
        <f>IFERROR(VLOOKUP(A242,'Base ATR'!$1:$1048576,2,0),"")</f>
        <v>46049.479166666664</v>
      </c>
      <c r="O242" s="23">
        <f t="shared" ca="1" si="16"/>
        <v>176.52083333333576</v>
      </c>
      <c r="P242" t="str">
        <f t="shared" si="17"/>
        <v>SOBRE MERCADO</v>
      </c>
      <c r="R242" t="e">
        <f>VLOOKUP(A242,FORMULA!A:A,1,0)</f>
        <v>#N/A</v>
      </c>
    </row>
    <row r="243" spans="1:18" x14ac:dyDescent="0.3">
      <c r="A243" t="s">
        <v>5111</v>
      </c>
      <c r="B243" t="str">
        <f>IFERROR(VLOOKUP(A243,'Base ATP'!$1:$1048576,3,0),"")</f>
        <v>JEEP</v>
      </c>
      <c r="C243" s="19" t="str">
        <f>IFERROR(VLOOKUP(A243,'Base ATP'!$1:$1048576,4,0),"")</f>
        <v>RENEGADE</v>
      </c>
      <c r="D243" s="20">
        <v>9000000</v>
      </c>
      <c r="E243" s="20">
        <v>7200000</v>
      </c>
      <c r="F243" s="13" t="s">
        <v>4033</v>
      </c>
      <c r="G243" s="13">
        <f>IFERROR(IF($F243="ALTA",$D243*1.03,
IF($F243="MEDIA",$D243*1,
IF($F243="BAJA",$D243*0.92,
IF($F243="LIQUIDAR",_xlfn.XLOOKUP(A243,Rotación!$A:$A,Rotación!$O:$O,0,0,-1),"")))),"")</f>
        <v>9000000</v>
      </c>
      <c r="H243" s="13">
        <f>IFERROR(IF($F243="ALTA",$D243*1,
IF($F243="MEDIA",$D243*0.97,
IF($F243="BAJA",$D243*0.9,
IF($F243="LIQUIDAR",_xlfn.XLOOKUP(A243,Rotación!$A:$A,Rotación!$O:$O,0,0,-1),"")))),"")</f>
        <v>8730000</v>
      </c>
      <c r="I243" s="13">
        <f>IFERROR(IF($F243="ALTA",$D243*0.97,
IF($F243="MEDIA",$D243*0.94,
IF($F243="BAJA",$D243*0.87,
IF($F243="LIQUIDAR",_xlfn.XLOOKUP(A243,Rotación!$A:$A,Rotación!$O:$O,0,0,-1),"")))),"")</f>
        <v>8460000</v>
      </c>
      <c r="J243" s="13">
        <f>IFERROR(IF($F243="ALTA",$D243*0.94,
IF($F243="MEDIA",$D243*0.9,
IF($F243="BAJA",$D243*0.85,
IF($F243="LIQUIDAR",_xlfn.XLOOKUP(A243,Rotación!$A:$A,Rotación!$O:$O,0,0,-1),"")))),"")</f>
        <v>8100000</v>
      </c>
      <c r="K243" s="13" t="str">
        <f>_xlfn.XLOOKUP(A243,Rotación!$A:$A,Rotación!$P:$P,"",0,-1)</f>
        <v/>
      </c>
      <c r="L243" s="25" t="e">
        <f t="shared" si="14"/>
        <v>#VALUE!</v>
      </c>
      <c r="M243" s="26">
        <f t="shared" si="15"/>
        <v>0.8</v>
      </c>
      <c r="N243" s="22" t="str">
        <f>IFERROR(VLOOKUP(A243,'Base ATR'!$1:$1048576,2,0),"")</f>
        <v/>
      </c>
      <c r="O243" s="23" t="str">
        <f t="shared" ca="1" si="16"/>
        <v/>
      </c>
      <c r="P243" t="str">
        <f t="shared" si="17"/>
        <v/>
      </c>
      <c r="R243" t="e">
        <f>VLOOKUP(A243,FORMULA!A:A,1,0)</f>
        <v>#N/A</v>
      </c>
    </row>
    <row r="244" spans="1:18" x14ac:dyDescent="0.3">
      <c r="A244" t="s">
        <v>5075</v>
      </c>
      <c r="B244" t="str">
        <f>IFERROR(VLOOKUP(A244,'Base ATP'!$1:$1048576,3,0),"")</f>
        <v>CHEVROLET</v>
      </c>
      <c r="C244" s="19" t="str">
        <f>IFERROR(VLOOKUP(A244,'Base ATP'!$1:$1048576,4,0),"")</f>
        <v>NEW CAPTIVA</v>
      </c>
      <c r="D244" s="20">
        <v>11000000</v>
      </c>
      <c r="E244" s="20">
        <v>8400000</v>
      </c>
      <c r="F244" s="13" t="s">
        <v>4033</v>
      </c>
      <c r="G244" s="13">
        <f>IFERROR(IF($F244="ALTA",$D244*1.03,
IF($F244="MEDIA",$D244*1,
IF($F244="BAJA",$D244*0.92,
IF($F244="LIQUIDAR",_xlfn.XLOOKUP(A244,Rotación!$A:$A,Rotación!$O:$O,0,0,-1),"")))),"")</f>
        <v>11000000</v>
      </c>
      <c r="H244" s="13">
        <f>IFERROR(IF($F244="ALTA",$D244*1,
IF($F244="MEDIA",$D244*0.97,
IF($F244="BAJA",$D244*0.9,
IF($F244="LIQUIDAR",_xlfn.XLOOKUP(A244,Rotación!$A:$A,Rotación!$O:$O,0,0,-1),"")))),"")</f>
        <v>10670000</v>
      </c>
      <c r="I244" s="13">
        <f>IFERROR(IF($F244="ALTA",$D244*0.97,
IF($F244="MEDIA",$D244*0.94,
IF($F244="BAJA",$D244*0.87,
IF($F244="LIQUIDAR",_xlfn.XLOOKUP(A244,Rotación!$A:$A,Rotación!$O:$O,0,0,-1),"")))),"")</f>
        <v>10340000</v>
      </c>
      <c r="J244" s="13">
        <f>IFERROR(IF($F244="ALTA",$D244*0.94,
IF($F244="MEDIA",$D244*0.9,
IF($F244="BAJA",$D244*0.85,
IF($F244="LIQUIDAR",_xlfn.XLOOKUP(A244,Rotación!$A:$A,Rotación!$O:$O,0,0,-1),"")))),"")</f>
        <v>9900000</v>
      </c>
      <c r="K244" s="13" t="str">
        <f>_xlfn.XLOOKUP(A244,Rotación!$A:$A,Rotación!$P:$P,"",0,-1)</f>
        <v/>
      </c>
      <c r="L244" s="25" t="e">
        <f t="shared" si="14"/>
        <v>#VALUE!</v>
      </c>
      <c r="M244" s="26">
        <f t="shared" si="15"/>
        <v>0.76363636363636367</v>
      </c>
      <c r="N244" s="22" t="str">
        <f>IFERROR(VLOOKUP(A244,'Base ATR'!$1:$1048576,2,0),"")</f>
        <v/>
      </c>
      <c r="O244" s="23" t="str">
        <f t="shared" ca="1" si="16"/>
        <v/>
      </c>
      <c r="P244" t="str">
        <f t="shared" si="17"/>
        <v/>
      </c>
      <c r="R244" t="e">
        <f>VLOOKUP(A244,FORMULA!A:A,1,0)</f>
        <v>#N/A</v>
      </c>
    </row>
    <row r="245" spans="1:18" x14ac:dyDescent="0.3">
      <c r="A245" t="s">
        <v>5112</v>
      </c>
      <c r="B245" t="str">
        <f>IFERROR(VLOOKUP(A245,'Base ATP'!$1:$1048576,3,0),"")</f>
        <v>PEUGEOT</v>
      </c>
      <c r="C245" s="19" t="str">
        <f>IFERROR(VLOOKUP(A245,'Base ATP'!$1:$1048576,4,0),"")</f>
        <v>NUEVO 2008</v>
      </c>
      <c r="D245" s="20">
        <v>18670000</v>
      </c>
      <c r="E245" s="20">
        <v>14000000</v>
      </c>
      <c r="F245" s="13" t="s">
        <v>5398</v>
      </c>
      <c r="G245" s="13">
        <f>IFERROR(IF($F245="ALTA",$D245*1.03,
IF($F245="MEDIA",$D245*1,
IF($F245="BAJA",$D245*0.92,
IF($F245="LIQUIDAR",_xlfn.XLOOKUP(A245,Rotación!$A:$A,Rotación!$O:$O,0,0,-1),"")))),"")</f>
        <v>17176400</v>
      </c>
      <c r="H245" s="13">
        <f>IFERROR(IF($F245="ALTA",$D245*1,
IF($F245="MEDIA",$D245*0.97,
IF($F245="BAJA",$D245*0.9,
IF($F245="LIQUIDAR",_xlfn.XLOOKUP(A245,Rotación!$A:$A,Rotación!$O:$O,0,0,-1),"")))),"")</f>
        <v>16803000</v>
      </c>
      <c r="I245" s="13">
        <f>IFERROR(IF($F245="ALTA",$D245*0.97,
IF($F245="MEDIA",$D245*0.94,
IF($F245="BAJA",$D245*0.87,
IF($F245="LIQUIDAR",_xlfn.XLOOKUP(A245,Rotación!$A:$A,Rotación!$O:$O,0,0,-1),"")))),"")</f>
        <v>16242900</v>
      </c>
      <c r="J245" s="13">
        <f>IFERROR(IF($F245="ALTA",$D245*0.94,
IF($F245="MEDIA",$D245*0.9,
IF($F245="BAJA",$D245*0.85,
IF($F245="LIQUIDAR",_xlfn.XLOOKUP(A245,Rotación!$A:$A,Rotación!$O:$O,0,0,-1),"")))),"")</f>
        <v>15869500</v>
      </c>
      <c r="K245" s="13" t="str">
        <f>_xlfn.XLOOKUP(A245,Rotación!$A:$A,Rotación!$P:$P,"",0,-1)</f>
        <v/>
      </c>
      <c r="L245" s="25" t="e">
        <f t="shared" si="14"/>
        <v>#VALUE!</v>
      </c>
      <c r="M245" s="26">
        <f t="shared" si="15"/>
        <v>0.74986609534011783</v>
      </c>
      <c r="N245" s="22" t="str">
        <f>IFERROR(VLOOKUP(A245,'Base ATR'!$1:$1048576,2,0),"")</f>
        <v/>
      </c>
      <c r="O245" s="23" t="str">
        <f t="shared" ca="1" si="16"/>
        <v/>
      </c>
      <c r="P245" t="str">
        <f t="shared" si="17"/>
        <v/>
      </c>
      <c r="R245" t="e">
        <f>VLOOKUP(A245,FORMULA!A:A,1,0)</f>
        <v>#N/A</v>
      </c>
    </row>
    <row r="246" spans="1:18" x14ac:dyDescent="0.3">
      <c r="A246" t="s">
        <v>5114</v>
      </c>
      <c r="B246" t="str">
        <f>IFERROR(VLOOKUP(A246,'Base ATP'!$1:$1048576,3,0),"")</f>
        <v>FORD</v>
      </c>
      <c r="C246" s="19" t="str">
        <f>IFERROR(VLOOKUP(A246,'Base ATP'!$1:$1048576,4,0),"")</f>
        <v>BRONCO SPORT</v>
      </c>
      <c r="D246" s="20">
        <v>23700000</v>
      </c>
      <c r="E246" s="20">
        <v>19500000</v>
      </c>
      <c r="F246" s="13" t="s">
        <v>4033</v>
      </c>
      <c r="G246" s="13">
        <f>IFERROR(IF($F246="ALTA",$D246*1.03,
IF($F246="MEDIA",$D246*1,
IF($F246="BAJA",$D246*0.92,
IF($F246="LIQUIDAR",_xlfn.XLOOKUP(A246,Rotación!$A:$A,Rotación!$O:$O,0,0,-1),"")))),"")</f>
        <v>23700000</v>
      </c>
      <c r="H246" s="13">
        <f>IFERROR(IF($F246="ALTA",$D246*1,
IF($F246="MEDIA",$D246*0.97,
IF($F246="BAJA",$D246*0.9,
IF($F246="LIQUIDAR",_xlfn.XLOOKUP(A246,Rotación!$A:$A,Rotación!$O:$O,0,0,-1),"")))),"")</f>
        <v>22989000</v>
      </c>
      <c r="I246" s="13">
        <f>IFERROR(IF($F246="ALTA",$D246*0.97,
IF($F246="MEDIA",$D246*0.94,
IF($F246="BAJA",$D246*0.87,
IF($F246="LIQUIDAR",_xlfn.XLOOKUP(A246,Rotación!$A:$A,Rotación!$O:$O,0,0,-1),"")))),"")</f>
        <v>22278000</v>
      </c>
      <c r="J246" s="13">
        <f>IFERROR(IF($F246="ALTA",$D246*0.94,
IF($F246="MEDIA",$D246*0.9,
IF($F246="BAJA",$D246*0.85,
IF($F246="LIQUIDAR",_xlfn.XLOOKUP(A246,Rotación!$A:$A,Rotación!$O:$O,0,0,-1),"")))),"")</f>
        <v>21330000</v>
      </c>
      <c r="K246" s="13" t="str">
        <f>_xlfn.XLOOKUP(A246,Rotación!$A:$A,Rotación!$P:$P,"",0,-1)</f>
        <v/>
      </c>
      <c r="L246" s="25" t="e">
        <f t="shared" si="14"/>
        <v>#VALUE!</v>
      </c>
      <c r="M246" s="26">
        <f t="shared" si="15"/>
        <v>0.82278481012658233</v>
      </c>
      <c r="N246" s="22" t="str">
        <f>IFERROR(VLOOKUP(A246,'Base ATR'!$1:$1048576,2,0),"")</f>
        <v/>
      </c>
      <c r="O246" s="23" t="str">
        <f t="shared" ca="1" si="16"/>
        <v/>
      </c>
      <c r="P246" t="str">
        <f t="shared" si="17"/>
        <v/>
      </c>
      <c r="R246" t="e">
        <f>VLOOKUP(A246,FORMULA!A:A,1,0)</f>
        <v>#N/A</v>
      </c>
    </row>
    <row r="247" spans="1:18" x14ac:dyDescent="0.3">
      <c r="A247" t="s">
        <v>5115</v>
      </c>
      <c r="B247" t="str">
        <f>IFERROR(VLOOKUP(A247,'Base ATP'!$1:$1048576,3,0),"")</f>
        <v>KIA</v>
      </c>
      <c r="C247" s="19" t="str">
        <f>IFERROR(VLOOKUP(A247,'Base ATP'!$1:$1048576,4,0),"")</f>
        <v>ALL NEW CARENS</v>
      </c>
      <c r="D247" s="20">
        <v>17490000</v>
      </c>
      <c r="E247" s="20">
        <v>14000000</v>
      </c>
      <c r="F247" s="13" t="s">
        <v>4033</v>
      </c>
      <c r="G247" s="13">
        <f>IFERROR(IF($F247="ALTA",$D247*1.03,
IF($F247="MEDIA",$D247*1,
IF($F247="BAJA",$D247*0.92,
IF($F247="LIQUIDAR",_xlfn.XLOOKUP(A247,Rotación!$A:$A,Rotación!$O:$O,0,0,-1),"")))),"")</f>
        <v>17490000</v>
      </c>
      <c r="H247" s="13">
        <f>IFERROR(IF($F247="ALTA",$D247*1,
IF($F247="MEDIA",$D247*0.97,
IF($F247="BAJA",$D247*0.9,
IF($F247="LIQUIDAR",_xlfn.XLOOKUP(A247,Rotación!$A:$A,Rotación!$O:$O,0,0,-1),"")))),"")</f>
        <v>16965300</v>
      </c>
      <c r="I247" s="13">
        <f>IFERROR(IF($F247="ALTA",$D247*0.97,
IF($F247="MEDIA",$D247*0.94,
IF($F247="BAJA",$D247*0.87,
IF($F247="LIQUIDAR",_xlfn.XLOOKUP(A247,Rotación!$A:$A,Rotación!$O:$O,0,0,-1),"")))),"")</f>
        <v>16440599.999999998</v>
      </c>
      <c r="J247" s="13">
        <f>IFERROR(IF($F247="ALTA",$D247*0.94,
IF($F247="MEDIA",$D247*0.9,
IF($F247="BAJA",$D247*0.85,
IF($F247="LIQUIDAR",_xlfn.XLOOKUP(A247,Rotación!$A:$A,Rotación!$O:$O,0,0,-1),"")))),"")</f>
        <v>15741000</v>
      </c>
      <c r="K247" s="13" t="str">
        <f>_xlfn.XLOOKUP(A247,Rotación!$A:$A,Rotación!$P:$P,"",0,-1)</f>
        <v/>
      </c>
      <c r="L247" s="25" t="e">
        <f t="shared" si="14"/>
        <v>#VALUE!</v>
      </c>
      <c r="M247" s="26">
        <f t="shared" si="15"/>
        <v>0.8004574042309891</v>
      </c>
      <c r="N247" s="22" t="str">
        <f>IFERROR(VLOOKUP(A247,'Base ATR'!$1:$1048576,2,0),"")</f>
        <v/>
      </c>
      <c r="O247" s="23" t="str">
        <f t="shared" ca="1" si="16"/>
        <v/>
      </c>
      <c r="P247" t="str">
        <f t="shared" si="17"/>
        <v/>
      </c>
      <c r="R247" t="e">
        <f>VLOOKUP(A247,FORMULA!A:A,1,0)</f>
        <v>#N/A</v>
      </c>
    </row>
    <row r="248" spans="1:18" x14ac:dyDescent="0.3">
      <c r="A248" t="s">
        <v>5118</v>
      </c>
      <c r="B248" t="str">
        <f>IFERROR(VLOOKUP(A248,'Base ATP'!$1:$1048576,3,0),"")</f>
        <v>GREAT WALL</v>
      </c>
      <c r="C248" s="19" t="str">
        <f>IFERROR(VLOOKUP(A248,'Base ATP'!$1:$1048576,4,0),"")</f>
        <v>M4</v>
      </c>
      <c r="D248" s="20">
        <v>6240000</v>
      </c>
      <c r="E248" s="20">
        <v>4800000</v>
      </c>
      <c r="F248" s="13" t="s">
        <v>4033</v>
      </c>
      <c r="G248" s="13">
        <f>IFERROR(IF($F248="ALTA",$D248*1.03,
IF($F248="MEDIA",$D248*1,
IF($F248="BAJA",$D248*0.92,
IF($F248="LIQUIDAR",_xlfn.XLOOKUP(A248,Rotación!$A:$A,Rotación!$O:$O,0,0,-1),"")))),"")</f>
        <v>6240000</v>
      </c>
      <c r="H248" s="13">
        <f>IFERROR(IF($F248="ALTA",$D248*1,
IF($F248="MEDIA",$D248*0.97,
IF($F248="BAJA",$D248*0.9,
IF($F248="LIQUIDAR",_xlfn.XLOOKUP(A248,Rotación!$A:$A,Rotación!$O:$O,0,0,-1),"")))),"")</f>
        <v>6052800</v>
      </c>
      <c r="I248" s="13">
        <f>IFERROR(IF($F248="ALTA",$D248*0.97,
IF($F248="MEDIA",$D248*0.94,
IF($F248="BAJA",$D248*0.87,
IF($F248="LIQUIDAR",_xlfn.XLOOKUP(A248,Rotación!$A:$A,Rotación!$O:$O,0,0,-1),"")))),"")</f>
        <v>5865600</v>
      </c>
      <c r="J248" s="13">
        <f>IFERROR(IF($F248="ALTA",$D248*0.94,
IF($F248="MEDIA",$D248*0.9,
IF($F248="BAJA",$D248*0.85,
IF($F248="LIQUIDAR",_xlfn.XLOOKUP(A248,Rotación!$A:$A,Rotación!$O:$O,0,0,-1),"")))),"")</f>
        <v>5616000</v>
      </c>
      <c r="K248" s="13" t="str">
        <f>_xlfn.XLOOKUP(A248,Rotación!$A:$A,Rotación!$P:$P,"",0,-1)</f>
        <v/>
      </c>
      <c r="L248" s="25" t="e">
        <f t="shared" si="14"/>
        <v>#VALUE!</v>
      </c>
      <c r="M248" s="26">
        <f t="shared" si="15"/>
        <v>0.76923076923076927</v>
      </c>
      <c r="N248" s="22" t="str">
        <f>IFERROR(VLOOKUP(A248,'Base ATR'!$1:$1048576,2,0),"")</f>
        <v/>
      </c>
      <c r="O248" s="23" t="str">
        <f t="shared" ca="1" si="16"/>
        <v/>
      </c>
      <c r="P248" t="str">
        <f t="shared" si="17"/>
        <v/>
      </c>
      <c r="R248" t="e">
        <f>VLOOKUP(A248,FORMULA!A:A,1,0)</f>
        <v>#N/A</v>
      </c>
    </row>
    <row r="249" spans="1:18" x14ac:dyDescent="0.3">
      <c r="A249" t="s">
        <v>5121</v>
      </c>
      <c r="B249" t="str">
        <f>IFERROR(VLOOKUP(A249,'Base ATP'!$1:$1048576,3,0),"")</f>
        <v>FORD</v>
      </c>
      <c r="C249" s="19" t="str">
        <f>IFERROR(VLOOKUP(A249,'Base ATP'!$1:$1048576,4,0),"")</f>
        <v>BRONCO SPORT</v>
      </c>
      <c r="D249" s="20">
        <v>21100000</v>
      </c>
      <c r="E249" s="20">
        <v>18300000</v>
      </c>
      <c r="F249" s="13" t="s">
        <v>4033</v>
      </c>
      <c r="G249" s="13">
        <f>IFERROR(IF($F249="ALTA",$D249*1.03,
IF($F249="MEDIA",$D249*1,
IF($F249="BAJA",$D249*0.92,
IF($F249="LIQUIDAR",_xlfn.XLOOKUP(A249,Rotación!$A:$A,Rotación!$O:$O,0,0,-1),"")))),"")</f>
        <v>21100000</v>
      </c>
      <c r="H249" s="13">
        <f>IFERROR(IF($F249="ALTA",$D249*1,
IF($F249="MEDIA",$D249*0.97,
IF($F249="BAJA",$D249*0.9,
IF($F249="LIQUIDAR",_xlfn.XLOOKUP(A249,Rotación!$A:$A,Rotación!$O:$O,0,0,-1),"")))),"")</f>
        <v>20467000</v>
      </c>
      <c r="I249" s="13">
        <f>IFERROR(IF($F249="ALTA",$D249*0.97,
IF($F249="MEDIA",$D249*0.94,
IF($F249="BAJA",$D249*0.87,
IF($F249="LIQUIDAR",_xlfn.XLOOKUP(A249,Rotación!$A:$A,Rotación!$O:$O,0,0,-1),"")))),"")</f>
        <v>19834000</v>
      </c>
      <c r="J249" s="13">
        <f>IFERROR(IF($F249="ALTA",$D249*0.94,
IF($F249="MEDIA",$D249*0.9,
IF($F249="BAJA",$D249*0.85,
IF($F249="LIQUIDAR",_xlfn.XLOOKUP(A249,Rotación!$A:$A,Rotación!$O:$O,0,0,-1),"")))),"")</f>
        <v>18990000</v>
      </c>
      <c r="K249" s="13" t="str">
        <f>_xlfn.XLOOKUP(A249,Rotación!$A:$A,Rotación!$P:$P,"",0,-1)</f>
        <v/>
      </c>
      <c r="L249" s="25" t="e">
        <f t="shared" si="14"/>
        <v>#VALUE!</v>
      </c>
      <c r="M249" s="26">
        <f t="shared" si="15"/>
        <v>0.86729857819905209</v>
      </c>
      <c r="N249" s="22">
        <f>IFERROR(VLOOKUP(A249,'Base ATR'!$1:$1048576,2,0),"")</f>
        <v>46052.539583333331</v>
      </c>
      <c r="O249" s="23">
        <f t="shared" ca="1" si="16"/>
        <v>173.46041666666861</v>
      </c>
      <c r="P249" t="str">
        <f t="shared" si="17"/>
        <v>SOBRE MERCADO</v>
      </c>
      <c r="R249" t="e">
        <f>VLOOKUP(A249,FORMULA!A:A,1,0)</f>
        <v>#N/A</v>
      </c>
    </row>
    <row r="250" spans="1:18" x14ac:dyDescent="0.3">
      <c r="A250" t="s">
        <v>4060</v>
      </c>
      <c r="B250" t="str">
        <f>IFERROR(VLOOKUP(A250,'Base ATP'!$1:$1048576,3,0),"")</f>
        <v>FORD</v>
      </c>
      <c r="C250" s="19" t="str">
        <f>IFERROR(VLOOKUP(A250,'Base ATP'!$1:$1048576,4,0),"")</f>
        <v>BRONCO SPORT</v>
      </c>
      <c r="D250" s="20">
        <v>28400000</v>
      </c>
      <c r="E250" s="20">
        <v>23500000</v>
      </c>
      <c r="F250" s="13" t="s">
        <v>4033</v>
      </c>
      <c r="G250" s="13">
        <f>IFERROR(IF($F250="ALTA",$D250*1.03,
IF($F250="MEDIA",$D250*1,
IF($F250="BAJA",$D250*0.92,
IF($F250="LIQUIDAR",_xlfn.XLOOKUP(A250,Rotación!$A:$A,Rotación!$O:$O,0,0,-1),"")))),"")</f>
        <v>28400000</v>
      </c>
      <c r="H250" s="13">
        <f>IFERROR(IF($F250="ALTA",$D250*1,
IF($F250="MEDIA",$D250*0.97,
IF($F250="BAJA",$D250*0.9,
IF($F250="LIQUIDAR",_xlfn.XLOOKUP(A250,Rotación!$A:$A,Rotación!$O:$O,0,0,-1),"")))),"")</f>
        <v>27548000</v>
      </c>
      <c r="I250" s="13">
        <f>IFERROR(IF($F250="ALTA",$D250*0.97,
IF($F250="MEDIA",$D250*0.94,
IF($F250="BAJA",$D250*0.87,
IF($F250="LIQUIDAR",_xlfn.XLOOKUP(A250,Rotación!$A:$A,Rotación!$O:$O,0,0,-1),"")))),"")</f>
        <v>26696000</v>
      </c>
      <c r="J250" s="13">
        <f>IFERROR(IF($F250="ALTA",$D250*0.94,
IF($F250="MEDIA",$D250*0.9,
IF($F250="BAJA",$D250*0.85,
IF($F250="LIQUIDAR",_xlfn.XLOOKUP(A250,Rotación!$A:$A,Rotación!$O:$O,0,0,-1),"")))),"")</f>
        <v>25560000</v>
      </c>
      <c r="K250" s="13" t="str">
        <f>_xlfn.XLOOKUP(A250,Rotación!$A:$A,Rotación!$P:$P,"",0,-1)</f>
        <v/>
      </c>
      <c r="L250" s="25" t="e">
        <f t="shared" si="14"/>
        <v>#VALUE!</v>
      </c>
      <c r="M250" s="26">
        <f t="shared" si="15"/>
        <v>0.82746478873239437</v>
      </c>
      <c r="N250" s="22">
        <f>IFERROR(VLOOKUP(A250,'Base ATR'!$1:$1048576,2,0),"")</f>
        <v>46049.506249999999</v>
      </c>
      <c r="O250" s="23">
        <f t="shared" ca="1" si="16"/>
        <v>176.49375000000146</v>
      </c>
      <c r="P250" t="str">
        <f t="shared" si="17"/>
        <v>SOBRE MERCADO</v>
      </c>
      <c r="R250" t="e">
        <f>VLOOKUP(A250,FORMULA!A:A,1,0)</f>
        <v>#N/A</v>
      </c>
    </row>
    <row r="251" spans="1:18" x14ac:dyDescent="0.3">
      <c r="A251" t="s">
        <v>4725</v>
      </c>
      <c r="B251" t="str">
        <f>IFERROR(VLOOKUP(A251,'Base ATP'!$1:$1048576,3,0),"")</f>
        <v>CHANGAN</v>
      </c>
      <c r="C251" s="19" t="str">
        <f>IFERROR(VLOOKUP(A251,'Base ATP'!$1:$1048576,4,0),"")</f>
        <v>CX70</v>
      </c>
      <c r="D251" s="20">
        <v>10600000</v>
      </c>
      <c r="E251" s="20">
        <v>8600000</v>
      </c>
      <c r="F251" s="13" t="s">
        <v>4033</v>
      </c>
      <c r="G251" s="13">
        <f>IFERROR(IF($F251="ALTA",$D251*1.03,
IF($F251="MEDIA",$D251*1,
IF($F251="BAJA",$D251*0.92,
IF($F251="LIQUIDAR",_xlfn.XLOOKUP(A251,Rotación!$A:$A,Rotación!$O:$O,0,0,-1),"")))),"")</f>
        <v>10600000</v>
      </c>
      <c r="H251" s="13">
        <f>IFERROR(IF($F251="ALTA",$D251*1,
IF($F251="MEDIA",$D251*0.97,
IF($F251="BAJA",$D251*0.9,
IF($F251="LIQUIDAR",_xlfn.XLOOKUP(A251,Rotación!$A:$A,Rotación!$O:$O,0,0,-1),"")))),"")</f>
        <v>10282000</v>
      </c>
      <c r="I251" s="13">
        <f>IFERROR(IF($F251="ALTA",$D251*0.97,
IF($F251="MEDIA",$D251*0.94,
IF($F251="BAJA",$D251*0.87,
IF($F251="LIQUIDAR",_xlfn.XLOOKUP(A251,Rotación!$A:$A,Rotación!$O:$O,0,0,-1),"")))),"")</f>
        <v>9964000</v>
      </c>
      <c r="J251" s="13">
        <f>IFERROR(IF($F251="ALTA",$D251*0.94,
IF($F251="MEDIA",$D251*0.9,
IF($F251="BAJA",$D251*0.85,
IF($F251="LIQUIDAR",_xlfn.XLOOKUP(A251,Rotación!$A:$A,Rotación!$O:$O,0,0,-1),"")))),"")</f>
        <v>9540000</v>
      </c>
      <c r="K251" s="13" t="str">
        <f>_xlfn.XLOOKUP(A251,Rotación!$A:$A,Rotación!$P:$P,"",0,-1)</f>
        <v/>
      </c>
      <c r="L251" s="25" t="e">
        <f t="shared" si="14"/>
        <v>#VALUE!</v>
      </c>
      <c r="M251" s="26">
        <f t="shared" si="15"/>
        <v>0.81132075471698117</v>
      </c>
      <c r="N251" s="22" t="str">
        <f>IFERROR(VLOOKUP(A251,'Base ATR'!$1:$1048576,2,0),"")</f>
        <v/>
      </c>
      <c r="O251" s="23" t="str">
        <f t="shared" ca="1" si="16"/>
        <v/>
      </c>
      <c r="P251" t="str">
        <f t="shared" si="17"/>
        <v/>
      </c>
      <c r="R251" t="e">
        <f>VLOOKUP(A251,FORMULA!A:A,1,0)</f>
        <v>#N/A</v>
      </c>
    </row>
    <row r="252" spans="1:18" x14ac:dyDescent="0.3">
      <c r="A252" t="s">
        <v>5123</v>
      </c>
      <c r="B252" t="str">
        <f>IFERROR(VLOOKUP(A252,'Base ATP'!$1:$1048576,3,0),"")</f>
        <v>NISSAN</v>
      </c>
      <c r="C252" s="19" t="str">
        <f>IFERROR(VLOOKUP(A252,'Base ATP'!$1:$1048576,4,0),"")</f>
        <v>SENTRA</v>
      </c>
      <c r="D252" s="20">
        <v>17400000</v>
      </c>
      <c r="E252" s="20">
        <v>14000000</v>
      </c>
      <c r="F252" s="13" t="s">
        <v>4033</v>
      </c>
      <c r="G252" s="13">
        <f>IFERROR(IF($F252="ALTA",$D252*1.03,
IF($F252="MEDIA",$D252*1,
IF($F252="BAJA",$D252*0.92,
IF($F252="LIQUIDAR",_xlfn.XLOOKUP(A252,Rotación!$A:$A,Rotación!$O:$O,0,0,-1),"")))),"")</f>
        <v>17400000</v>
      </c>
      <c r="H252" s="13">
        <f>IFERROR(IF($F252="ALTA",$D252*1,
IF($F252="MEDIA",$D252*0.97,
IF($F252="BAJA",$D252*0.9,
IF($F252="LIQUIDAR",_xlfn.XLOOKUP(A252,Rotación!$A:$A,Rotación!$O:$O,0,0,-1),"")))),"")</f>
        <v>16878000</v>
      </c>
      <c r="I252" s="13">
        <f>IFERROR(IF($F252="ALTA",$D252*0.97,
IF($F252="MEDIA",$D252*0.94,
IF($F252="BAJA",$D252*0.87,
IF($F252="LIQUIDAR",_xlfn.XLOOKUP(A252,Rotación!$A:$A,Rotación!$O:$O,0,0,-1),"")))),"")</f>
        <v>16356000</v>
      </c>
      <c r="J252" s="13">
        <f>IFERROR(IF($F252="ALTA",$D252*0.94,
IF($F252="MEDIA",$D252*0.9,
IF($F252="BAJA",$D252*0.85,
IF($F252="LIQUIDAR",_xlfn.XLOOKUP(A252,Rotación!$A:$A,Rotación!$O:$O,0,0,-1),"")))),"")</f>
        <v>15660000</v>
      </c>
      <c r="K252" s="13" t="str">
        <f>_xlfn.XLOOKUP(A252,Rotación!$A:$A,Rotación!$P:$P,"",0,-1)</f>
        <v/>
      </c>
      <c r="L252" s="25" t="e">
        <f t="shared" si="14"/>
        <v>#VALUE!</v>
      </c>
      <c r="M252" s="26">
        <f t="shared" si="15"/>
        <v>0.8045977011494253</v>
      </c>
      <c r="N252" s="22" t="str">
        <f>IFERROR(VLOOKUP(A252,'Base ATR'!$1:$1048576,2,0),"")</f>
        <v/>
      </c>
      <c r="O252" s="23" t="str">
        <f t="shared" ca="1" si="16"/>
        <v/>
      </c>
      <c r="P252" t="str">
        <f t="shared" si="17"/>
        <v/>
      </c>
      <c r="R252" t="e">
        <f>VLOOKUP(A252,FORMULA!A:A,1,0)</f>
        <v>#N/A</v>
      </c>
    </row>
    <row r="253" spans="1:18" x14ac:dyDescent="0.3">
      <c r="A253" t="s">
        <v>5287</v>
      </c>
      <c r="B253" t="str">
        <f>IFERROR(VLOOKUP(A253,'Base ATP'!$1:$1048576,3,0),"")</f>
        <v/>
      </c>
      <c r="C253" s="19" t="str">
        <f>IFERROR(VLOOKUP(A253,'Base ATP'!$1:$1048576,4,0),"")</f>
        <v/>
      </c>
      <c r="D253" s="20">
        <v>9800000</v>
      </c>
      <c r="E253" s="20">
        <v>7500000</v>
      </c>
      <c r="F253" s="13" t="s">
        <v>5398</v>
      </c>
      <c r="G253" s="13">
        <f>IFERROR(IF($F253="ALTA",$D253*1.03,
IF($F253="MEDIA",$D253*1,
IF($F253="BAJA",$D253*0.92,
IF($F253="LIQUIDAR",_xlfn.XLOOKUP(A253,Rotación!$A:$A,Rotación!$O:$O,0,0,-1),"")))),"")</f>
        <v>9016000</v>
      </c>
      <c r="H253" s="13">
        <f>IFERROR(IF($F253="ALTA",$D253*1,
IF($F253="MEDIA",$D253*0.97,
IF($F253="BAJA",$D253*0.9,
IF($F253="LIQUIDAR",_xlfn.XLOOKUP(A253,Rotación!$A:$A,Rotación!$O:$O,0,0,-1),"")))),"")</f>
        <v>8820000</v>
      </c>
      <c r="I253" s="13">
        <f>IFERROR(IF($F253="ALTA",$D253*0.97,
IF($F253="MEDIA",$D253*0.94,
IF($F253="BAJA",$D253*0.87,
IF($F253="LIQUIDAR",_xlfn.XLOOKUP(A253,Rotación!$A:$A,Rotación!$O:$O,0,0,-1),"")))),"")</f>
        <v>8526000</v>
      </c>
      <c r="J253" s="13">
        <f>IFERROR(IF($F253="ALTA",$D253*0.94,
IF($F253="MEDIA",$D253*0.9,
IF($F253="BAJA",$D253*0.85,
IF($F253="LIQUIDAR",_xlfn.XLOOKUP(A253,Rotación!$A:$A,Rotación!$O:$O,0,0,-1),"")))),"")</f>
        <v>8330000</v>
      </c>
      <c r="K253" s="13" t="str">
        <f>_xlfn.XLOOKUP(A253,Rotación!$A:$A,Rotación!$P:$P,"",0,-1)</f>
        <v/>
      </c>
      <c r="L253" s="25" t="e">
        <f t="shared" si="14"/>
        <v>#VALUE!</v>
      </c>
      <c r="M253" s="26">
        <f t="shared" si="15"/>
        <v>0.76530612244897955</v>
      </c>
      <c r="N253" s="22" t="str">
        <f>IFERROR(VLOOKUP(A253,'Base ATR'!$1:$1048576,2,0),"")</f>
        <v/>
      </c>
      <c r="O253" s="23" t="str">
        <f t="shared" ca="1" si="16"/>
        <v/>
      </c>
      <c r="P253" t="str">
        <f t="shared" si="17"/>
        <v/>
      </c>
      <c r="R253" t="e">
        <f>VLOOKUP(A253,FORMULA!A:A,1,0)</f>
        <v>#N/A</v>
      </c>
    </row>
    <row r="254" spans="1:18" x14ac:dyDescent="0.3">
      <c r="A254" t="s">
        <v>5125</v>
      </c>
      <c r="B254" t="str">
        <f>IFERROR(VLOOKUP(A254,'Base ATP'!$1:$1048576,3,0),"")</f>
        <v>CHEVROLET</v>
      </c>
      <c r="C254" s="19" t="str">
        <f>IFERROR(VLOOKUP(A254,'Base ATP'!$1:$1048576,4,0),"")</f>
        <v>SILVERADO</v>
      </c>
      <c r="D254" s="20">
        <v>57000000</v>
      </c>
      <c r="E254" s="20">
        <v>48000000</v>
      </c>
      <c r="F254" s="13" t="s">
        <v>5398</v>
      </c>
      <c r="G254" s="13">
        <f>IFERROR(IF($F254="ALTA",$D254*1.03,
IF($F254="MEDIA",$D254*1,
IF($F254="BAJA",$D254*0.92,
IF($F254="LIQUIDAR",_xlfn.XLOOKUP(A254,Rotación!$A:$A,Rotación!$O:$O,0,0,-1),"")))),"")</f>
        <v>52440000</v>
      </c>
      <c r="H254" s="13">
        <f>IFERROR(IF($F254="ALTA",$D254*1,
IF($F254="MEDIA",$D254*0.97,
IF($F254="BAJA",$D254*0.9,
IF($F254="LIQUIDAR",_xlfn.XLOOKUP(A254,Rotación!$A:$A,Rotación!$O:$O,0,0,-1),"")))),"")</f>
        <v>51300000</v>
      </c>
      <c r="I254" s="13">
        <f>IFERROR(IF($F254="ALTA",$D254*0.97,
IF($F254="MEDIA",$D254*0.94,
IF($F254="BAJA",$D254*0.87,
IF($F254="LIQUIDAR",_xlfn.XLOOKUP(A254,Rotación!$A:$A,Rotación!$O:$O,0,0,-1),"")))),"")</f>
        <v>49590000</v>
      </c>
      <c r="J254" s="13">
        <f>IFERROR(IF($F254="ALTA",$D254*0.94,
IF($F254="MEDIA",$D254*0.9,
IF($F254="BAJA",$D254*0.85,
IF($F254="LIQUIDAR",_xlfn.XLOOKUP(A254,Rotación!$A:$A,Rotación!$O:$O,0,0,-1),"")))),"")</f>
        <v>48450000</v>
      </c>
      <c r="K254" s="13" t="str">
        <f>_xlfn.XLOOKUP(A254,Rotación!$A:$A,Rotación!$P:$P,"",0,-1)</f>
        <v/>
      </c>
      <c r="L254" s="25" t="e">
        <f t="shared" si="14"/>
        <v>#VALUE!</v>
      </c>
      <c r="M254" s="26">
        <f t="shared" si="15"/>
        <v>0.84210526315789469</v>
      </c>
      <c r="N254" s="22" t="str">
        <f>IFERROR(VLOOKUP(A254,'Base ATR'!$1:$1048576,2,0),"")</f>
        <v/>
      </c>
      <c r="O254" s="23" t="str">
        <f t="shared" ca="1" si="16"/>
        <v/>
      </c>
      <c r="P254" t="str">
        <f t="shared" si="17"/>
        <v/>
      </c>
      <c r="R254" t="e">
        <f>VLOOKUP(A254,FORMULA!A:A,1,0)</f>
        <v>#N/A</v>
      </c>
    </row>
    <row r="255" spans="1:18" x14ac:dyDescent="0.3">
      <c r="A255" t="s">
        <v>5126</v>
      </c>
      <c r="B255" t="str">
        <f>IFERROR(VLOOKUP(A255,'Base ATP'!$1:$1048576,3,0),"")</f>
        <v>NISSAN</v>
      </c>
      <c r="C255" s="19" t="str">
        <f>IFERROR(VLOOKUP(A255,'Base ATP'!$1:$1048576,4,0),"")</f>
        <v>NUEVA X-TRAIL</v>
      </c>
      <c r="D255" s="20">
        <v>30500000</v>
      </c>
      <c r="E255" s="20">
        <v>23500000</v>
      </c>
      <c r="F255" s="13" t="s">
        <v>4033</v>
      </c>
      <c r="G255" s="13">
        <f>IFERROR(IF($F255="ALTA",$D255*1.03,
IF($F255="MEDIA",$D255*1,
IF($F255="BAJA",$D255*0.92,
IF($F255="LIQUIDAR",_xlfn.XLOOKUP(A255,Rotación!$A:$A,Rotación!$O:$O,0,0,-1),"")))),"")</f>
        <v>30500000</v>
      </c>
      <c r="H255" s="13">
        <f>IFERROR(IF($F255="ALTA",$D255*1,
IF($F255="MEDIA",$D255*0.97,
IF($F255="BAJA",$D255*0.9,
IF($F255="LIQUIDAR",_xlfn.XLOOKUP(A255,Rotación!$A:$A,Rotación!$O:$O,0,0,-1),"")))),"")</f>
        <v>29585000</v>
      </c>
      <c r="I255" s="13">
        <f>IFERROR(IF($F255="ALTA",$D255*0.97,
IF($F255="MEDIA",$D255*0.94,
IF($F255="BAJA",$D255*0.87,
IF($F255="LIQUIDAR",_xlfn.XLOOKUP(A255,Rotación!$A:$A,Rotación!$O:$O,0,0,-1),"")))),"")</f>
        <v>28670000</v>
      </c>
      <c r="J255" s="13">
        <f>IFERROR(IF($F255="ALTA",$D255*0.94,
IF($F255="MEDIA",$D255*0.9,
IF($F255="BAJA",$D255*0.85,
IF($F255="LIQUIDAR",_xlfn.XLOOKUP(A255,Rotación!$A:$A,Rotación!$O:$O,0,0,-1),"")))),"")</f>
        <v>27450000</v>
      </c>
      <c r="K255" s="13" t="str">
        <f>_xlfn.XLOOKUP(A255,Rotación!$A:$A,Rotación!$P:$P,"",0,-1)</f>
        <v/>
      </c>
      <c r="L255" s="25" t="e">
        <f t="shared" si="14"/>
        <v>#VALUE!</v>
      </c>
      <c r="M255" s="26">
        <f t="shared" si="15"/>
        <v>0.77049180327868849</v>
      </c>
      <c r="N255" s="22" t="str">
        <f>IFERROR(VLOOKUP(A255,'Base ATR'!$1:$1048576,2,0),"")</f>
        <v/>
      </c>
      <c r="O255" s="23" t="str">
        <f t="shared" ca="1" si="16"/>
        <v/>
      </c>
      <c r="P255" t="str">
        <f t="shared" si="17"/>
        <v/>
      </c>
      <c r="R255" t="e">
        <f>VLOOKUP(A255,FORMULA!A:A,1,0)</f>
        <v>#N/A</v>
      </c>
    </row>
    <row r="256" spans="1:18" x14ac:dyDescent="0.3">
      <c r="A256" t="s">
        <v>5128</v>
      </c>
      <c r="B256" t="str">
        <f>IFERROR(VLOOKUP(A256,'Base ATP'!$1:$1048576,3,0),"")</f>
        <v>NISSAN</v>
      </c>
      <c r="C256" s="19" t="str">
        <f>IFERROR(VLOOKUP(A256,'Base ATP'!$1:$1048576,4,0),"")</f>
        <v>VERSA</v>
      </c>
      <c r="D256" s="20">
        <v>9900000</v>
      </c>
      <c r="E256" s="20">
        <v>8400000</v>
      </c>
      <c r="F256" s="13" t="s">
        <v>4033</v>
      </c>
      <c r="G256" s="13">
        <f>IFERROR(IF($F256="ALTA",$D256*1.03,
IF($F256="MEDIA",$D256*1,
IF($F256="BAJA",$D256*0.92,
IF($F256="LIQUIDAR",_xlfn.XLOOKUP(A256,Rotación!$A:$A,Rotación!$O:$O,0,0,-1),"")))),"")</f>
        <v>9900000</v>
      </c>
      <c r="H256" s="13">
        <f>IFERROR(IF($F256="ALTA",$D256*1,
IF($F256="MEDIA",$D256*0.97,
IF($F256="BAJA",$D256*0.9,
IF($F256="LIQUIDAR",_xlfn.XLOOKUP(A256,Rotación!$A:$A,Rotación!$O:$O,0,0,-1),"")))),"")</f>
        <v>9603000</v>
      </c>
      <c r="I256" s="13">
        <f>IFERROR(IF($F256="ALTA",$D256*0.97,
IF($F256="MEDIA",$D256*0.94,
IF($F256="BAJA",$D256*0.87,
IF($F256="LIQUIDAR",_xlfn.XLOOKUP(A256,Rotación!$A:$A,Rotación!$O:$O,0,0,-1),"")))),"")</f>
        <v>9306000</v>
      </c>
      <c r="J256" s="13">
        <f>IFERROR(IF($F256="ALTA",$D256*0.94,
IF($F256="MEDIA",$D256*0.9,
IF($F256="BAJA",$D256*0.85,
IF($F256="LIQUIDAR",_xlfn.XLOOKUP(A256,Rotación!$A:$A,Rotación!$O:$O,0,0,-1),"")))),"")</f>
        <v>8910000</v>
      </c>
      <c r="K256" s="13" t="str">
        <f>_xlfn.XLOOKUP(A256,Rotación!$A:$A,Rotación!$P:$P,"",0,-1)</f>
        <v/>
      </c>
      <c r="L256" s="25" t="e">
        <f t="shared" si="14"/>
        <v>#VALUE!</v>
      </c>
      <c r="M256" s="26">
        <f t="shared" si="15"/>
        <v>0.84848484848484851</v>
      </c>
      <c r="N256" s="22" t="str">
        <f>IFERROR(VLOOKUP(A256,'Base ATR'!$1:$1048576,2,0),"")</f>
        <v/>
      </c>
      <c r="O256" s="23" t="str">
        <f t="shared" ca="1" si="16"/>
        <v/>
      </c>
      <c r="P256" t="str">
        <f t="shared" si="17"/>
        <v/>
      </c>
      <c r="R256" t="e">
        <f>VLOOKUP(A256,FORMULA!A:A,1,0)</f>
        <v>#N/A</v>
      </c>
    </row>
    <row r="257" spans="1:18" x14ac:dyDescent="0.3">
      <c r="A257" t="s">
        <v>5130</v>
      </c>
      <c r="B257" t="str">
        <f>IFERROR(VLOOKUP(A257,'Base ATP'!$1:$1048576,3,0),"")</f>
        <v>HAVAL</v>
      </c>
      <c r="C257" s="19" t="str">
        <f>IFERROR(VLOOKUP(A257,'Base ATP'!$1:$1048576,4,0),"")</f>
        <v>JOLION</v>
      </c>
      <c r="D257" s="20">
        <v>12450000</v>
      </c>
      <c r="E257" s="20">
        <v>10600000</v>
      </c>
      <c r="F257" s="13" t="s">
        <v>4033</v>
      </c>
      <c r="G257" s="13">
        <f>IFERROR(IF($F257="ALTA",$D257*1.03,
IF($F257="MEDIA",$D257*1,
IF($F257="BAJA",$D257*0.92,
IF($F257="LIQUIDAR",_xlfn.XLOOKUP(A257,Rotación!$A:$A,Rotación!$O:$O,0,0,-1),"")))),"")</f>
        <v>12450000</v>
      </c>
      <c r="H257" s="13">
        <f>IFERROR(IF($F257="ALTA",$D257*1,
IF($F257="MEDIA",$D257*0.97,
IF($F257="BAJA",$D257*0.9,
IF($F257="LIQUIDAR",_xlfn.XLOOKUP(A257,Rotación!$A:$A,Rotación!$O:$O,0,0,-1),"")))),"")</f>
        <v>12076500</v>
      </c>
      <c r="I257" s="13">
        <f>IFERROR(IF($F257="ALTA",$D257*0.97,
IF($F257="MEDIA",$D257*0.94,
IF($F257="BAJA",$D257*0.87,
IF($F257="LIQUIDAR",_xlfn.XLOOKUP(A257,Rotación!$A:$A,Rotación!$O:$O,0,0,-1),"")))),"")</f>
        <v>11703000</v>
      </c>
      <c r="J257" s="13">
        <f>IFERROR(IF($F257="ALTA",$D257*0.94,
IF($F257="MEDIA",$D257*0.9,
IF($F257="BAJA",$D257*0.85,
IF($F257="LIQUIDAR",_xlfn.XLOOKUP(A257,Rotación!$A:$A,Rotación!$O:$O,0,0,-1),"")))),"")</f>
        <v>11205000</v>
      </c>
      <c r="K257" s="13" t="str">
        <f>_xlfn.XLOOKUP(A257,Rotación!$A:$A,Rotación!$P:$P,"",0,-1)</f>
        <v/>
      </c>
      <c r="L257" s="25" t="e">
        <f t="shared" si="14"/>
        <v>#VALUE!</v>
      </c>
      <c r="M257" s="26">
        <f t="shared" si="15"/>
        <v>0.85140562248995988</v>
      </c>
      <c r="N257" s="22" t="str">
        <f>IFERROR(VLOOKUP(A257,'Base ATR'!$1:$1048576,2,0),"")</f>
        <v/>
      </c>
      <c r="O257" s="23" t="str">
        <f t="shared" ca="1" si="16"/>
        <v/>
      </c>
      <c r="P257" t="str">
        <f t="shared" si="17"/>
        <v/>
      </c>
      <c r="R257" t="e">
        <f>VLOOKUP(A257,FORMULA!A:A,1,0)</f>
        <v>#N/A</v>
      </c>
    </row>
    <row r="258" spans="1:18" x14ac:dyDescent="0.3">
      <c r="A258" t="s">
        <v>5132</v>
      </c>
      <c r="B258" t="str">
        <f>IFERROR(VLOOKUP(A258,'Base ATP'!$1:$1048576,3,0),"")</f>
        <v>SUZUKI</v>
      </c>
      <c r="C258" s="19" t="str">
        <f>IFERROR(VLOOKUP(A258,'Base ATP'!$1:$1048576,4,0),"")</f>
        <v>NEW GRAND VITARA</v>
      </c>
      <c r="D258" s="20">
        <v>17500000</v>
      </c>
      <c r="E258" s="20">
        <v>14000000</v>
      </c>
      <c r="F258" s="13" t="s">
        <v>4033</v>
      </c>
      <c r="G258" s="13">
        <f>IFERROR(IF($F258="ALTA",$D258*1.03,
IF($F258="MEDIA",$D258*1,
IF($F258="BAJA",$D258*0.92,
IF($F258="LIQUIDAR",_xlfn.XLOOKUP(A258,Rotación!$A:$A,Rotación!$O:$O,0,0,-1),"")))),"")</f>
        <v>17500000</v>
      </c>
      <c r="H258" s="13">
        <f>IFERROR(IF($F258="ALTA",$D258*1,
IF($F258="MEDIA",$D258*0.97,
IF($F258="BAJA",$D258*0.9,
IF($F258="LIQUIDAR",_xlfn.XLOOKUP(A258,Rotación!$A:$A,Rotación!$O:$O,0,0,-1),"")))),"")</f>
        <v>16975000</v>
      </c>
      <c r="I258" s="13">
        <f>IFERROR(IF($F258="ALTA",$D258*0.97,
IF($F258="MEDIA",$D258*0.94,
IF($F258="BAJA",$D258*0.87,
IF($F258="LIQUIDAR",_xlfn.XLOOKUP(A258,Rotación!$A:$A,Rotación!$O:$O,0,0,-1),"")))),"")</f>
        <v>16449999.999999998</v>
      </c>
      <c r="J258" s="13">
        <f>IFERROR(IF($F258="ALTA",$D258*0.94,
IF($F258="MEDIA",$D258*0.9,
IF($F258="BAJA",$D258*0.85,
IF($F258="LIQUIDAR",_xlfn.XLOOKUP(A258,Rotación!$A:$A,Rotación!$O:$O,0,0,-1),"")))),"")</f>
        <v>15750000</v>
      </c>
      <c r="K258" s="13" t="str">
        <f>_xlfn.XLOOKUP(A258,Rotación!$A:$A,Rotación!$P:$P,"",0,-1)</f>
        <v/>
      </c>
      <c r="L258" s="25" t="e">
        <f t="shared" ref="L258:L321" si="18">K258-D258</f>
        <v>#VALUE!</v>
      </c>
      <c r="M258" s="26">
        <f t="shared" ref="M258:M321" si="19">E258/D258</f>
        <v>0.8</v>
      </c>
      <c r="N258" s="22" t="str">
        <f>IFERROR(VLOOKUP(A258,'Base ATR'!$1:$1048576,2,0),"")</f>
        <v/>
      </c>
      <c r="O258" s="23" t="str">
        <f t="shared" ca="1" si="16"/>
        <v/>
      </c>
      <c r="P258" t="str">
        <f t="shared" si="17"/>
        <v/>
      </c>
      <c r="R258" t="e">
        <f>VLOOKUP(A258,FORMULA!A:A,1,0)</f>
        <v>#N/A</v>
      </c>
    </row>
    <row r="259" spans="1:18" x14ac:dyDescent="0.3">
      <c r="A259" t="s">
        <v>5135</v>
      </c>
      <c r="B259" t="str">
        <f>IFERROR(VLOOKUP(A259,'Base ATP'!$1:$1048576,3,0),"")</f>
        <v>CHEVROLET</v>
      </c>
      <c r="C259" s="19" t="str">
        <f>IFERROR(VLOOKUP(A259,'Base ATP'!$1:$1048576,4,0),"")</f>
        <v>TRAILBLAZER</v>
      </c>
      <c r="D259" s="20">
        <v>24500000</v>
      </c>
      <c r="E259" s="20">
        <v>19000000</v>
      </c>
      <c r="F259" s="13" t="s">
        <v>5398</v>
      </c>
      <c r="G259" s="13">
        <f>IFERROR(IF($F259="ALTA",$D259*1.03,
IF($F259="MEDIA",$D259*1,
IF($F259="BAJA",$D259*0.92,
IF($F259="LIQUIDAR",_xlfn.XLOOKUP(A259,Rotación!$A:$A,Rotación!$O:$O,0,0,-1),"")))),"")</f>
        <v>22540000</v>
      </c>
      <c r="H259" s="13">
        <f>IFERROR(IF($F259="ALTA",$D259*1,
IF($F259="MEDIA",$D259*0.97,
IF($F259="BAJA",$D259*0.9,
IF($F259="LIQUIDAR",_xlfn.XLOOKUP(A259,Rotación!$A:$A,Rotación!$O:$O,0,0,-1),"")))),"")</f>
        <v>22050000</v>
      </c>
      <c r="I259" s="13">
        <f>IFERROR(IF($F259="ALTA",$D259*0.97,
IF($F259="MEDIA",$D259*0.94,
IF($F259="BAJA",$D259*0.87,
IF($F259="LIQUIDAR",_xlfn.XLOOKUP(A259,Rotación!$A:$A,Rotación!$O:$O,0,0,-1),"")))),"")</f>
        <v>21315000</v>
      </c>
      <c r="J259" s="13">
        <f>IFERROR(IF($F259="ALTA",$D259*0.94,
IF($F259="MEDIA",$D259*0.9,
IF($F259="BAJA",$D259*0.85,
IF($F259="LIQUIDAR",_xlfn.XLOOKUP(A259,Rotación!$A:$A,Rotación!$O:$O,0,0,-1),"")))),"")</f>
        <v>20825000</v>
      </c>
      <c r="K259" s="13" t="str">
        <f>_xlfn.XLOOKUP(A259,Rotación!$A:$A,Rotación!$P:$P,"",0,-1)</f>
        <v/>
      </c>
      <c r="L259" s="25" t="e">
        <f t="shared" si="18"/>
        <v>#VALUE!</v>
      </c>
      <c r="M259" s="26">
        <f t="shared" si="19"/>
        <v>0.77551020408163263</v>
      </c>
      <c r="N259" s="22" t="str">
        <f>IFERROR(VLOOKUP(A259,'Base ATR'!$1:$1048576,2,0),"")</f>
        <v/>
      </c>
      <c r="O259" s="23" t="str">
        <f t="shared" ca="1" si="16"/>
        <v/>
      </c>
      <c r="P259" t="str">
        <f t="shared" si="17"/>
        <v/>
      </c>
      <c r="R259" t="e">
        <f>VLOOKUP(A259,FORMULA!A:A,1,0)</f>
        <v>#N/A</v>
      </c>
    </row>
    <row r="260" spans="1:18" x14ac:dyDescent="0.3">
      <c r="A260" t="s">
        <v>5132</v>
      </c>
      <c r="B260" t="str">
        <f>IFERROR(VLOOKUP(A260,'Base ATP'!$1:$1048576,3,0),"")</f>
        <v>SUZUKI</v>
      </c>
      <c r="C260" s="19" t="str">
        <f>IFERROR(VLOOKUP(A260,'Base ATP'!$1:$1048576,4,0),"")</f>
        <v>NEW GRAND VITARA</v>
      </c>
      <c r="D260" s="20">
        <v>17500000</v>
      </c>
      <c r="E260" s="20">
        <v>15000000</v>
      </c>
      <c r="F260" s="13" t="s">
        <v>4033</v>
      </c>
      <c r="G260" s="13">
        <f>IFERROR(IF($F260="ALTA",$D260*1.03,
IF($F260="MEDIA",$D260*1,
IF($F260="BAJA",$D260*0.92,
IF($F260="LIQUIDAR",_xlfn.XLOOKUP(A260,Rotación!$A:$A,Rotación!$O:$O,0,0,-1),"")))),"")</f>
        <v>17500000</v>
      </c>
      <c r="H260" s="13">
        <f>IFERROR(IF($F260="ALTA",$D260*1,
IF($F260="MEDIA",$D260*0.97,
IF($F260="BAJA",$D260*0.9,
IF($F260="LIQUIDAR",_xlfn.XLOOKUP(A260,Rotación!$A:$A,Rotación!$O:$O,0,0,-1),"")))),"")</f>
        <v>16975000</v>
      </c>
      <c r="I260" s="13">
        <f>IFERROR(IF($F260="ALTA",$D260*0.97,
IF($F260="MEDIA",$D260*0.94,
IF($F260="BAJA",$D260*0.87,
IF($F260="LIQUIDAR",_xlfn.XLOOKUP(A260,Rotación!$A:$A,Rotación!$O:$O,0,0,-1),"")))),"")</f>
        <v>16449999.999999998</v>
      </c>
      <c r="J260" s="13">
        <f>IFERROR(IF($F260="ALTA",$D260*0.94,
IF($F260="MEDIA",$D260*0.9,
IF($F260="BAJA",$D260*0.85,
IF($F260="LIQUIDAR",_xlfn.XLOOKUP(A260,Rotación!$A:$A,Rotación!$O:$O,0,0,-1),"")))),"")</f>
        <v>15750000</v>
      </c>
      <c r="K260" s="13" t="str">
        <f>_xlfn.XLOOKUP(A260,Rotación!$A:$A,Rotación!$P:$P,"",0,-1)</f>
        <v/>
      </c>
      <c r="L260" s="25" t="e">
        <f t="shared" si="18"/>
        <v>#VALUE!</v>
      </c>
      <c r="M260" s="26">
        <f t="shared" si="19"/>
        <v>0.8571428571428571</v>
      </c>
      <c r="N260" s="22" t="str">
        <f>IFERROR(VLOOKUP(A260,'Base ATR'!$1:$1048576,2,0),"")</f>
        <v/>
      </c>
      <c r="O260" s="23" t="str">
        <f t="shared" ca="1" si="16"/>
        <v/>
      </c>
      <c r="P260" t="str">
        <f t="shared" si="17"/>
        <v/>
      </c>
      <c r="R260" t="e">
        <f>VLOOKUP(A260,FORMULA!A:A,1,0)</f>
        <v>#N/A</v>
      </c>
    </row>
    <row r="261" spans="1:18" x14ac:dyDescent="0.3">
      <c r="A261" t="s">
        <v>4071</v>
      </c>
      <c r="B261" t="str">
        <f>IFERROR(VLOOKUP(A261,'Base ATP'!$1:$1048576,3,0),"")</f>
        <v>BAIC</v>
      </c>
      <c r="C261" s="19" t="str">
        <f>IFERROR(VLOOKUP(A261,'Base ATP'!$1:$1048576,4,0),"")</f>
        <v>X55</v>
      </c>
      <c r="D261" s="20">
        <v>9100000</v>
      </c>
      <c r="E261" s="20">
        <v>6900000</v>
      </c>
      <c r="F261" s="13" t="s">
        <v>4033</v>
      </c>
      <c r="G261" s="13">
        <f>IFERROR(IF($F261="ALTA",$D261*1.03,
IF($F261="MEDIA",$D261*1,
IF($F261="BAJA",$D261*0.92,
IF($F261="LIQUIDAR",_xlfn.XLOOKUP(A261,Rotación!$A:$A,Rotación!$O:$O,0,0,-1),"")))),"")</f>
        <v>9100000</v>
      </c>
      <c r="H261" s="13">
        <f>IFERROR(IF($F261="ALTA",$D261*1,
IF($F261="MEDIA",$D261*0.97,
IF($F261="BAJA",$D261*0.9,
IF($F261="LIQUIDAR",_xlfn.XLOOKUP(A261,Rotación!$A:$A,Rotación!$O:$O,0,0,-1),"")))),"")</f>
        <v>8827000</v>
      </c>
      <c r="I261" s="13">
        <f>IFERROR(IF($F261="ALTA",$D261*0.97,
IF($F261="MEDIA",$D261*0.94,
IF($F261="BAJA",$D261*0.87,
IF($F261="LIQUIDAR",_xlfn.XLOOKUP(A261,Rotación!$A:$A,Rotación!$O:$O,0,0,-1),"")))),"")</f>
        <v>8554000</v>
      </c>
      <c r="J261" s="13">
        <f>IFERROR(IF($F261="ALTA",$D261*0.94,
IF($F261="MEDIA",$D261*0.9,
IF($F261="BAJA",$D261*0.85,
IF($F261="LIQUIDAR",_xlfn.XLOOKUP(A261,Rotación!$A:$A,Rotación!$O:$O,0,0,-1),"")))),"")</f>
        <v>8190000</v>
      </c>
      <c r="K261" s="13" t="str">
        <f>_xlfn.XLOOKUP(A261,Rotación!$A:$A,Rotación!$P:$P,"",0,-1)</f>
        <v/>
      </c>
      <c r="L261" s="25" t="e">
        <f t="shared" si="18"/>
        <v>#VALUE!</v>
      </c>
      <c r="M261" s="26">
        <f t="shared" si="19"/>
        <v>0.75824175824175821</v>
      </c>
      <c r="N261" s="22">
        <f>IFERROR(VLOOKUP(A261,'Base ATR'!$1:$1048576,2,0),"")</f>
        <v>46044.644444444442</v>
      </c>
      <c r="O261" s="23">
        <f t="shared" ca="1" si="16"/>
        <v>181.35555555555766</v>
      </c>
      <c r="P261" t="str">
        <f t="shared" si="17"/>
        <v>SOBRE MERCADO</v>
      </c>
      <c r="R261" t="e">
        <f>VLOOKUP(A261,FORMULA!A:A,1,0)</f>
        <v>#N/A</v>
      </c>
    </row>
    <row r="262" spans="1:18" x14ac:dyDescent="0.3">
      <c r="A262" t="s">
        <v>5138</v>
      </c>
      <c r="B262" t="str">
        <f>IFERROR(VLOOKUP(A262,'Base ATP'!$1:$1048576,3,0),"")</f>
        <v>FORD</v>
      </c>
      <c r="C262" s="19" t="str">
        <f>IFERROR(VLOOKUP(A262,'Base ATP'!$1:$1048576,4,0),"")</f>
        <v>RANGER</v>
      </c>
      <c r="D262" s="20">
        <v>29900000</v>
      </c>
      <c r="E262" s="20">
        <v>23300000</v>
      </c>
      <c r="F262" s="13" t="s">
        <v>5398</v>
      </c>
      <c r="G262" s="13">
        <f>IFERROR(IF($F262="ALTA",$D262*1.03,
IF($F262="MEDIA",$D262*1,
IF($F262="BAJA",$D262*0.92,
IF($F262="LIQUIDAR",_xlfn.XLOOKUP(A262,Rotación!$A:$A,Rotación!$O:$O,0,0,-1),"")))),"")</f>
        <v>27508000</v>
      </c>
      <c r="H262" s="13">
        <f>IFERROR(IF($F262="ALTA",$D262*1,
IF($F262="MEDIA",$D262*0.97,
IF($F262="BAJA",$D262*0.9,
IF($F262="LIQUIDAR",_xlfn.XLOOKUP(A262,Rotación!$A:$A,Rotación!$O:$O,0,0,-1),"")))),"")</f>
        <v>26910000</v>
      </c>
      <c r="I262" s="13">
        <f>IFERROR(IF($F262="ALTA",$D262*0.97,
IF($F262="MEDIA",$D262*0.94,
IF($F262="BAJA",$D262*0.87,
IF($F262="LIQUIDAR",_xlfn.XLOOKUP(A262,Rotación!$A:$A,Rotación!$O:$O,0,0,-1),"")))),"")</f>
        <v>26013000</v>
      </c>
      <c r="J262" s="13">
        <f>IFERROR(IF($F262="ALTA",$D262*0.94,
IF($F262="MEDIA",$D262*0.9,
IF($F262="BAJA",$D262*0.85,
IF($F262="LIQUIDAR",_xlfn.XLOOKUP(A262,Rotación!$A:$A,Rotación!$O:$O,0,0,-1),"")))),"")</f>
        <v>25415000</v>
      </c>
      <c r="K262" s="13" t="str">
        <f>_xlfn.XLOOKUP(A262,Rotación!$A:$A,Rotación!$P:$P,"",0,-1)</f>
        <v/>
      </c>
      <c r="L262" s="25" t="e">
        <f t="shared" si="18"/>
        <v>#VALUE!</v>
      </c>
      <c r="M262" s="26">
        <f t="shared" si="19"/>
        <v>0.77926421404682278</v>
      </c>
      <c r="N262" s="22" t="str">
        <f>IFERROR(VLOOKUP(A262,'Base ATR'!$1:$1048576,2,0),"")</f>
        <v/>
      </c>
      <c r="O262" s="23" t="str">
        <f t="shared" ca="1" si="16"/>
        <v/>
      </c>
      <c r="P262" t="str">
        <f t="shared" si="17"/>
        <v/>
      </c>
      <c r="R262" t="e">
        <f>VLOOKUP(A262,FORMULA!A:A,1,0)</f>
        <v>#N/A</v>
      </c>
    </row>
    <row r="263" spans="1:18" x14ac:dyDescent="0.3">
      <c r="A263" t="s">
        <v>5140</v>
      </c>
      <c r="B263" t="str">
        <f>IFERROR(VLOOKUP(A263,'Base ATP'!$1:$1048576,3,0),"")</f>
        <v>HYUNDAI</v>
      </c>
      <c r="C263" s="19" t="str">
        <f>IFERROR(VLOOKUP(A263,'Base ATP'!$1:$1048576,4,0),"")</f>
        <v>VENUE</v>
      </c>
      <c r="D263" s="20">
        <v>14520000</v>
      </c>
      <c r="E263" s="20">
        <v>11700000</v>
      </c>
      <c r="F263" s="13" t="s">
        <v>4033</v>
      </c>
      <c r="G263" s="13">
        <f>IFERROR(IF($F263="ALTA",$D263*1.03,
IF($F263="MEDIA",$D263*1,
IF($F263="BAJA",$D263*0.92,
IF($F263="LIQUIDAR",_xlfn.XLOOKUP(A263,Rotación!$A:$A,Rotación!$O:$O,0,0,-1),"")))),"")</f>
        <v>14520000</v>
      </c>
      <c r="H263" s="13">
        <f>IFERROR(IF($F263="ALTA",$D263*1,
IF($F263="MEDIA",$D263*0.97,
IF($F263="BAJA",$D263*0.9,
IF($F263="LIQUIDAR",_xlfn.XLOOKUP(A263,Rotación!$A:$A,Rotación!$O:$O,0,0,-1),"")))),"")</f>
        <v>14084400</v>
      </c>
      <c r="I263" s="13">
        <f>IFERROR(IF($F263="ALTA",$D263*0.97,
IF($F263="MEDIA",$D263*0.94,
IF($F263="BAJA",$D263*0.87,
IF($F263="LIQUIDAR",_xlfn.XLOOKUP(A263,Rotación!$A:$A,Rotación!$O:$O,0,0,-1),"")))),"")</f>
        <v>13648800</v>
      </c>
      <c r="J263" s="13">
        <f>IFERROR(IF($F263="ALTA",$D263*0.94,
IF($F263="MEDIA",$D263*0.9,
IF($F263="BAJA",$D263*0.85,
IF($F263="LIQUIDAR",_xlfn.XLOOKUP(A263,Rotación!$A:$A,Rotación!$O:$O,0,0,-1),"")))),"")</f>
        <v>13068000</v>
      </c>
      <c r="K263" s="13" t="str">
        <f>_xlfn.XLOOKUP(A263,Rotación!$A:$A,Rotación!$P:$P,"",0,-1)</f>
        <v/>
      </c>
      <c r="L263" s="25" t="e">
        <f t="shared" si="18"/>
        <v>#VALUE!</v>
      </c>
      <c r="M263" s="26">
        <f t="shared" si="19"/>
        <v>0.80578512396694213</v>
      </c>
      <c r="N263" s="22" t="str">
        <f>IFERROR(VLOOKUP(A263,'Base ATR'!$1:$1048576,2,0),"")</f>
        <v/>
      </c>
      <c r="O263" s="23" t="str">
        <f t="shared" ca="1" si="16"/>
        <v/>
      </c>
      <c r="P263" t="str">
        <f t="shared" si="17"/>
        <v/>
      </c>
      <c r="R263" t="e">
        <f>VLOOKUP(A263,FORMULA!A:A,1,0)</f>
        <v>#N/A</v>
      </c>
    </row>
    <row r="264" spans="1:18" x14ac:dyDescent="0.3">
      <c r="A264" t="s">
        <v>5143</v>
      </c>
      <c r="B264" t="str">
        <f>IFERROR(VLOOKUP(A264,'Base ATP'!$1:$1048576,3,0),"")</f>
        <v>CHERY</v>
      </c>
      <c r="C264" s="19" t="str">
        <f>IFERROR(VLOOKUP(A264,'Base ATP'!$1:$1048576,4,0),"")</f>
        <v>TIGGO 7 PRO</v>
      </c>
      <c r="D264" s="20">
        <v>12840000</v>
      </c>
      <c r="E264" s="20">
        <v>10700000</v>
      </c>
      <c r="F264" s="13" t="s">
        <v>4033</v>
      </c>
      <c r="G264" s="13">
        <f>IFERROR(IF($F264="ALTA",$D264*1.03,
IF($F264="MEDIA",$D264*1,
IF($F264="BAJA",$D264*0.92,
IF($F264="LIQUIDAR",_xlfn.XLOOKUP(A264,Rotación!$A:$A,Rotación!$O:$O,0,0,-1),"")))),"")</f>
        <v>12840000</v>
      </c>
      <c r="H264" s="13">
        <f>IFERROR(IF($F264="ALTA",$D264*1,
IF($F264="MEDIA",$D264*0.97,
IF($F264="BAJA",$D264*0.9,
IF($F264="LIQUIDAR",_xlfn.XLOOKUP(A264,Rotación!$A:$A,Rotación!$O:$O,0,0,-1),"")))),"")</f>
        <v>12454800</v>
      </c>
      <c r="I264" s="13">
        <f>IFERROR(IF($F264="ALTA",$D264*0.97,
IF($F264="MEDIA",$D264*0.94,
IF($F264="BAJA",$D264*0.87,
IF($F264="LIQUIDAR",_xlfn.XLOOKUP(A264,Rotación!$A:$A,Rotación!$O:$O,0,0,-1),"")))),"")</f>
        <v>12069600</v>
      </c>
      <c r="J264" s="13">
        <f>IFERROR(IF($F264="ALTA",$D264*0.94,
IF($F264="MEDIA",$D264*0.9,
IF($F264="BAJA",$D264*0.85,
IF($F264="LIQUIDAR",_xlfn.XLOOKUP(A264,Rotación!$A:$A,Rotación!$O:$O,0,0,-1),"")))),"")</f>
        <v>11556000</v>
      </c>
      <c r="K264" s="13" t="str">
        <f>_xlfn.XLOOKUP(A264,Rotación!$A:$A,Rotación!$P:$P,"",0,-1)</f>
        <v/>
      </c>
      <c r="L264" s="25" t="e">
        <f t="shared" si="18"/>
        <v>#VALUE!</v>
      </c>
      <c r="M264" s="26">
        <f t="shared" si="19"/>
        <v>0.83333333333333337</v>
      </c>
      <c r="N264" s="22">
        <f>IFERROR(VLOOKUP(A264,'Base ATR'!$1:$1048576,2,0),"")</f>
        <v>46051.563194444447</v>
      </c>
      <c r="O264" s="23">
        <f t="shared" ca="1" si="16"/>
        <v>174.43680555555329</v>
      </c>
      <c r="P264" t="str">
        <f t="shared" si="17"/>
        <v>SOBRE MERCADO</v>
      </c>
      <c r="R264" t="e">
        <f>VLOOKUP(A264,FORMULA!A:A,1,0)</f>
        <v>#N/A</v>
      </c>
    </row>
    <row r="265" spans="1:18" x14ac:dyDescent="0.3">
      <c r="A265" t="s">
        <v>5243</v>
      </c>
      <c r="B265" t="str">
        <f>IFERROR(VLOOKUP(A265,'Base ATP'!$1:$1048576,3,0),"")</f>
        <v>MAZDA</v>
      </c>
      <c r="C265" s="19" t="str">
        <f>IFERROR(VLOOKUP(A265,'Base ATP'!$1:$1048576,4,0),"")</f>
        <v>ALL-NEW CX-30</v>
      </c>
      <c r="D265" s="20">
        <v>16190000</v>
      </c>
      <c r="E265" s="20">
        <v>13200000</v>
      </c>
      <c r="F265" s="13" t="s">
        <v>5397</v>
      </c>
      <c r="G265" s="13">
        <f>IFERROR(IF($F265="ALTA",$D265*1.03,
IF($F265="MEDIA",$D265*1,
IF($F265="BAJA",$D265*0.92,
IF($F265="LIQUIDAR",_xlfn.XLOOKUP(A265,Rotación!$A:$A,Rotación!$O:$O,0,0,-1),"")))),"")</f>
        <v>16675700</v>
      </c>
      <c r="H265" s="13">
        <f>IFERROR(IF($F265="ALTA",$D265*1,
IF($F265="MEDIA",$D265*0.97,
IF($F265="BAJA",$D265*0.9,
IF($F265="LIQUIDAR",_xlfn.XLOOKUP(A265,Rotación!$A:$A,Rotación!$O:$O,0,0,-1),"")))),"")</f>
        <v>16190000</v>
      </c>
      <c r="I265" s="13">
        <f>IFERROR(IF($F265="ALTA",$D265*0.97,
IF($F265="MEDIA",$D265*0.94,
IF($F265="BAJA",$D265*0.87,
IF($F265="LIQUIDAR",_xlfn.XLOOKUP(A265,Rotación!$A:$A,Rotación!$O:$O,0,0,-1),"")))),"")</f>
        <v>15704300</v>
      </c>
      <c r="J265" s="13">
        <f>IFERROR(IF($F265="ALTA",$D265*0.94,
IF($F265="MEDIA",$D265*0.9,
IF($F265="BAJA",$D265*0.85,
IF($F265="LIQUIDAR",_xlfn.XLOOKUP(A265,Rotación!$A:$A,Rotación!$O:$O,0,0,-1),"")))),"")</f>
        <v>15218600</v>
      </c>
      <c r="K265" s="13" t="str">
        <f>_xlfn.XLOOKUP(A265,Rotación!$A:$A,Rotación!$P:$P,"",0,-1)</f>
        <v/>
      </c>
      <c r="L265" s="25" t="e">
        <f t="shared" si="18"/>
        <v>#VALUE!</v>
      </c>
      <c r="M265" s="26">
        <f t="shared" si="19"/>
        <v>0.81531809759110563</v>
      </c>
      <c r="N265" s="22" t="str">
        <f>IFERROR(VLOOKUP(A265,'Base ATR'!$1:$1048576,2,0),"")</f>
        <v/>
      </c>
      <c r="O265" s="23" t="str">
        <f t="shared" ca="1" si="16"/>
        <v/>
      </c>
      <c r="P265" t="str">
        <f t="shared" si="17"/>
        <v/>
      </c>
      <c r="R265" t="e">
        <f>VLOOKUP(A265,FORMULA!A:A,1,0)</f>
        <v>#N/A</v>
      </c>
    </row>
    <row r="266" spans="1:18" x14ac:dyDescent="0.3">
      <c r="A266" t="s">
        <v>5144</v>
      </c>
      <c r="B266" t="str">
        <f>IFERROR(VLOOKUP(A266,'Base ATP'!$1:$1048576,3,0),"")</f>
        <v>JAC</v>
      </c>
      <c r="C266" s="19" t="str">
        <f>IFERROR(VLOOKUP(A266,'Base ATP'!$1:$1048576,4,0),"")</f>
        <v>JS2</v>
      </c>
      <c r="D266" s="20">
        <v>7100000</v>
      </c>
      <c r="E266" s="20">
        <v>5200000</v>
      </c>
      <c r="F266" s="13" t="s">
        <v>5397</v>
      </c>
      <c r="G266" s="13">
        <f>IFERROR(IF($F266="ALTA",$D266*1.03,
IF($F266="MEDIA",$D266*1,
IF($F266="BAJA",$D266*0.92,
IF($F266="LIQUIDAR",_xlfn.XLOOKUP(A266,Rotación!$A:$A,Rotación!$O:$O,0,0,-1),"")))),"")</f>
        <v>7313000</v>
      </c>
      <c r="H266" s="13">
        <f>IFERROR(IF($F266="ALTA",$D266*1,
IF($F266="MEDIA",$D266*0.97,
IF($F266="BAJA",$D266*0.9,
IF($F266="LIQUIDAR",_xlfn.XLOOKUP(A266,Rotación!$A:$A,Rotación!$O:$O,0,0,-1),"")))),"")</f>
        <v>7100000</v>
      </c>
      <c r="I266" s="13">
        <f>IFERROR(IF($F266="ALTA",$D266*0.97,
IF($F266="MEDIA",$D266*0.94,
IF($F266="BAJA",$D266*0.87,
IF($F266="LIQUIDAR",_xlfn.XLOOKUP(A266,Rotación!$A:$A,Rotación!$O:$O,0,0,-1),"")))),"")</f>
        <v>6887000</v>
      </c>
      <c r="J266" s="13">
        <f>IFERROR(IF($F266="ALTA",$D266*0.94,
IF($F266="MEDIA",$D266*0.9,
IF($F266="BAJA",$D266*0.85,
IF($F266="LIQUIDAR",_xlfn.XLOOKUP(A266,Rotación!$A:$A,Rotación!$O:$O,0,0,-1),"")))),"")</f>
        <v>6674000</v>
      </c>
      <c r="K266" s="13" t="str">
        <f>_xlfn.XLOOKUP(A266,Rotación!$A:$A,Rotación!$P:$P,"",0,-1)</f>
        <v/>
      </c>
      <c r="L266" s="25" t="e">
        <f t="shared" si="18"/>
        <v>#VALUE!</v>
      </c>
      <c r="M266" s="26">
        <f t="shared" si="19"/>
        <v>0.73239436619718312</v>
      </c>
      <c r="N266" s="22" t="str">
        <f>IFERROR(VLOOKUP(A266,'Base ATR'!$1:$1048576,2,0),"")</f>
        <v/>
      </c>
      <c r="O266" s="23" t="str">
        <f t="shared" ca="1" si="16"/>
        <v/>
      </c>
      <c r="P266" t="str">
        <f t="shared" si="17"/>
        <v/>
      </c>
      <c r="R266" t="e">
        <f>VLOOKUP(A266,FORMULA!A:A,1,0)</f>
        <v>#N/A</v>
      </c>
    </row>
    <row r="267" spans="1:18" x14ac:dyDescent="0.3">
      <c r="A267" t="s">
        <v>5145</v>
      </c>
      <c r="B267" t="str">
        <f>IFERROR(VLOOKUP(A267,'Base ATP'!$1:$1048576,3,0),"")</f>
        <v>MG</v>
      </c>
      <c r="C267" s="19" t="str">
        <f>IFERROR(VLOOKUP(A267,'Base ATP'!$1:$1048576,4,0),"")</f>
        <v>ZS</v>
      </c>
      <c r="D267" s="20">
        <v>8650000</v>
      </c>
      <c r="E267" s="20">
        <v>6000000</v>
      </c>
      <c r="F267" s="13" t="s">
        <v>5398</v>
      </c>
      <c r="G267" s="13">
        <f>IFERROR(IF($F267="ALTA",$D267*1.03,
IF($F267="MEDIA",$D267*1,
IF($F267="BAJA",$D267*0.92,
IF($F267="LIQUIDAR",_xlfn.XLOOKUP(A267,Rotación!$A:$A,Rotación!$O:$O,0,0,-1),"")))),"")</f>
        <v>7958000</v>
      </c>
      <c r="H267" s="13">
        <f>IFERROR(IF($F267="ALTA",$D267*1,
IF($F267="MEDIA",$D267*0.97,
IF($F267="BAJA",$D267*0.9,
IF($F267="LIQUIDAR",_xlfn.XLOOKUP(A267,Rotación!$A:$A,Rotación!$O:$O,0,0,-1),"")))),"")</f>
        <v>7785000</v>
      </c>
      <c r="I267" s="13">
        <f>IFERROR(IF($F267="ALTA",$D267*0.97,
IF($F267="MEDIA",$D267*0.94,
IF($F267="BAJA",$D267*0.87,
IF($F267="LIQUIDAR",_xlfn.XLOOKUP(A267,Rotación!$A:$A,Rotación!$O:$O,0,0,-1),"")))),"")</f>
        <v>7525500</v>
      </c>
      <c r="J267" s="13">
        <f>IFERROR(IF($F267="ALTA",$D267*0.94,
IF($F267="MEDIA",$D267*0.9,
IF($F267="BAJA",$D267*0.85,
IF($F267="LIQUIDAR",_xlfn.XLOOKUP(A267,Rotación!$A:$A,Rotación!$O:$O,0,0,-1),"")))),"")</f>
        <v>7352500</v>
      </c>
      <c r="K267" s="13" t="str">
        <f>_xlfn.XLOOKUP(A267,Rotación!$A:$A,Rotación!$P:$P,"",0,-1)</f>
        <v/>
      </c>
      <c r="L267" s="25" t="e">
        <f t="shared" si="18"/>
        <v>#VALUE!</v>
      </c>
      <c r="M267" s="26">
        <f t="shared" si="19"/>
        <v>0.69364161849710981</v>
      </c>
      <c r="N267" s="22" t="str">
        <f>IFERROR(VLOOKUP(A267,'Base ATR'!$1:$1048576,2,0),"")</f>
        <v/>
      </c>
      <c r="O267" s="23" t="str">
        <f t="shared" ca="1" si="16"/>
        <v/>
      </c>
      <c r="P267" t="str">
        <f t="shared" si="17"/>
        <v/>
      </c>
      <c r="R267" t="e">
        <f>VLOOKUP(A267,FORMULA!A:A,1,0)</f>
        <v>#N/A</v>
      </c>
    </row>
    <row r="268" spans="1:18" x14ac:dyDescent="0.3">
      <c r="A268" t="s">
        <v>5146</v>
      </c>
      <c r="B268" t="str">
        <f>IFERROR(VLOOKUP(A268,'Base ATP'!$1:$1048576,3,0),"")</f>
        <v>CHANGAN</v>
      </c>
      <c r="C268" s="19" t="str">
        <f>IFERROR(VLOOKUP(A268,'Base ATP'!$1:$1048576,4,0),"")</f>
        <v>CS15</v>
      </c>
      <c r="D268" s="20">
        <v>6400000</v>
      </c>
      <c r="E268" s="20">
        <v>5100000</v>
      </c>
      <c r="F268" s="13" t="s">
        <v>4033</v>
      </c>
      <c r="G268" s="13">
        <f>IFERROR(IF($F268="ALTA",$D268*1.03,
IF($F268="MEDIA",$D268*1,
IF($F268="BAJA",$D268*0.92,
IF($F268="LIQUIDAR",_xlfn.XLOOKUP(A268,Rotación!$A:$A,Rotación!$O:$O,0,0,-1),"")))),"")</f>
        <v>6400000</v>
      </c>
      <c r="H268" s="13">
        <f>IFERROR(IF($F268="ALTA",$D268*1,
IF($F268="MEDIA",$D268*0.97,
IF($F268="BAJA",$D268*0.9,
IF($F268="LIQUIDAR",_xlfn.XLOOKUP(A268,Rotación!$A:$A,Rotación!$O:$O,0,0,-1),"")))),"")</f>
        <v>6208000</v>
      </c>
      <c r="I268" s="13">
        <f>IFERROR(IF($F268="ALTA",$D268*0.97,
IF($F268="MEDIA",$D268*0.94,
IF($F268="BAJA",$D268*0.87,
IF($F268="LIQUIDAR",_xlfn.XLOOKUP(A268,Rotación!$A:$A,Rotación!$O:$O,0,0,-1),"")))),"")</f>
        <v>6016000</v>
      </c>
      <c r="J268" s="13">
        <f>IFERROR(IF($F268="ALTA",$D268*0.94,
IF($F268="MEDIA",$D268*0.9,
IF($F268="BAJA",$D268*0.85,
IF($F268="LIQUIDAR",_xlfn.XLOOKUP(A268,Rotación!$A:$A,Rotación!$O:$O,0,0,-1),"")))),"")</f>
        <v>5760000</v>
      </c>
      <c r="K268" s="13" t="str">
        <f>_xlfn.XLOOKUP(A268,Rotación!$A:$A,Rotación!$P:$P,"",0,-1)</f>
        <v/>
      </c>
      <c r="L268" s="25" t="e">
        <f t="shared" si="18"/>
        <v>#VALUE!</v>
      </c>
      <c r="M268" s="26">
        <f t="shared" si="19"/>
        <v>0.796875</v>
      </c>
      <c r="N268" s="22" t="str">
        <f>IFERROR(VLOOKUP(A268,'Base ATR'!$1:$1048576,2,0),"")</f>
        <v/>
      </c>
      <c r="O268" s="23" t="str">
        <f t="shared" ca="1" si="16"/>
        <v/>
      </c>
      <c r="P268" t="str">
        <f t="shared" si="17"/>
        <v/>
      </c>
      <c r="R268" t="e">
        <f>VLOOKUP(A268,FORMULA!A:A,1,0)</f>
        <v>#N/A</v>
      </c>
    </row>
    <row r="269" spans="1:18" x14ac:dyDescent="0.3">
      <c r="A269" t="s">
        <v>5148</v>
      </c>
      <c r="B269" t="str">
        <f>IFERROR(VLOOKUP(A269,'Base ATP'!$1:$1048576,3,0),"")</f>
        <v>SSANGYONG</v>
      </c>
      <c r="C269" s="19" t="str">
        <f>IFERROR(VLOOKUP(A269,'Base ATP'!$1:$1048576,4,0),"")</f>
        <v>NEW KORANDO</v>
      </c>
      <c r="D269" s="20">
        <v>15070000</v>
      </c>
      <c r="E269" s="20">
        <v>12500000</v>
      </c>
      <c r="F269" s="13" t="s">
        <v>4033</v>
      </c>
      <c r="G269" s="13">
        <f>IFERROR(IF($F269="ALTA",$D269*1.03,
IF($F269="MEDIA",$D269*1,
IF($F269="BAJA",$D269*0.92,
IF($F269="LIQUIDAR",_xlfn.XLOOKUP(A269,Rotación!$A:$A,Rotación!$O:$O,0,0,-1),"")))),"")</f>
        <v>15070000</v>
      </c>
      <c r="H269" s="13">
        <f>IFERROR(IF($F269="ALTA",$D269*1,
IF($F269="MEDIA",$D269*0.97,
IF($F269="BAJA",$D269*0.9,
IF($F269="LIQUIDAR",_xlfn.XLOOKUP(A269,Rotación!$A:$A,Rotación!$O:$O,0,0,-1),"")))),"")</f>
        <v>14617900</v>
      </c>
      <c r="I269" s="13">
        <f>IFERROR(IF($F269="ALTA",$D269*0.97,
IF($F269="MEDIA",$D269*0.94,
IF($F269="BAJA",$D269*0.87,
IF($F269="LIQUIDAR",_xlfn.XLOOKUP(A269,Rotación!$A:$A,Rotación!$O:$O,0,0,-1),"")))),"")</f>
        <v>14165800</v>
      </c>
      <c r="J269" s="13">
        <f>IFERROR(IF($F269="ALTA",$D269*0.94,
IF($F269="MEDIA",$D269*0.9,
IF($F269="BAJA",$D269*0.85,
IF($F269="LIQUIDAR",_xlfn.XLOOKUP(A269,Rotación!$A:$A,Rotación!$O:$O,0,0,-1),"")))),"")</f>
        <v>13563000</v>
      </c>
      <c r="K269" s="13" t="str">
        <f>_xlfn.XLOOKUP(A269,Rotación!$A:$A,Rotación!$P:$P,"",0,-1)</f>
        <v/>
      </c>
      <c r="L269" s="25" t="e">
        <f t="shared" si="18"/>
        <v>#VALUE!</v>
      </c>
      <c r="M269" s="26">
        <f t="shared" si="19"/>
        <v>0.82946250829462509</v>
      </c>
      <c r="N269" s="22" t="str">
        <f>IFERROR(VLOOKUP(A269,'Base ATR'!$1:$1048576,2,0),"")</f>
        <v/>
      </c>
      <c r="O269" s="23" t="str">
        <f t="shared" ca="1" si="16"/>
        <v/>
      </c>
      <c r="P269" t="str">
        <f t="shared" si="17"/>
        <v/>
      </c>
      <c r="R269" t="e">
        <f>VLOOKUP(A269,FORMULA!A:A,1,0)</f>
        <v>#N/A</v>
      </c>
    </row>
    <row r="270" spans="1:18" x14ac:dyDescent="0.3">
      <c r="A270" t="s">
        <v>5150</v>
      </c>
      <c r="B270" t="str">
        <f>IFERROR(VLOOKUP(A270,'Base ATP'!$1:$1048576,3,0),"")</f>
        <v>PEUGEOT</v>
      </c>
      <c r="C270" s="19" t="str">
        <f>IFERROR(VLOOKUP(A270,'Base ATP'!$1:$1048576,4,0),"")</f>
        <v>NUEVO 208</v>
      </c>
      <c r="D270" s="20">
        <v>9100000</v>
      </c>
      <c r="E270" s="20">
        <v>7300000</v>
      </c>
      <c r="F270" s="13" t="s">
        <v>4033</v>
      </c>
      <c r="G270" s="13">
        <f>IFERROR(IF($F270="ALTA",$D270*1.03,
IF($F270="MEDIA",$D270*1,
IF($F270="BAJA",$D270*0.92,
IF($F270="LIQUIDAR",_xlfn.XLOOKUP(A270,Rotación!$A:$A,Rotación!$O:$O,0,0,-1),"")))),"")</f>
        <v>9100000</v>
      </c>
      <c r="H270" s="13">
        <f>IFERROR(IF($F270="ALTA",$D270*1,
IF($F270="MEDIA",$D270*0.97,
IF($F270="BAJA",$D270*0.9,
IF($F270="LIQUIDAR",_xlfn.XLOOKUP(A270,Rotación!$A:$A,Rotación!$O:$O,0,0,-1),"")))),"")</f>
        <v>8827000</v>
      </c>
      <c r="I270" s="13">
        <f>IFERROR(IF($F270="ALTA",$D270*0.97,
IF($F270="MEDIA",$D270*0.94,
IF($F270="BAJA",$D270*0.87,
IF($F270="LIQUIDAR",_xlfn.XLOOKUP(A270,Rotación!$A:$A,Rotación!$O:$O,0,0,-1),"")))),"")</f>
        <v>8554000</v>
      </c>
      <c r="J270" s="13">
        <f>IFERROR(IF($F270="ALTA",$D270*0.94,
IF($F270="MEDIA",$D270*0.9,
IF($F270="BAJA",$D270*0.85,
IF($F270="LIQUIDAR",_xlfn.XLOOKUP(A270,Rotación!$A:$A,Rotación!$O:$O,0,0,-1),"")))),"")</f>
        <v>8190000</v>
      </c>
      <c r="K270" s="13" t="str">
        <f>_xlfn.XLOOKUP(A270,Rotación!$A:$A,Rotación!$P:$P,"",0,-1)</f>
        <v/>
      </c>
      <c r="L270" s="25" t="e">
        <f t="shared" si="18"/>
        <v>#VALUE!</v>
      </c>
      <c r="M270" s="26">
        <f t="shared" si="19"/>
        <v>0.80219780219780223</v>
      </c>
      <c r="N270" s="22" t="str">
        <f>IFERROR(VLOOKUP(A270,'Base ATR'!$1:$1048576,2,0),"")</f>
        <v/>
      </c>
      <c r="O270" s="23" t="str">
        <f t="shared" ca="1" si="16"/>
        <v/>
      </c>
      <c r="P270" t="str">
        <f t="shared" si="17"/>
        <v/>
      </c>
      <c r="R270" t="e">
        <f>VLOOKUP(A270,FORMULA!A:A,1,0)</f>
        <v>#N/A</v>
      </c>
    </row>
    <row r="271" spans="1:18" x14ac:dyDescent="0.3">
      <c r="A271" t="s">
        <v>5152</v>
      </c>
      <c r="B271" t="str">
        <f>IFERROR(VLOOKUP(A271,'Base ATP'!$1:$1048576,3,0),"")</f>
        <v>PEUGEOT</v>
      </c>
      <c r="C271" s="19" t="str">
        <f>IFERROR(VLOOKUP(A271,'Base ATP'!$1:$1048576,4,0),"")</f>
        <v>LANDTREK</v>
      </c>
      <c r="D271" s="20">
        <v>13580000</v>
      </c>
      <c r="E271" s="20">
        <v>10800000</v>
      </c>
      <c r="F271" s="13" t="s">
        <v>5398</v>
      </c>
      <c r="G271" s="13">
        <f>IFERROR(IF($F271="ALTA",$D271*1.03,
IF($F271="MEDIA",$D271*1,
IF($F271="BAJA",$D271*0.92,
IF($F271="LIQUIDAR",_xlfn.XLOOKUP(A271,Rotación!$A:$A,Rotación!$O:$O,0,0,-1),"")))),"")</f>
        <v>12493600</v>
      </c>
      <c r="H271" s="13">
        <f>IFERROR(IF($F271="ALTA",$D271*1,
IF($F271="MEDIA",$D271*0.97,
IF($F271="BAJA",$D271*0.9,
IF($F271="LIQUIDAR",_xlfn.XLOOKUP(A271,Rotación!$A:$A,Rotación!$O:$O,0,0,-1),"")))),"")</f>
        <v>12222000</v>
      </c>
      <c r="I271" s="13">
        <f>IFERROR(IF($F271="ALTA",$D271*0.97,
IF($F271="MEDIA",$D271*0.94,
IF($F271="BAJA",$D271*0.87,
IF($F271="LIQUIDAR",_xlfn.XLOOKUP(A271,Rotación!$A:$A,Rotación!$O:$O,0,0,-1),"")))),"")</f>
        <v>11814600</v>
      </c>
      <c r="J271" s="13">
        <f>IFERROR(IF($F271="ALTA",$D271*0.94,
IF($F271="MEDIA",$D271*0.9,
IF($F271="BAJA",$D271*0.85,
IF($F271="LIQUIDAR",_xlfn.XLOOKUP(A271,Rotación!$A:$A,Rotación!$O:$O,0,0,-1),"")))),"")</f>
        <v>11543000</v>
      </c>
      <c r="K271" s="13" t="str">
        <f>_xlfn.XLOOKUP(A271,Rotación!$A:$A,Rotación!$P:$P,"",0,-1)</f>
        <v/>
      </c>
      <c r="L271" s="25" t="e">
        <f t="shared" si="18"/>
        <v>#VALUE!</v>
      </c>
      <c r="M271" s="26">
        <f t="shared" si="19"/>
        <v>0.79528718703976431</v>
      </c>
      <c r="N271" s="22" t="str">
        <f>IFERROR(VLOOKUP(A271,'Base ATR'!$1:$1048576,2,0),"")</f>
        <v/>
      </c>
      <c r="O271" s="23" t="str">
        <f t="shared" ca="1" si="16"/>
        <v/>
      </c>
      <c r="P271" t="str">
        <f t="shared" si="17"/>
        <v/>
      </c>
      <c r="R271" t="e">
        <f>VLOOKUP(A271,FORMULA!A:A,1,0)</f>
        <v>#N/A</v>
      </c>
    </row>
    <row r="272" spans="1:18" x14ac:dyDescent="0.3">
      <c r="A272" t="s">
        <v>5288</v>
      </c>
      <c r="B272" t="str">
        <f>IFERROR(VLOOKUP(A272,'Base ATP'!$1:$1048576,3,0),"")</f>
        <v/>
      </c>
      <c r="C272" s="19" t="str">
        <f>IFERROR(VLOOKUP(A272,'Base ATP'!$1:$1048576,4,0),"")</f>
        <v/>
      </c>
      <c r="D272" s="20">
        <v>14880000</v>
      </c>
      <c r="E272" s="20">
        <v>11800000</v>
      </c>
      <c r="F272" s="13" t="s">
        <v>4033</v>
      </c>
      <c r="G272" s="13">
        <f>IFERROR(IF($F272="ALTA",$D272*1.03,
IF($F272="MEDIA",$D272*1,
IF($F272="BAJA",$D272*0.92,
IF($F272="LIQUIDAR",_xlfn.XLOOKUP(A272,Rotación!$A:$A,Rotación!$O:$O,0,0,-1),"")))),"")</f>
        <v>14880000</v>
      </c>
      <c r="H272" s="13">
        <f>IFERROR(IF($F272="ALTA",$D272*1,
IF($F272="MEDIA",$D272*0.97,
IF($F272="BAJA",$D272*0.9,
IF($F272="LIQUIDAR",_xlfn.XLOOKUP(A272,Rotación!$A:$A,Rotación!$O:$O,0,0,-1),"")))),"")</f>
        <v>14433600</v>
      </c>
      <c r="I272" s="13">
        <f>IFERROR(IF($F272="ALTA",$D272*0.97,
IF($F272="MEDIA",$D272*0.94,
IF($F272="BAJA",$D272*0.87,
IF($F272="LIQUIDAR",_xlfn.XLOOKUP(A272,Rotación!$A:$A,Rotación!$O:$O,0,0,-1),"")))),"")</f>
        <v>13987200</v>
      </c>
      <c r="J272" s="13">
        <f>IFERROR(IF($F272="ALTA",$D272*0.94,
IF($F272="MEDIA",$D272*0.9,
IF($F272="BAJA",$D272*0.85,
IF($F272="LIQUIDAR",_xlfn.XLOOKUP(A272,Rotación!$A:$A,Rotación!$O:$O,0,0,-1),"")))),"")</f>
        <v>13392000</v>
      </c>
      <c r="K272" s="13" t="str">
        <f>_xlfn.XLOOKUP(A272,Rotación!$A:$A,Rotación!$P:$P,"",0,-1)</f>
        <v/>
      </c>
      <c r="L272" s="25" t="e">
        <f t="shared" si="18"/>
        <v>#VALUE!</v>
      </c>
      <c r="M272" s="26">
        <f t="shared" si="19"/>
        <v>0.793010752688172</v>
      </c>
      <c r="N272" s="22" t="str">
        <f>IFERROR(VLOOKUP(A272,'Base ATR'!$1:$1048576,2,0),"")</f>
        <v/>
      </c>
      <c r="O272" s="23" t="str">
        <f t="shared" ca="1" si="16"/>
        <v/>
      </c>
      <c r="P272" t="str">
        <f t="shared" si="17"/>
        <v/>
      </c>
      <c r="R272" t="e">
        <f>VLOOKUP(A272,FORMULA!A:A,1,0)</f>
        <v>#N/A</v>
      </c>
    </row>
    <row r="273" spans="1:18" x14ac:dyDescent="0.3">
      <c r="A273" t="s">
        <v>5154</v>
      </c>
      <c r="B273" t="str">
        <f>IFERROR(VLOOKUP(A273,'Base ATP'!$1:$1048576,3,0),"")</f>
        <v>NISSAN</v>
      </c>
      <c r="C273" s="19" t="str">
        <f>IFERROR(VLOOKUP(A273,'Base ATP'!$1:$1048576,4,0),"")</f>
        <v>NUEVO VERSA</v>
      </c>
      <c r="D273" s="20">
        <v>9320000</v>
      </c>
      <c r="E273" s="20">
        <v>7550000</v>
      </c>
      <c r="F273" s="13" t="s">
        <v>4033</v>
      </c>
      <c r="G273" s="13">
        <f>IFERROR(IF($F273="ALTA",$D273*1.03,
IF($F273="MEDIA",$D273*1,
IF($F273="BAJA",$D273*0.92,
IF($F273="LIQUIDAR",_xlfn.XLOOKUP(A273,Rotación!$A:$A,Rotación!$O:$O,0,0,-1),"")))),"")</f>
        <v>9320000</v>
      </c>
      <c r="H273" s="13">
        <f>IFERROR(IF($F273="ALTA",$D273*1,
IF($F273="MEDIA",$D273*0.97,
IF($F273="BAJA",$D273*0.9,
IF($F273="LIQUIDAR",_xlfn.XLOOKUP(A273,Rotación!$A:$A,Rotación!$O:$O,0,0,-1),"")))),"")</f>
        <v>9040400</v>
      </c>
      <c r="I273" s="13">
        <f>IFERROR(IF($F273="ALTA",$D273*0.97,
IF($F273="MEDIA",$D273*0.94,
IF($F273="BAJA",$D273*0.87,
IF($F273="LIQUIDAR",_xlfn.XLOOKUP(A273,Rotación!$A:$A,Rotación!$O:$O,0,0,-1),"")))),"")</f>
        <v>8760800</v>
      </c>
      <c r="J273" s="13">
        <f>IFERROR(IF($F273="ALTA",$D273*0.94,
IF($F273="MEDIA",$D273*0.9,
IF($F273="BAJA",$D273*0.85,
IF($F273="LIQUIDAR",_xlfn.XLOOKUP(A273,Rotación!$A:$A,Rotación!$O:$O,0,0,-1),"")))),"")</f>
        <v>8388000</v>
      </c>
      <c r="K273" s="13" t="str">
        <f>_xlfn.XLOOKUP(A273,Rotación!$A:$A,Rotación!$P:$P,"",0,-1)</f>
        <v/>
      </c>
      <c r="L273" s="25" t="e">
        <f t="shared" si="18"/>
        <v>#VALUE!</v>
      </c>
      <c r="M273" s="26">
        <f t="shared" si="19"/>
        <v>0.81008583690987124</v>
      </c>
      <c r="N273" s="22" t="str">
        <f>IFERROR(VLOOKUP(A273,'Base ATR'!$1:$1048576,2,0),"")</f>
        <v/>
      </c>
      <c r="O273" s="23" t="str">
        <f t="shared" ref="O273:O336" ca="1" si="20">IF(N273="","",TODAY()-N273)</f>
        <v/>
      </c>
      <c r="P273" t="str">
        <f t="shared" ref="P273:P336" si="21">IF(N273="", "", IF(K273 &gt; D273, "SOBRE MERCADO", IF(K273 &lt; D273, "BAJO MERCADO", "ALINEADO")))</f>
        <v/>
      </c>
      <c r="R273" t="e">
        <f>VLOOKUP(A273,FORMULA!A:A,1,0)</f>
        <v>#N/A</v>
      </c>
    </row>
    <row r="274" spans="1:18" x14ac:dyDescent="0.3">
      <c r="A274" t="s">
        <v>5156</v>
      </c>
      <c r="B274" t="str">
        <f>IFERROR(VLOOKUP(A274,'Base ATP'!$1:$1048576,3,0),"")</f>
        <v>KIA</v>
      </c>
      <c r="C274" s="19" t="str">
        <f>IFERROR(VLOOKUP(A274,'Base ATP'!$1:$1048576,4,0),"")</f>
        <v>NUEVO SELTOS</v>
      </c>
      <c r="D274" s="20">
        <v>16700000</v>
      </c>
      <c r="E274" s="20">
        <v>14000000</v>
      </c>
      <c r="F274" s="13" t="s">
        <v>4033</v>
      </c>
      <c r="G274" s="13">
        <f>IFERROR(IF($F274="ALTA",$D274*1.03,
IF($F274="MEDIA",$D274*1,
IF($F274="BAJA",$D274*0.92,
IF($F274="LIQUIDAR",_xlfn.XLOOKUP(A274,Rotación!$A:$A,Rotación!$O:$O,0,0,-1),"")))),"")</f>
        <v>16700000</v>
      </c>
      <c r="H274" s="13">
        <f>IFERROR(IF($F274="ALTA",$D274*1,
IF($F274="MEDIA",$D274*0.97,
IF($F274="BAJA",$D274*0.9,
IF($F274="LIQUIDAR",_xlfn.XLOOKUP(A274,Rotación!$A:$A,Rotación!$O:$O,0,0,-1),"")))),"")</f>
        <v>16199000</v>
      </c>
      <c r="I274" s="13">
        <f>IFERROR(IF($F274="ALTA",$D274*0.97,
IF($F274="MEDIA",$D274*0.94,
IF($F274="BAJA",$D274*0.87,
IF($F274="LIQUIDAR",_xlfn.XLOOKUP(A274,Rotación!$A:$A,Rotación!$O:$O,0,0,-1),"")))),"")</f>
        <v>15698000</v>
      </c>
      <c r="J274" s="13">
        <f>IFERROR(IF($F274="ALTA",$D274*0.94,
IF($F274="MEDIA",$D274*0.9,
IF($F274="BAJA",$D274*0.85,
IF($F274="LIQUIDAR",_xlfn.XLOOKUP(A274,Rotación!$A:$A,Rotación!$O:$O,0,0,-1),"")))),"")</f>
        <v>15030000</v>
      </c>
      <c r="K274" s="13" t="str">
        <f>_xlfn.XLOOKUP(A274,Rotación!$A:$A,Rotación!$P:$P,"",0,-1)</f>
        <v/>
      </c>
      <c r="L274" s="25" t="e">
        <f t="shared" si="18"/>
        <v>#VALUE!</v>
      </c>
      <c r="M274" s="26">
        <f t="shared" si="19"/>
        <v>0.83832335329341312</v>
      </c>
      <c r="N274" s="22" t="str">
        <f>IFERROR(VLOOKUP(A274,'Base ATR'!$1:$1048576,2,0),"")</f>
        <v/>
      </c>
      <c r="O274" s="23" t="str">
        <f t="shared" ca="1" si="20"/>
        <v/>
      </c>
      <c r="P274" t="str">
        <f t="shared" si="21"/>
        <v/>
      </c>
      <c r="R274" t="e">
        <f>VLOOKUP(A274,FORMULA!A:A,1,0)</f>
        <v>#N/A</v>
      </c>
    </row>
    <row r="275" spans="1:18" x14ac:dyDescent="0.3">
      <c r="A275" t="s">
        <v>5159</v>
      </c>
      <c r="B275" t="str">
        <f>IFERROR(VLOOKUP(A275,'Base ATP'!$1:$1048576,3,0),"")</f>
        <v>CITROEN</v>
      </c>
      <c r="C275" s="19" t="str">
        <f>IFERROR(VLOOKUP(A275,'Base ATP'!$1:$1048576,4,0),"")</f>
        <v>C4 CACTUS</v>
      </c>
      <c r="D275" s="20">
        <v>8400000</v>
      </c>
      <c r="E275" s="20">
        <v>6900000</v>
      </c>
      <c r="F275" s="13" t="s">
        <v>4033</v>
      </c>
      <c r="G275" s="13">
        <f>IFERROR(IF($F275="ALTA",$D275*1.03,
IF($F275="MEDIA",$D275*1,
IF($F275="BAJA",$D275*0.92,
IF($F275="LIQUIDAR",_xlfn.XLOOKUP(A275,Rotación!$A:$A,Rotación!$O:$O,0,0,-1),"")))),"")</f>
        <v>8400000</v>
      </c>
      <c r="H275" s="13">
        <f>IFERROR(IF($F275="ALTA",$D275*1,
IF($F275="MEDIA",$D275*0.97,
IF($F275="BAJA",$D275*0.9,
IF($F275="LIQUIDAR",_xlfn.XLOOKUP(A275,Rotación!$A:$A,Rotación!$O:$O,0,0,-1),"")))),"")</f>
        <v>8148000</v>
      </c>
      <c r="I275" s="13">
        <f>IFERROR(IF($F275="ALTA",$D275*0.97,
IF($F275="MEDIA",$D275*0.94,
IF($F275="BAJA",$D275*0.87,
IF($F275="LIQUIDAR",_xlfn.XLOOKUP(A275,Rotación!$A:$A,Rotación!$O:$O,0,0,-1),"")))),"")</f>
        <v>7896000</v>
      </c>
      <c r="J275" s="13">
        <f>IFERROR(IF($F275="ALTA",$D275*0.94,
IF($F275="MEDIA",$D275*0.9,
IF($F275="BAJA",$D275*0.85,
IF($F275="LIQUIDAR",_xlfn.XLOOKUP(A275,Rotación!$A:$A,Rotación!$O:$O,0,0,-1),"")))),"")</f>
        <v>7560000</v>
      </c>
      <c r="K275" s="13" t="str">
        <f>_xlfn.XLOOKUP(A275,Rotación!$A:$A,Rotación!$P:$P,"",0,-1)</f>
        <v/>
      </c>
      <c r="L275" s="25" t="e">
        <f t="shared" si="18"/>
        <v>#VALUE!</v>
      </c>
      <c r="M275" s="26">
        <f t="shared" si="19"/>
        <v>0.8214285714285714</v>
      </c>
      <c r="N275" s="22" t="str">
        <f>IFERROR(VLOOKUP(A275,'Base ATR'!$1:$1048576,2,0),"")</f>
        <v/>
      </c>
      <c r="O275" s="23" t="str">
        <f t="shared" ca="1" si="20"/>
        <v/>
      </c>
      <c r="P275" t="str">
        <f t="shared" si="21"/>
        <v/>
      </c>
      <c r="R275" t="e">
        <f>VLOOKUP(A275,FORMULA!A:A,1,0)</f>
        <v>#N/A</v>
      </c>
    </row>
    <row r="276" spans="1:18" x14ac:dyDescent="0.3">
      <c r="A276" t="s">
        <v>5165</v>
      </c>
      <c r="B276" t="str">
        <f>IFERROR(VLOOKUP(A276,'Base ATP'!$1:$1048576,3,0),"")</f>
        <v>FORD</v>
      </c>
      <c r="C276" s="19" t="str">
        <f>IFERROR(VLOOKUP(A276,'Base ATP'!$1:$1048576,4,0),"")</f>
        <v>EXPLORER</v>
      </c>
      <c r="D276" s="20">
        <v>17700000</v>
      </c>
      <c r="E276" s="20">
        <v>15000000</v>
      </c>
      <c r="F276" s="13" t="s">
        <v>4033</v>
      </c>
      <c r="G276" s="13">
        <f>IFERROR(IF($F276="ALTA",$D276*1.03,
IF($F276="MEDIA",$D276*1,
IF($F276="BAJA",$D276*0.92,
IF($F276="LIQUIDAR",_xlfn.XLOOKUP(A276,Rotación!$A:$A,Rotación!$O:$O,0,0,-1),"")))),"")</f>
        <v>17700000</v>
      </c>
      <c r="H276" s="13">
        <f>IFERROR(IF($F276="ALTA",$D276*1,
IF($F276="MEDIA",$D276*0.97,
IF($F276="BAJA",$D276*0.9,
IF($F276="LIQUIDAR",_xlfn.XLOOKUP(A276,Rotación!$A:$A,Rotación!$O:$O,0,0,-1),"")))),"")</f>
        <v>17169000</v>
      </c>
      <c r="I276" s="13">
        <f>IFERROR(IF($F276="ALTA",$D276*0.97,
IF($F276="MEDIA",$D276*0.94,
IF($F276="BAJA",$D276*0.87,
IF($F276="LIQUIDAR",_xlfn.XLOOKUP(A276,Rotación!$A:$A,Rotación!$O:$O,0,0,-1),"")))),"")</f>
        <v>16637999.999999998</v>
      </c>
      <c r="J276" s="13">
        <f>IFERROR(IF($F276="ALTA",$D276*0.94,
IF($F276="MEDIA",$D276*0.9,
IF($F276="BAJA",$D276*0.85,
IF($F276="LIQUIDAR",_xlfn.XLOOKUP(A276,Rotación!$A:$A,Rotación!$O:$O,0,0,-1),"")))),"")</f>
        <v>15930000</v>
      </c>
      <c r="K276" s="13" t="str">
        <f>_xlfn.XLOOKUP(A276,Rotación!$A:$A,Rotación!$P:$P,"",0,-1)</f>
        <v/>
      </c>
      <c r="L276" s="25" t="e">
        <f t="shared" si="18"/>
        <v>#VALUE!</v>
      </c>
      <c r="M276" s="26">
        <f t="shared" si="19"/>
        <v>0.84745762711864403</v>
      </c>
      <c r="N276" s="22" t="str">
        <f>IFERROR(VLOOKUP(A276,'Base ATR'!$1:$1048576,2,0),"")</f>
        <v/>
      </c>
      <c r="O276" s="23" t="str">
        <f t="shared" ca="1" si="20"/>
        <v/>
      </c>
      <c r="P276" t="str">
        <f t="shared" si="21"/>
        <v/>
      </c>
      <c r="R276" t="e">
        <f>VLOOKUP(A276,FORMULA!A:A,1,0)</f>
        <v>#N/A</v>
      </c>
    </row>
    <row r="277" spans="1:18" x14ac:dyDescent="0.3">
      <c r="A277" t="s">
        <v>1658</v>
      </c>
      <c r="B277" t="str">
        <f>IFERROR(VLOOKUP(A277,'Base ATP'!$1:$1048576,3,0),"")</f>
        <v>NISSAN</v>
      </c>
      <c r="C277" s="19" t="str">
        <f>IFERROR(VLOOKUP(A277,'Base ATP'!$1:$1048576,4,0),"")</f>
        <v>X-TRAIL</v>
      </c>
      <c r="D277" s="20">
        <v>13000000</v>
      </c>
      <c r="E277" s="20">
        <v>10700000</v>
      </c>
      <c r="F277" s="13" t="s">
        <v>4033</v>
      </c>
      <c r="G277" s="13">
        <f>IFERROR(IF($F277="ALTA",$D277*1.03,
IF($F277="MEDIA",$D277*1,
IF($F277="BAJA",$D277*0.92,
IF($F277="LIQUIDAR",_xlfn.XLOOKUP(A277,Rotación!$A:$A,Rotación!$O:$O,0,0,-1),"")))),"")</f>
        <v>13000000</v>
      </c>
      <c r="H277" s="13">
        <f>IFERROR(IF($F277="ALTA",$D277*1,
IF($F277="MEDIA",$D277*0.97,
IF($F277="BAJA",$D277*0.9,
IF($F277="LIQUIDAR",_xlfn.XLOOKUP(A277,Rotación!$A:$A,Rotación!$O:$O,0,0,-1),"")))),"")</f>
        <v>12610000</v>
      </c>
      <c r="I277" s="13">
        <f>IFERROR(IF($F277="ALTA",$D277*0.97,
IF($F277="MEDIA",$D277*0.94,
IF($F277="BAJA",$D277*0.87,
IF($F277="LIQUIDAR",_xlfn.XLOOKUP(A277,Rotación!$A:$A,Rotación!$O:$O,0,0,-1),"")))),"")</f>
        <v>12220000</v>
      </c>
      <c r="J277" s="13">
        <f>IFERROR(IF($F277="ALTA",$D277*0.94,
IF($F277="MEDIA",$D277*0.9,
IF($F277="BAJA",$D277*0.85,
IF($F277="LIQUIDAR",_xlfn.XLOOKUP(A277,Rotación!$A:$A,Rotación!$O:$O,0,0,-1),"")))),"")</f>
        <v>11700000</v>
      </c>
      <c r="K277" s="13" t="str">
        <f>_xlfn.XLOOKUP(A277,Rotación!$A:$A,Rotación!$P:$P,"",0,-1)</f>
        <v/>
      </c>
      <c r="L277" s="25" t="e">
        <f t="shared" si="18"/>
        <v>#VALUE!</v>
      </c>
      <c r="M277" s="26">
        <f t="shared" si="19"/>
        <v>0.82307692307692304</v>
      </c>
      <c r="N277" s="22">
        <f>IFERROR(VLOOKUP(A277,'Base ATR'!$1:$1048576,2,0),"")</f>
        <v>45320.717361111114</v>
      </c>
      <c r="O277" s="23">
        <f t="shared" ca="1" si="20"/>
        <v>905.28263888888614</v>
      </c>
      <c r="P277" t="str">
        <f t="shared" si="21"/>
        <v>SOBRE MERCADO</v>
      </c>
      <c r="R277" t="e">
        <f>VLOOKUP(A277,FORMULA!A:A,1,0)</f>
        <v>#N/A</v>
      </c>
    </row>
    <row r="278" spans="1:18" x14ac:dyDescent="0.3">
      <c r="A278" t="s">
        <v>4058</v>
      </c>
      <c r="B278" t="str">
        <f>IFERROR(VLOOKUP(A278,'Base ATP'!$1:$1048576,3,0),"")</f>
        <v>KIA</v>
      </c>
      <c r="C278" s="19" t="str">
        <f>IFERROR(VLOOKUP(A278,'Base ATP'!$1:$1048576,4,0),"")</f>
        <v>RIO 4</v>
      </c>
      <c r="D278" s="20">
        <v>12030000</v>
      </c>
      <c r="E278" s="20">
        <v>9700000</v>
      </c>
      <c r="F278" s="13" t="s">
        <v>4033</v>
      </c>
      <c r="G278" s="13">
        <f>IFERROR(IF($F278="ALTA",$D278*1.03,
IF($F278="MEDIA",$D278*1,
IF($F278="BAJA",$D278*0.92,
IF($F278="LIQUIDAR",_xlfn.XLOOKUP(A278,Rotación!$A:$A,Rotación!$O:$O,0,0,-1),"")))),"")</f>
        <v>12030000</v>
      </c>
      <c r="H278" s="13">
        <f>IFERROR(IF($F278="ALTA",$D278*1,
IF($F278="MEDIA",$D278*0.97,
IF($F278="BAJA",$D278*0.9,
IF($F278="LIQUIDAR",_xlfn.XLOOKUP(A278,Rotación!$A:$A,Rotación!$O:$O,0,0,-1),"")))),"")</f>
        <v>11669100</v>
      </c>
      <c r="I278" s="13">
        <f>IFERROR(IF($F278="ALTA",$D278*0.97,
IF($F278="MEDIA",$D278*0.94,
IF($F278="BAJA",$D278*0.87,
IF($F278="LIQUIDAR",_xlfn.XLOOKUP(A278,Rotación!$A:$A,Rotación!$O:$O,0,0,-1),"")))),"")</f>
        <v>11308200</v>
      </c>
      <c r="J278" s="13">
        <f>IFERROR(IF($F278="ALTA",$D278*0.94,
IF($F278="MEDIA",$D278*0.9,
IF($F278="BAJA",$D278*0.85,
IF($F278="LIQUIDAR",_xlfn.XLOOKUP(A278,Rotación!$A:$A,Rotación!$O:$O,0,0,-1),"")))),"")</f>
        <v>10827000</v>
      </c>
      <c r="K278" s="13" t="str">
        <f>_xlfn.XLOOKUP(A278,Rotación!$A:$A,Rotación!$P:$P,"",0,-1)</f>
        <v/>
      </c>
      <c r="L278" s="25" t="e">
        <f t="shared" si="18"/>
        <v>#VALUE!</v>
      </c>
      <c r="M278" s="26">
        <f t="shared" si="19"/>
        <v>0.80631753948462181</v>
      </c>
      <c r="N278" s="22">
        <f>IFERROR(VLOOKUP(A278,'Base ATR'!$1:$1048576,2,0),"")</f>
        <v>46050.477777777778</v>
      </c>
      <c r="O278" s="23">
        <f t="shared" ca="1" si="20"/>
        <v>175.5222222222219</v>
      </c>
      <c r="P278" t="str">
        <f t="shared" si="21"/>
        <v>SOBRE MERCADO</v>
      </c>
      <c r="R278" t="e">
        <f>VLOOKUP(A278,FORMULA!A:A,1,0)</f>
        <v>#N/A</v>
      </c>
    </row>
    <row r="279" spans="1:18" x14ac:dyDescent="0.3">
      <c r="A279" t="s">
        <v>716</v>
      </c>
      <c r="B279" t="str">
        <f>IFERROR(VLOOKUP(A279,'Base ATP'!$1:$1048576,3,0),"")</f>
        <v>KIA</v>
      </c>
      <c r="C279" s="19" t="str">
        <f>IFERROR(VLOOKUP(A279,'Base ATP'!$1:$1048576,4,0),"")</f>
        <v>K3 CROSS</v>
      </c>
      <c r="D279" s="20">
        <v>17700000</v>
      </c>
      <c r="E279" s="20">
        <v>15000000</v>
      </c>
      <c r="F279" s="13" t="s">
        <v>4033</v>
      </c>
      <c r="G279" s="13">
        <f>IFERROR(IF($F279="ALTA",$D279*1.03,
IF($F279="MEDIA",$D279*1,
IF($F279="BAJA",$D279*0.92,
IF($F279="LIQUIDAR",_xlfn.XLOOKUP(A279,Rotación!$A:$A,Rotación!$O:$O,0,0,-1),"")))),"")</f>
        <v>17700000</v>
      </c>
      <c r="H279" s="13">
        <f>IFERROR(IF($F279="ALTA",$D279*1,
IF($F279="MEDIA",$D279*0.97,
IF($F279="BAJA",$D279*0.9,
IF($F279="LIQUIDAR",_xlfn.XLOOKUP(A279,Rotación!$A:$A,Rotación!$O:$O,0,0,-1),"")))),"")</f>
        <v>17169000</v>
      </c>
      <c r="I279" s="13">
        <f>IFERROR(IF($F279="ALTA",$D279*0.97,
IF($F279="MEDIA",$D279*0.94,
IF($F279="BAJA",$D279*0.87,
IF($F279="LIQUIDAR",_xlfn.XLOOKUP(A279,Rotación!$A:$A,Rotación!$O:$O,0,0,-1),"")))),"")</f>
        <v>16637999.999999998</v>
      </c>
      <c r="J279" s="13">
        <f>IFERROR(IF($F279="ALTA",$D279*0.94,
IF($F279="MEDIA",$D279*0.9,
IF($F279="BAJA",$D279*0.85,
IF($F279="LIQUIDAR",_xlfn.XLOOKUP(A279,Rotación!$A:$A,Rotación!$O:$O,0,0,-1),"")))),"")</f>
        <v>15930000</v>
      </c>
      <c r="K279" s="13" t="str">
        <f>_xlfn.XLOOKUP(A279,Rotación!$A:$A,Rotación!$P:$P,"",0,-1)</f>
        <v/>
      </c>
      <c r="L279" s="25" t="e">
        <f t="shared" si="18"/>
        <v>#VALUE!</v>
      </c>
      <c r="M279" s="26">
        <f t="shared" si="19"/>
        <v>0.84745762711864403</v>
      </c>
      <c r="N279" s="22">
        <f>IFERROR(VLOOKUP(A279,'Base ATR'!$1:$1048576,2,0),"")</f>
        <v>45831.714583333334</v>
      </c>
      <c r="O279" s="23">
        <f t="shared" ca="1" si="20"/>
        <v>394.2854166666657</v>
      </c>
      <c r="P279" t="str">
        <f t="shared" si="21"/>
        <v>SOBRE MERCADO</v>
      </c>
      <c r="R279" t="e">
        <f>VLOOKUP(A279,FORMULA!A:A,1,0)</f>
        <v>#N/A</v>
      </c>
    </row>
    <row r="280" spans="1:18" x14ac:dyDescent="0.3">
      <c r="A280" t="s">
        <v>1087</v>
      </c>
      <c r="B280" t="str">
        <f>IFERROR(VLOOKUP(A280,'Base ATP'!$1:$1048576,3,0),"")</f>
        <v>NISSAN</v>
      </c>
      <c r="C280" s="19" t="str">
        <f>IFERROR(VLOOKUP(A280,'Base ATP'!$1:$1048576,4,0),"")</f>
        <v>SENTRA</v>
      </c>
      <c r="D280" s="20">
        <v>11470000</v>
      </c>
      <c r="E280" s="20">
        <v>9000000</v>
      </c>
      <c r="F280" s="13" t="s">
        <v>4033</v>
      </c>
      <c r="G280" s="13">
        <f>IFERROR(IF($F280="ALTA",$D280*1.03,
IF($F280="MEDIA",$D280*1,
IF($F280="BAJA",$D280*0.92,
IF($F280="LIQUIDAR",_xlfn.XLOOKUP(A280,Rotación!$A:$A,Rotación!$O:$O,0,0,-1),"")))),"")</f>
        <v>11470000</v>
      </c>
      <c r="H280" s="13">
        <f>IFERROR(IF($F280="ALTA",$D280*1,
IF($F280="MEDIA",$D280*0.97,
IF($F280="BAJA",$D280*0.9,
IF($F280="LIQUIDAR",_xlfn.XLOOKUP(A280,Rotación!$A:$A,Rotación!$O:$O,0,0,-1),"")))),"")</f>
        <v>11125900</v>
      </c>
      <c r="I280" s="13">
        <f>IFERROR(IF($F280="ALTA",$D280*0.97,
IF($F280="MEDIA",$D280*0.94,
IF($F280="BAJA",$D280*0.87,
IF($F280="LIQUIDAR",_xlfn.XLOOKUP(A280,Rotación!$A:$A,Rotación!$O:$O,0,0,-1),"")))),"")</f>
        <v>10781800</v>
      </c>
      <c r="J280" s="13">
        <f>IFERROR(IF($F280="ALTA",$D280*0.94,
IF($F280="MEDIA",$D280*0.9,
IF($F280="BAJA",$D280*0.85,
IF($F280="LIQUIDAR",_xlfn.XLOOKUP(A280,Rotación!$A:$A,Rotación!$O:$O,0,0,-1),"")))),"")</f>
        <v>10323000</v>
      </c>
      <c r="K280" s="13">
        <f>_xlfn.XLOOKUP(A280,Rotación!$A:$A,Rotación!$P:$P,"",0,-1)</f>
        <v>10990000</v>
      </c>
      <c r="L280" s="25">
        <f t="shared" si="18"/>
        <v>-480000</v>
      </c>
      <c r="M280" s="26">
        <f t="shared" si="19"/>
        <v>0.78465562336530081</v>
      </c>
      <c r="N280" s="22">
        <f>IFERROR(VLOOKUP(A280,'Base ATR'!$1:$1048576,2,0),"")</f>
        <v>45623.522916666669</v>
      </c>
      <c r="O280" s="23">
        <f t="shared" ca="1" si="20"/>
        <v>602.47708333333139</v>
      </c>
      <c r="P280" t="str">
        <f t="shared" si="21"/>
        <v>BAJO MERCADO</v>
      </c>
      <c r="R280" t="e">
        <f>VLOOKUP(A280,FORMULA!A:A,1,0)</f>
        <v>#N/A</v>
      </c>
    </row>
    <row r="281" spans="1:18" x14ac:dyDescent="0.3">
      <c r="A281" t="s">
        <v>5176</v>
      </c>
      <c r="B281" t="str">
        <f>IFERROR(VLOOKUP(A281,'Base ATP'!$1:$1048576,3,0),"")</f>
        <v>CHANGAN</v>
      </c>
      <c r="C281" s="19" t="str">
        <f>IFERROR(VLOOKUP(A281,'Base ATP'!$1:$1048576,4,0),"")</f>
        <v>CS15</v>
      </c>
      <c r="D281" s="20">
        <v>9500000</v>
      </c>
      <c r="E281" s="20">
        <v>7500000</v>
      </c>
      <c r="F281" s="13" t="s">
        <v>4033</v>
      </c>
      <c r="G281" s="13">
        <f>IFERROR(IF($F281="ALTA",$D281*1.03,
IF($F281="MEDIA",$D281*1,
IF($F281="BAJA",$D281*0.92,
IF($F281="LIQUIDAR",_xlfn.XLOOKUP(A281,Rotación!$A:$A,Rotación!$O:$O,0,0,-1),"")))),"")</f>
        <v>9500000</v>
      </c>
      <c r="H281" s="13">
        <f>IFERROR(IF($F281="ALTA",$D281*1,
IF($F281="MEDIA",$D281*0.97,
IF($F281="BAJA",$D281*0.9,
IF($F281="LIQUIDAR",_xlfn.XLOOKUP(A281,Rotación!$A:$A,Rotación!$O:$O,0,0,-1),"")))),"")</f>
        <v>9215000</v>
      </c>
      <c r="I281" s="13">
        <f>IFERROR(IF($F281="ALTA",$D281*0.97,
IF($F281="MEDIA",$D281*0.94,
IF($F281="BAJA",$D281*0.87,
IF($F281="LIQUIDAR",_xlfn.XLOOKUP(A281,Rotación!$A:$A,Rotación!$O:$O,0,0,-1),"")))),"")</f>
        <v>8930000</v>
      </c>
      <c r="J281" s="13">
        <f>IFERROR(IF($F281="ALTA",$D281*0.94,
IF($F281="MEDIA",$D281*0.9,
IF($F281="BAJA",$D281*0.85,
IF($F281="LIQUIDAR",_xlfn.XLOOKUP(A281,Rotación!$A:$A,Rotación!$O:$O,0,0,-1),"")))),"")</f>
        <v>8550000</v>
      </c>
      <c r="K281" s="13" t="str">
        <f>_xlfn.XLOOKUP(A281,Rotación!$A:$A,Rotación!$P:$P,"",0,-1)</f>
        <v/>
      </c>
      <c r="L281" s="25" t="e">
        <f t="shared" si="18"/>
        <v>#VALUE!</v>
      </c>
      <c r="M281" s="26">
        <f t="shared" si="19"/>
        <v>0.78947368421052633</v>
      </c>
      <c r="N281" s="22" t="str">
        <f>IFERROR(VLOOKUP(A281,'Base ATR'!$1:$1048576,2,0),"")</f>
        <v/>
      </c>
      <c r="O281" s="23" t="str">
        <f t="shared" ca="1" si="20"/>
        <v/>
      </c>
      <c r="P281" t="str">
        <f t="shared" si="21"/>
        <v/>
      </c>
      <c r="R281" t="e">
        <f>VLOOKUP(A281,FORMULA!A:A,1,0)</f>
        <v>#N/A</v>
      </c>
    </row>
    <row r="282" spans="1:18" x14ac:dyDescent="0.3">
      <c r="A282" t="s">
        <v>5183</v>
      </c>
      <c r="B282" t="str">
        <f>IFERROR(VLOOKUP(A282,'Base ATP'!$1:$1048576,3,0),"")</f>
        <v>KIA</v>
      </c>
      <c r="C282" s="19" t="str">
        <f>IFERROR(VLOOKUP(A282,'Base ATP'!$1:$1048576,4,0),"")</f>
        <v>SPORTAGE</v>
      </c>
      <c r="D282" s="20">
        <v>20600000</v>
      </c>
      <c r="E282" s="20">
        <v>17500000</v>
      </c>
      <c r="F282" s="13" t="s">
        <v>4033</v>
      </c>
      <c r="G282" s="13">
        <f>IFERROR(IF($F282="ALTA",$D282*1.03,
IF($F282="MEDIA",$D282*1,
IF($F282="BAJA",$D282*0.92,
IF($F282="LIQUIDAR",_xlfn.XLOOKUP(A282,Rotación!$A:$A,Rotación!$O:$O,0,0,-1),"")))),"")</f>
        <v>20600000</v>
      </c>
      <c r="H282" s="13">
        <f>IFERROR(IF($F282="ALTA",$D282*1,
IF($F282="MEDIA",$D282*0.97,
IF($F282="BAJA",$D282*0.9,
IF($F282="LIQUIDAR",_xlfn.XLOOKUP(A282,Rotación!$A:$A,Rotación!$O:$O,0,0,-1),"")))),"")</f>
        <v>19982000</v>
      </c>
      <c r="I282" s="13">
        <f>IFERROR(IF($F282="ALTA",$D282*0.97,
IF($F282="MEDIA",$D282*0.94,
IF($F282="BAJA",$D282*0.87,
IF($F282="LIQUIDAR",_xlfn.XLOOKUP(A282,Rotación!$A:$A,Rotación!$O:$O,0,0,-1),"")))),"")</f>
        <v>19364000</v>
      </c>
      <c r="J282" s="13">
        <f>IFERROR(IF($F282="ALTA",$D282*0.94,
IF($F282="MEDIA",$D282*0.9,
IF($F282="BAJA",$D282*0.85,
IF($F282="LIQUIDAR",_xlfn.XLOOKUP(A282,Rotación!$A:$A,Rotación!$O:$O,0,0,-1),"")))),"")</f>
        <v>18540000</v>
      </c>
      <c r="K282" s="13" t="str">
        <f>_xlfn.XLOOKUP(A282,Rotación!$A:$A,Rotación!$P:$P,"",0,-1)</f>
        <v/>
      </c>
      <c r="L282" s="25" t="e">
        <f t="shared" si="18"/>
        <v>#VALUE!</v>
      </c>
      <c r="M282" s="26">
        <f t="shared" si="19"/>
        <v>0.84951456310679607</v>
      </c>
      <c r="N282" s="22" t="str">
        <f>IFERROR(VLOOKUP(A282,'Base ATR'!$1:$1048576,2,0),"")</f>
        <v/>
      </c>
      <c r="O282" s="23" t="str">
        <f t="shared" ca="1" si="20"/>
        <v/>
      </c>
      <c r="P282" t="str">
        <f t="shared" si="21"/>
        <v/>
      </c>
      <c r="R282" t="e">
        <f>VLOOKUP(A282,FORMULA!A:A,1,0)</f>
        <v>#N/A</v>
      </c>
    </row>
    <row r="283" spans="1:18" x14ac:dyDescent="0.3">
      <c r="A283" t="s">
        <v>5185</v>
      </c>
      <c r="B283" t="str">
        <f>IFERROR(VLOOKUP(A283,'Base ATP'!$1:$1048576,3,0),"")</f>
        <v>BAIC</v>
      </c>
      <c r="C283" s="19" t="str">
        <f>IFERROR(VLOOKUP(A283,'Base ATP'!$1:$1048576,4,0),"")</f>
        <v>X55</v>
      </c>
      <c r="D283" s="20">
        <v>9060000</v>
      </c>
      <c r="E283" s="20">
        <v>7300000</v>
      </c>
      <c r="F283" s="13" t="s">
        <v>4033</v>
      </c>
      <c r="G283" s="13">
        <f>IFERROR(IF($F283="ALTA",$D283*1.03,
IF($F283="MEDIA",$D283*1,
IF($F283="BAJA",$D283*0.92,
IF($F283="LIQUIDAR",_xlfn.XLOOKUP(A283,Rotación!$A:$A,Rotación!$O:$O,0,0,-1),"")))),"")</f>
        <v>9060000</v>
      </c>
      <c r="H283" s="13">
        <f>IFERROR(IF($F283="ALTA",$D283*1,
IF($F283="MEDIA",$D283*0.97,
IF($F283="BAJA",$D283*0.9,
IF($F283="LIQUIDAR",_xlfn.XLOOKUP(A283,Rotación!$A:$A,Rotación!$O:$O,0,0,-1),"")))),"")</f>
        <v>8788200</v>
      </c>
      <c r="I283" s="13">
        <f>IFERROR(IF($F283="ALTA",$D283*0.97,
IF($F283="MEDIA",$D283*0.94,
IF($F283="BAJA",$D283*0.87,
IF($F283="LIQUIDAR",_xlfn.XLOOKUP(A283,Rotación!$A:$A,Rotación!$O:$O,0,0,-1),"")))),"")</f>
        <v>8516400</v>
      </c>
      <c r="J283" s="13">
        <f>IFERROR(IF($F283="ALTA",$D283*0.94,
IF($F283="MEDIA",$D283*0.9,
IF($F283="BAJA",$D283*0.85,
IF($F283="LIQUIDAR",_xlfn.XLOOKUP(A283,Rotación!$A:$A,Rotación!$O:$O,0,0,-1),"")))),"")</f>
        <v>8154000</v>
      </c>
      <c r="K283" s="13" t="str">
        <f>_xlfn.XLOOKUP(A283,Rotación!$A:$A,Rotación!$P:$P,"",0,-1)</f>
        <v/>
      </c>
      <c r="L283" s="25" t="e">
        <f t="shared" si="18"/>
        <v>#VALUE!</v>
      </c>
      <c r="M283" s="26">
        <f t="shared" si="19"/>
        <v>0.80573951434878588</v>
      </c>
      <c r="N283" s="22" t="str">
        <f>IFERROR(VLOOKUP(A283,'Base ATR'!$1:$1048576,2,0),"")</f>
        <v/>
      </c>
      <c r="O283" s="23" t="str">
        <f t="shared" ca="1" si="20"/>
        <v/>
      </c>
      <c r="P283" t="str">
        <f t="shared" si="21"/>
        <v/>
      </c>
      <c r="R283" t="e">
        <f>VLOOKUP(A283,FORMULA!A:A,1,0)</f>
        <v>#N/A</v>
      </c>
    </row>
    <row r="284" spans="1:18" x14ac:dyDescent="0.3">
      <c r="A284" t="s">
        <v>5187</v>
      </c>
      <c r="B284" t="str">
        <f>IFERROR(VLOOKUP(A284,'Base ATP'!$1:$1048576,3,0),"")</f>
        <v>SHINERAY</v>
      </c>
      <c r="C284" s="19" t="str">
        <f>IFERROR(VLOOKUP(A284,'Base ATP'!$1:$1048576,4,0),"")</f>
        <v>G05</v>
      </c>
      <c r="D284" s="20">
        <v>10900000</v>
      </c>
      <c r="E284" s="20">
        <v>8500000</v>
      </c>
      <c r="F284" s="13" t="s">
        <v>5398</v>
      </c>
      <c r="G284" s="13">
        <f>IFERROR(IF($F284="ALTA",$D284*1.03,
IF($F284="MEDIA",$D284*1,
IF($F284="BAJA",$D284*0.92,
IF($F284="LIQUIDAR",_xlfn.XLOOKUP(A284,Rotación!$A:$A,Rotación!$O:$O,0,0,-1),"")))),"")</f>
        <v>10028000</v>
      </c>
      <c r="H284" s="13">
        <f>IFERROR(IF($F284="ALTA",$D284*1,
IF($F284="MEDIA",$D284*0.97,
IF($F284="BAJA",$D284*0.9,
IF($F284="LIQUIDAR",_xlfn.XLOOKUP(A284,Rotación!$A:$A,Rotación!$O:$O,0,0,-1),"")))),"")</f>
        <v>9810000</v>
      </c>
      <c r="I284" s="13">
        <f>IFERROR(IF($F284="ALTA",$D284*0.97,
IF($F284="MEDIA",$D284*0.94,
IF($F284="BAJA",$D284*0.87,
IF($F284="LIQUIDAR",_xlfn.XLOOKUP(A284,Rotación!$A:$A,Rotación!$O:$O,0,0,-1),"")))),"")</f>
        <v>9483000</v>
      </c>
      <c r="J284" s="13">
        <f>IFERROR(IF($F284="ALTA",$D284*0.94,
IF($F284="MEDIA",$D284*0.9,
IF($F284="BAJA",$D284*0.85,
IF($F284="LIQUIDAR",_xlfn.XLOOKUP(A284,Rotación!$A:$A,Rotación!$O:$O,0,0,-1),"")))),"")</f>
        <v>9265000</v>
      </c>
      <c r="K284" s="13" t="str">
        <f>_xlfn.XLOOKUP(A284,Rotación!$A:$A,Rotación!$P:$P,"",0,-1)</f>
        <v/>
      </c>
      <c r="L284" s="25" t="e">
        <f t="shared" si="18"/>
        <v>#VALUE!</v>
      </c>
      <c r="M284" s="26">
        <f t="shared" si="19"/>
        <v>0.77981651376146788</v>
      </c>
      <c r="N284" s="22" t="str">
        <f>IFERROR(VLOOKUP(A284,'Base ATR'!$1:$1048576,2,0),"")</f>
        <v/>
      </c>
      <c r="O284" s="23" t="str">
        <f t="shared" ca="1" si="20"/>
        <v/>
      </c>
      <c r="P284" t="str">
        <f t="shared" si="21"/>
        <v/>
      </c>
      <c r="R284" t="e">
        <f>VLOOKUP(A284,FORMULA!A:A,1,0)</f>
        <v>#N/A</v>
      </c>
    </row>
    <row r="285" spans="1:18" x14ac:dyDescent="0.3">
      <c r="A285" t="s">
        <v>5192</v>
      </c>
      <c r="B285" t="str">
        <f>IFERROR(VLOOKUP(A285,'Base ATP'!$1:$1048576,3,0),"")</f>
        <v>FORD</v>
      </c>
      <c r="C285" s="19" t="str">
        <f>IFERROR(VLOOKUP(A285,'Base ATP'!$1:$1048576,4,0),"")</f>
        <v>F-150 NEW</v>
      </c>
      <c r="D285" s="20">
        <v>29000000</v>
      </c>
      <c r="E285" s="20">
        <v>25000000</v>
      </c>
      <c r="F285" s="13" t="s">
        <v>5397</v>
      </c>
      <c r="G285" s="13">
        <f>IFERROR(IF($F285="ALTA",$D285*1.03,
IF($F285="MEDIA",$D285*1,
IF($F285="BAJA",$D285*0.92,
IF($F285="LIQUIDAR",_xlfn.XLOOKUP(A285,Rotación!$A:$A,Rotación!$O:$O,0,0,-1),"")))),"")</f>
        <v>29870000</v>
      </c>
      <c r="H285" s="13">
        <f>IFERROR(IF($F285="ALTA",$D285*1,
IF($F285="MEDIA",$D285*0.97,
IF($F285="BAJA",$D285*0.9,
IF($F285="LIQUIDAR",_xlfn.XLOOKUP(A285,Rotación!$A:$A,Rotación!$O:$O,0,0,-1),"")))),"")</f>
        <v>29000000</v>
      </c>
      <c r="I285" s="13">
        <f>IFERROR(IF($F285="ALTA",$D285*0.97,
IF($F285="MEDIA",$D285*0.94,
IF($F285="BAJA",$D285*0.87,
IF($F285="LIQUIDAR",_xlfn.XLOOKUP(A285,Rotación!$A:$A,Rotación!$O:$O,0,0,-1),"")))),"")</f>
        <v>28130000</v>
      </c>
      <c r="J285" s="13">
        <f>IFERROR(IF($F285="ALTA",$D285*0.94,
IF($F285="MEDIA",$D285*0.9,
IF($F285="BAJA",$D285*0.85,
IF($F285="LIQUIDAR",_xlfn.XLOOKUP(A285,Rotación!$A:$A,Rotación!$O:$O,0,0,-1),"")))),"")</f>
        <v>27260000</v>
      </c>
      <c r="K285" s="13" t="str">
        <f>_xlfn.XLOOKUP(A285,Rotación!$A:$A,Rotación!$P:$P,"",0,-1)</f>
        <v/>
      </c>
      <c r="L285" s="25" t="e">
        <f t="shared" si="18"/>
        <v>#VALUE!</v>
      </c>
      <c r="M285" s="26">
        <f t="shared" si="19"/>
        <v>0.86206896551724133</v>
      </c>
      <c r="N285" s="22" t="str">
        <f>IFERROR(VLOOKUP(A285,'Base ATR'!$1:$1048576,2,0),"")</f>
        <v/>
      </c>
      <c r="O285" s="23" t="str">
        <f t="shared" ca="1" si="20"/>
        <v/>
      </c>
      <c r="P285" t="str">
        <f t="shared" si="21"/>
        <v/>
      </c>
      <c r="R285" t="e">
        <f>VLOOKUP(A285,FORMULA!A:A,1,0)</f>
        <v>#N/A</v>
      </c>
    </row>
    <row r="286" spans="1:18" x14ac:dyDescent="0.3">
      <c r="A286" t="s">
        <v>5194</v>
      </c>
      <c r="B286" t="str">
        <f>IFERROR(VLOOKUP(A286,'Base ATP'!$1:$1048576,3,0),"")</f>
        <v>CHANGAN</v>
      </c>
      <c r="C286" s="19" t="str">
        <f>IFERROR(VLOOKUP(A286,'Base ATP'!$1:$1048576,4,0),"")</f>
        <v>CS55</v>
      </c>
      <c r="D286" s="20">
        <v>10000000</v>
      </c>
      <c r="E286" s="20">
        <v>8600000</v>
      </c>
      <c r="F286" s="13" t="s">
        <v>5397</v>
      </c>
      <c r="G286" s="13">
        <f>IFERROR(IF($F286="ALTA",$D286*1.03,
IF($F286="MEDIA",$D286*1,
IF($F286="BAJA",$D286*0.92,
IF($F286="LIQUIDAR",_xlfn.XLOOKUP(A286,Rotación!$A:$A,Rotación!$O:$O,0,0,-1),"")))),"")</f>
        <v>10300000</v>
      </c>
      <c r="H286" s="13">
        <f>IFERROR(IF($F286="ALTA",$D286*1,
IF($F286="MEDIA",$D286*0.97,
IF($F286="BAJA",$D286*0.9,
IF($F286="LIQUIDAR",_xlfn.XLOOKUP(A286,Rotación!$A:$A,Rotación!$O:$O,0,0,-1),"")))),"")</f>
        <v>10000000</v>
      </c>
      <c r="I286" s="13">
        <f>IFERROR(IF($F286="ALTA",$D286*0.97,
IF($F286="MEDIA",$D286*0.94,
IF($F286="BAJA",$D286*0.87,
IF($F286="LIQUIDAR",_xlfn.XLOOKUP(A286,Rotación!$A:$A,Rotación!$O:$O,0,0,-1),"")))),"")</f>
        <v>9700000</v>
      </c>
      <c r="J286" s="13">
        <f>IFERROR(IF($F286="ALTA",$D286*0.94,
IF($F286="MEDIA",$D286*0.9,
IF($F286="BAJA",$D286*0.85,
IF($F286="LIQUIDAR",_xlfn.XLOOKUP(A286,Rotación!$A:$A,Rotación!$O:$O,0,0,-1),"")))),"")</f>
        <v>9400000</v>
      </c>
      <c r="K286" s="13" t="str">
        <f>_xlfn.XLOOKUP(A286,Rotación!$A:$A,Rotación!$P:$P,"",0,-1)</f>
        <v/>
      </c>
      <c r="L286" s="25" t="e">
        <f t="shared" si="18"/>
        <v>#VALUE!</v>
      </c>
      <c r="M286" s="26">
        <f t="shared" si="19"/>
        <v>0.86</v>
      </c>
      <c r="N286" s="22" t="str">
        <f>IFERROR(VLOOKUP(A286,'Base ATR'!$1:$1048576,2,0),"")</f>
        <v/>
      </c>
      <c r="O286" s="23" t="str">
        <f t="shared" ca="1" si="20"/>
        <v/>
      </c>
      <c r="P286" t="str">
        <f t="shared" si="21"/>
        <v/>
      </c>
      <c r="R286" t="e">
        <f>VLOOKUP(A286,FORMULA!A:A,1,0)</f>
        <v>#N/A</v>
      </c>
    </row>
    <row r="287" spans="1:18" x14ac:dyDescent="0.3">
      <c r="A287" t="s">
        <v>5198</v>
      </c>
      <c r="B287" t="str">
        <f>IFERROR(VLOOKUP(A287,'Base ATP'!$1:$1048576,3,0),"")</f>
        <v>PEUGEOT</v>
      </c>
      <c r="C287" s="19" t="str">
        <f>IFERROR(VLOOKUP(A287,'Base ATP'!$1:$1048576,4,0),"")</f>
        <v>PARTNER</v>
      </c>
      <c r="D287" s="20">
        <v>15400000</v>
      </c>
      <c r="E287" s="20">
        <v>11700000</v>
      </c>
      <c r="F287" s="13" t="s">
        <v>4033</v>
      </c>
      <c r="G287" s="13">
        <f>IFERROR(IF($F287="ALTA",$D287*1.03,
IF($F287="MEDIA",$D287*1,
IF($F287="BAJA",$D287*0.92,
IF($F287="LIQUIDAR",_xlfn.XLOOKUP(A287,Rotación!$A:$A,Rotación!$O:$O,0,0,-1),"")))),"")</f>
        <v>15400000</v>
      </c>
      <c r="H287" s="13">
        <f>IFERROR(IF($F287="ALTA",$D287*1,
IF($F287="MEDIA",$D287*0.97,
IF($F287="BAJA",$D287*0.9,
IF($F287="LIQUIDAR",_xlfn.XLOOKUP(A287,Rotación!$A:$A,Rotación!$O:$O,0,0,-1),"")))),"")</f>
        <v>14938000</v>
      </c>
      <c r="I287" s="13">
        <f>IFERROR(IF($F287="ALTA",$D287*0.97,
IF($F287="MEDIA",$D287*0.94,
IF($F287="BAJA",$D287*0.87,
IF($F287="LIQUIDAR",_xlfn.XLOOKUP(A287,Rotación!$A:$A,Rotación!$O:$O,0,0,-1),"")))),"")</f>
        <v>14476000</v>
      </c>
      <c r="J287" s="13">
        <f>IFERROR(IF($F287="ALTA",$D287*0.94,
IF($F287="MEDIA",$D287*0.9,
IF($F287="BAJA",$D287*0.85,
IF($F287="LIQUIDAR",_xlfn.XLOOKUP(A287,Rotación!$A:$A,Rotación!$O:$O,0,0,-1),"")))),"")</f>
        <v>13860000</v>
      </c>
      <c r="K287" s="13" t="str">
        <f>_xlfn.XLOOKUP(A287,Rotación!$A:$A,Rotación!$P:$P,"",0,-1)</f>
        <v/>
      </c>
      <c r="L287" s="25" t="e">
        <f t="shared" si="18"/>
        <v>#VALUE!</v>
      </c>
      <c r="M287" s="26">
        <f t="shared" si="19"/>
        <v>0.75974025974025972</v>
      </c>
      <c r="N287" s="22" t="str">
        <f>IFERROR(VLOOKUP(A287,'Base ATR'!$1:$1048576,2,0),"")</f>
        <v/>
      </c>
      <c r="O287" s="23" t="str">
        <f t="shared" ca="1" si="20"/>
        <v/>
      </c>
      <c r="P287" t="str">
        <f t="shared" si="21"/>
        <v/>
      </c>
      <c r="R287" t="e">
        <f>VLOOKUP(A287,FORMULA!A:A,1,0)</f>
        <v>#N/A</v>
      </c>
    </row>
    <row r="288" spans="1:18" x14ac:dyDescent="0.3">
      <c r="A288" t="s">
        <v>5204</v>
      </c>
      <c r="B288" t="str">
        <f>IFERROR(VLOOKUP(A288,'Base ATP'!$1:$1048576,3,0),"")</f>
        <v>JMC</v>
      </c>
      <c r="C288" s="19" t="str">
        <f>IFERROR(VLOOKUP(A288,'Base ATP'!$1:$1048576,4,0),"")</f>
        <v>GRAND AVENUE</v>
      </c>
      <c r="D288" s="20">
        <v>19100000</v>
      </c>
      <c r="E288" s="20">
        <v>16500000</v>
      </c>
      <c r="F288" s="13" t="s">
        <v>4033</v>
      </c>
      <c r="G288" s="13">
        <f>IFERROR(IF($F288="ALTA",$D288*1.03,
IF($F288="MEDIA",$D288*1,
IF($F288="BAJA",$D288*0.92,
IF($F288="LIQUIDAR",_xlfn.XLOOKUP(A288,Rotación!$A:$A,Rotación!$O:$O,0,0,-1),"")))),"")</f>
        <v>19100000</v>
      </c>
      <c r="H288" s="13">
        <f>IFERROR(IF($F288="ALTA",$D288*1,
IF($F288="MEDIA",$D288*0.97,
IF($F288="BAJA",$D288*0.9,
IF($F288="LIQUIDAR",_xlfn.XLOOKUP(A288,Rotación!$A:$A,Rotación!$O:$O,0,0,-1),"")))),"")</f>
        <v>18527000</v>
      </c>
      <c r="I288" s="13">
        <f>IFERROR(IF($F288="ALTA",$D288*0.97,
IF($F288="MEDIA",$D288*0.94,
IF($F288="BAJA",$D288*0.87,
IF($F288="LIQUIDAR",_xlfn.XLOOKUP(A288,Rotación!$A:$A,Rotación!$O:$O,0,0,-1),"")))),"")</f>
        <v>17954000</v>
      </c>
      <c r="J288" s="13">
        <f>IFERROR(IF($F288="ALTA",$D288*0.94,
IF($F288="MEDIA",$D288*0.9,
IF($F288="BAJA",$D288*0.85,
IF($F288="LIQUIDAR",_xlfn.XLOOKUP(A288,Rotación!$A:$A,Rotación!$O:$O,0,0,-1),"")))),"")</f>
        <v>17190000</v>
      </c>
      <c r="K288" s="13" t="str">
        <f>_xlfn.XLOOKUP(A288,Rotación!$A:$A,Rotación!$P:$P,"",0,-1)</f>
        <v/>
      </c>
      <c r="L288" s="25" t="e">
        <f t="shared" si="18"/>
        <v>#VALUE!</v>
      </c>
      <c r="M288" s="26">
        <f t="shared" si="19"/>
        <v>0.86387434554973819</v>
      </c>
      <c r="N288" s="22">
        <f>IFERROR(VLOOKUP(A288,'Base ATR'!$1:$1048576,2,0),"")</f>
        <v>46056.461805555555</v>
      </c>
      <c r="O288" s="23">
        <f t="shared" ca="1" si="20"/>
        <v>169.53819444444525</v>
      </c>
      <c r="P288" t="str">
        <f t="shared" si="21"/>
        <v>SOBRE MERCADO</v>
      </c>
      <c r="R288" t="e">
        <f>VLOOKUP(A288,FORMULA!A:A,1,0)</f>
        <v>#N/A</v>
      </c>
    </row>
    <row r="289" spans="1:18" x14ac:dyDescent="0.3">
      <c r="A289" t="s">
        <v>5206</v>
      </c>
      <c r="B289" t="str">
        <f>IFERROR(VLOOKUP(A289,'Base ATP'!$1:$1048576,3,0),"")</f>
        <v>MG</v>
      </c>
      <c r="C289" s="19" t="str">
        <f>IFERROR(VLOOKUP(A289,'Base ATP'!$1:$1048576,4,0),"")</f>
        <v>NEW ZX</v>
      </c>
      <c r="D289" s="20">
        <v>7880000</v>
      </c>
      <c r="E289" s="20">
        <v>6300000</v>
      </c>
      <c r="F289" s="13" t="s">
        <v>4033</v>
      </c>
      <c r="G289" s="13">
        <f>IFERROR(IF($F289="ALTA",$D289*1.03,
IF($F289="MEDIA",$D289*1,
IF($F289="BAJA",$D289*0.92,
IF($F289="LIQUIDAR",_xlfn.XLOOKUP(A289,Rotación!$A:$A,Rotación!$O:$O,0,0,-1),"")))),"")</f>
        <v>7880000</v>
      </c>
      <c r="H289" s="13">
        <f>IFERROR(IF($F289="ALTA",$D289*1,
IF($F289="MEDIA",$D289*0.97,
IF($F289="BAJA",$D289*0.9,
IF($F289="LIQUIDAR",_xlfn.XLOOKUP(A289,Rotación!$A:$A,Rotación!$O:$O,0,0,-1),"")))),"")</f>
        <v>7643600</v>
      </c>
      <c r="I289" s="13">
        <f>IFERROR(IF($F289="ALTA",$D289*0.97,
IF($F289="MEDIA",$D289*0.94,
IF($F289="BAJA",$D289*0.87,
IF($F289="LIQUIDAR",_xlfn.XLOOKUP(A289,Rotación!$A:$A,Rotación!$O:$O,0,0,-1),"")))),"")</f>
        <v>7407200</v>
      </c>
      <c r="J289" s="13">
        <f>IFERROR(IF($F289="ALTA",$D289*0.94,
IF($F289="MEDIA",$D289*0.9,
IF($F289="BAJA",$D289*0.85,
IF($F289="LIQUIDAR",_xlfn.XLOOKUP(A289,Rotación!$A:$A,Rotación!$O:$O,0,0,-1),"")))),"")</f>
        <v>7092000</v>
      </c>
      <c r="K289" s="13" t="str">
        <f>_xlfn.XLOOKUP(A289,Rotación!$A:$A,Rotación!$P:$P,"",0,-1)</f>
        <v/>
      </c>
      <c r="L289" s="25" t="e">
        <f t="shared" si="18"/>
        <v>#VALUE!</v>
      </c>
      <c r="M289" s="26">
        <f t="shared" si="19"/>
        <v>0.79949238578680204</v>
      </c>
      <c r="N289" s="22" t="str">
        <f>IFERROR(VLOOKUP(A289,'Base ATR'!$1:$1048576,2,0),"")</f>
        <v/>
      </c>
      <c r="O289" s="23" t="str">
        <f t="shared" ca="1" si="20"/>
        <v/>
      </c>
      <c r="P289" t="str">
        <f t="shared" si="21"/>
        <v/>
      </c>
      <c r="R289" t="e">
        <f>VLOOKUP(A289,FORMULA!A:A,1,0)</f>
        <v>#N/A</v>
      </c>
    </row>
    <row r="290" spans="1:18" x14ac:dyDescent="0.3">
      <c r="A290" t="s">
        <v>5209</v>
      </c>
      <c r="B290" t="str">
        <f>IFERROR(VLOOKUP(A290,'Base ATP'!$1:$1048576,3,0),"")</f>
        <v>KIA</v>
      </c>
      <c r="C290" s="19" t="str">
        <f>IFERROR(VLOOKUP(A290,'Base ATP'!$1:$1048576,4,0),"")</f>
        <v>SELTOS</v>
      </c>
      <c r="D290" s="20">
        <v>12300000</v>
      </c>
      <c r="E290" s="20">
        <v>10200000</v>
      </c>
      <c r="F290" s="13" t="s">
        <v>4033</v>
      </c>
      <c r="G290" s="13">
        <f>IFERROR(IF($F290="ALTA",$D290*1.03,
IF($F290="MEDIA",$D290*1,
IF($F290="BAJA",$D290*0.92,
IF($F290="LIQUIDAR",_xlfn.XLOOKUP(A290,Rotación!$A:$A,Rotación!$O:$O,0,0,-1),"")))),"")</f>
        <v>12300000</v>
      </c>
      <c r="H290" s="13">
        <f>IFERROR(IF($F290="ALTA",$D290*1,
IF($F290="MEDIA",$D290*0.97,
IF($F290="BAJA",$D290*0.9,
IF($F290="LIQUIDAR",_xlfn.XLOOKUP(A290,Rotación!$A:$A,Rotación!$O:$O,0,0,-1),"")))),"")</f>
        <v>11931000</v>
      </c>
      <c r="I290" s="13">
        <f>IFERROR(IF($F290="ALTA",$D290*0.97,
IF($F290="MEDIA",$D290*0.94,
IF($F290="BAJA",$D290*0.87,
IF($F290="LIQUIDAR",_xlfn.XLOOKUP(A290,Rotación!$A:$A,Rotación!$O:$O,0,0,-1),"")))),"")</f>
        <v>11562000</v>
      </c>
      <c r="J290" s="13">
        <f>IFERROR(IF($F290="ALTA",$D290*0.94,
IF($F290="MEDIA",$D290*0.9,
IF($F290="BAJA",$D290*0.85,
IF($F290="LIQUIDAR",_xlfn.XLOOKUP(A290,Rotación!$A:$A,Rotación!$O:$O,0,0,-1),"")))),"")</f>
        <v>11070000</v>
      </c>
      <c r="K290" s="13" t="str">
        <f>_xlfn.XLOOKUP(A290,Rotación!$A:$A,Rotación!$P:$P,"",0,-1)</f>
        <v/>
      </c>
      <c r="L290" s="25" t="e">
        <f t="shared" si="18"/>
        <v>#VALUE!</v>
      </c>
      <c r="M290" s="26">
        <f t="shared" si="19"/>
        <v>0.82926829268292679</v>
      </c>
      <c r="N290" s="22">
        <f>IFERROR(VLOOKUP(A290,'Base ATR'!$1:$1048576,2,0),"")</f>
        <v>46052.407638888886</v>
      </c>
      <c r="O290" s="23">
        <f t="shared" ca="1" si="20"/>
        <v>173.59236111111386</v>
      </c>
      <c r="P290" t="str">
        <f t="shared" si="21"/>
        <v>SOBRE MERCADO</v>
      </c>
      <c r="R290" t="e">
        <f>VLOOKUP(A290,FORMULA!A:A,1,0)</f>
        <v>#N/A</v>
      </c>
    </row>
    <row r="291" spans="1:18" x14ac:dyDescent="0.3">
      <c r="A291" t="s">
        <v>5289</v>
      </c>
      <c r="B291" t="str">
        <f>IFERROR(VLOOKUP(A291,'Base ATP'!$1:$1048576,3,0),"")</f>
        <v/>
      </c>
      <c r="C291" s="19" t="str">
        <f>IFERROR(VLOOKUP(A291,'Base ATP'!$1:$1048576,4,0),"")</f>
        <v/>
      </c>
      <c r="D291" s="20">
        <v>9200000</v>
      </c>
      <c r="E291" s="20">
        <v>7700000</v>
      </c>
      <c r="F291" s="13" t="s">
        <v>4033</v>
      </c>
      <c r="G291" s="13">
        <f>IFERROR(IF($F291="ALTA",$D291*1.03,
IF($F291="MEDIA",$D291*1,
IF($F291="BAJA",$D291*0.92,
IF($F291="LIQUIDAR",_xlfn.XLOOKUP(A291,Rotación!$A:$A,Rotación!$O:$O,0,0,-1),"")))),"")</f>
        <v>9200000</v>
      </c>
      <c r="H291" s="13">
        <f>IFERROR(IF($F291="ALTA",$D291*1,
IF($F291="MEDIA",$D291*0.97,
IF($F291="BAJA",$D291*0.9,
IF($F291="LIQUIDAR",_xlfn.XLOOKUP(A291,Rotación!$A:$A,Rotación!$O:$O,0,0,-1),"")))),"")</f>
        <v>8924000</v>
      </c>
      <c r="I291" s="13">
        <f>IFERROR(IF($F291="ALTA",$D291*0.97,
IF($F291="MEDIA",$D291*0.94,
IF($F291="BAJA",$D291*0.87,
IF($F291="LIQUIDAR",_xlfn.XLOOKUP(A291,Rotación!$A:$A,Rotación!$O:$O,0,0,-1),"")))),"")</f>
        <v>8648000</v>
      </c>
      <c r="J291" s="13">
        <f>IFERROR(IF($F291="ALTA",$D291*0.94,
IF($F291="MEDIA",$D291*0.9,
IF($F291="BAJA",$D291*0.85,
IF($F291="LIQUIDAR",_xlfn.XLOOKUP(A291,Rotación!$A:$A,Rotación!$O:$O,0,0,-1),"")))),"")</f>
        <v>8280000</v>
      </c>
      <c r="K291" s="13" t="str">
        <f>_xlfn.XLOOKUP(A291,Rotación!$A:$A,Rotación!$P:$P,"",0,-1)</f>
        <v/>
      </c>
      <c r="L291" s="25" t="e">
        <f t="shared" si="18"/>
        <v>#VALUE!</v>
      </c>
      <c r="M291" s="26">
        <f t="shared" si="19"/>
        <v>0.83695652173913049</v>
      </c>
      <c r="N291" s="22" t="str">
        <f>IFERROR(VLOOKUP(A291,'Base ATR'!$1:$1048576,2,0),"")</f>
        <v/>
      </c>
      <c r="O291" s="23" t="str">
        <f t="shared" ca="1" si="20"/>
        <v/>
      </c>
      <c r="P291" t="str">
        <f t="shared" si="21"/>
        <v/>
      </c>
      <c r="R291" t="e">
        <f>VLOOKUP(A291,FORMULA!A:A,1,0)</f>
        <v>#N/A</v>
      </c>
    </row>
    <row r="292" spans="1:18" x14ac:dyDescent="0.3">
      <c r="A292" t="s">
        <v>5290</v>
      </c>
      <c r="B292" t="str">
        <f>IFERROR(VLOOKUP(A292,'Base ATP'!$1:$1048576,3,0),"")</f>
        <v/>
      </c>
      <c r="C292" s="19" t="str">
        <f>IFERROR(VLOOKUP(A292,'Base ATP'!$1:$1048576,4,0),"")</f>
        <v/>
      </c>
      <c r="D292" s="20">
        <v>8900000</v>
      </c>
      <c r="E292" s="20">
        <v>7300000</v>
      </c>
      <c r="F292" s="13" t="s">
        <v>4033</v>
      </c>
      <c r="G292" s="13">
        <f>IFERROR(IF($F292="ALTA",$D292*1.03,
IF($F292="MEDIA",$D292*1,
IF($F292="BAJA",$D292*0.92,
IF($F292="LIQUIDAR",_xlfn.XLOOKUP(A292,Rotación!$A:$A,Rotación!$O:$O,0,0,-1),"")))),"")</f>
        <v>8900000</v>
      </c>
      <c r="H292" s="13">
        <f>IFERROR(IF($F292="ALTA",$D292*1,
IF($F292="MEDIA",$D292*0.97,
IF($F292="BAJA",$D292*0.9,
IF($F292="LIQUIDAR",_xlfn.XLOOKUP(A292,Rotación!$A:$A,Rotación!$O:$O,0,0,-1),"")))),"")</f>
        <v>8633000</v>
      </c>
      <c r="I292" s="13">
        <f>IFERROR(IF($F292="ALTA",$D292*0.97,
IF($F292="MEDIA",$D292*0.94,
IF($F292="BAJA",$D292*0.87,
IF($F292="LIQUIDAR",_xlfn.XLOOKUP(A292,Rotación!$A:$A,Rotación!$O:$O,0,0,-1),"")))),"")</f>
        <v>8365999.9999999991</v>
      </c>
      <c r="J292" s="13">
        <f>IFERROR(IF($F292="ALTA",$D292*0.94,
IF($F292="MEDIA",$D292*0.9,
IF($F292="BAJA",$D292*0.85,
IF($F292="LIQUIDAR",_xlfn.XLOOKUP(A292,Rotación!$A:$A,Rotación!$O:$O,0,0,-1),"")))),"")</f>
        <v>8010000</v>
      </c>
      <c r="K292" s="13" t="str">
        <f>_xlfn.XLOOKUP(A292,Rotación!$A:$A,Rotación!$P:$P,"",0,-1)</f>
        <v/>
      </c>
      <c r="L292" s="25" t="e">
        <f t="shared" si="18"/>
        <v>#VALUE!</v>
      </c>
      <c r="M292" s="26">
        <f t="shared" si="19"/>
        <v>0.8202247191011236</v>
      </c>
      <c r="N292" s="22" t="str">
        <f>IFERROR(VLOOKUP(A292,'Base ATR'!$1:$1048576,2,0),"")</f>
        <v/>
      </c>
      <c r="O292" s="23" t="str">
        <f t="shared" ca="1" si="20"/>
        <v/>
      </c>
      <c r="P292" t="str">
        <f t="shared" si="21"/>
        <v/>
      </c>
      <c r="R292" t="e">
        <f>VLOOKUP(A292,FORMULA!A:A,1,0)</f>
        <v>#N/A</v>
      </c>
    </row>
    <row r="293" spans="1:18" x14ac:dyDescent="0.3">
      <c r="A293" t="s">
        <v>5215</v>
      </c>
      <c r="B293" t="str">
        <f>IFERROR(VLOOKUP(A293,'Base ATP'!$1:$1048576,3,0),"")</f>
        <v>GAC MOTOR</v>
      </c>
      <c r="C293" s="19" t="str">
        <f>IFERROR(VLOOKUP(A293,'Base ATP'!$1:$1048576,4,0),"")</f>
        <v>GS3</v>
      </c>
      <c r="D293" s="20">
        <v>11300000</v>
      </c>
      <c r="E293" s="20">
        <v>9000000</v>
      </c>
      <c r="F293" s="13" t="s">
        <v>4033</v>
      </c>
      <c r="G293" s="13">
        <f>IFERROR(IF($F293="ALTA",$D293*1.03,
IF($F293="MEDIA",$D293*1,
IF($F293="BAJA",$D293*0.92,
IF($F293="LIQUIDAR",_xlfn.XLOOKUP(A293,Rotación!$A:$A,Rotación!$O:$O,0,0,-1),"")))),"")</f>
        <v>11300000</v>
      </c>
      <c r="H293" s="13">
        <f>IFERROR(IF($F293="ALTA",$D293*1,
IF($F293="MEDIA",$D293*0.97,
IF($F293="BAJA",$D293*0.9,
IF($F293="LIQUIDAR",_xlfn.XLOOKUP(A293,Rotación!$A:$A,Rotación!$O:$O,0,0,-1),"")))),"")</f>
        <v>10961000</v>
      </c>
      <c r="I293" s="13">
        <f>IFERROR(IF($F293="ALTA",$D293*0.97,
IF($F293="MEDIA",$D293*0.94,
IF($F293="BAJA",$D293*0.87,
IF($F293="LIQUIDAR",_xlfn.XLOOKUP(A293,Rotación!$A:$A,Rotación!$O:$O,0,0,-1),"")))),"")</f>
        <v>10622000</v>
      </c>
      <c r="J293" s="13">
        <f>IFERROR(IF($F293="ALTA",$D293*0.94,
IF($F293="MEDIA",$D293*0.9,
IF($F293="BAJA",$D293*0.85,
IF($F293="LIQUIDAR",_xlfn.XLOOKUP(A293,Rotación!$A:$A,Rotación!$O:$O,0,0,-1),"")))),"")</f>
        <v>10170000</v>
      </c>
      <c r="K293" s="13" t="str">
        <f>_xlfn.XLOOKUP(A293,Rotación!$A:$A,Rotación!$P:$P,"",0,-1)</f>
        <v/>
      </c>
      <c r="L293" s="25" t="e">
        <f t="shared" si="18"/>
        <v>#VALUE!</v>
      </c>
      <c r="M293" s="26">
        <f t="shared" si="19"/>
        <v>0.79646017699115046</v>
      </c>
      <c r="N293" s="22">
        <f>IFERROR(VLOOKUP(A293,'Base ATR'!$1:$1048576,2,0),"")</f>
        <v>46058.723611111112</v>
      </c>
      <c r="O293" s="23">
        <f t="shared" ca="1" si="20"/>
        <v>167.2763888888876</v>
      </c>
      <c r="P293" t="str">
        <f t="shared" si="21"/>
        <v>SOBRE MERCADO</v>
      </c>
      <c r="R293" t="e">
        <f>VLOOKUP(A293,FORMULA!A:A,1,0)</f>
        <v>#N/A</v>
      </c>
    </row>
    <row r="294" spans="1:18" x14ac:dyDescent="0.3">
      <c r="A294" t="s">
        <v>5219</v>
      </c>
      <c r="B294" t="str">
        <f>IFERROR(VLOOKUP(A294,'Base ATP'!$1:$1048576,3,0),"")</f>
        <v>OMODA</v>
      </c>
      <c r="C294" s="19" t="str">
        <f>IFERROR(VLOOKUP(A294,'Base ATP'!$1:$1048576,4,0),"")</f>
        <v>C5</v>
      </c>
      <c r="D294" s="20">
        <v>14200000</v>
      </c>
      <c r="E294" s="20">
        <v>11800000</v>
      </c>
      <c r="F294" s="13" t="s">
        <v>4033</v>
      </c>
      <c r="G294" s="13">
        <f>IFERROR(IF($F294="ALTA",$D294*1.03,
IF($F294="MEDIA",$D294*1,
IF($F294="BAJA",$D294*0.92,
IF($F294="LIQUIDAR",_xlfn.XLOOKUP(A294,Rotación!$A:$A,Rotación!$O:$O,0,0,-1),"")))),"")</f>
        <v>14200000</v>
      </c>
      <c r="H294" s="13">
        <f>IFERROR(IF($F294="ALTA",$D294*1,
IF($F294="MEDIA",$D294*0.97,
IF($F294="BAJA",$D294*0.9,
IF($F294="LIQUIDAR",_xlfn.XLOOKUP(A294,Rotación!$A:$A,Rotación!$O:$O,0,0,-1),"")))),"")</f>
        <v>13774000</v>
      </c>
      <c r="I294" s="13">
        <f>IFERROR(IF($F294="ALTA",$D294*0.97,
IF($F294="MEDIA",$D294*0.94,
IF($F294="BAJA",$D294*0.87,
IF($F294="LIQUIDAR",_xlfn.XLOOKUP(A294,Rotación!$A:$A,Rotación!$O:$O,0,0,-1),"")))),"")</f>
        <v>13348000</v>
      </c>
      <c r="J294" s="13">
        <f>IFERROR(IF($F294="ALTA",$D294*0.94,
IF($F294="MEDIA",$D294*0.9,
IF($F294="BAJA",$D294*0.85,
IF($F294="LIQUIDAR",_xlfn.XLOOKUP(A294,Rotación!$A:$A,Rotación!$O:$O,0,0,-1),"")))),"")</f>
        <v>12780000</v>
      </c>
      <c r="K294" s="13" t="str">
        <f>_xlfn.XLOOKUP(A294,Rotación!$A:$A,Rotación!$P:$P,"",0,-1)</f>
        <v/>
      </c>
      <c r="L294" s="25" t="e">
        <f t="shared" si="18"/>
        <v>#VALUE!</v>
      </c>
      <c r="M294" s="26">
        <f t="shared" si="19"/>
        <v>0.83098591549295775</v>
      </c>
      <c r="N294" s="22" t="str">
        <f>IFERROR(VLOOKUP(A294,'Base ATR'!$1:$1048576,2,0),"")</f>
        <v/>
      </c>
      <c r="O294" s="23" t="str">
        <f t="shared" ca="1" si="20"/>
        <v/>
      </c>
      <c r="P294" t="str">
        <f t="shared" si="21"/>
        <v/>
      </c>
      <c r="R294" t="e">
        <f>VLOOKUP(A294,FORMULA!A:A,1,0)</f>
        <v>#N/A</v>
      </c>
    </row>
    <row r="295" spans="1:18" x14ac:dyDescent="0.3">
      <c r="A295" t="s">
        <v>5221</v>
      </c>
      <c r="B295" t="str">
        <f>IFERROR(VLOOKUP(A295,'Base ATP'!$1:$1048576,3,0),"")</f>
        <v>VOLKSWAGEN</v>
      </c>
      <c r="C295" s="19" t="str">
        <f>IFERROR(VLOOKUP(A295,'Base ATP'!$1:$1048576,4,0),"")</f>
        <v>NEW BORA</v>
      </c>
      <c r="D295" s="20">
        <v>8100000</v>
      </c>
      <c r="E295" s="20">
        <v>6500000</v>
      </c>
      <c r="F295" s="13" t="s">
        <v>5397</v>
      </c>
      <c r="G295" s="13">
        <f>IFERROR(IF($F295="ALTA",$D295*1.03,
IF($F295="MEDIA",$D295*1,
IF($F295="BAJA",$D295*0.92,
IF($F295="LIQUIDAR",_xlfn.XLOOKUP(A295,Rotación!$A:$A,Rotación!$O:$O,0,0,-1),"")))),"")</f>
        <v>8343000</v>
      </c>
      <c r="H295" s="13">
        <f>IFERROR(IF($F295="ALTA",$D295*1,
IF($F295="MEDIA",$D295*0.97,
IF($F295="BAJA",$D295*0.9,
IF($F295="LIQUIDAR",_xlfn.XLOOKUP(A295,Rotación!$A:$A,Rotación!$O:$O,0,0,-1),"")))),"")</f>
        <v>8100000</v>
      </c>
      <c r="I295" s="13">
        <f>IFERROR(IF($F295="ALTA",$D295*0.97,
IF($F295="MEDIA",$D295*0.94,
IF($F295="BAJA",$D295*0.87,
IF($F295="LIQUIDAR",_xlfn.XLOOKUP(A295,Rotación!$A:$A,Rotación!$O:$O,0,0,-1),"")))),"")</f>
        <v>7857000</v>
      </c>
      <c r="J295" s="13">
        <f>IFERROR(IF($F295="ALTA",$D295*0.94,
IF($F295="MEDIA",$D295*0.9,
IF($F295="BAJA",$D295*0.85,
IF($F295="LIQUIDAR",_xlfn.XLOOKUP(A295,Rotación!$A:$A,Rotación!$O:$O,0,0,-1),"")))),"")</f>
        <v>7614000</v>
      </c>
      <c r="K295" s="13" t="str">
        <f>_xlfn.XLOOKUP(A295,Rotación!$A:$A,Rotación!$P:$P,"",0,-1)</f>
        <v/>
      </c>
      <c r="L295" s="25" t="e">
        <f t="shared" si="18"/>
        <v>#VALUE!</v>
      </c>
      <c r="M295" s="26">
        <f t="shared" si="19"/>
        <v>0.80246913580246915</v>
      </c>
      <c r="N295" s="22" t="str">
        <f>IFERROR(VLOOKUP(A295,'Base ATR'!$1:$1048576,2,0),"")</f>
        <v/>
      </c>
      <c r="O295" s="23" t="str">
        <f t="shared" ca="1" si="20"/>
        <v/>
      </c>
      <c r="P295" t="str">
        <f t="shared" si="21"/>
        <v/>
      </c>
      <c r="R295" t="e">
        <f>VLOOKUP(A295,FORMULA!A:A,1,0)</f>
        <v>#N/A</v>
      </c>
    </row>
    <row r="296" spans="1:18" x14ac:dyDescent="0.3">
      <c r="A296" t="s">
        <v>5227</v>
      </c>
      <c r="B296" t="str">
        <f>IFERROR(VLOOKUP(A296,'Base ATP'!$1:$1048576,3,0),"")</f>
        <v>JAC</v>
      </c>
      <c r="C296" s="19" t="str">
        <f>IFERROR(VLOOKUP(A296,'Base ATP'!$1:$1048576,4,0),"")</f>
        <v>T8</v>
      </c>
      <c r="D296" s="20">
        <v>11700000</v>
      </c>
      <c r="E296" s="20">
        <v>9400000</v>
      </c>
      <c r="F296" s="13" t="s">
        <v>5397</v>
      </c>
      <c r="G296" s="13">
        <f>IFERROR(IF($F296="ALTA",$D296*1.03,
IF($F296="MEDIA",$D296*1,
IF($F296="BAJA",$D296*0.92,
IF($F296="LIQUIDAR",_xlfn.XLOOKUP(A296,Rotación!$A:$A,Rotación!$O:$O,0,0,-1),"")))),"")</f>
        <v>12051000</v>
      </c>
      <c r="H296" s="13">
        <f>IFERROR(IF($F296="ALTA",$D296*1,
IF($F296="MEDIA",$D296*0.97,
IF($F296="BAJA",$D296*0.9,
IF($F296="LIQUIDAR",_xlfn.XLOOKUP(A296,Rotación!$A:$A,Rotación!$O:$O,0,0,-1),"")))),"")</f>
        <v>11700000</v>
      </c>
      <c r="I296" s="13">
        <f>IFERROR(IF($F296="ALTA",$D296*0.97,
IF($F296="MEDIA",$D296*0.94,
IF($F296="BAJA",$D296*0.87,
IF($F296="LIQUIDAR",_xlfn.XLOOKUP(A296,Rotación!$A:$A,Rotación!$O:$O,0,0,-1),"")))),"")</f>
        <v>11349000</v>
      </c>
      <c r="J296" s="13">
        <f>IFERROR(IF($F296="ALTA",$D296*0.94,
IF($F296="MEDIA",$D296*0.9,
IF($F296="BAJA",$D296*0.85,
IF($F296="LIQUIDAR",_xlfn.XLOOKUP(A296,Rotación!$A:$A,Rotación!$O:$O,0,0,-1),"")))),"")</f>
        <v>10998000</v>
      </c>
      <c r="K296" s="13" t="str">
        <f>_xlfn.XLOOKUP(A296,Rotación!$A:$A,Rotación!$P:$P,"",0,-1)</f>
        <v/>
      </c>
      <c r="L296" s="25" t="e">
        <f t="shared" si="18"/>
        <v>#VALUE!</v>
      </c>
      <c r="M296" s="26">
        <f t="shared" si="19"/>
        <v>0.80341880341880345</v>
      </c>
      <c r="N296" s="22" t="str">
        <f>IFERROR(VLOOKUP(A296,'Base ATR'!$1:$1048576,2,0),"")</f>
        <v/>
      </c>
      <c r="O296" s="23" t="str">
        <f t="shared" ca="1" si="20"/>
        <v/>
      </c>
      <c r="P296" t="str">
        <f t="shared" si="21"/>
        <v/>
      </c>
      <c r="R296" t="e">
        <f>VLOOKUP(A296,FORMULA!A:A,1,0)</f>
        <v>#N/A</v>
      </c>
    </row>
    <row r="297" spans="1:18" x14ac:dyDescent="0.3">
      <c r="A297" t="s">
        <v>5231</v>
      </c>
      <c r="B297" t="str">
        <f>IFERROR(VLOOKUP(A297,'Base ATP'!$1:$1048576,3,0),"")</f>
        <v>KIA</v>
      </c>
      <c r="C297" s="19" t="str">
        <f>IFERROR(VLOOKUP(A297,'Base ATP'!$1:$1048576,4,0),"")</f>
        <v>SELTOS</v>
      </c>
      <c r="D297" s="20">
        <v>12900000</v>
      </c>
      <c r="E297" s="20">
        <v>10500000</v>
      </c>
      <c r="F297" s="13" t="s">
        <v>4033</v>
      </c>
      <c r="G297" s="13">
        <f>IFERROR(IF($F297="ALTA",$D297*1.03,
IF($F297="MEDIA",$D297*1,
IF($F297="BAJA",$D297*0.92,
IF($F297="LIQUIDAR",_xlfn.XLOOKUP(A297,Rotación!$A:$A,Rotación!$O:$O,0,0,-1),"")))),"")</f>
        <v>12900000</v>
      </c>
      <c r="H297" s="13">
        <f>IFERROR(IF($F297="ALTA",$D297*1,
IF($F297="MEDIA",$D297*0.97,
IF($F297="BAJA",$D297*0.9,
IF($F297="LIQUIDAR",_xlfn.XLOOKUP(A297,Rotación!$A:$A,Rotación!$O:$O,0,0,-1),"")))),"")</f>
        <v>12513000</v>
      </c>
      <c r="I297" s="13">
        <f>IFERROR(IF($F297="ALTA",$D297*0.97,
IF($F297="MEDIA",$D297*0.94,
IF($F297="BAJA",$D297*0.87,
IF($F297="LIQUIDAR",_xlfn.XLOOKUP(A297,Rotación!$A:$A,Rotación!$O:$O,0,0,-1),"")))),"")</f>
        <v>12126000</v>
      </c>
      <c r="J297" s="13">
        <f>IFERROR(IF($F297="ALTA",$D297*0.94,
IF($F297="MEDIA",$D297*0.9,
IF($F297="BAJA",$D297*0.85,
IF($F297="LIQUIDAR",_xlfn.XLOOKUP(A297,Rotación!$A:$A,Rotación!$O:$O,0,0,-1),"")))),"")</f>
        <v>11610000</v>
      </c>
      <c r="K297" s="13" t="str">
        <f>_xlfn.XLOOKUP(A297,Rotación!$A:$A,Rotación!$P:$P,"",0,-1)</f>
        <v/>
      </c>
      <c r="L297" s="25" t="e">
        <f t="shared" si="18"/>
        <v>#VALUE!</v>
      </c>
      <c r="M297" s="26">
        <f t="shared" si="19"/>
        <v>0.81395348837209303</v>
      </c>
      <c r="N297" s="22" t="str">
        <f>IFERROR(VLOOKUP(A297,'Base ATR'!$1:$1048576,2,0),"")</f>
        <v/>
      </c>
      <c r="O297" s="23" t="str">
        <f t="shared" ca="1" si="20"/>
        <v/>
      </c>
      <c r="P297" t="str">
        <f t="shared" si="21"/>
        <v/>
      </c>
      <c r="R297" t="e">
        <f>VLOOKUP(A297,FORMULA!A:A,1,0)</f>
        <v>#N/A</v>
      </c>
    </row>
    <row r="298" spans="1:18" x14ac:dyDescent="0.3">
      <c r="A298" t="s">
        <v>5236</v>
      </c>
      <c r="B298" t="str">
        <f>IFERROR(VLOOKUP(A298,'Base ATP'!$1:$1048576,3,0),"")</f>
        <v>PEUGEOT</v>
      </c>
      <c r="C298" s="19" t="str">
        <f>IFERROR(VLOOKUP(A298,'Base ATP'!$1:$1048576,4,0),"")</f>
        <v>NEW 3008</v>
      </c>
      <c r="D298" s="20">
        <v>24200000</v>
      </c>
      <c r="E298" s="20">
        <v>20500000</v>
      </c>
      <c r="F298" s="13" t="s">
        <v>4033</v>
      </c>
      <c r="G298" s="13">
        <f>IFERROR(IF($F298="ALTA",$D298*1.03,
IF($F298="MEDIA",$D298*1,
IF($F298="BAJA",$D298*0.92,
IF($F298="LIQUIDAR",_xlfn.XLOOKUP(A298,Rotación!$A:$A,Rotación!$O:$O,0,0,-1),"")))),"")</f>
        <v>24200000</v>
      </c>
      <c r="H298" s="13">
        <f>IFERROR(IF($F298="ALTA",$D298*1,
IF($F298="MEDIA",$D298*0.97,
IF($F298="BAJA",$D298*0.9,
IF($F298="LIQUIDAR",_xlfn.XLOOKUP(A298,Rotación!$A:$A,Rotación!$O:$O,0,0,-1),"")))),"")</f>
        <v>23474000</v>
      </c>
      <c r="I298" s="13">
        <f>IFERROR(IF($F298="ALTA",$D298*0.97,
IF($F298="MEDIA",$D298*0.94,
IF($F298="BAJA",$D298*0.87,
IF($F298="LIQUIDAR",_xlfn.XLOOKUP(A298,Rotación!$A:$A,Rotación!$O:$O,0,0,-1),"")))),"")</f>
        <v>22748000</v>
      </c>
      <c r="J298" s="13">
        <f>IFERROR(IF($F298="ALTA",$D298*0.94,
IF($F298="MEDIA",$D298*0.9,
IF($F298="BAJA",$D298*0.85,
IF($F298="LIQUIDAR",_xlfn.XLOOKUP(A298,Rotación!$A:$A,Rotación!$O:$O,0,0,-1),"")))),"")</f>
        <v>21780000</v>
      </c>
      <c r="K298" s="13" t="str">
        <f>_xlfn.XLOOKUP(A298,Rotación!$A:$A,Rotación!$P:$P,"",0,-1)</f>
        <v/>
      </c>
      <c r="L298" s="25" t="e">
        <f t="shared" si="18"/>
        <v>#VALUE!</v>
      </c>
      <c r="M298" s="26">
        <f t="shared" si="19"/>
        <v>0.84710743801652888</v>
      </c>
      <c r="N298" s="22">
        <f>IFERROR(VLOOKUP(A298,'Base ATR'!$1:$1048576,2,0),"")</f>
        <v>46057.647916666669</v>
      </c>
      <c r="O298" s="23">
        <f t="shared" ca="1" si="20"/>
        <v>168.35208333333139</v>
      </c>
      <c r="P298" t="str">
        <f t="shared" si="21"/>
        <v>SOBRE MERCADO</v>
      </c>
      <c r="R298" t="e">
        <f>VLOOKUP(A298,FORMULA!A:A,1,0)</f>
        <v>#N/A</v>
      </c>
    </row>
    <row r="299" spans="1:18" x14ac:dyDescent="0.3">
      <c r="A299" t="s">
        <v>5238</v>
      </c>
      <c r="B299" t="str">
        <f>IFERROR(VLOOKUP(A299,'Base ATP'!$1:$1048576,3,0),"")</f>
        <v>KIA</v>
      </c>
      <c r="C299" s="19" t="str">
        <f>IFERROR(VLOOKUP(A299,'Base ATP'!$1:$1048576,4,0),"")</f>
        <v>MORNING</v>
      </c>
      <c r="D299" s="20">
        <v>8600000</v>
      </c>
      <c r="E299" s="20">
        <v>7300000</v>
      </c>
      <c r="F299" s="13" t="s">
        <v>5397</v>
      </c>
      <c r="G299" s="13">
        <f>IFERROR(IF($F299="ALTA",$D299*1.03,
IF($F299="MEDIA",$D299*1,
IF($F299="BAJA",$D299*0.92,
IF($F299="LIQUIDAR",_xlfn.XLOOKUP(A299,Rotación!$A:$A,Rotación!$O:$O,0,0,-1),"")))),"")</f>
        <v>8858000</v>
      </c>
      <c r="H299" s="13">
        <f>IFERROR(IF($F299="ALTA",$D299*1,
IF($F299="MEDIA",$D299*0.97,
IF($F299="BAJA",$D299*0.9,
IF($F299="LIQUIDAR",_xlfn.XLOOKUP(A299,Rotación!$A:$A,Rotación!$O:$O,0,0,-1),"")))),"")</f>
        <v>8600000</v>
      </c>
      <c r="I299" s="13">
        <f>IFERROR(IF($F299="ALTA",$D299*0.97,
IF($F299="MEDIA",$D299*0.94,
IF($F299="BAJA",$D299*0.87,
IF($F299="LIQUIDAR",_xlfn.XLOOKUP(A299,Rotación!$A:$A,Rotación!$O:$O,0,0,-1),"")))),"")</f>
        <v>8342000</v>
      </c>
      <c r="J299" s="13">
        <f>IFERROR(IF($F299="ALTA",$D299*0.94,
IF($F299="MEDIA",$D299*0.9,
IF($F299="BAJA",$D299*0.85,
IF($F299="LIQUIDAR",_xlfn.XLOOKUP(A299,Rotación!$A:$A,Rotación!$O:$O,0,0,-1),"")))),"")</f>
        <v>8084000</v>
      </c>
      <c r="K299" s="13" t="str">
        <f>_xlfn.XLOOKUP(A299,Rotación!$A:$A,Rotación!$P:$P,"",0,-1)</f>
        <v/>
      </c>
      <c r="L299" s="25" t="e">
        <f t="shared" si="18"/>
        <v>#VALUE!</v>
      </c>
      <c r="M299" s="26">
        <f t="shared" si="19"/>
        <v>0.84883720930232553</v>
      </c>
      <c r="N299" s="22" t="str">
        <f>IFERROR(VLOOKUP(A299,'Base ATR'!$1:$1048576,2,0),"")</f>
        <v/>
      </c>
      <c r="O299" s="23" t="str">
        <f t="shared" ca="1" si="20"/>
        <v/>
      </c>
      <c r="P299" t="str">
        <f t="shared" si="21"/>
        <v/>
      </c>
      <c r="R299" t="e">
        <f>VLOOKUP(A299,FORMULA!A:A,1,0)</f>
        <v>#N/A</v>
      </c>
    </row>
    <row r="300" spans="1:18" x14ac:dyDescent="0.3">
      <c r="A300" t="s">
        <v>5240</v>
      </c>
      <c r="B300" t="str">
        <f>IFERROR(VLOOKUP(A300,'Base ATP'!$1:$1048576,3,0),"")</f>
        <v>OPEL</v>
      </c>
      <c r="C300" s="19" t="str">
        <f>IFERROR(VLOOKUP(A300,'Base ATP'!$1:$1048576,4,0),"")</f>
        <v>NEW MOKKA</v>
      </c>
      <c r="D300" s="20">
        <v>13710000</v>
      </c>
      <c r="E300" s="20">
        <v>11000000</v>
      </c>
      <c r="F300" s="13" t="s">
        <v>4033</v>
      </c>
      <c r="G300" s="13">
        <f>IFERROR(IF($F300="ALTA",$D300*1.03,
IF($F300="MEDIA",$D300*1,
IF($F300="BAJA",$D300*0.92,
IF($F300="LIQUIDAR",_xlfn.XLOOKUP(A300,Rotación!$A:$A,Rotación!$O:$O,0,0,-1),"")))),"")</f>
        <v>13710000</v>
      </c>
      <c r="H300" s="13">
        <f>IFERROR(IF($F300="ALTA",$D300*1,
IF($F300="MEDIA",$D300*0.97,
IF($F300="BAJA",$D300*0.9,
IF($F300="LIQUIDAR",_xlfn.XLOOKUP(A300,Rotación!$A:$A,Rotación!$O:$O,0,0,-1),"")))),"")</f>
        <v>13298700</v>
      </c>
      <c r="I300" s="13">
        <f>IFERROR(IF($F300="ALTA",$D300*0.97,
IF($F300="MEDIA",$D300*0.94,
IF($F300="BAJA",$D300*0.87,
IF($F300="LIQUIDAR",_xlfn.XLOOKUP(A300,Rotación!$A:$A,Rotación!$O:$O,0,0,-1),"")))),"")</f>
        <v>12887400</v>
      </c>
      <c r="J300" s="13">
        <f>IFERROR(IF($F300="ALTA",$D300*0.94,
IF($F300="MEDIA",$D300*0.9,
IF($F300="BAJA",$D300*0.85,
IF($F300="LIQUIDAR",_xlfn.XLOOKUP(A300,Rotación!$A:$A,Rotación!$O:$O,0,0,-1),"")))),"")</f>
        <v>12339000</v>
      </c>
      <c r="K300" s="13" t="str">
        <f>_xlfn.XLOOKUP(A300,Rotación!$A:$A,Rotación!$P:$P,"",0,-1)</f>
        <v/>
      </c>
      <c r="L300" s="25" t="e">
        <f t="shared" si="18"/>
        <v>#VALUE!</v>
      </c>
      <c r="M300" s="26">
        <f t="shared" si="19"/>
        <v>0.80233406272793584</v>
      </c>
      <c r="N300" s="22">
        <f>IFERROR(VLOOKUP(A300,'Base ATR'!$1:$1048576,2,0),"")</f>
        <v>46111.723611111112</v>
      </c>
      <c r="O300" s="23">
        <f t="shared" ca="1" si="20"/>
        <v>114.2763888888876</v>
      </c>
      <c r="P300" t="str">
        <f t="shared" si="21"/>
        <v>SOBRE MERCADO</v>
      </c>
      <c r="R300" t="e">
        <f>VLOOKUP(A300,FORMULA!A:A,1,0)</f>
        <v>#N/A</v>
      </c>
    </row>
    <row r="301" spans="1:18" x14ac:dyDescent="0.3">
      <c r="A301" t="s">
        <v>5246</v>
      </c>
      <c r="B301" t="str">
        <f>IFERROR(VLOOKUP(A301,'Base ATP'!$1:$1048576,3,0),"")</f>
        <v>FORD</v>
      </c>
      <c r="C301" s="19" t="str">
        <f>IFERROR(VLOOKUP(A301,'Base ATP'!$1:$1048576,4,0),"")</f>
        <v>EDGE ALL NEW</v>
      </c>
      <c r="D301" s="20">
        <v>12800000</v>
      </c>
      <c r="E301" s="20">
        <v>9800000</v>
      </c>
      <c r="F301" s="13" t="s">
        <v>4033</v>
      </c>
      <c r="G301" s="13">
        <f>IFERROR(IF($F301="ALTA",$D301*1.03,
IF($F301="MEDIA",$D301*1,
IF($F301="BAJA",$D301*0.92,
IF($F301="LIQUIDAR",_xlfn.XLOOKUP(A301,Rotación!$A:$A,Rotación!$O:$O,0,0,-1),"")))),"")</f>
        <v>12800000</v>
      </c>
      <c r="H301" s="13">
        <f>IFERROR(IF($F301="ALTA",$D301*1,
IF($F301="MEDIA",$D301*0.97,
IF($F301="BAJA",$D301*0.9,
IF($F301="LIQUIDAR",_xlfn.XLOOKUP(A301,Rotación!$A:$A,Rotación!$O:$O,0,0,-1),"")))),"")</f>
        <v>12416000</v>
      </c>
      <c r="I301" s="13">
        <f>IFERROR(IF($F301="ALTA",$D301*0.97,
IF($F301="MEDIA",$D301*0.94,
IF($F301="BAJA",$D301*0.87,
IF($F301="LIQUIDAR",_xlfn.XLOOKUP(A301,Rotación!$A:$A,Rotación!$O:$O,0,0,-1),"")))),"")</f>
        <v>12032000</v>
      </c>
      <c r="J301" s="13">
        <f>IFERROR(IF($F301="ALTA",$D301*0.94,
IF($F301="MEDIA",$D301*0.9,
IF($F301="BAJA",$D301*0.85,
IF($F301="LIQUIDAR",_xlfn.XLOOKUP(A301,Rotación!$A:$A,Rotación!$O:$O,0,0,-1),"")))),"")</f>
        <v>11520000</v>
      </c>
      <c r="K301" s="13" t="str">
        <f>_xlfn.XLOOKUP(A301,Rotación!$A:$A,Rotación!$P:$P,"",0,-1)</f>
        <v/>
      </c>
      <c r="L301" s="25" t="e">
        <f t="shared" si="18"/>
        <v>#VALUE!</v>
      </c>
      <c r="M301" s="26">
        <f t="shared" si="19"/>
        <v>0.765625</v>
      </c>
      <c r="N301" s="22" t="str">
        <f>IFERROR(VLOOKUP(A301,'Base ATR'!$1:$1048576,2,0),"")</f>
        <v/>
      </c>
      <c r="O301" s="23" t="str">
        <f t="shared" ca="1" si="20"/>
        <v/>
      </c>
      <c r="P301" t="str">
        <f t="shared" si="21"/>
        <v/>
      </c>
      <c r="R301" t="e">
        <f>VLOOKUP(A301,FORMULA!A:A,1,0)</f>
        <v>#N/A</v>
      </c>
    </row>
    <row r="302" spans="1:18" x14ac:dyDescent="0.3">
      <c r="A302" t="s">
        <v>6283</v>
      </c>
      <c r="B302" t="str">
        <f>IFERROR(VLOOKUP(A302,'Base ATP'!$1:$1048576,3,0),"")</f>
        <v>MAZDA</v>
      </c>
      <c r="C302" s="19" t="str">
        <f>IFERROR(VLOOKUP(A302,'Base ATP'!$1:$1048576,4,0),"")</f>
        <v>ALL-NEW CX-30</v>
      </c>
      <c r="D302" s="20">
        <v>18900000</v>
      </c>
      <c r="E302" s="20">
        <v>14000000</v>
      </c>
      <c r="F302" s="13" t="s">
        <v>4033</v>
      </c>
      <c r="G302" s="13">
        <f>IFERROR(IF($F302="ALTA",$D302*1.03,
IF($F302="MEDIA",$D302*1,
IF($F302="BAJA",$D302*0.92,
IF($F302="LIQUIDAR",_xlfn.XLOOKUP(A302,Rotación!$A:$A,Rotación!$O:$O,0,0,-1),"")))),"")</f>
        <v>18900000</v>
      </c>
      <c r="H302" s="13">
        <f>IFERROR(IF($F302="ALTA",$D302*1,
IF($F302="MEDIA",$D302*0.97,
IF($F302="BAJA",$D302*0.9,
IF($F302="LIQUIDAR",_xlfn.XLOOKUP(A302,Rotación!$A:$A,Rotación!$O:$O,0,0,-1),"")))),"")</f>
        <v>18333000</v>
      </c>
      <c r="I302" s="13">
        <f>IFERROR(IF($F302="ALTA",$D302*0.97,
IF($F302="MEDIA",$D302*0.94,
IF($F302="BAJA",$D302*0.87,
IF($F302="LIQUIDAR",_xlfn.XLOOKUP(A302,Rotación!$A:$A,Rotación!$O:$O,0,0,-1),"")))),"")</f>
        <v>17766000</v>
      </c>
      <c r="J302" s="13">
        <f>IFERROR(IF($F302="ALTA",$D302*0.94,
IF($F302="MEDIA",$D302*0.9,
IF($F302="BAJA",$D302*0.85,
IF($F302="LIQUIDAR",_xlfn.XLOOKUP(A302,Rotación!$A:$A,Rotación!$O:$O,0,0,-1),"")))),"")</f>
        <v>17010000</v>
      </c>
      <c r="K302" s="13" t="str">
        <f>_xlfn.XLOOKUP(A302,Rotación!$A:$A,Rotación!$P:$P,"",0,-1)</f>
        <v/>
      </c>
      <c r="L302" s="25" t="e">
        <f t="shared" si="18"/>
        <v>#VALUE!</v>
      </c>
      <c r="M302" s="26">
        <f t="shared" si="19"/>
        <v>0.7407407407407407</v>
      </c>
      <c r="N302" s="22" t="str">
        <f>IFERROR(VLOOKUP(A302,'Base ATR'!$1:$1048576,2,0),"")</f>
        <v/>
      </c>
      <c r="O302" s="23" t="str">
        <f t="shared" ca="1" si="20"/>
        <v/>
      </c>
      <c r="P302" t="str">
        <f t="shared" si="21"/>
        <v/>
      </c>
      <c r="R302" t="e">
        <f>VLOOKUP(A302,FORMULA!A:A,1,0)</f>
        <v>#N/A</v>
      </c>
    </row>
    <row r="303" spans="1:18" x14ac:dyDescent="0.3">
      <c r="A303" t="s">
        <v>5221</v>
      </c>
      <c r="B303" t="str">
        <f>IFERROR(VLOOKUP(A303,'Base ATP'!$1:$1048576,3,0),"")</f>
        <v>VOLKSWAGEN</v>
      </c>
      <c r="C303" s="19" t="str">
        <f>IFERROR(VLOOKUP(A303,'Base ATP'!$1:$1048576,4,0),"")</f>
        <v>NEW BORA</v>
      </c>
      <c r="D303" s="20">
        <v>10000000</v>
      </c>
      <c r="E303" s="20">
        <v>20000000</v>
      </c>
      <c r="F303" s="13" t="s">
        <v>5398</v>
      </c>
      <c r="G303" s="13">
        <f>IFERROR(IF($F303="ALTA",$D303*1.03,
IF($F303="MEDIA",$D303*1,
IF($F303="BAJA",$D303*0.92,
IF($F303="LIQUIDAR",_xlfn.XLOOKUP(A303,Rotación!$A:$A,Rotación!$O:$O,0,0,-1),"")))),"")</f>
        <v>9200000</v>
      </c>
      <c r="H303" s="13">
        <f>IFERROR(IF($F303="ALTA",$D303*1,
IF($F303="MEDIA",$D303*0.97,
IF($F303="BAJA",$D303*0.9,
IF($F303="LIQUIDAR",_xlfn.XLOOKUP(A303,Rotación!$A:$A,Rotación!$O:$O,0,0,-1),"")))),"")</f>
        <v>9000000</v>
      </c>
      <c r="I303" s="13">
        <f>IFERROR(IF($F303="ALTA",$D303*0.97,
IF($F303="MEDIA",$D303*0.94,
IF($F303="BAJA",$D303*0.87,
IF($F303="LIQUIDAR",_xlfn.XLOOKUP(A303,Rotación!$A:$A,Rotación!$O:$O,0,0,-1),"")))),"")</f>
        <v>8700000</v>
      </c>
      <c r="J303" s="13">
        <f>IFERROR(IF($F303="ALTA",$D303*0.94,
IF($F303="MEDIA",$D303*0.9,
IF($F303="BAJA",$D303*0.85,
IF($F303="LIQUIDAR",_xlfn.XLOOKUP(A303,Rotación!$A:$A,Rotación!$O:$O,0,0,-1),"")))),"")</f>
        <v>8500000</v>
      </c>
      <c r="K303" s="13" t="str">
        <f>_xlfn.XLOOKUP(A303,Rotación!$A:$A,Rotación!$P:$P,"",0,-1)</f>
        <v/>
      </c>
      <c r="L303" s="25" t="e">
        <f t="shared" si="18"/>
        <v>#VALUE!</v>
      </c>
      <c r="M303" s="26">
        <f t="shared" si="19"/>
        <v>2</v>
      </c>
      <c r="N303" s="22" t="str">
        <f>IFERROR(VLOOKUP(A303,'Base ATR'!$1:$1048576,2,0),"")</f>
        <v/>
      </c>
      <c r="O303" s="23" t="str">
        <f t="shared" ca="1" si="20"/>
        <v/>
      </c>
      <c r="P303" t="str">
        <f t="shared" si="21"/>
        <v/>
      </c>
      <c r="R303" t="e">
        <f>VLOOKUP(A303,FORMULA!A:A,1,0)</f>
        <v>#N/A</v>
      </c>
    </row>
    <row r="304" spans="1:18" x14ac:dyDescent="0.3">
      <c r="A304" t="s">
        <v>34</v>
      </c>
      <c r="B304" t="str">
        <f>IFERROR(VLOOKUP(A304,'Base ATP'!$1:$1048576,3,0),"")</f>
        <v>CHERY</v>
      </c>
      <c r="C304" s="19" t="str">
        <f>IFERROR(VLOOKUP(A304,'Base ATP'!$1:$1048576,4,0),"")</f>
        <v>TIGGO 8</v>
      </c>
      <c r="D304" s="20">
        <v>11500000</v>
      </c>
      <c r="E304" s="20">
        <v>9000000</v>
      </c>
      <c r="F304" s="13" t="s">
        <v>4033</v>
      </c>
      <c r="G304" s="13">
        <f>IFERROR(IF($F304="ALTA",$D304*1.03,
IF($F304="MEDIA",$D304*1,
IF($F304="BAJA",$D304*0.92,
IF($F304="LIQUIDAR",_xlfn.XLOOKUP(A304,Rotación!$A:$A,Rotación!$O:$O,0,0,-1),"")))),"")</f>
        <v>11500000</v>
      </c>
      <c r="H304" s="13">
        <f>IFERROR(IF($F304="ALTA",$D304*1,
IF($F304="MEDIA",$D304*0.97,
IF($F304="BAJA",$D304*0.9,
IF($F304="LIQUIDAR",_xlfn.XLOOKUP(A304,Rotación!$A:$A,Rotación!$O:$O,0,0,-1),"")))),"")</f>
        <v>11155000</v>
      </c>
      <c r="I304" s="13">
        <f>IFERROR(IF($F304="ALTA",$D304*0.97,
IF($F304="MEDIA",$D304*0.94,
IF($F304="BAJA",$D304*0.87,
IF($F304="LIQUIDAR",_xlfn.XLOOKUP(A304,Rotación!$A:$A,Rotación!$O:$O,0,0,-1),"")))),"")</f>
        <v>10810000</v>
      </c>
      <c r="J304" s="13">
        <f>IFERROR(IF($F304="ALTA",$D304*0.94,
IF($F304="MEDIA",$D304*0.9,
IF($F304="BAJA",$D304*0.85,
IF($F304="LIQUIDAR",_xlfn.XLOOKUP(A304,Rotación!$A:$A,Rotación!$O:$O,0,0,-1),"")))),"")</f>
        <v>10350000</v>
      </c>
      <c r="K304" s="13" t="str">
        <f>_xlfn.XLOOKUP(A304,Rotación!$A:$A,Rotación!$P:$P,"",0,-1)</f>
        <v/>
      </c>
      <c r="L304" s="25" t="e">
        <f t="shared" si="18"/>
        <v>#VALUE!</v>
      </c>
      <c r="M304" s="26">
        <f t="shared" si="19"/>
        <v>0.78260869565217395</v>
      </c>
      <c r="N304" s="22">
        <f>IFERROR(VLOOKUP(A304,'Base ATR'!$1:$1048576,2,0),"")</f>
        <v>46013.524305555555</v>
      </c>
      <c r="O304" s="23">
        <f t="shared" ca="1" si="20"/>
        <v>212.47569444444525</v>
      </c>
      <c r="P304" t="str">
        <f t="shared" si="21"/>
        <v>SOBRE MERCADO</v>
      </c>
      <c r="R304" t="e">
        <f>VLOOKUP(A304,FORMULA!A:A,1,0)</f>
        <v>#N/A</v>
      </c>
    </row>
    <row r="305" spans="1:18" x14ac:dyDescent="0.3">
      <c r="A305" t="s">
        <v>4105</v>
      </c>
      <c r="B305" t="str">
        <f>IFERROR(VLOOKUP(A305,'Base ATP'!$1:$1048576,3,0),"")</f>
        <v>KIA</v>
      </c>
      <c r="C305" s="19" t="str">
        <f>IFERROR(VLOOKUP(A305,'Base ATP'!$1:$1048576,4,0),"")</f>
        <v>NUEVO SONET</v>
      </c>
      <c r="D305" s="20">
        <v>15700000</v>
      </c>
      <c r="E305" s="20">
        <v>16798319</v>
      </c>
      <c r="F305" s="13" t="s">
        <v>4033</v>
      </c>
      <c r="G305" s="13">
        <f>IFERROR(IF($F305="ALTA",$D305*1.03,
IF($F305="MEDIA",$D305*1,
IF($F305="BAJA",$D305*0.92,
IF($F305="LIQUIDAR",_xlfn.XLOOKUP(A305,Rotación!$A:$A,Rotación!$O:$O,0,0,-1),"")))),"")</f>
        <v>15700000</v>
      </c>
      <c r="H305" s="13">
        <f>IFERROR(IF($F305="ALTA",$D305*1,
IF($F305="MEDIA",$D305*0.97,
IF($F305="BAJA",$D305*0.9,
IF($F305="LIQUIDAR",_xlfn.XLOOKUP(A305,Rotación!$A:$A,Rotación!$O:$O,0,0,-1),"")))),"")</f>
        <v>15229000</v>
      </c>
      <c r="I305" s="13">
        <f>IFERROR(IF($F305="ALTA",$D305*0.97,
IF($F305="MEDIA",$D305*0.94,
IF($F305="BAJA",$D305*0.87,
IF($F305="LIQUIDAR",_xlfn.XLOOKUP(A305,Rotación!$A:$A,Rotación!$O:$O,0,0,-1),"")))),"")</f>
        <v>14758000</v>
      </c>
      <c r="J305" s="13">
        <f>IFERROR(IF($F305="ALTA",$D305*0.94,
IF($F305="MEDIA",$D305*0.9,
IF($F305="BAJA",$D305*0.85,
IF($F305="LIQUIDAR",_xlfn.XLOOKUP(A305,Rotación!$A:$A,Rotación!$O:$O,0,0,-1),"")))),"")</f>
        <v>14130000</v>
      </c>
      <c r="K305" s="13" t="str">
        <f>_xlfn.XLOOKUP(A305,Rotación!$A:$A,Rotación!$P:$P,"",0,-1)</f>
        <v/>
      </c>
      <c r="L305" s="25" t="e">
        <f t="shared" si="18"/>
        <v>#VALUE!</v>
      </c>
      <c r="M305" s="26">
        <f t="shared" si="19"/>
        <v>1.0699566242038216</v>
      </c>
      <c r="N305" s="22" t="str">
        <f>IFERROR(VLOOKUP(A305,'Base ATR'!$1:$1048576,2,0),"")</f>
        <v/>
      </c>
      <c r="O305" s="23" t="str">
        <f t="shared" ca="1" si="20"/>
        <v/>
      </c>
      <c r="P305" t="str">
        <f t="shared" si="21"/>
        <v/>
      </c>
      <c r="R305" t="e">
        <f>VLOOKUP(A305,FORMULA!A:A,1,0)</f>
        <v>#N/A</v>
      </c>
    </row>
    <row r="306" spans="1:18" x14ac:dyDescent="0.3">
      <c r="A306" t="s">
        <v>5399</v>
      </c>
      <c r="B306" t="str">
        <f>IFERROR(VLOOKUP(A306,'Base ATP'!$1:$1048576,3,0),"")</f>
        <v>CHEVROLET</v>
      </c>
      <c r="C306" s="19" t="str">
        <f>IFERROR(VLOOKUP(A306,'Base ATP'!$1:$1048576,4,0),"")</f>
        <v>CAPTIVA</v>
      </c>
      <c r="D306" s="20">
        <v>13600000</v>
      </c>
      <c r="E306" s="20">
        <v>11000000</v>
      </c>
      <c r="F306" s="13" t="s">
        <v>4033</v>
      </c>
      <c r="G306" s="13">
        <f>IFERROR(IF($F306="ALTA",$D306*1.03,
IF($F306="MEDIA",$D306*1,
IF($F306="BAJA",$D306*0.92,
IF($F306="LIQUIDAR",_xlfn.XLOOKUP(A306,Rotación!$A:$A,Rotación!$O:$O,0,0,-1),"")))),"")</f>
        <v>13600000</v>
      </c>
      <c r="H306" s="13">
        <f>IFERROR(IF($F306="ALTA",$D306*1,
IF($F306="MEDIA",$D306*0.97,
IF($F306="BAJA",$D306*0.9,
IF($F306="LIQUIDAR",_xlfn.XLOOKUP(A306,Rotación!$A:$A,Rotación!$O:$O,0,0,-1),"")))),"")</f>
        <v>13192000</v>
      </c>
      <c r="I306" s="13">
        <f>IFERROR(IF($F306="ALTA",$D306*0.97,
IF($F306="MEDIA",$D306*0.94,
IF($F306="BAJA",$D306*0.87,
IF($F306="LIQUIDAR",_xlfn.XLOOKUP(A306,Rotación!$A:$A,Rotación!$O:$O,0,0,-1),"")))),"")</f>
        <v>12784000</v>
      </c>
      <c r="J306" s="13">
        <f>IFERROR(IF($F306="ALTA",$D306*0.94,
IF($F306="MEDIA",$D306*0.9,
IF($F306="BAJA",$D306*0.85,
IF($F306="LIQUIDAR",_xlfn.XLOOKUP(A306,Rotación!$A:$A,Rotación!$O:$O,0,0,-1),"")))),"")</f>
        <v>12240000</v>
      </c>
      <c r="K306" s="13" t="str">
        <f>_xlfn.XLOOKUP(A306,Rotación!$A:$A,Rotación!$P:$P,"",0,-1)</f>
        <v/>
      </c>
      <c r="L306" s="25" t="e">
        <f t="shared" si="18"/>
        <v>#VALUE!</v>
      </c>
      <c r="M306" s="26">
        <f t="shared" si="19"/>
        <v>0.80882352941176472</v>
      </c>
      <c r="N306" s="22" t="str">
        <f>IFERROR(VLOOKUP(A306,'Base ATR'!$1:$1048576,2,0),"")</f>
        <v/>
      </c>
      <c r="O306" s="23" t="str">
        <f t="shared" ca="1" si="20"/>
        <v/>
      </c>
      <c r="P306" t="str">
        <f t="shared" si="21"/>
        <v/>
      </c>
      <c r="R306" t="e">
        <f>VLOOKUP(A306,FORMULA!A:A,1,0)</f>
        <v>#N/A</v>
      </c>
    </row>
    <row r="307" spans="1:18" x14ac:dyDescent="0.3">
      <c r="A307" t="s">
        <v>5400</v>
      </c>
      <c r="B307" t="str">
        <f>IFERROR(VLOOKUP(A307,'Base ATP'!$1:$1048576,3,0),"")</f>
        <v>KIA</v>
      </c>
      <c r="C307" s="19" t="str">
        <f>IFERROR(VLOOKUP(A307,'Base ATP'!$1:$1048576,4,0),"")</f>
        <v>SELTOS</v>
      </c>
      <c r="D307" s="20">
        <v>12900000</v>
      </c>
      <c r="E307" s="20">
        <v>10300000</v>
      </c>
      <c r="F307" s="13" t="s">
        <v>4033</v>
      </c>
      <c r="G307" s="13">
        <f>IFERROR(IF($F307="ALTA",$D307*1.03,
IF($F307="MEDIA",$D307*1,
IF($F307="BAJA",$D307*0.92,
IF($F307="LIQUIDAR",_xlfn.XLOOKUP(A307,Rotación!$A:$A,Rotación!$O:$O,0,0,-1),"")))),"")</f>
        <v>12900000</v>
      </c>
      <c r="H307" s="13">
        <f>IFERROR(IF($F307="ALTA",$D307*1,
IF($F307="MEDIA",$D307*0.97,
IF($F307="BAJA",$D307*0.9,
IF($F307="LIQUIDAR",_xlfn.XLOOKUP(A307,Rotación!$A:$A,Rotación!$O:$O,0,0,-1),"")))),"")</f>
        <v>12513000</v>
      </c>
      <c r="I307" s="13">
        <f>IFERROR(IF($F307="ALTA",$D307*0.97,
IF($F307="MEDIA",$D307*0.94,
IF($F307="BAJA",$D307*0.87,
IF($F307="LIQUIDAR",_xlfn.XLOOKUP(A307,Rotación!$A:$A,Rotación!$O:$O,0,0,-1),"")))),"")</f>
        <v>12126000</v>
      </c>
      <c r="J307" s="13">
        <f>IFERROR(IF($F307="ALTA",$D307*0.94,
IF($F307="MEDIA",$D307*0.9,
IF($F307="BAJA",$D307*0.85,
IF($F307="LIQUIDAR",_xlfn.XLOOKUP(A307,Rotación!$A:$A,Rotación!$O:$O,0,0,-1),"")))),"")</f>
        <v>11610000</v>
      </c>
      <c r="K307" s="13" t="str">
        <f>_xlfn.XLOOKUP(A307,Rotación!$A:$A,Rotación!$P:$P,"",0,-1)</f>
        <v/>
      </c>
      <c r="L307" s="25" t="e">
        <f t="shared" si="18"/>
        <v>#VALUE!</v>
      </c>
      <c r="M307" s="26">
        <f t="shared" si="19"/>
        <v>0.79844961240310075</v>
      </c>
      <c r="N307" s="22" t="str">
        <f>IFERROR(VLOOKUP(A307,'Base ATR'!$1:$1048576,2,0),"")</f>
        <v/>
      </c>
      <c r="O307" s="23" t="str">
        <f t="shared" ca="1" si="20"/>
        <v/>
      </c>
      <c r="P307" t="str">
        <f t="shared" si="21"/>
        <v/>
      </c>
      <c r="R307" t="e">
        <f>VLOOKUP(A307,FORMULA!A:A,1,0)</f>
        <v>#N/A</v>
      </c>
    </row>
    <row r="308" spans="1:18" x14ac:dyDescent="0.3">
      <c r="A308" t="s">
        <v>171</v>
      </c>
      <c r="B308" t="str">
        <f>IFERROR(VLOOKUP(A308,'Base ATP'!$1:$1048576,3,0),"")</f>
        <v>MG</v>
      </c>
      <c r="C308" s="19" t="str">
        <f>IFERROR(VLOOKUP(A308,'Base ATP'!$1:$1048576,4,0),"")</f>
        <v>ZS</v>
      </c>
      <c r="D308" s="20">
        <v>8100000</v>
      </c>
      <c r="E308" s="20">
        <v>6000000</v>
      </c>
      <c r="F308" s="13" t="s">
        <v>4033</v>
      </c>
      <c r="G308" s="13">
        <f>IFERROR(IF($F308="ALTA",$D308*1.03,
IF($F308="MEDIA",$D308*1,
IF($F308="BAJA",$D308*0.92,
IF($F308="LIQUIDAR",_xlfn.XLOOKUP(A308,Rotación!$A:$A,Rotación!$O:$O,0,0,-1),"")))),"")</f>
        <v>8100000</v>
      </c>
      <c r="H308" s="13">
        <f>IFERROR(IF($F308="ALTA",$D308*1,
IF($F308="MEDIA",$D308*0.97,
IF($F308="BAJA",$D308*0.9,
IF($F308="LIQUIDAR",_xlfn.XLOOKUP(A308,Rotación!$A:$A,Rotación!$O:$O,0,0,-1),"")))),"")</f>
        <v>7857000</v>
      </c>
      <c r="I308" s="13">
        <f>IFERROR(IF($F308="ALTA",$D308*0.97,
IF($F308="MEDIA",$D308*0.94,
IF($F308="BAJA",$D308*0.87,
IF($F308="LIQUIDAR",_xlfn.XLOOKUP(A308,Rotación!$A:$A,Rotación!$O:$O,0,0,-1),"")))),"")</f>
        <v>7614000</v>
      </c>
      <c r="J308" s="13">
        <f>IFERROR(IF($F308="ALTA",$D308*0.94,
IF($F308="MEDIA",$D308*0.9,
IF($F308="BAJA",$D308*0.85,
IF($F308="LIQUIDAR",_xlfn.XLOOKUP(A308,Rotación!$A:$A,Rotación!$O:$O,0,0,-1),"")))),"")</f>
        <v>7290000</v>
      </c>
      <c r="K308" s="13" t="str">
        <f>_xlfn.XLOOKUP(A308,Rotación!$A:$A,Rotación!$P:$P,"",0,-1)</f>
        <v/>
      </c>
      <c r="L308" s="25" t="e">
        <f t="shared" si="18"/>
        <v>#VALUE!</v>
      </c>
      <c r="M308" s="26">
        <f t="shared" si="19"/>
        <v>0.7407407407407407</v>
      </c>
      <c r="N308" s="22">
        <f>IFERROR(VLOOKUP(A308,'Base ATR'!$1:$1048576,2,0),"")</f>
        <v>45835.4375</v>
      </c>
      <c r="O308" s="23">
        <f t="shared" ca="1" si="20"/>
        <v>390.5625</v>
      </c>
      <c r="P308" t="str">
        <f t="shared" si="21"/>
        <v>SOBRE MERCADO</v>
      </c>
      <c r="R308" t="e">
        <f>VLOOKUP(A308,FORMULA!A:A,1,0)</f>
        <v>#N/A</v>
      </c>
    </row>
    <row r="309" spans="1:18" x14ac:dyDescent="0.3">
      <c r="A309" t="s">
        <v>5401</v>
      </c>
      <c r="B309" t="str">
        <f>IFERROR(VLOOKUP(A309,'Base ATP'!$1:$1048576,3,0),"")</f>
        <v>HYUNDAI</v>
      </c>
      <c r="C309" s="19" t="str">
        <f>IFERROR(VLOOKUP(A309,'Base ATP'!$1:$1048576,4,0),"")</f>
        <v>GRAND I10</v>
      </c>
      <c r="D309" s="20">
        <v>15290000</v>
      </c>
      <c r="E309" s="20">
        <v>13500000</v>
      </c>
      <c r="F309" s="13" t="s">
        <v>5397</v>
      </c>
      <c r="G309" s="13">
        <f>IFERROR(IF($F309="ALTA",$D309*1.03,
IF($F309="MEDIA",$D309*1,
IF($F309="BAJA",$D309*0.92,
IF($F309="LIQUIDAR",_xlfn.XLOOKUP(A309,Rotación!$A:$A,Rotación!$O:$O,0,0,-1),"")))),"")</f>
        <v>15748700</v>
      </c>
      <c r="H309" s="13">
        <f>IFERROR(IF($F309="ALTA",$D309*1,
IF($F309="MEDIA",$D309*0.97,
IF($F309="BAJA",$D309*0.9,
IF($F309="LIQUIDAR",_xlfn.XLOOKUP(A309,Rotación!$A:$A,Rotación!$O:$O,0,0,-1),"")))),"")</f>
        <v>15290000</v>
      </c>
      <c r="I309" s="13">
        <f>IFERROR(IF($F309="ALTA",$D309*0.97,
IF($F309="MEDIA",$D309*0.94,
IF($F309="BAJA",$D309*0.87,
IF($F309="LIQUIDAR",_xlfn.XLOOKUP(A309,Rotación!$A:$A,Rotación!$O:$O,0,0,-1),"")))),"")</f>
        <v>14831300</v>
      </c>
      <c r="J309" s="13">
        <f>IFERROR(IF($F309="ALTA",$D309*0.94,
IF($F309="MEDIA",$D309*0.9,
IF($F309="BAJA",$D309*0.85,
IF($F309="LIQUIDAR",_xlfn.XLOOKUP(A309,Rotación!$A:$A,Rotación!$O:$O,0,0,-1),"")))),"")</f>
        <v>14372600</v>
      </c>
      <c r="K309" s="13" t="str">
        <f>_xlfn.XLOOKUP(A309,Rotación!$A:$A,Rotación!$P:$P,"",0,-1)</f>
        <v/>
      </c>
      <c r="L309" s="25" t="e">
        <f t="shared" si="18"/>
        <v>#VALUE!</v>
      </c>
      <c r="M309" s="26">
        <f t="shared" si="19"/>
        <v>0.88293001962066708</v>
      </c>
      <c r="N309" s="22" t="str">
        <f>IFERROR(VLOOKUP(A309,'Base ATR'!$1:$1048576,2,0),"")</f>
        <v/>
      </c>
      <c r="O309" s="23" t="str">
        <f t="shared" ca="1" si="20"/>
        <v/>
      </c>
      <c r="P309" t="str">
        <f t="shared" si="21"/>
        <v/>
      </c>
      <c r="R309" t="e">
        <f>VLOOKUP(A309,FORMULA!A:A,1,0)</f>
        <v>#N/A</v>
      </c>
    </row>
    <row r="310" spans="1:18" x14ac:dyDescent="0.3">
      <c r="A310" t="s">
        <v>5402</v>
      </c>
      <c r="B310" t="str">
        <f>IFERROR(VLOOKUP(A310,'Base ATP'!$1:$1048576,3,0),"")</f>
        <v>OPEL</v>
      </c>
      <c r="C310" s="19" t="str">
        <f>IFERROR(VLOOKUP(A310,'Base ATP'!$1:$1048576,4,0),"")</f>
        <v>NEW MOKKA</v>
      </c>
      <c r="D310" s="20">
        <v>14800000</v>
      </c>
      <c r="E310" s="20">
        <v>12200000</v>
      </c>
      <c r="F310" s="13" t="s">
        <v>4033</v>
      </c>
      <c r="G310" s="13">
        <f>IFERROR(IF($F310="ALTA",$D310*1.03,
IF($F310="MEDIA",$D310*1,
IF($F310="BAJA",$D310*0.92,
IF($F310="LIQUIDAR",_xlfn.XLOOKUP(A310,Rotación!$A:$A,Rotación!$O:$O,0,0,-1),"")))),"")</f>
        <v>14800000</v>
      </c>
      <c r="H310" s="13">
        <f>IFERROR(IF($F310="ALTA",$D310*1,
IF($F310="MEDIA",$D310*0.97,
IF($F310="BAJA",$D310*0.9,
IF($F310="LIQUIDAR",_xlfn.XLOOKUP(A310,Rotación!$A:$A,Rotación!$O:$O,0,0,-1),"")))),"")</f>
        <v>14356000</v>
      </c>
      <c r="I310" s="13">
        <f>IFERROR(IF($F310="ALTA",$D310*0.97,
IF($F310="MEDIA",$D310*0.94,
IF($F310="BAJA",$D310*0.87,
IF($F310="LIQUIDAR",_xlfn.XLOOKUP(A310,Rotación!$A:$A,Rotación!$O:$O,0,0,-1),"")))),"")</f>
        <v>13912000</v>
      </c>
      <c r="J310" s="13">
        <f>IFERROR(IF($F310="ALTA",$D310*0.94,
IF($F310="MEDIA",$D310*0.9,
IF($F310="BAJA",$D310*0.85,
IF($F310="LIQUIDAR",_xlfn.XLOOKUP(A310,Rotación!$A:$A,Rotación!$O:$O,0,0,-1),"")))),"")</f>
        <v>13320000</v>
      </c>
      <c r="K310" s="13" t="str">
        <f>_xlfn.XLOOKUP(A310,Rotación!$A:$A,Rotación!$P:$P,"",0,-1)</f>
        <v/>
      </c>
      <c r="L310" s="25" t="e">
        <f t="shared" si="18"/>
        <v>#VALUE!</v>
      </c>
      <c r="M310" s="26">
        <f t="shared" si="19"/>
        <v>0.82432432432432434</v>
      </c>
      <c r="N310" s="22" t="str">
        <f>IFERROR(VLOOKUP(A310,'Base ATR'!$1:$1048576,2,0),"")</f>
        <v/>
      </c>
      <c r="O310" s="23" t="str">
        <f t="shared" ca="1" si="20"/>
        <v/>
      </c>
      <c r="P310" t="str">
        <f t="shared" si="21"/>
        <v/>
      </c>
      <c r="R310" t="e">
        <f>VLOOKUP(A310,FORMULA!A:A,1,0)</f>
        <v>#N/A</v>
      </c>
    </row>
    <row r="311" spans="1:18" x14ac:dyDescent="0.3">
      <c r="A311" t="s">
        <v>238</v>
      </c>
      <c r="B311" t="str">
        <f>IFERROR(VLOOKUP(A311,'Base ATP'!$1:$1048576,3,0),"")</f>
        <v>NISSAN</v>
      </c>
      <c r="C311" s="19" t="str">
        <f>IFERROR(VLOOKUP(A311,'Base ATP'!$1:$1048576,4,0),"")</f>
        <v>KICKS</v>
      </c>
      <c r="D311" s="20">
        <v>9200000</v>
      </c>
      <c r="E311" s="20">
        <v>8990000</v>
      </c>
      <c r="F311" s="13" t="s">
        <v>4033</v>
      </c>
      <c r="G311" s="13">
        <f>IFERROR(IF($F311="ALTA",$D311*1.03,
IF($F311="MEDIA",$D311*1,
IF($F311="BAJA",$D311*0.92,
IF($F311="LIQUIDAR",_xlfn.XLOOKUP(A311,Rotación!$A:$A,Rotación!$O:$O,0,0,-1),"")))),"")</f>
        <v>9200000</v>
      </c>
      <c r="H311" s="13">
        <f>IFERROR(IF($F311="ALTA",$D311*1,
IF($F311="MEDIA",$D311*0.97,
IF($F311="BAJA",$D311*0.9,
IF($F311="LIQUIDAR",_xlfn.XLOOKUP(A311,Rotación!$A:$A,Rotación!$O:$O,0,0,-1),"")))),"")</f>
        <v>8924000</v>
      </c>
      <c r="I311" s="13">
        <f>IFERROR(IF($F311="ALTA",$D311*0.97,
IF($F311="MEDIA",$D311*0.94,
IF($F311="BAJA",$D311*0.87,
IF($F311="LIQUIDAR",_xlfn.XLOOKUP(A311,Rotación!$A:$A,Rotación!$O:$O,0,0,-1),"")))),"")</f>
        <v>8648000</v>
      </c>
      <c r="J311" s="13">
        <f>IFERROR(IF($F311="ALTA",$D311*0.94,
IF($F311="MEDIA",$D311*0.9,
IF($F311="BAJA",$D311*0.85,
IF($F311="LIQUIDAR",_xlfn.XLOOKUP(A311,Rotación!$A:$A,Rotación!$O:$O,0,0,-1),"")))),"")</f>
        <v>8280000</v>
      </c>
      <c r="K311" s="13" t="str">
        <f>_xlfn.XLOOKUP(A311,Rotación!$A:$A,Rotación!$P:$P,"",0,-1)</f>
        <v/>
      </c>
      <c r="L311" s="25" t="e">
        <f t="shared" si="18"/>
        <v>#VALUE!</v>
      </c>
      <c r="M311" s="26">
        <f t="shared" si="19"/>
        <v>0.97717391304347823</v>
      </c>
      <c r="N311" s="22">
        <f>IFERROR(VLOOKUP(A311,'Base ATR'!$1:$1048576,2,0),"")</f>
        <v>45958.513888888891</v>
      </c>
      <c r="O311" s="23">
        <f t="shared" ca="1" si="20"/>
        <v>267.48611111110949</v>
      </c>
      <c r="P311" t="str">
        <f t="shared" si="21"/>
        <v>SOBRE MERCADO</v>
      </c>
      <c r="R311" t="e">
        <f>VLOOKUP(A311,FORMULA!A:A,1,0)</f>
        <v>#N/A</v>
      </c>
    </row>
    <row r="312" spans="1:18" x14ac:dyDescent="0.3">
      <c r="A312" t="s">
        <v>1571</v>
      </c>
      <c r="B312" t="str">
        <f>IFERROR(VLOOKUP(A312,'Base ATP'!$1:$1048576,3,0),"")</f>
        <v>CHEVROLET</v>
      </c>
      <c r="C312" s="19" t="str">
        <f>IFERROR(VLOOKUP(A312,'Base ATP'!$1:$1048576,4,0),"")</f>
        <v>NEW COLORADO</v>
      </c>
      <c r="D312" s="20">
        <v>19470000</v>
      </c>
      <c r="E312" s="20">
        <v>15700000</v>
      </c>
      <c r="F312" s="13" t="s">
        <v>5398</v>
      </c>
      <c r="G312" s="13">
        <f>IFERROR(IF($F312="ALTA",$D312*1.03,
IF($F312="MEDIA",$D312*1,
IF($F312="BAJA",$D312*0.92,
IF($F312="LIQUIDAR",_xlfn.XLOOKUP(A312,Rotación!$A:$A,Rotación!$O:$O,0,0,-1),"")))),"")</f>
        <v>17912400</v>
      </c>
      <c r="H312" s="13">
        <f>IFERROR(IF($F312="ALTA",$D312*1,
IF($F312="MEDIA",$D312*0.97,
IF($F312="BAJA",$D312*0.9,
IF($F312="LIQUIDAR",_xlfn.XLOOKUP(A312,Rotación!$A:$A,Rotación!$O:$O,0,0,-1),"")))),"")</f>
        <v>17523000</v>
      </c>
      <c r="I312" s="13">
        <f>IFERROR(IF($F312="ALTA",$D312*0.97,
IF($F312="MEDIA",$D312*0.94,
IF($F312="BAJA",$D312*0.87,
IF($F312="LIQUIDAR",_xlfn.XLOOKUP(A312,Rotación!$A:$A,Rotación!$O:$O,0,0,-1),"")))),"")</f>
        <v>16938900</v>
      </c>
      <c r="J312" s="13">
        <f>IFERROR(IF($F312="ALTA",$D312*0.94,
IF($F312="MEDIA",$D312*0.9,
IF($F312="BAJA",$D312*0.85,
IF($F312="LIQUIDAR",_xlfn.XLOOKUP(A312,Rotación!$A:$A,Rotación!$O:$O,0,0,-1),"")))),"")</f>
        <v>16549500</v>
      </c>
      <c r="K312" s="13" t="str">
        <f>_xlfn.XLOOKUP(A312,Rotación!$A:$A,Rotación!$P:$P,"",0,-1)</f>
        <v/>
      </c>
      <c r="L312" s="25" t="e">
        <f t="shared" si="18"/>
        <v>#VALUE!</v>
      </c>
      <c r="M312" s="26">
        <f t="shared" si="19"/>
        <v>0.80636877247046734</v>
      </c>
      <c r="N312" s="22">
        <f>IFERROR(VLOOKUP(A312,'Base ATR'!$1:$1048576,2,0),"")</f>
        <v>45374.503472222219</v>
      </c>
      <c r="O312" s="23">
        <f t="shared" ca="1" si="20"/>
        <v>851.49652777778101</v>
      </c>
      <c r="P312" t="str">
        <f t="shared" si="21"/>
        <v>SOBRE MERCADO</v>
      </c>
      <c r="R312" t="e">
        <f>VLOOKUP(A312,FORMULA!A:A,1,0)</f>
        <v>#N/A</v>
      </c>
    </row>
    <row r="313" spans="1:18" x14ac:dyDescent="0.3">
      <c r="A313" t="s">
        <v>5403</v>
      </c>
      <c r="B313" t="str">
        <f>IFERROR(VLOOKUP(A313,'Base ATP'!$1:$1048576,3,0),"")</f>
        <v>CHANGAN</v>
      </c>
      <c r="C313" s="19" t="str">
        <f>IFERROR(VLOOKUP(A313,'Base ATP'!$1:$1048576,4,0),"")</f>
        <v>NEW CS15</v>
      </c>
      <c r="D313" s="20">
        <v>9840000</v>
      </c>
      <c r="E313" s="20">
        <v>8200000</v>
      </c>
      <c r="F313" s="13" t="s">
        <v>4033</v>
      </c>
      <c r="G313" s="13">
        <f>IFERROR(IF($F313="ALTA",$D313*1.03,
IF($F313="MEDIA",$D313*1,
IF($F313="BAJA",$D313*0.92,
IF($F313="LIQUIDAR",_xlfn.XLOOKUP(A313,Rotación!$A:$A,Rotación!$O:$O,0,0,-1),"")))),"")</f>
        <v>9840000</v>
      </c>
      <c r="H313" s="13">
        <f>IFERROR(IF($F313="ALTA",$D313*1,
IF($F313="MEDIA",$D313*0.97,
IF($F313="BAJA",$D313*0.9,
IF($F313="LIQUIDAR",_xlfn.XLOOKUP(A313,Rotación!$A:$A,Rotación!$O:$O,0,0,-1),"")))),"")</f>
        <v>9544800</v>
      </c>
      <c r="I313" s="13">
        <f>IFERROR(IF($F313="ALTA",$D313*0.97,
IF($F313="MEDIA",$D313*0.94,
IF($F313="BAJA",$D313*0.87,
IF($F313="LIQUIDAR",_xlfn.XLOOKUP(A313,Rotación!$A:$A,Rotación!$O:$O,0,0,-1),"")))),"")</f>
        <v>9249600</v>
      </c>
      <c r="J313" s="13">
        <f>IFERROR(IF($F313="ALTA",$D313*0.94,
IF($F313="MEDIA",$D313*0.9,
IF($F313="BAJA",$D313*0.85,
IF($F313="LIQUIDAR",_xlfn.XLOOKUP(A313,Rotación!$A:$A,Rotación!$O:$O,0,0,-1),"")))),"")</f>
        <v>8856000</v>
      </c>
      <c r="K313" s="13" t="str">
        <f>_xlfn.XLOOKUP(A313,Rotación!$A:$A,Rotación!$P:$P,"",0,-1)</f>
        <v/>
      </c>
      <c r="L313" s="25" t="e">
        <f t="shared" si="18"/>
        <v>#VALUE!</v>
      </c>
      <c r="M313" s="26">
        <f t="shared" si="19"/>
        <v>0.83333333333333337</v>
      </c>
      <c r="N313" s="22" t="str">
        <f>IFERROR(VLOOKUP(A313,'Base ATR'!$1:$1048576,2,0),"")</f>
        <v/>
      </c>
      <c r="O313" s="23" t="str">
        <f t="shared" ca="1" si="20"/>
        <v/>
      </c>
      <c r="P313" t="str">
        <f t="shared" si="21"/>
        <v/>
      </c>
      <c r="R313" t="e">
        <f>VLOOKUP(A313,FORMULA!A:A,1,0)</f>
        <v>#N/A</v>
      </c>
    </row>
    <row r="314" spans="1:18" x14ac:dyDescent="0.3">
      <c r="A314" t="s">
        <v>5404</v>
      </c>
      <c r="B314" t="str">
        <f>IFERROR(VLOOKUP(A314,'Base ATP'!$1:$1048576,3,0),"")</f>
        <v>KIA</v>
      </c>
      <c r="C314" s="19" t="str">
        <f>IFERROR(VLOOKUP(A314,'Base ATP'!$1:$1048576,4,0),"")</f>
        <v>MORNING</v>
      </c>
      <c r="D314" s="20">
        <v>8600000</v>
      </c>
      <c r="E314" s="20">
        <v>7300000</v>
      </c>
      <c r="F314" s="13" t="s">
        <v>5397</v>
      </c>
      <c r="G314" s="13">
        <f>IFERROR(IF($F314="ALTA",$D314*1.03,
IF($F314="MEDIA",$D314*1,
IF($F314="BAJA",$D314*0.92,
IF($F314="LIQUIDAR",_xlfn.XLOOKUP(A314,Rotación!$A:$A,Rotación!$O:$O,0,0,-1),"")))),"")</f>
        <v>8858000</v>
      </c>
      <c r="H314" s="13">
        <f>IFERROR(IF($F314="ALTA",$D314*1,
IF($F314="MEDIA",$D314*0.97,
IF($F314="BAJA",$D314*0.9,
IF($F314="LIQUIDAR",_xlfn.XLOOKUP(A314,Rotación!$A:$A,Rotación!$O:$O,0,0,-1),"")))),"")</f>
        <v>8600000</v>
      </c>
      <c r="I314" s="13">
        <f>IFERROR(IF($F314="ALTA",$D314*0.97,
IF($F314="MEDIA",$D314*0.94,
IF($F314="BAJA",$D314*0.87,
IF($F314="LIQUIDAR",_xlfn.XLOOKUP(A314,Rotación!$A:$A,Rotación!$O:$O,0,0,-1),"")))),"")</f>
        <v>8342000</v>
      </c>
      <c r="J314" s="13">
        <f>IFERROR(IF($F314="ALTA",$D314*0.94,
IF($F314="MEDIA",$D314*0.9,
IF($F314="BAJA",$D314*0.85,
IF($F314="LIQUIDAR",_xlfn.XLOOKUP(A314,Rotación!$A:$A,Rotación!$O:$O,0,0,-1),"")))),"")</f>
        <v>8084000</v>
      </c>
      <c r="K314" s="13" t="str">
        <f>_xlfn.XLOOKUP(A314,Rotación!$A:$A,Rotación!$P:$P,"",0,-1)</f>
        <v/>
      </c>
      <c r="L314" s="25" t="e">
        <f t="shared" si="18"/>
        <v>#VALUE!</v>
      </c>
      <c r="M314" s="26">
        <f t="shared" si="19"/>
        <v>0.84883720930232553</v>
      </c>
      <c r="N314" s="22" t="str">
        <f>IFERROR(VLOOKUP(A314,'Base ATR'!$1:$1048576,2,0),"")</f>
        <v/>
      </c>
      <c r="O314" s="23" t="str">
        <f t="shared" ca="1" si="20"/>
        <v/>
      </c>
      <c r="P314" t="str">
        <f t="shared" si="21"/>
        <v/>
      </c>
      <c r="R314" t="e">
        <f>VLOOKUP(A314,FORMULA!A:A,1,0)</f>
        <v>#N/A</v>
      </c>
    </row>
    <row r="315" spans="1:18" x14ac:dyDescent="0.3">
      <c r="A315" t="s">
        <v>5405</v>
      </c>
      <c r="B315" t="str">
        <f>IFERROR(VLOOKUP(A315,'Base ATP'!$1:$1048576,3,0),"")</f>
        <v/>
      </c>
      <c r="C315" s="19" t="str">
        <f>IFERROR(VLOOKUP(A315,'Base ATP'!$1:$1048576,4,0),"")</f>
        <v/>
      </c>
      <c r="D315" s="20">
        <v>44430000</v>
      </c>
      <c r="E315" s="20">
        <v>34000000</v>
      </c>
      <c r="F315" s="13" t="s">
        <v>5398</v>
      </c>
      <c r="G315" s="13">
        <f>IFERROR(IF($F315="ALTA",$D315*1.03,
IF($F315="MEDIA",$D315*1,
IF($F315="BAJA",$D315*0.92,
IF($F315="LIQUIDAR",_xlfn.XLOOKUP(A315,Rotación!$A:$A,Rotación!$O:$O,0,0,-1),"")))),"")</f>
        <v>40875600</v>
      </c>
      <c r="H315" s="13">
        <f>IFERROR(IF($F315="ALTA",$D315*1,
IF($F315="MEDIA",$D315*0.97,
IF($F315="BAJA",$D315*0.9,
IF($F315="LIQUIDAR",_xlfn.XLOOKUP(A315,Rotación!$A:$A,Rotación!$O:$O,0,0,-1),"")))),"")</f>
        <v>39987000</v>
      </c>
      <c r="I315" s="13">
        <f>IFERROR(IF($F315="ALTA",$D315*0.97,
IF($F315="MEDIA",$D315*0.94,
IF($F315="BAJA",$D315*0.87,
IF($F315="LIQUIDAR",_xlfn.XLOOKUP(A315,Rotación!$A:$A,Rotación!$O:$O,0,0,-1),"")))),"")</f>
        <v>38654100</v>
      </c>
      <c r="J315" s="13">
        <f>IFERROR(IF($F315="ALTA",$D315*0.94,
IF($F315="MEDIA",$D315*0.9,
IF($F315="BAJA",$D315*0.85,
IF($F315="LIQUIDAR",_xlfn.XLOOKUP(A315,Rotación!$A:$A,Rotación!$O:$O,0,0,-1),"")))),"")</f>
        <v>37765500</v>
      </c>
      <c r="K315" s="13" t="str">
        <f>_xlfn.XLOOKUP(A315,Rotación!$A:$A,Rotación!$P:$P,"",0,-1)</f>
        <v/>
      </c>
      <c r="L315" s="25" t="e">
        <f t="shared" si="18"/>
        <v>#VALUE!</v>
      </c>
      <c r="M315" s="26">
        <f t="shared" si="19"/>
        <v>0.76524870582939453</v>
      </c>
      <c r="N315" s="22" t="str">
        <f>IFERROR(VLOOKUP(A315,'Base ATR'!$1:$1048576,2,0),"")</f>
        <v/>
      </c>
      <c r="O315" s="23" t="str">
        <f t="shared" ca="1" si="20"/>
        <v/>
      </c>
      <c r="P315" t="str">
        <f t="shared" si="21"/>
        <v/>
      </c>
      <c r="R315" t="e">
        <f>VLOOKUP(A315,FORMULA!A:A,1,0)</f>
        <v>#N/A</v>
      </c>
    </row>
    <row r="316" spans="1:18" x14ac:dyDescent="0.3">
      <c r="A316" t="s">
        <v>5406</v>
      </c>
      <c r="B316" t="str">
        <f>IFERROR(VLOOKUP(A316,'Base ATP'!$1:$1048576,3,0),"")</f>
        <v>HYUNDAI</v>
      </c>
      <c r="C316" s="19" t="str">
        <f>IFERROR(VLOOKUP(A316,'Base ATP'!$1:$1048576,4,0),"")</f>
        <v>ELANTRA</v>
      </c>
      <c r="D316" s="20">
        <v>10200000</v>
      </c>
      <c r="E316" s="20">
        <v>8300000</v>
      </c>
      <c r="F316" s="13" t="s">
        <v>4033</v>
      </c>
      <c r="G316" s="13">
        <f>IFERROR(IF($F316="ALTA",$D316*1.03,
IF($F316="MEDIA",$D316*1,
IF($F316="BAJA",$D316*0.92,
IF($F316="LIQUIDAR",_xlfn.XLOOKUP(A316,Rotación!$A:$A,Rotación!$O:$O,0,0,-1),"")))),"")</f>
        <v>10200000</v>
      </c>
      <c r="H316" s="13">
        <f>IFERROR(IF($F316="ALTA",$D316*1,
IF($F316="MEDIA",$D316*0.97,
IF($F316="BAJA",$D316*0.9,
IF($F316="LIQUIDAR",_xlfn.XLOOKUP(A316,Rotación!$A:$A,Rotación!$O:$O,0,0,-1),"")))),"")</f>
        <v>9894000</v>
      </c>
      <c r="I316" s="13">
        <f>IFERROR(IF($F316="ALTA",$D316*0.97,
IF($F316="MEDIA",$D316*0.94,
IF($F316="BAJA",$D316*0.87,
IF($F316="LIQUIDAR",_xlfn.XLOOKUP(A316,Rotación!$A:$A,Rotación!$O:$O,0,0,-1),"")))),"")</f>
        <v>9588000</v>
      </c>
      <c r="J316" s="13">
        <f>IFERROR(IF($F316="ALTA",$D316*0.94,
IF($F316="MEDIA",$D316*0.9,
IF($F316="BAJA",$D316*0.85,
IF($F316="LIQUIDAR",_xlfn.XLOOKUP(A316,Rotación!$A:$A,Rotación!$O:$O,0,0,-1),"")))),"")</f>
        <v>9180000</v>
      </c>
      <c r="K316" s="13" t="str">
        <f>_xlfn.XLOOKUP(A316,Rotación!$A:$A,Rotación!$P:$P,"",0,-1)</f>
        <v/>
      </c>
      <c r="L316" s="25" t="e">
        <f t="shared" si="18"/>
        <v>#VALUE!</v>
      </c>
      <c r="M316" s="26">
        <f t="shared" si="19"/>
        <v>0.81372549019607843</v>
      </c>
      <c r="N316" s="22" t="str">
        <f>IFERROR(VLOOKUP(A316,'Base ATR'!$1:$1048576,2,0),"")</f>
        <v/>
      </c>
      <c r="O316" s="23" t="str">
        <f t="shared" ca="1" si="20"/>
        <v/>
      </c>
      <c r="P316" t="str">
        <f t="shared" si="21"/>
        <v/>
      </c>
      <c r="R316" t="e">
        <f>VLOOKUP(A316,FORMULA!A:A,1,0)</f>
        <v>#N/A</v>
      </c>
    </row>
    <row r="317" spans="1:18" x14ac:dyDescent="0.3">
      <c r="A317" t="s">
        <v>4057</v>
      </c>
      <c r="B317" t="str">
        <f>IFERROR(VLOOKUP(A317,'Base ATP'!$1:$1048576,3,0),"")</f>
        <v>RAM</v>
      </c>
      <c r="C317" s="19" t="str">
        <f>IFERROR(VLOOKUP(A317,'Base ATP'!$1:$1048576,4,0),"")</f>
        <v>RAMPAGE</v>
      </c>
      <c r="D317" s="20">
        <v>31700000</v>
      </c>
      <c r="E317" s="20">
        <v>29000000</v>
      </c>
      <c r="F317" s="13" t="s">
        <v>4033</v>
      </c>
      <c r="G317" s="13">
        <f>IFERROR(IF($F317="ALTA",$D317*1.03,
IF($F317="MEDIA",$D317*1,
IF($F317="BAJA",$D317*0.92,
IF($F317="LIQUIDAR",_xlfn.XLOOKUP(A317,Rotación!$A:$A,Rotación!$O:$O,0,0,-1),"")))),"")</f>
        <v>31700000</v>
      </c>
      <c r="H317" s="13">
        <f>IFERROR(IF($F317="ALTA",$D317*1,
IF($F317="MEDIA",$D317*0.97,
IF($F317="BAJA",$D317*0.9,
IF($F317="LIQUIDAR",_xlfn.XLOOKUP(A317,Rotación!$A:$A,Rotación!$O:$O,0,0,-1),"")))),"")</f>
        <v>30749000</v>
      </c>
      <c r="I317" s="13">
        <f>IFERROR(IF($F317="ALTA",$D317*0.97,
IF($F317="MEDIA",$D317*0.94,
IF($F317="BAJA",$D317*0.87,
IF($F317="LIQUIDAR",_xlfn.XLOOKUP(A317,Rotación!$A:$A,Rotación!$O:$O,0,0,-1),"")))),"")</f>
        <v>29798000</v>
      </c>
      <c r="J317" s="13">
        <f>IFERROR(IF($F317="ALTA",$D317*0.94,
IF($F317="MEDIA",$D317*0.9,
IF($F317="BAJA",$D317*0.85,
IF($F317="LIQUIDAR",_xlfn.XLOOKUP(A317,Rotación!$A:$A,Rotación!$O:$O,0,0,-1),"")))),"")</f>
        <v>28530000</v>
      </c>
      <c r="K317" s="13">
        <f>_xlfn.XLOOKUP(A317,Rotación!$A:$A,Rotación!$P:$P,"",0,-1)</f>
        <v>31590000</v>
      </c>
      <c r="L317" s="25">
        <f t="shared" si="18"/>
        <v>-110000</v>
      </c>
      <c r="M317" s="26">
        <f t="shared" si="19"/>
        <v>0.91482649842271291</v>
      </c>
      <c r="N317" s="22">
        <f>IFERROR(VLOOKUP(A317,'Base ATR'!$1:$1048576,2,0),"")</f>
        <v>46051.447916666664</v>
      </c>
      <c r="O317" s="23">
        <f t="shared" ca="1" si="20"/>
        <v>174.55208333333576</v>
      </c>
      <c r="P317" t="str">
        <f t="shared" si="21"/>
        <v>BAJO MERCADO</v>
      </c>
      <c r="R317" t="e">
        <f>VLOOKUP(A317,FORMULA!A:A,1,0)</f>
        <v>#N/A</v>
      </c>
    </row>
    <row r="318" spans="1:18" x14ac:dyDescent="0.3">
      <c r="A318" t="s">
        <v>5407</v>
      </c>
      <c r="B318" t="str">
        <f>IFERROR(VLOOKUP(A318,'Base ATP'!$1:$1048576,3,0),"")</f>
        <v>VOLKSWAGEN</v>
      </c>
      <c r="C318" s="19" t="str">
        <f>IFERROR(VLOOKUP(A318,'Base ATP'!$1:$1048576,4,0),"")</f>
        <v>NUEVO ATLAS</v>
      </c>
      <c r="D318" s="20">
        <v>18700000</v>
      </c>
      <c r="E318" s="20">
        <v>15000000</v>
      </c>
      <c r="F318" s="13" t="s">
        <v>4033</v>
      </c>
      <c r="G318" s="13">
        <f>IFERROR(IF($F318="ALTA",$D318*1.03,
IF($F318="MEDIA",$D318*1,
IF($F318="BAJA",$D318*0.92,
IF($F318="LIQUIDAR",_xlfn.XLOOKUP(A318,Rotación!$A:$A,Rotación!$O:$O,0,0,-1),"")))),"")</f>
        <v>18700000</v>
      </c>
      <c r="H318" s="13">
        <f>IFERROR(IF($F318="ALTA",$D318*1,
IF($F318="MEDIA",$D318*0.97,
IF($F318="BAJA",$D318*0.9,
IF($F318="LIQUIDAR",_xlfn.XLOOKUP(A318,Rotación!$A:$A,Rotación!$O:$O,0,0,-1),"")))),"")</f>
        <v>18139000</v>
      </c>
      <c r="I318" s="13">
        <f>IFERROR(IF($F318="ALTA",$D318*0.97,
IF($F318="MEDIA",$D318*0.94,
IF($F318="BAJA",$D318*0.87,
IF($F318="LIQUIDAR",_xlfn.XLOOKUP(A318,Rotación!$A:$A,Rotación!$O:$O,0,0,-1),"")))),"")</f>
        <v>17578000</v>
      </c>
      <c r="J318" s="13">
        <f>IFERROR(IF($F318="ALTA",$D318*0.94,
IF($F318="MEDIA",$D318*0.9,
IF($F318="BAJA",$D318*0.85,
IF($F318="LIQUIDAR",_xlfn.XLOOKUP(A318,Rotación!$A:$A,Rotación!$O:$O,0,0,-1),"")))),"")</f>
        <v>16830000</v>
      </c>
      <c r="K318" s="13" t="str">
        <f>_xlfn.XLOOKUP(A318,Rotación!$A:$A,Rotación!$P:$P,"",0,-1)</f>
        <v/>
      </c>
      <c r="L318" s="25" t="e">
        <f t="shared" si="18"/>
        <v>#VALUE!</v>
      </c>
      <c r="M318" s="26">
        <f t="shared" si="19"/>
        <v>0.80213903743315507</v>
      </c>
      <c r="N318" s="22" t="str">
        <f>IFERROR(VLOOKUP(A318,'Base ATR'!$1:$1048576,2,0),"")</f>
        <v/>
      </c>
      <c r="O318" s="23" t="str">
        <f t="shared" ca="1" si="20"/>
        <v/>
      </c>
      <c r="P318" t="str">
        <f t="shared" si="21"/>
        <v/>
      </c>
      <c r="R318" t="e">
        <f>VLOOKUP(A318,FORMULA!A:A,1,0)</f>
        <v>#N/A</v>
      </c>
    </row>
    <row r="319" spans="1:18" x14ac:dyDescent="0.3">
      <c r="A319" t="s">
        <v>5408</v>
      </c>
      <c r="B319" t="str">
        <f>IFERROR(VLOOKUP(A319,'Base ATP'!$1:$1048576,3,0),"")</f>
        <v>HAVAL</v>
      </c>
      <c r="C319" s="19" t="str">
        <f>IFERROR(VLOOKUP(A319,'Base ATP'!$1:$1048576,4,0),"")</f>
        <v>H6 GT</v>
      </c>
      <c r="D319" s="20">
        <v>18900000</v>
      </c>
      <c r="E319" s="20">
        <v>16000000</v>
      </c>
      <c r="F319" s="13" t="s">
        <v>4033</v>
      </c>
      <c r="G319" s="13">
        <f>IFERROR(IF($F319="ALTA",$D319*1.03,
IF($F319="MEDIA",$D319*1,
IF($F319="BAJA",$D319*0.92,
IF($F319="LIQUIDAR",_xlfn.XLOOKUP(A319,Rotación!$A:$A,Rotación!$O:$O,0,0,-1),"")))),"")</f>
        <v>18900000</v>
      </c>
      <c r="H319" s="13">
        <f>IFERROR(IF($F319="ALTA",$D319*1,
IF($F319="MEDIA",$D319*0.97,
IF($F319="BAJA",$D319*0.9,
IF($F319="LIQUIDAR",_xlfn.XLOOKUP(A319,Rotación!$A:$A,Rotación!$O:$O,0,0,-1),"")))),"")</f>
        <v>18333000</v>
      </c>
      <c r="I319" s="13">
        <f>IFERROR(IF($F319="ALTA",$D319*0.97,
IF($F319="MEDIA",$D319*0.94,
IF($F319="BAJA",$D319*0.87,
IF($F319="LIQUIDAR",_xlfn.XLOOKUP(A319,Rotación!$A:$A,Rotación!$O:$O,0,0,-1),"")))),"")</f>
        <v>17766000</v>
      </c>
      <c r="J319" s="13">
        <f>IFERROR(IF($F319="ALTA",$D319*0.94,
IF($F319="MEDIA",$D319*0.9,
IF($F319="BAJA",$D319*0.85,
IF($F319="LIQUIDAR",_xlfn.XLOOKUP(A319,Rotación!$A:$A,Rotación!$O:$O,0,0,-1),"")))),"")</f>
        <v>17010000</v>
      </c>
      <c r="K319" s="13" t="str">
        <f>_xlfn.XLOOKUP(A319,Rotación!$A:$A,Rotación!$P:$P,"",0,-1)</f>
        <v/>
      </c>
      <c r="L319" s="25" t="e">
        <f t="shared" si="18"/>
        <v>#VALUE!</v>
      </c>
      <c r="M319" s="26">
        <f t="shared" si="19"/>
        <v>0.84656084656084651</v>
      </c>
      <c r="N319" s="22" t="str">
        <f>IFERROR(VLOOKUP(A319,'Base ATR'!$1:$1048576,2,0),"")</f>
        <v/>
      </c>
      <c r="O319" s="23" t="str">
        <f t="shared" ca="1" si="20"/>
        <v/>
      </c>
      <c r="P319" t="str">
        <f t="shared" si="21"/>
        <v/>
      </c>
      <c r="R319" t="e">
        <f>VLOOKUP(A319,FORMULA!A:A,1,0)</f>
        <v>#N/A</v>
      </c>
    </row>
    <row r="320" spans="1:18" x14ac:dyDescent="0.3">
      <c r="A320" t="s">
        <v>5409</v>
      </c>
      <c r="B320" t="str">
        <f>IFERROR(VLOOKUP(A320,'Base ATP'!$1:$1048576,3,0),"")</f>
        <v/>
      </c>
      <c r="C320" s="19" t="str">
        <f>IFERROR(VLOOKUP(A320,'Base ATP'!$1:$1048576,4,0),"")</f>
        <v/>
      </c>
      <c r="D320" s="20">
        <v>28240000</v>
      </c>
      <c r="E320" s="20">
        <v>24200000</v>
      </c>
      <c r="F320" s="13" t="s">
        <v>4033</v>
      </c>
      <c r="G320" s="13">
        <f>IFERROR(IF($F320="ALTA",$D320*1.03,
IF($F320="MEDIA",$D320*1,
IF($F320="BAJA",$D320*0.92,
IF($F320="LIQUIDAR",_xlfn.XLOOKUP(A320,Rotación!$A:$A,Rotación!$O:$O,0,0,-1),"")))),"")</f>
        <v>28240000</v>
      </c>
      <c r="H320" s="13">
        <f>IFERROR(IF($F320="ALTA",$D320*1,
IF($F320="MEDIA",$D320*0.97,
IF($F320="BAJA",$D320*0.9,
IF($F320="LIQUIDAR",_xlfn.XLOOKUP(A320,Rotación!$A:$A,Rotación!$O:$O,0,0,-1),"")))),"")</f>
        <v>27392800</v>
      </c>
      <c r="I320" s="13">
        <f>IFERROR(IF($F320="ALTA",$D320*0.97,
IF($F320="MEDIA",$D320*0.94,
IF($F320="BAJA",$D320*0.87,
IF($F320="LIQUIDAR",_xlfn.XLOOKUP(A320,Rotación!$A:$A,Rotación!$O:$O,0,0,-1),"")))),"")</f>
        <v>26545600</v>
      </c>
      <c r="J320" s="13">
        <f>IFERROR(IF($F320="ALTA",$D320*0.94,
IF($F320="MEDIA",$D320*0.9,
IF($F320="BAJA",$D320*0.85,
IF($F320="LIQUIDAR",_xlfn.XLOOKUP(A320,Rotación!$A:$A,Rotación!$O:$O,0,0,-1),"")))),"")</f>
        <v>25416000</v>
      </c>
      <c r="K320" s="13" t="str">
        <f>_xlfn.XLOOKUP(A320,Rotación!$A:$A,Rotación!$P:$P,"",0,-1)</f>
        <v/>
      </c>
      <c r="L320" s="25" t="e">
        <f t="shared" si="18"/>
        <v>#VALUE!</v>
      </c>
      <c r="M320" s="26">
        <f t="shared" si="19"/>
        <v>0.85694050991501414</v>
      </c>
      <c r="N320" s="22" t="str">
        <f>IFERROR(VLOOKUP(A320,'Base ATR'!$1:$1048576,2,0),"")</f>
        <v/>
      </c>
      <c r="O320" s="23" t="str">
        <f t="shared" ca="1" si="20"/>
        <v/>
      </c>
      <c r="P320" t="str">
        <f t="shared" si="21"/>
        <v/>
      </c>
      <c r="R320" t="e">
        <f>VLOOKUP(A320,FORMULA!A:A,1,0)</f>
        <v>#N/A</v>
      </c>
    </row>
    <row r="321" spans="1:18" x14ac:dyDescent="0.3">
      <c r="A321" t="s">
        <v>5410</v>
      </c>
      <c r="B321" t="str">
        <f>IFERROR(VLOOKUP(A321,'Base ATP'!$1:$1048576,3,0),"")</f>
        <v>OMODA</v>
      </c>
      <c r="C321" s="19" t="str">
        <f>IFERROR(VLOOKUP(A321,'Base ATP'!$1:$1048576,4,0),"")</f>
        <v>C5</v>
      </c>
      <c r="D321" s="20">
        <v>15700000</v>
      </c>
      <c r="E321" s="20">
        <v>13000000</v>
      </c>
      <c r="F321" s="13" t="s">
        <v>4033</v>
      </c>
      <c r="G321" s="13">
        <f>IFERROR(IF($F321="ALTA",$D321*1.03,
IF($F321="MEDIA",$D321*1,
IF($F321="BAJA",$D321*0.92,
IF($F321="LIQUIDAR",_xlfn.XLOOKUP(A321,Rotación!$A:$A,Rotación!$O:$O,0,0,-1),"")))),"")</f>
        <v>15700000</v>
      </c>
      <c r="H321" s="13">
        <f>IFERROR(IF($F321="ALTA",$D321*1,
IF($F321="MEDIA",$D321*0.97,
IF($F321="BAJA",$D321*0.9,
IF($F321="LIQUIDAR",_xlfn.XLOOKUP(A321,Rotación!$A:$A,Rotación!$O:$O,0,0,-1),"")))),"")</f>
        <v>15229000</v>
      </c>
      <c r="I321" s="13">
        <f>IFERROR(IF($F321="ALTA",$D321*0.97,
IF($F321="MEDIA",$D321*0.94,
IF($F321="BAJA",$D321*0.87,
IF($F321="LIQUIDAR",_xlfn.XLOOKUP(A321,Rotación!$A:$A,Rotación!$O:$O,0,0,-1),"")))),"")</f>
        <v>14758000</v>
      </c>
      <c r="J321" s="13">
        <f>IFERROR(IF($F321="ALTA",$D321*0.94,
IF($F321="MEDIA",$D321*0.9,
IF($F321="BAJA",$D321*0.85,
IF($F321="LIQUIDAR",_xlfn.XLOOKUP(A321,Rotación!$A:$A,Rotación!$O:$O,0,0,-1),"")))),"")</f>
        <v>14130000</v>
      </c>
      <c r="K321" s="13" t="str">
        <f>_xlfn.XLOOKUP(A321,Rotación!$A:$A,Rotación!$P:$P,"",0,-1)</f>
        <v/>
      </c>
      <c r="L321" s="25" t="e">
        <f t="shared" si="18"/>
        <v>#VALUE!</v>
      </c>
      <c r="M321" s="26">
        <f t="shared" si="19"/>
        <v>0.82802547770700641</v>
      </c>
      <c r="N321" s="22" t="str">
        <f>IFERROR(VLOOKUP(A321,'Base ATR'!$1:$1048576,2,0),"")</f>
        <v/>
      </c>
      <c r="O321" s="23" t="str">
        <f t="shared" ca="1" si="20"/>
        <v/>
      </c>
      <c r="P321" t="str">
        <f t="shared" si="21"/>
        <v/>
      </c>
      <c r="R321" t="e">
        <f>VLOOKUP(A321,FORMULA!A:A,1,0)</f>
        <v>#N/A</v>
      </c>
    </row>
    <row r="322" spans="1:18" x14ac:dyDescent="0.3">
      <c r="A322" t="s">
        <v>5411</v>
      </c>
      <c r="B322" t="str">
        <f>IFERROR(VLOOKUP(A322,'Base ATP'!$1:$1048576,3,0),"")</f>
        <v/>
      </c>
      <c r="C322" s="19" t="str">
        <f>IFERROR(VLOOKUP(A322,'Base ATP'!$1:$1048576,4,0),"")</f>
        <v/>
      </c>
      <c r="D322" s="20">
        <v>8800000</v>
      </c>
      <c r="E322" s="20">
        <v>6500000</v>
      </c>
      <c r="F322" s="13" t="s">
        <v>4033</v>
      </c>
      <c r="G322" s="13">
        <f>IFERROR(IF($F322="ALTA",$D322*1.03,
IF($F322="MEDIA",$D322*1,
IF($F322="BAJA",$D322*0.92,
IF($F322="LIQUIDAR",_xlfn.XLOOKUP(A322,Rotación!$A:$A,Rotación!$O:$O,0,0,-1),"")))),"")</f>
        <v>8800000</v>
      </c>
      <c r="H322" s="13">
        <f>IFERROR(IF($F322="ALTA",$D322*1,
IF($F322="MEDIA",$D322*0.97,
IF($F322="BAJA",$D322*0.9,
IF($F322="LIQUIDAR",_xlfn.XLOOKUP(A322,Rotación!$A:$A,Rotación!$O:$O,0,0,-1),"")))),"")</f>
        <v>8536000</v>
      </c>
      <c r="I322" s="13">
        <f>IFERROR(IF($F322="ALTA",$D322*0.97,
IF($F322="MEDIA",$D322*0.94,
IF($F322="BAJA",$D322*0.87,
IF($F322="LIQUIDAR",_xlfn.XLOOKUP(A322,Rotación!$A:$A,Rotación!$O:$O,0,0,-1),"")))),"")</f>
        <v>8271999.9999999991</v>
      </c>
      <c r="J322" s="13">
        <f>IFERROR(IF($F322="ALTA",$D322*0.94,
IF($F322="MEDIA",$D322*0.9,
IF($F322="BAJA",$D322*0.85,
IF($F322="LIQUIDAR",_xlfn.XLOOKUP(A322,Rotación!$A:$A,Rotación!$O:$O,0,0,-1),"")))),"")</f>
        <v>7920000</v>
      </c>
      <c r="K322" s="13" t="str">
        <f>_xlfn.XLOOKUP(A322,Rotación!$A:$A,Rotación!$P:$P,"",0,-1)</f>
        <v/>
      </c>
      <c r="L322" s="25" t="e">
        <f t="shared" ref="L322:L385" si="22">K322-D322</f>
        <v>#VALUE!</v>
      </c>
      <c r="M322" s="26">
        <f t="shared" ref="M322:M385" si="23">E322/D322</f>
        <v>0.73863636363636365</v>
      </c>
      <c r="N322" s="22" t="str">
        <f>IFERROR(VLOOKUP(A322,'Base ATR'!$1:$1048576,2,0),"")</f>
        <v/>
      </c>
      <c r="O322" s="23" t="str">
        <f t="shared" ca="1" si="20"/>
        <v/>
      </c>
      <c r="P322" t="str">
        <f t="shared" si="21"/>
        <v/>
      </c>
      <c r="R322" t="e">
        <f>VLOOKUP(A322,FORMULA!A:A,1,0)</f>
        <v>#N/A</v>
      </c>
    </row>
    <row r="323" spans="1:18" x14ac:dyDescent="0.3">
      <c r="A323" t="s">
        <v>5412</v>
      </c>
      <c r="B323" t="str">
        <f>IFERROR(VLOOKUP(A323,'Base ATP'!$1:$1048576,3,0),"")</f>
        <v>FORD</v>
      </c>
      <c r="C323" s="19" t="str">
        <f>IFERROR(VLOOKUP(A323,'Base ATP'!$1:$1048576,4,0),"")</f>
        <v>TERRITORY</v>
      </c>
      <c r="D323" s="20">
        <v>13100000</v>
      </c>
      <c r="E323" s="20">
        <v>10500000</v>
      </c>
      <c r="F323" s="13" t="s">
        <v>4033</v>
      </c>
      <c r="G323" s="13">
        <f>IFERROR(IF($F323="ALTA",$D323*1.03,
IF($F323="MEDIA",$D323*1,
IF($F323="BAJA",$D323*0.92,
IF($F323="LIQUIDAR",_xlfn.XLOOKUP(A323,Rotación!$A:$A,Rotación!$O:$O,0,0,-1),"")))),"")</f>
        <v>13100000</v>
      </c>
      <c r="H323" s="13">
        <f>IFERROR(IF($F323="ALTA",$D323*1,
IF($F323="MEDIA",$D323*0.97,
IF($F323="BAJA",$D323*0.9,
IF($F323="LIQUIDAR",_xlfn.XLOOKUP(A323,Rotación!$A:$A,Rotación!$O:$O,0,0,-1),"")))),"")</f>
        <v>12707000</v>
      </c>
      <c r="I323" s="13">
        <f>IFERROR(IF($F323="ALTA",$D323*0.97,
IF($F323="MEDIA",$D323*0.94,
IF($F323="BAJA",$D323*0.87,
IF($F323="LIQUIDAR",_xlfn.XLOOKUP(A323,Rotación!$A:$A,Rotación!$O:$O,0,0,-1),"")))),"")</f>
        <v>12314000</v>
      </c>
      <c r="J323" s="13">
        <f>IFERROR(IF($F323="ALTA",$D323*0.94,
IF($F323="MEDIA",$D323*0.9,
IF($F323="BAJA",$D323*0.85,
IF($F323="LIQUIDAR",_xlfn.XLOOKUP(A323,Rotación!$A:$A,Rotación!$O:$O,0,0,-1),"")))),"")</f>
        <v>11790000</v>
      </c>
      <c r="K323" s="13" t="str">
        <f>_xlfn.XLOOKUP(A323,Rotación!$A:$A,Rotación!$P:$P,"",0,-1)</f>
        <v/>
      </c>
      <c r="L323" s="25" t="e">
        <f t="shared" si="22"/>
        <v>#VALUE!</v>
      </c>
      <c r="M323" s="26">
        <f t="shared" si="23"/>
        <v>0.80152671755725191</v>
      </c>
      <c r="N323" s="22" t="str">
        <f>IFERROR(VLOOKUP(A323,'Base ATR'!$1:$1048576,2,0),"")</f>
        <v/>
      </c>
      <c r="O323" s="23" t="str">
        <f t="shared" ca="1" si="20"/>
        <v/>
      </c>
      <c r="P323" t="str">
        <f t="shared" si="21"/>
        <v/>
      </c>
      <c r="R323" t="e">
        <f>VLOOKUP(A323,FORMULA!A:A,1,0)</f>
        <v>#N/A</v>
      </c>
    </row>
    <row r="324" spans="1:18" x14ac:dyDescent="0.3">
      <c r="A324" t="s">
        <v>5352</v>
      </c>
      <c r="B324" t="str">
        <f>IFERROR(VLOOKUP(A324,'Base ATP'!$1:$1048576,3,0),"")</f>
        <v>JIM</v>
      </c>
      <c r="C324" s="19" t="str">
        <f>IFERROR(VLOOKUP(A324,'Base ATP'!$1:$1048576,4,0),"")</f>
        <v>RE-MAX</v>
      </c>
      <c r="D324" s="20">
        <v>16000000</v>
      </c>
      <c r="E324" s="20">
        <v>13500000</v>
      </c>
      <c r="F324" s="13" t="s">
        <v>4033</v>
      </c>
      <c r="G324" s="13">
        <f>IFERROR(IF($F324="ALTA",$D324*1.03,
IF($F324="MEDIA",$D324*1,
IF($F324="BAJA",$D324*0.92,
IF($F324="LIQUIDAR",_xlfn.XLOOKUP(A324,Rotación!$A:$A,Rotación!$O:$O,0,0,-1),"")))),"")</f>
        <v>16000000</v>
      </c>
      <c r="H324" s="13">
        <f>IFERROR(IF($F324="ALTA",$D324*1,
IF($F324="MEDIA",$D324*0.97,
IF($F324="BAJA",$D324*0.9,
IF($F324="LIQUIDAR",_xlfn.XLOOKUP(A324,Rotación!$A:$A,Rotación!$O:$O,0,0,-1),"")))),"")</f>
        <v>15520000</v>
      </c>
      <c r="I324" s="13">
        <f>IFERROR(IF($F324="ALTA",$D324*0.97,
IF($F324="MEDIA",$D324*0.94,
IF($F324="BAJA",$D324*0.87,
IF($F324="LIQUIDAR",_xlfn.XLOOKUP(A324,Rotación!$A:$A,Rotación!$O:$O,0,0,-1),"")))),"")</f>
        <v>15040000</v>
      </c>
      <c r="J324" s="13">
        <f>IFERROR(IF($F324="ALTA",$D324*0.94,
IF($F324="MEDIA",$D324*0.9,
IF($F324="BAJA",$D324*0.85,
IF($F324="LIQUIDAR",_xlfn.XLOOKUP(A324,Rotación!$A:$A,Rotación!$O:$O,0,0,-1),"")))),"")</f>
        <v>14400000</v>
      </c>
      <c r="K324" s="13">
        <f>_xlfn.XLOOKUP(A324,Rotación!$A:$A,Rotación!$P:$P,"",0,-1)</f>
        <v>14990000</v>
      </c>
      <c r="L324" s="25">
        <f t="shared" si="22"/>
        <v>-1010000</v>
      </c>
      <c r="M324" s="26">
        <f t="shared" si="23"/>
        <v>0.84375</v>
      </c>
      <c r="N324" s="22">
        <f>IFERROR(VLOOKUP(A324,'Base ATR'!$1:$1048576,2,0),"")</f>
        <v>46111.61041666667</v>
      </c>
      <c r="O324" s="23">
        <f t="shared" ca="1" si="20"/>
        <v>114.38958333332994</v>
      </c>
      <c r="P324" t="str">
        <f t="shared" si="21"/>
        <v>BAJO MERCADO</v>
      </c>
      <c r="R324" t="e">
        <f>VLOOKUP(A324,FORMULA!A:A,1,0)</f>
        <v>#N/A</v>
      </c>
    </row>
    <row r="325" spans="1:18" x14ac:dyDescent="0.3">
      <c r="A325" t="s">
        <v>4984</v>
      </c>
      <c r="B325" t="str">
        <f>IFERROR(VLOOKUP(A325,'Base ATP'!$1:$1048576,3,0),"")</f>
        <v>CHANGAN</v>
      </c>
      <c r="C325" s="19" t="str">
        <f>IFERROR(VLOOKUP(A325,'Base ATP'!$1:$1048576,4,0),"")</f>
        <v>CS15</v>
      </c>
      <c r="D325" s="20">
        <v>8100000</v>
      </c>
      <c r="E325" s="20">
        <v>6500000</v>
      </c>
      <c r="F325" s="13" t="s">
        <v>4033</v>
      </c>
      <c r="G325" s="13">
        <f>IFERROR(IF($F325="ALTA",$D325*1.03,
IF($F325="MEDIA",$D325*1,
IF($F325="BAJA",$D325*0.92,
IF($F325="LIQUIDAR",_xlfn.XLOOKUP(A325,Rotación!$A:$A,Rotación!$O:$O,0,0,-1),"")))),"")</f>
        <v>8100000</v>
      </c>
      <c r="H325" s="13">
        <f>IFERROR(IF($F325="ALTA",$D325*1,
IF($F325="MEDIA",$D325*0.97,
IF($F325="BAJA",$D325*0.9,
IF($F325="LIQUIDAR",_xlfn.XLOOKUP(A325,Rotación!$A:$A,Rotación!$O:$O,0,0,-1),"")))),"")</f>
        <v>7857000</v>
      </c>
      <c r="I325" s="13">
        <f>IFERROR(IF($F325="ALTA",$D325*0.97,
IF($F325="MEDIA",$D325*0.94,
IF($F325="BAJA",$D325*0.87,
IF($F325="LIQUIDAR",_xlfn.XLOOKUP(A325,Rotación!$A:$A,Rotación!$O:$O,0,0,-1),"")))),"")</f>
        <v>7614000</v>
      </c>
      <c r="J325" s="13">
        <f>IFERROR(IF($F325="ALTA",$D325*0.94,
IF($F325="MEDIA",$D325*0.9,
IF($F325="BAJA",$D325*0.85,
IF($F325="LIQUIDAR",_xlfn.XLOOKUP(A325,Rotación!$A:$A,Rotación!$O:$O,0,0,-1),"")))),"")</f>
        <v>7290000</v>
      </c>
      <c r="K325" s="13" t="str">
        <f>_xlfn.XLOOKUP(A325,Rotación!$A:$A,Rotación!$P:$P,"",0,-1)</f>
        <v/>
      </c>
      <c r="L325" s="25" t="e">
        <f t="shared" si="22"/>
        <v>#VALUE!</v>
      </c>
      <c r="M325" s="26">
        <f t="shared" si="23"/>
        <v>0.80246913580246915</v>
      </c>
      <c r="N325" s="22">
        <f>IFERROR(VLOOKUP(A325,'Base ATR'!$1:$1048576,2,0),"")</f>
        <v>46052.754166666666</v>
      </c>
      <c r="O325" s="23">
        <f t="shared" ca="1" si="20"/>
        <v>173.2458333333343</v>
      </c>
      <c r="P325" t="str">
        <f t="shared" si="21"/>
        <v>SOBRE MERCADO</v>
      </c>
      <c r="R325" t="e">
        <f>VLOOKUP(A325,FORMULA!A:A,1,0)</f>
        <v>#N/A</v>
      </c>
    </row>
    <row r="326" spans="1:18" x14ac:dyDescent="0.3">
      <c r="A326" t="s">
        <v>5413</v>
      </c>
      <c r="B326" t="str">
        <f>IFERROR(VLOOKUP(A326,'Base ATP'!$1:$1048576,3,0),"")</f>
        <v>RAM</v>
      </c>
      <c r="C326" s="19">
        <f>IFERROR(VLOOKUP(A326,'Base ATP'!$1:$1048576,4,0),"")</f>
        <v>700</v>
      </c>
      <c r="D326" s="20">
        <v>13600000</v>
      </c>
      <c r="E326" s="20">
        <v>11500000</v>
      </c>
      <c r="F326" s="13" t="s">
        <v>4033</v>
      </c>
      <c r="G326" s="13">
        <f>IFERROR(IF($F326="ALTA",$D326*1.03,
IF($F326="MEDIA",$D326*1,
IF($F326="BAJA",$D326*0.92,
IF($F326="LIQUIDAR",_xlfn.XLOOKUP(A326,Rotación!$A:$A,Rotación!$O:$O,0,0,-1),"")))),"")</f>
        <v>13600000</v>
      </c>
      <c r="H326" s="13">
        <f>IFERROR(IF($F326="ALTA",$D326*1,
IF($F326="MEDIA",$D326*0.97,
IF($F326="BAJA",$D326*0.9,
IF($F326="LIQUIDAR",_xlfn.XLOOKUP(A326,Rotación!$A:$A,Rotación!$O:$O,0,0,-1),"")))),"")</f>
        <v>13192000</v>
      </c>
      <c r="I326" s="13">
        <f>IFERROR(IF($F326="ALTA",$D326*0.97,
IF($F326="MEDIA",$D326*0.94,
IF($F326="BAJA",$D326*0.87,
IF($F326="LIQUIDAR",_xlfn.XLOOKUP(A326,Rotación!$A:$A,Rotación!$O:$O,0,0,-1),"")))),"")</f>
        <v>12784000</v>
      </c>
      <c r="J326" s="13">
        <f>IFERROR(IF($F326="ALTA",$D326*0.94,
IF($F326="MEDIA",$D326*0.9,
IF($F326="BAJA",$D326*0.85,
IF($F326="LIQUIDAR",_xlfn.XLOOKUP(A326,Rotación!$A:$A,Rotación!$O:$O,0,0,-1),"")))),"")</f>
        <v>12240000</v>
      </c>
      <c r="K326" s="13" t="str">
        <f>_xlfn.XLOOKUP(A326,Rotación!$A:$A,Rotación!$P:$P,"",0,-1)</f>
        <v/>
      </c>
      <c r="L326" s="25" t="e">
        <f t="shared" si="22"/>
        <v>#VALUE!</v>
      </c>
      <c r="M326" s="26">
        <f t="shared" si="23"/>
        <v>0.84558823529411764</v>
      </c>
      <c r="N326" s="22" t="str">
        <f>IFERROR(VLOOKUP(A326,'Base ATR'!$1:$1048576,2,0),"")</f>
        <v/>
      </c>
      <c r="O326" s="23" t="str">
        <f t="shared" ca="1" si="20"/>
        <v/>
      </c>
      <c r="P326" t="str">
        <f t="shared" si="21"/>
        <v/>
      </c>
      <c r="R326" t="e">
        <f>VLOOKUP(A326,FORMULA!A:A,1,0)</f>
        <v>#N/A</v>
      </c>
    </row>
    <row r="327" spans="1:18" x14ac:dyDescent="0.3">
      <c r="A327" t="s">
        <v>5414</v>
      </c>
      <c r="B327" t="str">
        <f>IFERROR(VLOOKUP(A327,'Base ATP'!$1:$1048576,3,0),"")</f>
        <v>NISSAN</v>
      </c>
      <c r="C327" s="19" t="str">
        <f>IFERROR(VLOOKUP(A327,'Base ATP'!$1:$1048576,4,0),"")</f>
        <v>VERSA</v>
      </c>
      <c r="D327" s="20">
        <v>10800000</v>
      </c>
      <c r="E327" s="20">
        <v>8900000</v>
      </c>
      <c r="F327" s="13" t="s">
        <v>4033</v>
      </c>
      <c r="G327" s="13">
        <f>IFERROR(IF($F327="ALTA",$D327*1.03,
IF($F327="MEDIA",$D327*1,
IF($F327="BAJA",$D327*0.92,
IF($F327="LIQUIDAR",_xlfn.XLOOKUP(A327,Rotación!$A:$A,Rotación!$O:$O,0,0,-1),"")))),"")</f>
        <v>10800000</v>
      </c>
      <c r="H327" s="13">
        <f>IFERROR(IF($F327="ALTA",$D327*1,
IF($F327="MEDIA",$D327*0.97,
IF($F327="BAJA",$D327*0.9,
IF($F327="LIQUIDAR",_xlfn.XLOOKUP(A327,Rotación!$A:$A,Rotación!$O:$O,0,0,-1),"")))),"")</f>
        <v>10476000</v>
      </c>
      <c r="I327" s="13">
        <f>IFERROR(IF($F327="ALTA",$D327*0.97,
IF($F327="MEDIA",$D327*0.94,
IF($F327="BAJA",$D327*0.87,
IF($F327="LIQUIDAR",_xlfn.XLOOKUP(A327,Rotación!$A:$A,Rotación!$O:$O,0,0,-1),"")))),"")</f>
        <v>10152000</v>
      </c>
      <c r="J327" s="13">
        <f>IFERROR(IF($F327="ALTA",$D327*0.94,
IF($F327="MEDIA",$D327*0.9,
IF($F327="BAJA",$D327*0.85,
IF($F327="LIQUIDAR",_xlfn.XLOOKUP(A327,Rotación!$A:$A,Rotación!$O:$O,0,0,-1),"")))),"")</f>
        <v>9720000</v>
      </c>
      <c r="K327" s="13" t="str">
        <f>_xlfn.XLOOKUP(A327,Rotación!$A:$A,Rotación!$P:$P,"",0,-1)</f>
        <v/>
      </c>
      <c r="L327" s="25" t="e">
        <f t="shared" si="22"/>
        <v>#VALUE!</v>
      </c>
      <c r="M327" s="26">
        <f t="shared" si="23"/>
        <v>0.82407407407407407</v>
      </c>
      <c r="N327" s="22" t="str">
        <f>IFERROR(VLOOKUP(A327,'Base ATR'!$1:$1048576,2,0),"")</f>
        <v/>
      </c>
      <c r="O327" s="23" t="str">
        <f t="shared" ca="1" si="20"/>
        <v/>
      </c>
      <c r="P327" t="str">
        <f t="shared" si="21"/>
        <v/>
      </c>
      <c r="R327" t="e">
        <f>VLOOKUP(A327,FORMULA!A:A,1,0)</f>
        <v>#N/A</v>
      </c>
    </row>
    <row r="328" spans="1:18" x14ac:dyDescent="0.3">
      <c r="A328" t="s">
        <v>2088</v>
      </c>
      <c r="B328" t="str">
        <f>IFERROR(VLOOKUP(A328,'Base ATP'!$1:$1048576,3,0),"")</f>
        <v>KIA</v>
      </c>
      <c r="C328" s="19" t="str">
        <f>IFERROR(VLOOKUP(A328,'Base ATP'!$1:$1048576,4,0),"")</f>
        <v>SPORTAGE</v>
      </c>
      <c r="D328" s="20">
        <v>14280000</v>
      </c>
      <c r="E328" s="20">
        <v>11300000</v>
      </c>
      <c r="F328" s="13" t="s">
        <v>4033</v>
      </c>
      <c r="G328" s="13">
        <f>IFERROR(IF($F328="ALTA",$D328*1.03,
IF($F328="MEDIA",$D328*1,
IF($F328="BAJA",$D328*0.92,
IF($F328="LIQUIDAR",_xlfn.XLOOKUP(A328,Rotación!$A:$A,Rotación!$O:$O,0,0,-1),"")))),"")</f>
        <v>14280000</v>
      </c>
      <c r="H328" s="13">
        <f>IFERROR(IF($F328="ALTA",$D328*1,
IF($F328="MEDIA",$D328*0.97,
IF($F328="BAJA",$D328*0.9,
IF($F328="LIQUIDAR",_xlfn.XLOOKUP(A328,Rotación!$A:$A,Rotación!$O:$O,0,0,-1),"")))),"")</f>
        <v>13851600</v>
      </c>
      <c r="I328" s="13">
        <f>IFERROR(IF($F328="ALTA",$D328*0.97,
IF($F328="MEDIA",$D328*0.94,
IF($F328="BAJA",$D328*0.87,
IF($F328="LIQUIDAR",_xlfn.XLOOKUP(A328,Rotación!$A:$A,Rotación!$O:$O,0,0,-1),"")))),"")</f>
        <v>13423200</v>
      </c>
      <c r="J328" s="13">
        <f>IFERROR(IF($F328="ALTA",$D328*0.94,
IF($F328="MEDIA",$D328*0.9,
IF($F328="BAJA",$D328*0.85,
IF($F328="LIQUIDAR",_xlfn.XLOOKUP(A328,Rotación!$A:$A,Rotación!$O:$O,0,0,-1),"")))),"")</f>
        <v>12852000</v>
      </c>
      <c r="K328" s="13" t="str">
        <f>_xlfn.XLOOKUP(A328,Rotación!$A:$A,Rotación!$P:$P,"",0,-1)</f>
        <v/>
      </c>
      <c r="L328" s="25" t="e">
        <f t="shared" si="22"/>
        <v>#VALUE!</v>
      </c>
      <c r="M328" s="26">
        <f t="shared" si="23"/>
        <v>0.79131652661064422</v>
      </c>
      <c r="N328" s="22">
        <f>IFERROR(VLOOKUP(A328,'Base ATR'!$1:$1048576,2,0),"")</f>
        <v>45005.679861111108</v>
      </c>
      <c r="O328" s="23">
        <f t="shared" ca="1" si="20"/>
        <v>1220.320138888892</v>
      </c>
      <c r="P328" t="str">
        <f t="shared" si="21"/>
        <v>SOBRE MERCADO</v>
      </c>
      <c r="R328" t="e">
        <f>VLOOKUP(A328,FORMULA!A:A,1,0)</f>
        <v>#N/A</v>
      </c>
    </row>
    <row r="329" spans="1:18" x14ac:dyDescent="0.3">
      <c r="A329" t="s">
        <v>5298</v>
      </c>
      <c r="B329" t="str">
        <f>IFERROR(VLOOKUP(A329,'Base ATP'!$1:$1048576,3,0),"")</f>
        <v>GAC MOTOR</v>
      </c>
      <c r="C329" s="19" t="str">
        <f>IFERROR(VLOOKUP(A329,'Base ATP'!$1:$1048576,4,0),"")</f>
        <v>GS3</v>
      </c>
      <c r="D329" s="20">
        <v>8600000</v>
      </c>
      <c r="E329" s="20">
        <v>7000000</v>
      </c>
      <c r="F329" s="13" t="s">
        <v>4033</v>
      </c>
      <c r="G329" s="13">
        <f>IFERROR(IF($F329="ALTA",$D329*1.03,
IF($F329="MEDIA",$D329*1,
IF($F329="BAJA",$D329*0.92,
IF($F329="LIQUIDAR",_xlfn.XLOOKUP(A329,Rotación!$A:$A,Rotación!$O:$O,0,0,-1),"")))),"")</f>
        <v>8600000</v>
      </c>
      <c r="H329" s="13">
        <f>IFERROR(IF($F329="ALTA",$D329*1,
IF($F329="MEDIA",$D329*0.97,
IF($F329="BAJA",$D329*0.9,
IF($F329="LIQUIDAR",_xlfn.XLOOKUP(A329,Rotación!$A:$A,Rotación!$O:$O,0,0,-1),"")))),"")</f>
        <v>8342000</v>
      </c>
      <c r="I329" s="13">
        <f>IFERROR(IF($F329="ALTA",$D329*0.97,
IF($F329="MEDIA",$D329*0.94,
IF($F329="BAJA",$D329*0.87,
IF($F329="LIQUIDAR",_xlfn.XLOOKUP(A329,Rotación!$A:$A,Rotación!$O:$O,0,0,-1),"")))),"")</f>
        <v>8084000</v>
      </c>
      <c r="J329" s="13">
        <f>IFERROR(IF($F329="ALTA",$D329*0.94,
IF($F329="MEDIA",$D329*0.9,
IF($F329="BAJA",$D329*0.85,
IF($F329="LIQUIDAR",_xlfn.XLOOKUP(A329,Rotación!$A:$A,Rotación!$O:$O,0,0,-1),"")))),"")</f>
        <v>7740000</v>
      </c>
      <c r="K329" s="13" t="str">
        <f>_xlfn.XLOOKUP(A329,Rotación!$A:$A,Rotación!$P:$P,"",0,-1)</f>
        <v/>
      </c>
      <c r="L329" s="25" t="e">
        <f t="shared" si="22"/>
        <v>#VALUE!</v>
      </c>
      <c r="M329" s="26">
        <f t="shared" si="23"/>
        <v>0.81395348837209303</v>
      </c>
      <c r="N329" s="22">
        <f>IFERROR(VLOOKUP(A329,'Base ATR'!$1:$1048576,2,0),"")</f>
        <v>46059.695138888892</v>
      </c>
      <c r="O329" s="23">
        <f t="shared" ca="1" si="20"/>
        <v>166.30486111110804</v>
      </c>
      <c r="P329" t="str">
        <f t="shared" si="21"/>
        <v>SOBRE MERCADO</v>
      </c>
      <c r="R329" t="e">
        <f>VLOOKUP(A329,FORMULA!A:A,1,0)</f>
        <v>#N/A</v>
      </c>
    </row>
    <row r="330" spans="1:18" x14ac:dyDescent="0.3">
      <c r="A330" t="s">
        <v>5415</v>
      </c>
      <c r="B330" t="str">
        <f>IFERROR(VLOOKUP(A330,'Base ATP'!$1:$1048576,3,0),"")</f>
        <v>OMODA</v>
      </c>
      <c r="C330" s="19" t="str">
        <f>IFERROR(VLOOKUP(A330,'Base ATP'!$1:$1048576,4,0),"")</f>
        <v>C5</v>
      </c>
      <c r="D330" s="20">
        <v>16000000</v>
      </c>
      <c r="E330" s="20">
        <v>13000000</v>
      </c>
      <c r="F330" s="13" t="s">
        <v>4033</v>
      </c>
      <c r="G330" s="13">
        <f>IFERROR(IF($F330="ALTA",$D330*1.03,
IF($F330="MEDIA",$D330*1,
IF($F330="BAJA",$D330*0.92,
IF($F330="LIQUIDAR",_xlfn.XLOOKUP(A330,Rotación!$A:$A,Rotación!$O:$O,0,0,-1),"")))),"")</f>
        <v>16000000</v>
      </c>
      <c r="H330" s="13">
        <f>IFERROR(IF($F330="ALTA",$D330*1,
IF($F330="MEDIA",$D330*0.97,
IF($F330="BAJA",$D330*0.9,
IF($F330="LIQUIDAR",_xlfn.XLOOKUP(A330,Rotación!$A:$A,Rotación!$O:$O,0,0,-1),"")))),"")</f>
        <v>15520000</v>
      </c>
      <c r="I330" s="13">
        <f>IFERROR(IF($F330="ALTA",$D330*0.97,
IF($F330="MEDIA",$D330*0.94,
IF($F330="BAJA",$D330*0.87,
IF($F330="LIQUIDAR",_xlfn.XLOOKUP(A330,Rotación!$A:$A,Rotación!$O:$O,0,0,-1),"")))),"")</f>
        <v>15040000</v>
      </c>
      <c r="J330" s="13">
        <f>IFERROR(IF($F330="ALTA",$D330*0.94,
IF($F330="MEDIA",$D330*0.9,
IF($F330="BAJA",$D330*0.85,
IF($F330="LIQUIDAR",_xlfn.XLOOKUP(A330,Rotación!$A:$A,Rotación!$O:$O,0,0,-1),"")))),"")</f>
        <v>14400000</v>
      </c>
      <c r="K330" s="13" t="str">
        <f>_xlfn.XLOOKUP(A330,Rotación!$A:$A,Rotación!$P:$P,"",0,-1)</f>
        <v/>
      </c>
      <c r="L330" s="25" t="e">
        <f t="shared" si="22"/>
        <v>#VALUE!</v>
      </c>
      <c r="M330" s="26">
        <f t="shared" si="23"/>
        <v>0.8125</v>
      </c>
      <c r="N330" s="22" t="str">
        <f>IFERROR(VLOOKUP(A330,'Base ATR'!$1:$1048576,2,0),"")</f>
        <v/>
      </c>
      <c r="O330" s="23" t="str">
        <f t="shared" ca="1" si="20"/>
        <v/>
      </c>
      <c r="P330" t="str">
        <f t="shared" si="21"/>
        <v/>
      </c>
      <c r="R330" t="e">
        <f>VLOOKUP(A330,FORMULA!A:A,1,0)</f>
        <v>#N/A</v>
      </c>
    </row>
    <row r="331" spans="1:18" x14ac:dyDescent="0.3">
      <c r="A331" t="s">
        <v>5416</v>
      </c>
      <c r="B331" t="str">
        <f>IFERROR(VLOOKUP(A331,'Base ATP'!$1:$1048576,3,0),"")</f>
        <v>RENAULT</v>
      </c>
      <c r="C331" s="19" t="str">
        <f>IFERROR(VLOOKUP(A331,'Base ATP'!$1:$1048576,4,0),"")</f>
        <v>KOLEOS</v>
      </c>
      <c r="D331" s="20">
        <v>11500000</v>
      </c>
      <c r="E331" s="20">
        <v>8500000</v>
      </c>
      <c r="F331" s="13" t="s">
        <v>5398</v>
      </c>
      <c r="G331" s="13">
        <f>IFERROR(IF($F331="ALTA",$D331*1.03,
IF($F331="MEDIA",$D331*1,
IF($F331="BAJA",$D331*0.92,
IF($F331="LIQUIDAR",_xlfn.XLOOKUP(A331,Rotación!$A:$A,Rotación!$O:$O,0,0,-1),"")))),"")</f>
        <v>10580000</v>
      </c>
      <c r="H331" s="13">
        <f>IFERROR(IF($F331="ALTA",$D331*1,
IF($F331="MEDIA",$D331*0.97,
IF($F331="BAJA",$D331*0.9,
IF($F331="LIQUIDAR",_xlfn.XLOOKUP(A331,Rotación!$A:$A,Rotación!$O:$O,0,0,-1),"")))),"")</f>
        <v>10350000</v>
      </c>
      <c r="I331" s="13">
        <f>IFERROR(IF($F331="ALTA",$D331*0.97,
IF($F331="MEDIA",$D331*0.94,
IF($F331="BAJA",$D331*0.87,
IF($F331="LIQUIDAR",_xlfn.XLOOKUP(A331,Rotación!$A:$A,Rotación!$O:$O,0,0,-1),"")))),"")</f>
        <v>10005000</v>
      </c>
      <c r="J331" s="13">
        <f>IFERROR(IF($F331="ALTA",$D331*0.94,
IF($F331="MEDIA",$D331*0.9,
IF($F331="BAJA",$D331*0.85,
IF($F331="LIQUIDAR",_xlfn.XLOOKUP(A331,Rotación!$A:$A,Rotación!$O:$O,0,0,-1),"")))),"")</f>
        <v>9775000</v>
      </c>
      <c r="K331" s="13" t="str">
        <f>_xlfn.XLOOKUP(A331,Rotación!$A:$A,Rotación!$P:$P,"",0,-1)</f>
        <v/>
      </c>
      <c r="L331" s="25" t="e">
        <f t="shared" si="22"/>
        <v>#VALUE!</v>
      </c>
      <c r="M331" s="26">
        <f t="shared" si="23"/>
        <v>0.73913043478260865</v>
      </c>
      <c r="N331" s="22" t="str">
        <f>IFERROR(VLOOKUP(A331,'Base ATR'!$1:$1048576,2,0),"")</f>
        <v/>
      </c>
      <c r="O331" s="23" t="str">
        <f t="shared" ca="1" si="20"/>
        <v/>
      </c>
      <c r="P331" t="str">
        <f t="shared" si="21"/>
        <v/>
      </c>
      <c r="R331" t="e">
        <f>VLOOKUP(A331,FORMULA!A:A,1,0)</f>
        <v>#N/A</v>
      </c>
    </row>
    <row r="332" spans="1:18" x14ac:dyDescent="0.3">
      <c r="A332" t="s">
        <v>5417</v>
      </c>
      <c r="B332" t="str">
        <f>IFERROR(VLOOKUP(A332,'Base ATP'!$1:$1048576,3,0),"")</f>
        <v>JAECOO</v>
      </c>
      <c r="C332" s="19">
        <f>IFERROR(VLOOKUP(A332,'Base ATP'!$1:$1048576,4,0),"")</f>
        <v>8</v>
      </c>
      <c r="D332" s="20">
        <v>25600000</v>
      </c>
      <c r="E332" s="20">
        <v>20500000</v>
      </c>
      <c r="F332" s="13" t="s">
        <v>5398</v>
      </c>
      <c r="G332" s="13">
        <f>IFERROR(IF($F332="ALTA",$D332*1.03,
IF($F332="MEDIA",$D332*1,
IF($F332="BAJA",$D332*0.92,
IF($F332="LIQUIDAR",_xlfn.XLOOKUP(A332,Rotación!$A:$A,Rotación!$O:$O,0,0,-1),"")))),"")</f>
        <v>23552000</v>
      </c>
      <c r="H332" s="13">
        <f>IFERROR(IF($F332="ALTA",$D332*1,
IF($F332="MEDIA",$D332*0.97,
IF($F332="BAJA",$D332*0.9,
IF($F332="LIQUIDAR",_xlfn.XLOOKUP(A332,Rotación!$A:$A,Rotación!$O:$O,0,0,-1),"")))),"")</f>
        <v>23040000</v>
      </c>
      <c r="I332" s="13">
        <f>IFERROR(IF($F332="ALTA",$D332*0.97,
IF($F332="MEDIA",$D332*0.94,
IF($F332="BAJA",$D332*0.87,
IF($F332="LIQUIDAR",_xlfn.XLOOKUP(A332,Rotación!$A:$A,Rotación!$O:$O,0,0,-1),"")))),"")</f>
        <v>22272000</v>
      </c>
      <c r="J332" s="13">
        <f>IFERROR(IF($F332="ALTA",$D332*0.94,
IF($F332="MEDIA",$D332*0.9,
IF($F332="BAJA",$D332*0.85,
IF($F332="LIQUIDAR",_xlfn.XLOOKUP(A332,Rotación!$A:$A,Rotación!$O:$O,0,0,-1),"")))),"")</f>
        <v>21760000</v>
      </c>
      <c r="K332" s="13" t="str">
        <f>_xlfn.XLOOKUP(A332,Rotación!$A:$A,Rotación!$P:$P,"",0,-1)</f>
        <v/>
      </c>
      <c r="L332" s="25" t="e">
        <f t="shared" si="22"/>
        <v>#VALUE!</v>
      </c>
      <c r="M332" s="26">
        <f t="shared" si="23"/>
        <v>0.80078125</v>
      </c>
      <c r="N332" s="22" t="str">
        <f>IFERROR(VLOOKUP(A332,'Base ATR'!$1:$1048576,2,0),"")</f>
        <v/>
      </c>
      <c r="O332" s="23" t="str">
        <f t="shared" ca="1" si="20"/>
        <v/>
      </c>
      <c r="P332" t="str">
        <f t="shared" si="21"/>
        <v/>
      </c>
      <c r="R332" t="e">
        <f>VLOOKUP(A332,FORMULA!A:A,1,0)</f>
        <v>#N/A</v>
      </c>
    </row>
    <row r="333" spans="1:18" x14ac:dyDescent="0.3">
      <c r="A333" t="s">
        <v>5418</v>
      </c>
      <c r="B333" t="str">
        <f>IFERROR(VLOOKUP(A333,'Base ATP'!$1:$1048576,3,0),"")</f>
        <v>RAM</v>
      </c>
      <c r="C333" s="19">
        <f>IFERROR(VLOOKUP(A333,'Base ATP'!$1:$1048576,4,0),"")</f>
        <v>1500</v>
      </c>
      <c r="D333" s="20">
        <v>17500000</v>
      </c>
      <c r="E333" s="20">
        <v>14500000</v>
      </c>
      <c r="F333" s="13" t="s">
        <v>4033</v>
      </c>
      <c r="G333" s="13">
        <f>IFERROR(IF($F333="ALTA",$D333*1.03,
IF($F333="MEDIA",$D333*1,
IF($F333="BAJA",$D333*0.92,
IF($F333="LIQUIDAR",_xlfn.XLOOKUP(A333,Rotación!$A:$A,Rotación!$O:$O,0,0,-1),"")))),"")</f>
        <v>17500000</v>
      </c>
      <c r="H333" s="13">
        <f>IFERROR(IF($F333="ALTA",$D333*1,
IF($F333="MEDIA",$D333*0.97,
IF($F333="BAJA",$D333*0.9,
IF($F333="LIQUIDAR",_xlfn.XLOOKUP(A333,Rotación!$A:$A,Rotación!$O:$O,0,0,-1),"")))),"")</f>
        <v>16975000</v>
      </c>
      <c r="I333" s="13">
        <f>IFERROR(IF($F333="ALTA",$D333*0.97,
IF($F333="MEDIA",$D333*0.94,
IF($F333="BAJA",$D333*0.87,
IF($F333="LIQUIDAR",_xlfn.XLOOKUP(A333,Rotación!$A:$A,Rotación!$O:$O,0,0,-1),"")))),"")</f>
        <v>16449999.999999998</v>
      </c>
      <c r="J333" s="13">
        <f>IFERROR(IF($F333="ALTA",$D333*0.94,
IF($F333="MEDIA",$D333*0.9,
IF($F333="BAJA",$D333*0.85,
IF($F333="LIQUIDAR",_xlfn.XLOOKUP(A333,Rotación!$A:$A,Rotación!$O:$O,0,0,-1),"")))),"")</f>
        <v>15750000</v>
      </c>
      <c r="K333" s="13" t="str">
        <f>_xlfn.XLOOKUP(A333,Rotación!$A:$A,Rotación!$P:$P,"",0,-1)</f>
        <v/>
      </c>
      <c r="L333" s="25" t="e">
        <f t="shared" si="22"/>
        <v>#VALUE!</v>
      </c>
      <c r="M333" s="26">
        <f t="shared" si="23"/>
        <v>0.82857142857142863</v>
      </c>
      <c r="N333" s="22" t="str">
        <f>IFERROR(VLOOKUP(A333,'Base ATR'!$1:$1048576,2,0),"")</f>
        <v/>
      </c>
      <c r="O333" s="23" t="str">
        <f t="shared" ca="1" si="20"/>
        <v/>
      </c>
      <c r="P333" t="str">
        <f t="shared" si="21"/>
        <v/>
      </c>
      <c r="R333" t="e">
        <f>VLOOKUP(A333,FORMULA!A:A,1,0)</f>
        <v>#N/A</v>
      </c>
    </row>
    <row r="334" spans="1:18" x14ac:dyDescent="0.3">
      <c r="A334" t="s">
        <v>5381</v>
      </c>
      <c r="B334" t="str">
        <f>IFERROR(VLOOKUP(A334,'Base ATP'!$1:$1048576,3,0),"")</f>
        <v>CHERY</v>
      </c>
      <c r="C334" s="19" t="str">
        <f>IFERROR(VLOOKUP(A334,'Base ATP'!$1:$1048576,4,0),"")</f>
        <v>TIGGO 2</v>
      </c>
      <c r="D334" s="20">
        <v>9700000</v>
      </c>
      <c r="E334" s="20">
        <v>8100000</v>
      </c>
      <c r="F334" s="13" t="s">
        <v>5397</v>
      </c>
      <c r="G334" s="13">
        <f>IFERROR(IF($F334="ALTA",$D334*1.03,
IF($F334="MEDIA",$D334*1,
IF($F334="BAJA",$D334*0.92,
IF($F334="LIQUIDAR",_xlfn.XLOOKUP(A334,Rotación!$A:$A,Rotación!$O:$O,0,0,-1),"")))),"")</f>
        <v>9991000</v>
      </c>
      <c r="H334" s="13">
        <f>IFERROR(IF($F334="ALTA",$D334*1,
IF($F334="MEDIA",$D334*0.97,
IF($F334="BAJA",$D334*0.9,
IF($F334="LIQUIDAR",_xlfn.XLOOKUP(A334,Rotación!$A:$A,Rotación!$O:$O,0,0,-1),"")))),"")</f>
        <v>9700000</v>
      </c>
      <c r="I334" s="13">
        <f>IFERROR(IF($F334="ALTA",$D334*0.97,
IF($F334="MEDIA",$D334*0.94,
IF($F334="BAJA",$D334*0.87,
IF($F334="LIQUIDAR",_xlfn.XLOOKUP(A334,Rotación!$A:$A,Rotación!$O:$O,0,0,-1),"")))),"")</f>
        <v>9409000</v>
      </c>
      <c r="J334" s="13">
        <f>IFERROR(IF($F334="ALTA",$D334*0.94,
IF($F334="MEDIA",$D334*0.9,
IF($F334="BAJA",$D334*0.85,
IF($F334="LIQUIDAR",_xlfn.XLOOKUP(A334,Rotación!$A:$A,Rotación!$O:$O,0,0,-1),"")))),"")</f>
        <v>9118000</v>
      </c>
      <c r="K334" s="13" t="str">
        <f>_xlfn.XLOOKUP(A334,Rotación!$A:$A,Rotación!$P:$P,"",0,-1)</f>
        <v/>
      </c>
      <c r="L334" s="25" t="e">
        <f t="shared" si="22"/>
        <v>#VALUE!</v>
      </c>
      <c r="M334" s="26">
        <f t="shared" si="23"/>
        <v>0.83505154639175261</v>
      </c>
      <c r="N334" s="22">
        <f>IFERROR(VLOOKUP(A334,'Base ATR'!$1:$1048576,2,0),"")</f>
        <v>46056.671527777777</v>
      </c>
      <c r="O334" s="23">
        <f t="shared" ca="1" si="20"/>
        <v>169.32847222222335</v>
      </c>
      <c r="P334" t="str">
        <f t="shared" si="21"/>
        <v>SOBRE MERCADO</v>
      </c>
      <c r="R334" t="e">
        <f>VLOOKUP(A334,FORMULA!A:A,1,0)</f>
        <v>#N/A</v>
      </c>
    </row>
    <row r="335" spans="1:18" x14ac:dyDescent="0.3">
      <c r="A335" t="s">
        <v>5419</v>
      </c>
      <c r="B335" t="str">
        <f>IFERROR(VLOOKUP(A335,'Base ATP'!$1:$1048576,3,0),"")</f>
        <v>CHEVROLET</v>
      </c>
      <c r="C335" s="19" t="str">
        <f>IFERROR(VLOOKUP(A335,'Base ATP'!$1:$1048576,4,0),"")</f>
        <v>SAIL</v>
      </c>
      <c r="D335" s="20">
        <v>7900000</v>
      </c>
      <c r="E335" s="20">
        <v>6700000</v>
      </c>
      <c r="F335" s="13" t="s">
        <v>4033</v>
      </c>
      <c r="G335" s="13">
        <f>IFERROR(IF($F335="ALTA",$D335*1.03,
IF($F335="MEDIA",$D335*1,
IF($F335="BAJA",$D335*0.92,
IF($F335="LIQUIDAR",_xlfn.XLOOKUP(A335,Rotación!$A:$A,Rotación!$O:$O,0,0,-1),"")))),"")</f>
        <v>7900000</v>
      </c>
      <c r="H335" s="13">
        <f>IFERROR(IF($F335="ALTA",$D335*1,
IF($F335="MEDIA",$D335*0.97,
IF($F335="BAJA",$D335*0.9,
IF($F335="LIQUIDAR",_xlfn.XLOOKUP(A335,Rotación!$A:$A,Rotación!$O:$O,0,0,-1),"")))),"")</f>
        <v>7663000</v>
      </c>
      <c r="I335" s="13">
        <f>IFERROR(IF($F335="ALTA",$D335*0.97,
IF($F335="MEDIA",$D335*0.94,
IF($F335="BAJA",$D335*0.87,
IF($F335="LIQUIDAR",_xlfn.XLOOKUP(A335,Rotación!$A:$A,Rotación!$O:$O,0,0,-1),"")))),"")</f>
        <v>7426000</v>
      </c>
      <c r="J335" s="13">
        <f>IFERROR(IF($F335="ALTA",$D335*0.94,
IF($F335="MEDIA",$D335*0.9,
IF($F335="BAJA",$D335*0.85,
IF($F335="LIQUIDAR",_xlfn.XLOOKUP(A335,Rotación!$A:$A,Rotación!$O:$O,0,0,-1),"")))),"")</f>
        <v>7110000</v>
      </c>
      <c r="K335" s="13" t="str">
        <f>_xlfn.XLOOKUP(A335,Rotación!$A:$A,Rotación!$P:$P,"",0,-1)</f>
        <v/>
      </c>
      <c r="L335" s="25" t="e">
        <f t="shared" si="22"/>
        <v>#VALUE!</v>
      </c>
      <c r="M335" s="26">
        <f t="shared" si="23"/>
        <v>0.84810126582278478</v>
      </c>
      <c r="N335" s="22" t="str">
        <f>IFERROR(VLOOKUP(A335,'Base ATR'!$1:$1048576,2,0),"")</f>
        <v/>
      </c>
      <c r="O335" s="23" t="str">
        <f t="shared" ca="1" si="20"/>
        <v/>
      </c>
      <c r="P335" t="str">
        <f t="shared" si="21"/>
        <v/>
      </c>
      <c r="R335" t="e">
        <f>VLOOKUP(A335,FORMULA!A:A,1,0)</f>
        <v>#N/A</v>
      </c>
    </row>
    <row r="336" spans="1:18" x14ac:dyDescent="0.3">
      <c r="A336" t="s">
        <v>5420</v>
      </c>
      <c r="B336" t="str">
        <f>IFERROR(VLOOKUP(A336,'Base ATP'!$1:$1048576,3,0),"")</f>
        <v>FORD</v>
      </c>
      <c r="C336" s="19" t="str">
        <f>IFERROR(VLOOKUP(A336,'Base ATP'!$1:$1048576,4,0),"")</f>
        <v>RANGER</v>
      </c>
      <c r="D336" s="20">
        <v>19510000</v>
      </c>
      <c r="E336" s="20">
        <v>15200000</v>
      </c>
      <c r="F336" s="13" t="s">
        <v>4033</v>
      </c>
      <c r="G336" s="13">
        <f>IFERROR(IF($F336="ALTA",$D336*1.03,
IF($F336="MEDIA",$D336*1,
IF($F336="BAJA",$D336*0.92,
IF($F336="LIQUIDAR",_xlfn.XLOOKUP(A336,Rotación!$A:$A,Rotación!$O:$O,0,0,-1),"")))),"")</f>
        <v>19510000</v>
      </c>
      <c r="H336" s="13">
        <f>IFERROR(IF($F336="ALTA",$D336*1,
IF($F336="MEDIA",$D336*0.97,
IF($F336="BAJA",$D336*0.9,
IF($F336="LIQUIDAR",_xlfn.XLOOKUP(A336,Rotación!$A:$A,Rotación!$O:$O,0,0,-1),"")))),"")</f>
        <v>18924700</v>
      </c>
      <c r="I336" s="13">
        <f>IFERROR(IF($F336="ALTA",$D336*0.97,
IF($F336="MEDIA",$D336*0.94,
IF($F336="BAJA",$D336*0.87,
IF($F336="LIQUIDAR",_xlfn.XLOOKUP(A336,Rotación!$A:$A,Rotación!$O:$O,0,0,-1),"")))),"")</f>
        <v>18339400</v>
      </c>
      <c r="J336" s="13">
        <f>IFERROR(IF($F336="ALTA",$D336*0.94,
IF($F336="MEDIA",$D336*0.9,
IF($F336="BAJA",$D336*0.85,
IF($F336="LIQUIDAR",_xlfn.XLOOKUP(A336,Rotación!$A:$A,Rotación!$O:$O,0,0,-1),"")))),"")</f>
        <v>17559000</v>
      </c>
      <c r="K336" s="13" t="str">
        <f>_xlfn.XLOOKUP(A336,Rotación!$A:$A,Rotación!$P:$P,"",0,-1)</f>
        <v/>
      </c>
      <c r="L336" s="25" t="e">
        <f t="shared" si="22"/>
        <v>#VALUE!</v>
      </c>
      <c r="M336" s="26">
        <f t="shared" si="23"/>
        <v>0.77908764736032798</v>
      </c>
      <c r="N336" s="22" t="str">
        <f>IFERROR(VLOOKUP(A336,'Base ATR'!$1:$1048576,2,0),"")</f>
        <v/>
      </c>
      <c r="O336" s="23" t="str">
        <f t="shared" ca="1" si="20"/>
        <v/>
      </c>
      <c r="P336" t="str">
        <f t="shared" si="21"/>
        <v/>
      </c>
      <c r="R336" t="e">
        <f>VLOOKUP(A336,FORMULA!A:A,1,0)</f>
        <v>#N/A</v>
      </c>
    </row>
    <row r="337" spans="1:18" x14ac:dyDescent="0.3">
      <c r="A337" t="s">
        <v>5421</v>
      </c>
      <c r="B337" t="str">
        <f>IFERROR(VLOOKUP(A337,'Base ATP'!$1:$1048576,3,0),"")</f>
        <v>SUZUKI</v>
      </c>
      <c r="C337" s="19" t="str">
        <f>IFERROR(VLOOKUP(A337,'Base ATP'!$1:$1048576,4,0),"")</f>
        <v>NUEVO BALENO</v>
      </c>
      <c r="D337" s="20">
        <v>8600000</v>
      </c>
      <c r="E337" s="20">
        <v>7300000</v>
      </c>
      <c r="F337" s="13" t="s">
        <v>5397</v>
      </c>
      <c r="G337" s="13">
        <f>IFERROR(IF($F337="ALTA",$D337*1.03,
IF($F337="MEDIA",$D337*1,
IF($F337="BAJA",$D337*0.92,
IF($F337="LIQUIDAR",_xlfn.XLOOKUP(A337,Rotación!$A:$A,Rotación!$O:$O,0,0,-1),"")))),"")</f>
        <v>8858000</v>
      </c>
      <c r="H337" s="13">
        <f>IFERROR(IF($F337="ALTA",$D337*1,
IF($F337="MEDIA",$D337*0.97,
IF($F337="BAJA",$D337*0.9,
IF($F337="LIQUIDAR",_xlfn.XLOOKUP(A337,Rotación!$A:$A,Rotación!$O:$O,0,0,-1),"")))),"")</f>
        <v>8600000</v>
      </c>
      <c r="I337" s="13">
        <f>IFERROR(IF($F337="ALTA",$D337*0.97,
IF($F337="MEDIA",$D337*0.94,
IF($F337="BAJA",$D337*0.87,
IF($F337="LIQUIDAR",_xlfn.XLOOKUP(A337,Rotación!$A:$A,Rotación!$O:$O,0,0,-1),"")))),"")</f>
        <v>8342000</v>
      </c>
      <c r="J337" s="13">
        <f>IFERROR(IF($F337="ALTA",$D337*0.94,
IF($F337="MEDIA",$D337*0.9,
IF($F337="BAJA",$D337*0.85,
IF($F337="LIQUIDAR",_xlfn.XLOOKUP(A337,Rotación!$A:$A,Rotación!$O:$O,0,0,-1),"")))),"")</f>
        <v>8084000</v>
      </c>
      <c r="K337" s="13" t="str">
        <f>_xlfn.XLOOKUP(A337,Rotación!$A:$A,Rotación!$P:$P,"",0,-1)</f>
        <v/>
      </c>
      <c r="L337" s="25" t="e">
        <f t="shared" si="22"/>
        <v>#VALUE!</v>
      </c>
      <c r="M337" s="26">
        <f t="shared" si="23"/>
        <v>0.84883720930232553</v>
      </c>
      <c r="N337" s="22" t="str">
        <f>IFERROR(VLOOKUP(A337,'Base ATR'!$1:$1048576,2,0),"")</f>
        <v/>
      </c>
      <c r="O337" s="23" t="str">
        <f t="shared" ref="O337:O400" ca="1" si="24">IF(N337="","",TODAY()-N337)</f>
        <v/>
      </c>
      <c r="P337" t="str">
        <f t="shared" ref="P337:P400" si="25">IF(N337="", "", IF(K337 &gt; D337, "SOBRE MERCADO", IF(K337 &lt; D337, "BAJO MERCADO", "ALINEADO")))</f>
        <v/>
      </c>
      <c r="R337" t="e">
        <f>VLOOKUP(A337,FORMULA!A:A,1,0)</f>
        <v>#N/A</v>
      </c>
    </row>
    <row r="338" spans="1:18" x14ac:dyDescent="0.3">
      <c r="A338" t="s">
        <v>5422</v>
      </c>
      <c r="B338" t="str">
        <f>IFERROR(VLOOKUP(A338,'Base ATP'!$1:$1048576,3,0),"")</f>
        <v>JEEP</v>
      </c>
      <c r="C338" s="19" t="str">
        <f>IFERROR(VLOOKUP(A338,'Base ATP'!$1:$1048576,4,0),"")</f>
        <v>GRAND CHEROKEE</v>
      </c>
      <c r="D338" s="20">
        <v>28630000</v>
      </c>
      <c r="E338" s="20">
        <v>22800000</v>
      </c>
      <c r="F338" s="13" t="s">
        <v>5398</v>
      </c>
      <c r="G338" s="13">
        <f>IFERROR(IF($F338="ALTA",$D338*1.03,
IF($F338="MEDIA",$D338*1,
IF($F338="BAJA",$D338*0.92,
IF($F338="LIQUIDAR",_xlfn.XLOOKUP(A338,Rotación!$A:$A,Rotación!$O:$O,0,0,-1),"")))),"")</f>
        <v>26339600</v>
      </c>
      <c r="H338" s="13">
        <f>IFERROR(IF($F338="ALTA",$D338*1,
IF($F338="MEDIA",$D338*0.97,
IF($F338="BAJA",$D338*0.9,
IF($F338="LIQUIDAR",_xlfn.XLOOKUP(A338,Rotación!$A:$A,Rotación!$O:$O,0,0,-1),"")))),"")</f>
        <v>25767000</v>
      </c>
      <c r="I338" s="13">
        <f>IFERROR(IF($F338="ALTA",$D338*0.97,
IF($F338="MEDIA",$D338*0.94,
IF($F338="BAJA",$D338*0.87,
IF($F338="LIQUIDAR",_xlfn.XLOOKUP(A338,Rotación!$A:$A,Rotación!$O:$O,0,0,-1),"")))),"")</f>
        <v>24908100</v>
      </c>
      <c r="J338" s="13">
        <f>IFERROR(IF($F338="ALTA",$D338*0.94,
IF($F338="MEDIA",$D338*0.9,
IF($F338="BAJA",$D338*0.85,
IF($F338="LIQUIDAR",_xlfn.XLOOKUP(A338,Rotación!$A:$A,Rotación!$O:$O,0,0,-1),"")))),"")</f>
        <v>24335500</v>
      </c>
      <c r="K338" s="13" t="str">
        <f>_xlfn.XLOOKUP(A338,Rotación!$A:$A,Rotación!$P:$P,"",0,-1)</f>
        <v/>
      </c>
      <c r="L338" s="25" t="e">
        <f t="shared" si="22"/>
        <v>#VALUE!</v>
      </c>
      <c r="M338" s="26">
        <f t="shared" si="23"/>
        <v>0.79636744673419491</v>
      </c>
      <c r="N338" s="22" t="str">
        <f>IFERROR(VLOOKUP(A338,'Base ATR'!$1:$1048576,2,0),"")</f>
        <v/>
      </c>
      <c r="O338" s="23" t="str">
        <f t="shared" ca="1" si="24"/>
        <v/>
      </c>
      <c r="P338" t="str">
        <f t="shared" si="25"/>
        <v/>
      </c>
      <c r="R338" t="e">
        <f>VLOOKUP(A338,FORMULA!A:A,1,0)</f>
        <v>#N/A</v>
      </c>
    </row>
    <row r="339" spans="1:18" x14ac:dyDescent="0.3">
      <c r="A339" t="s">
        <v>5423</v>
      </c>
      <c r="B339" t="str">
        <f>IFERROR(VLOOKUP(A339,'Base ATP'!$1:$1048576,3,0),"")</f>
        <v>PEUGEOT</v>
      </c>
      <c r="C339" s="19" t="str">
        <f>IFERROR(VLOOKUP(A339,'Base ATP'!$1:$1048576,4,0),"")</f>
        <v>NUEVO 5008</v>
      </c>
      <c r="D339" s="20">
        <v>21290000</v>
      </c>
      <c r="E339" s="20">
        <v>16800000</v>
      </c>
      <c r="F339" s="13" t="s">
        <v>5398</v>
      </c>
      <c r="G339" s="13">
        <f>IFERROR(IF($F339="ALTA",$D339*1.03,
IF($F339="MEDIA",$D339*1,
IF($F339="BAJA",$D339*0.92,
IF($F339="LIQUIDAR",_xlfn.XLOOKUP(A339,Rotación!$A:$A,Rotación!$O:$O,0,0,-1),"")))),"")</f>
        <v>19586800</v>
      </c>
      <c r="H339" s="13">
        <f>IFERROR(IF($F339="ALTA",$D339*1,
IF($F339="MEDIA",$D339*0.97,
IF($F339="BAJA",$D339*0.9,
IF($F339="LIQUIDAR",_xlfn.XLOOKUP(A339,Rotación!$A:$A,Rotación!$O:$O,0,0,-1),"")))),"")</f>
        <v>19161000</v>
      </c>
      <c r="I339" s="13">
        <f>IFERROR(IF($F339="ALTA",$D339*0.97,
IF($F339="MEDIA",$D339*0.94,
IF($F339="BAJA",$D339*0.87,
IF($F339="LIQUIDAR",_xlfn.XLOOKUP(A339,Rotación!$A:$A,Rotación!$O:$O,0,0,-1),"")))),"")</f>
        <v>18522300</v>
      </c>
      <c r="J339" s="13">
        <f>IFERROR(IF($F339="ALTA",$D339*0.94,
IF($F339="MEDIA",$D339*0.9,
IF($F339="BAJA",$D339*0.85,
IF($F339="LIQUIDAR",_xlfn.XLOOKUP(A339,Rotación!$A:$A,Rotación!$O:$O,0,0,-1),"")))),"")</f>
        <v>18096500</v>
      </c>
      <c r="K339" s="13" t="str">
        <f>_xlfn.XLOOKUP(A339,Rotación!$A:$A,Rotación!$P:$P,"",0,-1)</f>
        <v/>
      </c>
      <c r="L339" s="25" t="e">
        <f t="shared" si="22"/>
        <v>#VALUE!</v>
      </c>
      <c r="M339" s="26">
        <f t="shared" si="23"/>
        <v>0.78910286519492723</v>
      </c>
      <c r="N339" s="22" t="str">
        <f>IFERROR(VLOOKUP(A339,'Base ATR'!$1:$1048576,2,0),"")</f>
        <v/>
      </c>
      <c r="O339" s="23" t="str">
        <f t="shared" ca="1" si="24"/>
        <v/>
      </c>
      <c r="P339" t="str">
        <f t="shared" si="25"/>
        <v/>
      </c>
      <c r="R339" t="e">
        <f>VLOOKUP(A339,FORMULA!A:A,1,0)</f>
        <v>#N/A</v>
      </c>
    </row>
    <row r="340" spans="1:18" x14ac:dyDescent="0.3">
      <c r="A340" t="s">
        <v>5424</v>
      </c>
      <c r="B340" t="str">
        <f>IFERROR(VLOOKUP(A340,'Base ATP'!$1:$1048576,3,0),"")</f>
        <v>CHERY</v>
      </c>
      <c r="C340" s="19" t="str">
        <f>IFERROR(VLOOKUP(A340,'Base ATP'!$1:$1048576,4,0),"")</f>
        <v>TIGGO 8</v>
      </c>
      <c r="D340" s="20">
        <v>11600000</v>
      </c>
      <c r="E340" s="20">
        <v>9500000</v>
      </c>
      <c r="F340" s="13" t="s">
        <v>4033</v>
      </c>
      <c r="G340" s="13">
        <f>IFERROR(IF($F340="ALTA",$D340*1.03,
IF($F340="MEDIA",$D340*1,
IF($F340="BAJA",$D340*0.92,
IF($F340="LIQUIDAR",_xlfn.XLOOKUP(A340,Rotación!$A:$A,Rotación!$O:$O,0,0,-1),"")))),"")</f>
        <v>11600000</v>
      </c>
      <c r="H340" s="13">
        <f>IFERROR(IF($F340="ALTA",$D340*1,
IF($F340="MEDIA",$D340*0.97,
IF($F340="BAJA",$D340*0.9,
IF($F340="LIQUIDAR",_xlfn.XLOOKUP(A340,Rotación!$A:$A,Rotación!$O:$O,0,0,-1),"")))),"")</f>
        <v>11252000</v>
      </c>
      <c r="I340" s="13">
        <f>IFERROR(IF($F340="ALTA",$D340*0.97,
IF($F340="MEDIA",$D340*0.94,
IF($F340="BAJA",$D340*0.87,
IF($F340="LIQUIDAR",_xlfn.XLOOKUP(A340,Rotación!$A:$A,Rotación!$O:$O,0,0,-1),"")))),"")</f>
        <v>10904000</v>
      </c>
      <c r="J340" s="13">
        <f>IFERROR(IF($F340="ALTA",$D340*0.94,
IF($F340="MEDIA",$D340*0.9,
IF($F340="BAJA",$D340*0.85,
IF($F340="LIQUIDAR",_xlfn.XLOOKUP(A340,Rotación!$A:$A,Rotación!$O:$O,0,0,-1),"")))),"")</f>
        <v>10440000</v>
      </c>
      <c r="K340" s="13" t="str">
        <f>_xlfn.XLOOKUP(A340,Rotación!$A:$A,Rotación!$P:$P,"",0,-1)</f>
        <v/>
      </c>
      <c r="L340" s="25" t="e">
        <f t="shared" si="22"/>
        <v>#VALUE!</v>
      </c>
      <c r="M340" s="26">
        <f t="shared" si="23"/>
        <v>0.81896551724137934</v>
      </c>
      <c r="N340" s="22">
        <f>IFERROR(VLOOKUP(A340,'Base ATR'!$1:$1048576,2,0),"")</f>
        <v>46142.813194444447</v>
      </c>
      <c r="O340" s="23">
        <f t="shared" ca="1" si="24"/>
        <v>83.186805555553292</v>
      </c>
      <c r="P340" t="str">
        <f t="shared" si="25"/>
        <v>SOBRE MERCADO</v>
      </c>
      <c r="R340" t="e">
        <f>VLOOKUP(A340,FORMULA!A:A,1,0)</f>
        <v>#N/A</v>
      </c>
    </row>
    <row r="341" spans="1:18" x14ac:dyDescent="0.3">
      <c r="A341" t="s">
        <v>5425</v>
      </c>
      <c r="B341" t="str">
        <f>IFERROR(VLOOKUP(A341,'Base ATP'!$1:$1048576,3,0),"")</f>
        <v>HYUNDAI</v>
      </c>
      <c r="C341" s="19" t="str">
        <f>IFERROR(VLOOKUP(A341,'Base ATP'!$1:$1048576,4,0),"")</f>
        <v>ACCENT</v>
      </c>
      <c r="D341" s="20">
        <v>10500000</v>
      </c>
      <c r="E341" s="20">
        <v>8800000</v>
      </c>
      <c r="F341" s="13" t="s">
        <v>5397</v>
      </c>
      <c r="G341" s="13">
        <f>IFERROR(IF($F341="ALTA",$D341*1.03,
IF($F341="MEDIA",$D341*1,
IF($F341="BAJA",$D341*0.92,
IF($F341="LIQUIDAR",_xlfn.XLOOKUP(A341,Rotación!$A:$A,Rotación!$O:$O,0,0,-1),"")))),"")</f>
        <v>10815000</v>
      </c>
      <c r="H341" s="13">
        <f>IFERROR(IF($F341="ALTA",$D341*1,
IF($F341="MEDIA",$D341*0.97,
IF($F341="BAJA",$D341*0.9,
IF($F341="LIQUIDAR",_xlfn.XLOOKUP(A341,Rotación!$A:$A,Rotación!$O:$O,0,0,-1),"")))),"")</f>
        <v>10500000</v>
      </c>
      <c r="I341" s="13">
        <f>IFERROR(IF($F341="ALTA",$D341*0.97,
IF($F341="MEDIA",$D341*0.94,
IF($F341="BAJA",$D341*0.87,
IF($F341="LIQUIDAR",_xlfn.XLOOKUP(A341,Rotación!$A:$A,Rotación!$O:$O,0,0,-1),"")))),"")</f>
        <v>10185000</v>
      </c>
      <c r="J341" s="13">
        <f>IFERROR(IF($F341="ALTA",$D341*0.94,
IF($F341="MEDIA",$D341*0.9,
IF($F341="BAJA",$D341*0.85,
IF($F341="LIQUIDAR",_xlfn.XLOOKUP(A341,Rotación!$A:$A,Rotación!$O:$O,0,0,-1),"")))),"")</f>
        <v>9870000</v>
      </c>
      <c r="K341" s="13" t="str">
        <f>_xlfn.XLOOKUP(A341,Rotación!$A:$A,Rotación!$P:$P,"",0,-1)</f>
        <v/>
      </c>
      <c r="L341" s="25" t="e">
        <f t="shared" si="22"/>
        <v>#VALUE!</v>
      </c>
      <c r="M341" s="26">
        <f t="shared" si="23"/>
        <v>0.83809523809523812</v>
      </c>
      <c r="N341" s="22" t="str">
        <f>IFERROR(VLOOKUP(A341,'Base ATR'!$1:$1048576,2,0),"")</f>
        <v/>
      </c>
      <c r="O341" s="23" t="str">
        <f t="shared" ca="1" si="24"/>
        <v/>
      </c>
      <c r="P341" t="str">
        <f t="shared" si="25"/>
        <v/>
      </c>
      <c r="R341" t="e">
        <f>VLOOKUP(A341,FORMULA!A:A,1,0)</f>
        <v>#N/A</v>
      </c>
    </row>
    <row r="342" spans="1:18" x14ac:dyDescent="0.3">
      <c r="A342" t="s">
        <v>5426</v>
      </c>
      <c r="B342" t="str">
        <f>IFERROR(VLOOKUP(A342,'Base ATP'!$1:$1048576,3,0),"")</f>
        <v>KIA</v>
      </c>
      <c r="C342" s="19" t="str">
        <f>IFERROR(VLOOKUP(A342,'Base ATP'!$1:$1048576,4,0),"")</f>
        <v>MORNING</v>
      </c>
      <c r="D342" s="20">
        <v>9200000</v>
      </c>
      <c r="E342" s="20">
        <v>7900000</v>
      </c>
      <c r="F342" s="13" t="s">
        <v>5397</v>
      </c>
      <c r="G342" s="13">
        <f>IFERROR(IF($F342="ALTA",$D342*1.03,
IF($F342="MEDIA",$D342*1,
IF($F342="BAJA",$D342*0.92,
IF($F342="LIQUIDAR",_xlfn.XLOOKUP(A342,Rotación!$A:$A,Rotación!$O:$O,0,0,-1),"")))),"")</f>
        <v>9476000</v>
      </c>
      <c r="H342" s="13">
        <f>IFERROR(IF($F342="ALTA",$D342*1,
IF($F342="MEDIA",$D342*0.97,
IF($F342="BAJA",$D342*0.9,
IF($F342="LIQUIDAR",_xlfn.XLOOKUP(A342,Rotación!$A:$A,Rotación!$O:$O,0,0,-1),"")))),"")</f>
        <v>9200000</v>
      </c>
      <c r="I342" s="13">
        <f>IFERROR(IF($F342="ALTA",$D342*0.97,
IF($F342="MEDIA",$D342*0.94,
IF($F342="BAJA",$D342*0.87,
IF($F342="LIQUIDAR",_xlfn.XLOOKUP(A342,Rotación!$A:$A,Rotación!$O:$O,0,0,-1),"")))),"")</f>
        <v>8924000</v>
      </c>
      <c r="J342" s="13">
        <f>IFERROR(IF($F342="ALTA",$D342*0.94,
IF($F342="MEDIA",$D342*0.9,
IF($F342="BAJA",$D342*0.85,
IF($F342="LIQUIDAR",_xlfn.XLOOKUP(A342,Rotación!$A:$A,Rotación!$O:$O,0,0,-1),"")))),"")</f>
        <v>8648000</v>
      </c>
      <c r="K342" s="13" t="str">
        <f>_xlfn.XLOOKUP(A342,Rotación!$A:$A,Rotación!$P:$P,"",0,-1)</f>
        <v/>
      </c>
      <c r="L342" s="25" t="e">
        <f t="shared" si="22"/>
        <v>#VALUE!</v>
      </c>
      <c r="M342" s="26">
        <f t="shared" si="23"/>
        <v>0.85869565217391308</v>
      </c>
      <c r="N342" s="22" t="str">
        <f>IFERROR(VLOOKUP(A342,'Base ATR'!$1:$1048576,2,0),"")</f>
        <v/>
      </c>
      <c r="O342" s="23" t="str">
        <f t="shared" ca="1" si="24"/>
        <v/>
      </c>
      <c r="P342" t="str">
        <f t="shared" si="25"/>
        <v/>
      </c>
      <c r="R342" t="e">
        <f>VLOOKUP(A342,FORMULA!A:A,1,0)</f>
        <v>#N/A</v>
      </c>
    </row>
    <row r="343" spans="1:18" x14ac:dyDescent="0.3">
      <c r="A343" t="s">
        <v>5427</v>
      </c>
      <c r="B343" t="str">
        <f>IFERROR(VLOOKUP(A343,'Base ATP'!$1:$1048576,3,0),"")</f>
        <v>PEUGEOT</v>
      </c>
      <c r="C343" s="19">
        <f>IFERROR(VLOOKUP(A343,'Base ATP'!$1:$1048576,4,0),"")</f>
        <v>3008</v>
      </c>
      <c r="D343" s="20">
        <v>23700000</v>
      </c>
      <c r="E343" s="20">
        <v>19000000</v>
      </c>
      <c r="F343" s="13" t="s">
        <v>4033</v>
      </c>
      <c r="G343" s="13">
        <f>IFERROR(IF($F343="ALTA",$D343*1.03,
IF($F343="MEDIA",$D343*1,
IF($F343="BAJA",$D343*0.92,
IF($F343="LIQUIDAR",_xlfn.XLOOKUP(A343,Rotación!$A:$A,Rotación!$O:$O,0,0,-1),"")))),"")</f>
        <v>23700000</v>
      </c>
      <c r="H343" s="13">
        <f>IFERROR(IF($F343="ALTA",$D343*1,
IF($F343="MEDIA",$D343*0.97,
IF($F343="BAJA",$D343*0.9,
IF($F343="LIQUIDAR",_xlfn.XLOOKUP(A343,Rotación!$A:$A,Rotación!$O:$O,0,0,-1),"")))),"")</f>
        <v>22989000</v>
      </c>
      <c r="I343" s="13">
        <f>IFERROR(IF($F343="ALTA",$D343*0.97,
IF($F343="MEDIA",$D343*0.94,
IF($F343="BAJA",$D343*0.87,
IF($F343="LIQUIDAR",_xlfn.XLOOKUP(A343,Rotación!$A:$A,Rotación!$O:$O,0,0,-1),"")))),"")</f>
        <v>22278000</v>
      </c>
      <c r="J343" s="13">
        <f>IFERROR(IF($F343="ALTA",$D343*0.94,
IF($F343="MEDIA",$D343*0.9,
IF($F343="BAJA",$D343*0.85,
IF($F343="LIQUIDAR",_xlfn.XLOOKUP(A343,Rotación!$A:$A,Rotación!$O:$O,0,0,-1),"")))),"")</f>
        <v>21330000</v>
      </c>
      <c r="K343" s="13" t="str">
        <f>_xlfn.XLOOKUP(A343,Rotación!$A:$A,Rotación!$P:$P,"",0,-1)</f>
        <v/>
      </c>
      <c r="L343" s="25" t="e">
        <f t="shared" si="22"/>
        <v>#VALUE!</v>
      </c>
      <c r="M343" s="26">
        <f t="shared" si="23"/>
        <v>0.80168776371308015</v>
      </c>
      <c r="N343" s="22" t="str">
        <f>IFERROR(VLOOKUP(A343,'Base ATR'!$1:$1048576,2,0),"")</f>
        <v/>
      </c>
      <c r="O343" s="23" t="str">
        <f t="shared" ca="1" si="24"/>
        <v/>
      </c>
      <c r="P343" t="str">
        <f t="shared" si="25"/>
        <v/>
      </c>
      <c r="R343" t="e">
        <f>VLOOKUP(A343,FORMULA!A:A,1,0)</f>
        <v>#N/A</v>
      </c>
    </row>
    <row r="344" spans="1:18" x14ac:dyDescent="0.3">
      <c r="A344" t="s">
        <v>5428</v>
      </c>
      <c r="B344" t="str">
        <f>IFERROR(VLOOKUP(A344,'Base ATP'!$1:$1048576,3,0),"")</f>
        <v>MG</v>
      </c>
      <c r="C344" s="19" t="str">
        <f>IFERROR(VLOOKUP(A344,'Base ATP'!$1:$1048576,4,0),"")</f>
        <v>HS</v>
      </c>
      <c r="D344" s="20">
        <v>9400000</v>
      </c>
      <c r="E344" s="20">
        <v>7500000</v>
      </c>
      <c r="F344" s="13" t="s">
        <v>4033</v>
      </c>
      <c r="G344" s="13">
        <f>IFERROR(IF($F344="ALTA",$D344*1.03,
IF($F344="MEDIA",$D344*1,
IF($F344="BAJA",$D344*0.92,
IF($F344="LIQUIDAR",_xlfn.XLOOKUP(A344,Rotación!$A:$A,Rotación!$O:$O,0,0,-1),"")))),"")</f>
        <v>9400000</v>
      </c>
      <c r="H344" s="13">
        <f>IFERROR(IF($F344="ALTA",$D344*1,
IF($F344="MEDIA",$D344*0.97,
IF($F344="BAJA",$D344*0.9,
IF($F344="LIQUIDAR",_xlfn.XLOOKUP(A344,Rotación!$A:$A,Rotación!$O:$O,0,0,-1),"")))),"")</f>
        <v>9118000</v>
      </c>
      <c r="I344" s="13">
        <f>IFERROR(IF($F344="ALTA",$D344*0.97,
IF($F344="MEDIA",$D344*0.94,
IF($F344="BAJA",$D344*0.87,
IF($F344="LIQUIDAR",_xlfn.XLOOKUP(A344,Rotación!$A:$A,Rotación!$O:$O,0,0,-1),"")))),"")</f>
        <v>8836000</v>
      </c>
      <c r="J344" s="13">
        <f>IFERROR(IF($F344="ALTA",$D344*0.94,
IF($F344="MEDIA",$D344*0.9,
IF($F344="BAJA",$D344*0.85,
IF($F344="LIQUIDAR",_xlfn.XLOOKUP(A344,Rotación!$A:$A,Rotación!$O:$O,0,0,-1),"")))),"")</f>
        <v>8460000</v>
      </c>
      <c r="K344" s="13" t="str">
        <f>_xlfn.XLOOKUP(A344,Rotación!$A:$A,Rotación!$P:$P,"",0,-1)</f>
        <v/>
      </c>
      <c r="L344" s="25" t="e">
        <f t="shared" si="22"/>
        <v>#VALUE!</v>
      </c>
      <c r="M344" s="26">
        <f t="shared" si="23"/>
        <v>0.7978723404255319</v>
      </c>
      <c r="N344" s="22" t="str">
        <f>IFERROR(VLOOKUP(A344,'Base ATR'!$1:$1048576,2,0),"")</f>
        <v/>
      </c>
      <c r="O344" s="23" t="str">
        <f t="shared" ca="1" si="24"/>
        <v/>
      </c>
      <c r="P344" t="str">
        <f t="shared" si="25"/>
        <v/>
      </c>
      <c r="R344" t="e">
        <f>VLOOKUP(A344,FORMULA!A:A,1,0)</f>
        <v>#N/A</v>
      </c>
    </row>
    <row r="345" spans="1:18" x14ac:dyDescent="0.3">
      <c r="A345" t="s">
        <v>5429</v>
      </c>
      <c r="B345" t="str">
        <f>IFERROR(VLOOKUP(A345,'Base ATP'!$1:$1048576,3,0),"")</f>
        <v>TOYOTA</v>
      </c>
      <c r="C345" s="19" t="str">
        <f>IFERROR(VLOOKUP(A345,'Base ATP'!$1:$1048576,4,0),"")</f>
        <v>RAV4</v>
      </c>
      <c r="D345" s="20">
        <v>17500000</v>
      </c>
      <c r="E345" s="20">
        <v>14200000</v>
      </c>
      <c r="F345" s="13" t="s">
        <v>4033</v>
      </c>
      <c r="G345" s="13">
        <f>IFERROR(IF($F345="ALTA",$D345*1.03,
IF($F345="MEDIA",$D345*1,
IF($F345="BAJA",$D345*0.92,
IF($F345="LIQUIDAR",_xlfn.XLOOKUP(A345,Rotación!$A:$A,Rotación!$O:$O,0,0,-1),"")))),"")</f>
        <v>17500000</v>
      </c>
      <c r="H345" s="13">
        <f>IFERROR(IF($F345="ALTA",$D345*1,
IF($F345="MEDIA",$D345*0.97,
IF($F345="BAJA",$D345*0.9,
IF($F345="LIQUIDAR",_xlfn.XLOOKUP(A345,Rotación!$A:$A,Rotación!$O:$O,0,0,-1),"")))),"")</f>
        <v>16975000</v>
      </c>
      <c r="I345" s="13">
        <f>IFERROR(IF($F345="ALTA",$D345*0.97,
IF($F345="MEDIA",$D345*0.94,
IF($F345="BAJA",$D345*0.87,
IF($F345="LIQUIDAR",_xlfn.XLOOKUP(A345,Rotación!$A:$A,Rotación!$O:$O,0,0,-1),"")))),"")</f>
        <v>16449999.999999998</v>
      </c>
      <c r="J345" s="13">
        <f>IFERROR(IF($F345="ALTA",$D345*0.94,
IF($F345="MEDIA",$D345*0.9,
IF($F345="BAJA",$D345*0.85,
IF($F345="LIQUIDAR",_xlfn.XLOOKUP(A345,Rotación!$A:$A,Rotación!$O:$O,0,0,-1),"")))),"")</f>
        <v>15750000</v>
      </c>
      <c r="K345" s="13" t="str">
        <f>_xlfn.XLOOKUP(A345,Rotación!$A:$A,Rotación!$P:$P,"",0,-1)</f>
        <v/>
      </c>
      <c r="L345" s="25" t="e">
        <f t="shared" si="22"/>
        <v>#VALUE!</v>
      </c>
      <c r="M345" s="26">
        <f t="shared" si="23"/>
        <v>0.81142857142857139</v>
      </c>
      <c r="N345" s="22" t="str">
        <f>IFERROR(VLOOKUP(A345,'Base ATR'!$1:$1048576,2,0),"")</f>
        <v/>
      </c>
      <c r="O345" s="23" t="str">
        <f t="shared" ca="1" si="24"/>
        <v/>
      </c>
      <c r="P345" t="str">
        <f t="shared" si="25"/>
        <v/>
      </c>
      <c r="R345" t="e">
        <f>VLOOKUP(A345,FORMULA!A:A,1,0)</f>
        <v>#N/A</v>
      </c>
    </row>
    <row r="346" spans="1:18" x14ac:dyDescent="0.3">
      <c r="A346" t="s">
        <v>5430</v>
      </c>
      <c r="B346" t="str">
        <f>IFERROR(VLOOKUP(A346,'Base ATP'!$1:$1048576,3,0),"")</f>
        <v>CITROEN</v>
      </c>
      <c r="C346" s="19" t="str">
        <f>IFERROR(VLOOKUP(A346,'Base ATP'!$1:$1048576,4,0),"")</f>
        <v>C3 AIRCROSS</v>
      </c>
      <c r="D346" s="20">
        <v>14600000</v>
      </c>
      <c r="E346" s="20">
        <v>11900000</v>
      </c>
      <c r="F346" s="13" t="s">
        <v>4033</v>
      </c>
      <c r="G346" s="13">
        <f>IFERROR(IF($F346="ALTA",$D346*1.03,
IF($F346="MEDIA",$D346*1,
IF($F346="BAJA",$D346*0.92,
IF($F346="LIQUIDAR",_xlfn.XLOOKUP(A346,Rotación!$A:$A,Rotación!$O:$O,0,0,-1),"")))),"")</f>
        <v>14600000</v>
      </c>
      <c r="H346" s="13">
        <f>IFERROR(IF($F346="ALTA",$D346*1,
IF($F346="MEDIA",$D346*0.97,
IF($F346="BAJA",$D346*0.9,
IF($F346="LIQUIDAR",_xlfn.XLOOKUP(A346,Rotación!$A:$A,Rotación!$O:$O,0,0,-1),"")))),"")</f>
        <v>14162000</v>
      </c>
      <c r="I346" s="13">
        <f>IFERROR(IF($F346="ALTA",$D346*0.97,
IF($F346="MEDIA",$D346*0.94,
IF($F346="BAJA",$D346*0.87,
IF($F346="LIQUIDAR",_xlfn.XLOOKUP(A346,Rotación!$A:$A,Rotación!$O:$O,0,0,-1),"")))),"")</f>
        <v>13724000</v>
      </c>
      <c r="J346" s="13">
        <f>IFERROR(IF($F346="ALTA",$D346*0.94,
IF($F346="MEDIA",$D346*0.9,
IF($F346="BAJA",$D346*0.85,
IF($F346="LIQUIDAR",_xlfn.XLOOKUP(A346,Rotación!$A:$A,Rotación!$O:$O,0,0,-1),"")))),"")</f>
        <v>13140000</v>
      </c>
      <c r="K346" s="13" t="str">
        <f>_xlfn.XLOOKUP(A346,Rotación!$A:$A,Rotación!$P:$P,"",0,-1)</f>
        <v/>
      </c>
      <c r="L346" s="25" t="e">
        <f t="shared" si="22"/>
        <v>#VALUE!</v>
      </c>
      <c r="M346" s="26">
        <f t="shared" si="23"/>
        <v>0.81506849315068497</v>
      </c>
      <c r="N346" s="22" t="str">
        <f>IFERROR(VLOOKUP(A346,'Base ATR'!$1:$1048576,2,0),"")</f>
        <v/>
      </c>
      <c r="O346" s="23" t="str">
        <f t="shared" ca="1" si="24"/>
        <v/>
      </c>
      <c r="P346" t="str">
        <f t="shared" si="25"/>
        <v/>
      </c>
      <c r="R346" t="e">
        <f>VLOOKUP(A346,FORMULA!A:A,1,0)</f>
        <v>#N/A</v>
      </c>
    </row>
    <row r="347" spans="1:18" x14ac:dyDescent="0.3">
      <c r="A347" t="s">
        <v>5431</v>
      </c>
      <c r="B347" t="str">
        <f>IFERROR(VLOOKUP(A347,'Base ATP'!$1:$1048576,3,0),"")</f>
        <v>MAZDA</v>
      </c>
      <c r="C347" s="19" t="str">
        <f>IFERROR(VLOOKUP(A347,'Base ATP'!$1:$1048576,4,0),"")</f>
        <v>NEW CX-5</v>
      </c>
      <c r="D347" s="20">
        <v>27200000</v>
      </c>
      <c r="E347" s="20">
        <v>21500000</v>
      </c>
      <c r="F347" s="13" t="s">
        <v>4033</v>
      </c>
      <c r="G347" s="13">
        <f>IFERROR(IF($F347="ALTA",$D347*1.03,
IF($F347="MEDIA",$D347*1,
IF($F347="BAJA",$D347*0.92,
IF($F347="LIQUIDAR",_xlfn.XLOOKUP(A347,Rotación!$A:$A,Rotación!$O:$O,0,0,-1),"")))),"")</f>
        <v>27200000</v>
      </c>
      <c r="H347" s="13">
        <f>IFERROR(IF($F347="ALTA",$D347*1,
IF($F347="MEDIA",$D347*0.97,
IF($F347="BAJA",$D347*0.9,
IF($F347="LIQUIDAR",_xlfn.XLOOKUP(A347,Rotación!$A:$A,Rotación!$O:$O,0,0,-1),"")))),"")</f>
        <v>26384000</v>
      </c>
      <c r="I347" s="13">
        <f>IFERROR(IF($F347="ALTA",$D347*0.97,
IF($F347="MEDIA",$D347*0.94,
IF($F347="BAJA",$D347*0.87,
IF($F347="LIQUIDAR",_xlfn.XLOOKUP(A347,Rotación!$A:$A,Rotación!$O:$O,0,0,-1),"")))),"")</f>
        <v>25568000</v>
      </c>
      <c r="J347" s="13">
        <f>IFERROR(IF($F347="ALTA",$D347*0.94,
IF($F347="MEDIA",$D347*0.9,
IF($F347="BAJA",$D347*0.85,
IF($F347="LIQUIDAR",_xlfn.XLOOKUP(A347,Rotación!$A:$A,Rotación!$O:$O,0,0,-1),"")))),"")</f>
        <v>24480000</v>
      </c>
      <c r="K347" s="13" t="str">
        <f>_xlfn.XLOOKUP(A347,Rotación!$A:$A,Rotación!$P:$P,"",0,-1)</f>
        <v/>
      </c>
      <c r="L347" s="25" t="e">
        <f t="shared" si="22"/>
        <v>#VALUE!</v>
      </c>
      <c r="M347" s="26">
        <f t="shared" si="23"/>
        <v>0.7904411764705882</v>
      </c>
      <c r="N347" s="22" t="str">
        <f>IFERROR(VLOOKUP(A347,'Base ATR'!$1:$1048576,2,0),"")</f>
        <v/>
      </c>
      <c r="O347" s="23" t="str">
        <f t="shared" ca="1" si="24"/>
        <v/>
      </c>
      <c r="P347" t="str">
        <f t="shared" si="25"/>
        <v/>
      </c>
      <c r="R347" t="e">
        <f>VLOOKUP(A347,FORMULA!A:A,1,0)</f>
        <v>#N/A</v>
      </c>
    </row>
    <row r="348" spans="1:18" x14ac:dyDescent="0.3">
      <c r="A348" t="s">
        <v>5432</v>
      </c>
      <c r="B348" t="str">
        <f>IFERROR(VLOOKUP(A348,'Base ATP'!$1:$1048576,3,0),"")</f>
        <v>HYUNDAI</v>
      </c>
      <c r="C348" s="19" t="str">
        <f>IFERROR(VLOOKUP(A348,'Base ATP'!$1:$1048576,4,0),"")</f>
        <v>CRETA</v>
      </c>
      <c r="D348" s="20">
        <v>15480000</v>
      </c>
      <c r="E348" s="20">
        <v>12800000</v>
      </c>
      <c r="F348" s="13" t="s">
        <v>4033</v>
      </c>
      <c r="G348" s="13">
        <f>IFERROR(IF($F348="ALTA",$D348*1.03,
IF($F348="MEDIA",$D348*1,
IF($F348="BAJA",$D348*0.92,
IF($F348="LIQUIDAR",_xlfn.XLOOKUP(A348,Rotación!$A:$A,Rotación!$O:$O,0,0,-1),"")))),"")</f>
        <v>15480000</v>
      </c>
      <c r="H348" s="13">
        <f>IFERROR(IF($F348="ALTA",$D348*1,
IF($F348="MEDIA",$D348*0.97,
IF($F348="BAJA",$D348*0.9,
IF($F348="LIQUIDAR",_xlfn.XLOOKUP(A348,Rotación!$A:$A,Rotación!$O:$O,0,0,-1),"")))),"")</f>
        <v>15015600</v>
      </c>
      <c r="I348" s="13">
        <f>IFERROR(IF($F348="ALTA",$D348*0.97,
IF($F348="MEDIA",$D348*0.94,
IF($F348="BAJA",$D348*0.87,
IF($F348="LIQUIDAR",_xlfn.XLOOKUP(A348,Rotación!$A:$A,Rotación!$O:$O,0,0,-1),"")))),"")</f>
        <v>14551200</v>
      </c>
      <c r="J348" s="13">
        <f>IFERROR(IF($F348="ALTA",$D348*0.94,
IF($F348="MEDIA",$D348*0.9,
IF($F348="BAJA",$D348*0.85,
IF($F348="LIQUIDAR",_xlfn.XLOOKUP(A348,Rotación!$A:$A,Rotación!$O:$O,0,0,-1),"")))),"")</f>
        <v>13932000</v>
      </c>
      <c r="K348" s="13" t="str">
        <f>_xlfn.XLOOKUP(A348,Rotación!$A:$A,Rotación!$P:$P,"",0,-1)</f>
        <v/>
      </c>
      <c r="L348" s="25" t="e">
        <f t="shared" si="22"/>
        <v>#VALUE!</v>
      </c>
      <c r="M348" s="26">
        <f t="shared" si="23"/>
        <v>0.82687338501291985</v>
      </c>
      <c r="N348" s="22" t="str">
        <f>IFERROR(VLOOKUP(A348,'Base ATR'!$1:$1048576,2,0),"")</f>
        <v/>
      </c>
      <c r="O348" s="23" t="str">
        <f t="shared" ca="1" si="24"/>
        <v/>
      </c>
      <c r="P348" t="str">
        <f t="shared" si="25"/>
        <v/>
      </c>
      <c r="R348" t="e">
        <f>VLOOKUP(A348,FORMULA!A:A,1,0)</f>
        <v>#N/A</v>
      </c>
    </row>
    <row r="349" spans="1:18" x14ac:dyDescent="0.3">
      <c r="A349" t="s">
        <v>5433</v>
      </c>
      <c r="B349" t="str">
        <f>IFERROR(VLOOKUP(A349,'Base ATP'!$1:$1048576,3,0),"")</f>
        <v>PEUGEOT</v>
      </c>
      <c r="C349" s="19" t="str">
        <f>IFERROR(VLOOKUP(A349,'Base ATP'!$1:$1048576,4,0),"")</f>
        <v>NUEVO 5008</v>
      </c>
      <c r="D349" s="20">
        <v>23100000</v>
      </c>
      <c r="E349" s="20">
        <v>19800000</v>
      </c>
      <c r="F349" s="13" t="s">
        <v>4033</v>
      </c>
      <c r="G349" s="13">
        <f>IFERROR(IF($F349="ALTA",$D349*1.03,
IF($F349="MEDIA",$D349*1,
IF($F349="BAJA",$D349*0.92,
IF($F349="LIQUIDAR",_xlfn.XLOOKUP(A349,Rotación!$A:$A,Rotación!$O:$O,0,0,-1),"")))),"")</f>
        <v>23100000</v>
      </c>
      <c r="H349" s="13">
        <f>IFERROR(IF($F349="ALTA",$D349*1,
IF($F349="MEDIA",$D349*0.97,
IF($F349="BAJA",$D349*0.9,
IF($F349="LIQUIDAR",_xlfn.XLOOKUP(A349,Rotación!$A:$A,Rotación!$O:$O,0,0,-1),"")))),"")</f>
        <v>22407000</v>
      </c>
      <c r="I349" s="13">
        <f>IFERROR(IF($F349="ALTA",$D349*0.97,
IF($F349="MEDIA",$D349*0.94,
IF($F349="BAJA",$D349*0.87,
IF($F349="LIQUIDAR",_xlfn.XLOOKUP(A349,Rotación!$A:$A,Rotación!$O:$O,0,0,-1),"")))),"")</f>
        <v>21714000</v>
      </c>
      <c r="J349" s="13">
        <f>IFERROR(IF($F349="ALTA",$D349*0.94,
IF($F349="MEDIA",$D349*0.9,
IF($F349="BAJA",$D349*0.85,
IF($F349="LIQUIDAR",_xlfn.XLOOKUP(A349,Rotación!$A:$A,Rotación!$O:$O,0,0,-1),"")))),"")</f>
        <v>20790000</v>
      </c>
      <c r="K349" s="13" t="str">
        <f>_xlfn.XLOOKUP(A349,Rotación!$A:$A,Rotación!$P:$P,"",0,-1)</f>
        <v/>
      </c>
      <c r="L349" s="25" t="e">
        <f t="shared" si="22"/>
        <v>#VALUE!</v>
      </c>
      <c r="M349" s="26">
        <f t="shared" si="23"/>
        <v>0.8571428571428571</v>
      </c>
      <c r="N349" s="22" t="str">
        <f>IFERROR(VLOOKUP(A349,'Base ATR'!$1:$1048576,2,0),"")</f>
        <v/>
      </c>
      <c r="O349" s="23" t="str">
        <f t="shared" ca="1" si="24"/>
        <v/>
      </c>
      <c r="P349" t="str">
        <f t="shared" si="25"/>
        <v/>
      </c>
      <c r="R349" t="e">
        <f>VLOOKUP(A349,FORMULA!A:A,1,0)</f>
        <v>#N/A</v>
      </c>
    </row>
    <row r="350" spans="1:18" x14ac:dyDescent="0.3">
      <c r="A350" t="s">
        <v>5434</v>
      </c>
      <c r="B350" t="str">
        <f>IFERROR(VLOOKUP(A350,'Base ATP'!$1:$1048576,3,0),"")</f>
        <v>PEUGEOT</v>
      </c>
      <c r="C350" s="19" t="str">
        <f>IFERROR(VLOOKUP(A350,'Base ATP'!$1:$1048576,4,0),"")</f>
        <v>NUEVO 5008</v>
      </c>
      <c r="D350" s="20">
        <v>23100000</v>
      </c>
      <c r="E350" s="20">
        <v>19800000</v>
      </c>
      <c r="F350" s="13" t="s">
        <v>4033</v>
      </c>
      <c r="G350" s="13">
        <f>IFERROR(IF($F350="ALTA",$D350*1.03,
IF($F350="MEDIA",$D350*1,
IF($F350="BAJA",$D350*0.92,
IF($F350="LIQUIDAR",_xlfn.XLOOKUP(A350,Rotación!$A:$A,Rotación!$O:$O,0,0,-1),"")))),"")</f>
        <v>23100000</v>
      </c>
      <c r="H350" s="13">
        <f>IFERROR(IF($F350="ALTA",$D350*1,
IF($F350="MEDIA",$D350*0.97,
IF($F350="BAJA",$D350*0.9,
IF($F350="LIQUIDAR",_xlfn.XLOOKUP(A350,Rotación!$A:$A,Rotación!$O:$O,0,0,-1),"")))),"")</f>
        <v>22407000</v>
      </c>
      <c r="I350" s="13">
        <f>IFERROR(IF($F350="ALTA",$D350*0.97,
IF($F350="MEDIA",$D350*0.94,
IF($F350="BAJA",$D350*0.87,
IF($F350="LIQUIDAR",_xlfn.XLOOKUP(A350,Rotación!$A:$A,Rotación!$O:$O,0,0,-1),"")))),"")</f>
        <v>21714000</v>
      </c>
      <c r="J350" s="13">
        <f>IFERROR(IF($F350="ALTA",$D350*0.94,
IF($F350="MEDIA",$D350*0.9,
IF($F350="BAJA",$D350*0.85,
IF($F350="LIQUIDAR",_xlfn.XLOOKUP(A350,Rotación!$A:$A,Rotación!$O:$O,0,0,-1),"")))),"")</f>
        <v>20790000</v>
      </c>
      <c r="K350" s="13" t="str">
        <f>_xlfn.XLOOKUP(A350,Rotación!$A:$A,Rotación!$P:$P,"",0,-1)</f>
        <v/>
      </c>
      <c r="L350" s="25" t="e">
        <f t="shared" si="22"/>
        <v>#VALUE!</v>
      </c>
      <c r="M350" s="26">
        <f t="shared" si="23"/>
        <v>0.8571428571428571</v>
      </c>
      <c r="N350" s="22" t="str">
        <f>IFERROR(VLOOKUP(A350,'Base ATR'!$1:$1048576,2,0),"")</f>
        <v/>
      </c>
      <c r="O350" s="23" t="str">
        <f t="shared" ca="1" si="24"/>
        <v/>
      </c>
      <c r="P350" t="str">
        <f t="shared" si="25"/>
        <v/>
      </c>
      <c r="R350" t="e">
        <f>VLOOKUP(A350,FORMULA!A:A,1,0)</f>
        <v>#N/A</v>
      </c>
    </row>
    <row r="351" spans="1:18" x14ac:dyDescent="0.3">
      <c r="A351" t="s">
        <v>5435</v>
      </c>
      <c r="B351" t="str">
        <f>IFERROR(VLOOKUP(A351,'Base ATP'!$1:$1048576,3,0),"")</f>
        <v>HYUNDAI</v>
      </c>
      <c r="C351" s="19" t="str">
        <f>IFERROR(VLOOKUP(A351,'Base ATP'!$1:$1048576,4,0),"")</f>
        <v>NEW SANTA FE</v>
      </c>
      <c r="D351" s="20">
        <v>21450000</v>
      </c>
      <c r="E351" s="20">
        <v>17200000</v>
      </c>
      <c r="F351" s="13" t="s">
        <v>5398</v>
      </c>
      <c r="G351" s="13">
        <f>IFERROR(IF($F351="ALTA",$D351*1.03,
IF($F351="MEDIA",$D351*1,
IF($F351="BAJA",$D351*0.92,
IF($F351="LIQUIDAR",_xlfn.XLOOKUP(A351,Rotación!$A:$A,Rotación!$O:$O,0,0,-1),"")))),"")</f>
        <v>19734000</v>
      </c>
      <c r="H351" s="13">
        <f>IFERROR(IF($F351="ALTA",$D351*1,
IF($F351="MEDIA",$D351*0.97,
IF($F351="BAJA",$D351*0.9,
IF($F351="LIQUIDAR",_xlfn.XLOOKUP(A351,Rotación!$A:$A,Rotación!$O:$O,0,0,-1),"")))),"")</f>
        <v>19305000</v>
      </c>
      <c r="I351" s="13">
        <f>IFERROR(IF($F351="ALTA",$D351*0.97,
IF($F351="MEDIA",$D351*0.94,
IF($F351="BAJA",$D351*0.87,
IF($F351="LIQUIDAR",_xlfn.XLOOKUP(A351,Rotación!$A:$A,Rotación!$O:$O,0,0,-1),"")))),"")</f>
        <v>18661500</v>
      </c>
      <c r="J351" s="13">
        <f>IFERROR(IF($F351="ALTA",$D351*0.94,
IF($F351="MEDIA",$D351*0.9,
IF($F351="BAJA",$D351*0.85,
IF($F351="LIQUIDAR",_xlfn.XLOOKUP(A351,Rotación!$A:$A,Rotación!$O:$O,0,0,-1),"")))),"")</f>
        <v>18232500</v>
      </c>
      <c r="K351" s="13" t="str">
        <f>_xlfn.XLOOKUP(A351,Rotación!$A:$A,Rotación!$P:$P,"",0,-1)</f>
        <v/>
      </c>
      <c r="L351" s="25" t="e">
        <f t="shared" si="22"/>
        <v>#VALUE!</v>
      </c>
      <c r="M351" s="26">
        <f t="shared" si="23"/>
        <v>0.80186480186480191</v>
      </c>
      <c r="N351" s="22" t="str">
        <f>IFERROR(VLOOKUP(A351,'Base ATR'!$1:$1048576,2,0),"")</f>
        <v/>
      </c>
      <c r="O351" s="23" t="str">
        <f t="shared" ca="1" si="24"/>
        <v/>
      </c>
      <c r="P351" t="str">
        <f t="shared" si="25"/>
        <v/>
      </c>
      <c r="R351" t="e">
        <f>VLOOKUP(A351,FORMULA!A:A,1,0)</f>
        <v>#N/A</v>
      </c>
    </row>
    <row r="352" spans="1:18" x14ac:dyDescent="0.3">
      <c r="A352" t="s">
        <v>5382</v>
      </c>
      <c r="B352" t="str">
        <f>IFERROR(VLOOKUP(A352,'Base ATP'!$1:$1048576,3,0),"")</f>
        <v>CHEVROLET</v>
      </c>
      <c r="C352" s="19" t="str">
        <f>IFERROR(VLOOKUP(A352,'Base ATP'!$1:$1048576,4,0),"")</f>
        <v>SILVERADO</v>
      </c>
      <c r="D352" s="20">
        <v>33800000</v>
      </c>
      <c r="E352" s="20">
        <v>27600000</v>
      </c>
      <c r="F352" s="13" t="s">
        <v>4033</v>
      </c>
      <c r="G352" s="13">
        <f>IFERROR(IF($F352="ALTA",$D352*1.03,
IF($F352="MEDIA",$D352*1,
IF($F352="BAJA",$D352*0.92,
IF($F352="LIQUIDAR",_xlfn.XLOOKUP(A352,Rotación!$A:$A,Rotación!$O:$O,0,0,-1),"")))),"")</f>
        <v>33800000</v>
      </c>
      <c r="H352" s="13">
        <f>IFERROR(IF($F352="ALTA",$D352*1,
IF($F352="MEDIA",$D352*0.97,
IF($F352="BAJA",$D352*0.9,
IF($F352="LIQUIDAR",_xlfn.XLOOKUP(A352,Rotación!$A:$A,Rotación!$O:$O,0,0,-1),"")))),"")</f>
        <v>32786000</v>
      </c>
      <c r="I352" s="13">
        <f>IFERROR(IF($F352="ALTA",$D352*0.97,
IF($F352="MEDIA",$D352*0.94,
IF($F352="BAJA",$D352*0.87,
IF($F352="LIQUIDAR",_xlfn.XLOOKUP(A352,Rotación!$A:$A,Rotación!$O:$O,0,0,-1),"")))),"")</f>
        <v>31772000</v>
      </c>
      <c r="J352" s="13">
        <f>IFERROR(IF($F352="ALTA",$D352*0.94,
IF($F352="MEDIA",$D352*0.9,
IF($F352="BAJA",$D352*0.85,
IF($F352="LIQUIDAR",_xlfn.XLOOKUP(A352,Rotación!$A:$A,Rotación!$O:$O,0,0,-1),"")))),"")</f>
        <v>30420000</v>
      </c>
      <c r="K352" s="13" t="str">
        <f>_xlfn.XLOOKUP(A352,Rotación!$A:$A,Rotación!$P:$P,"",0,-1)</f>
        <v/>
      </c>
      <c r="L352" s="25" t="e">
        <f t="shared" si="22"/>
        <v>#VALUE!</v>
      </c>
      <c r="M352" s="26">
        <f t="shared" si="23"/>
        <v>0.81656804733727806</v>
      </c>
      <c r="N352" s="22">
        <f>IFERROR(VLOOKUP(A352,'Base ATR'!$1:$1048576,2,0),"")</f>
        <v>46055.652777777781</v>
      </c>
      <c r="O352" s="23">
        <f t="shared" ca="1" si="24"/>
        <v>170.34722222221899</v>
      </c>
      <c r="P352" t="str">
        <f t="shared" si="25"/>
        <v>SOBRE MERCADO</v>
      </c>
      <c r="R352" t="e">
        <f>VLOOKUP(A352,FORMULA!A:A,1,0)</f>
        <v>#N/A</v>
      </c>
    </row>
    <row r="353" spans="1:18" x14ac:dyDescent="0.3">
      <c r="A353" t="s">
        <v>5436</v>
      </c>
      <c r="B353" t="str">
        <f>IFERROR(VLOOKUP(A353,'Base ATP'!$1:$1048576,3,0),"")</f>
        <v>JMC</v>
      </c>
      <c r="C353" s="19" t="str">
        <f>IFERROR(VLOOKUP(A353,'Base ATP'!$1:$1048576,4,0),"")</f>
        <v>GRAND AVENUE</v>
      </c>
      <c r="D353" s="20">
        <v>17100000</v>
      </c>
      <c r="E353" s="20">
        <v>13800000</v>
      </c>
      <c r="F353" s="13" t="s">
        <v>4033</v>
      </c>
      <c r="G353" s="13">
        <f>IFERROR(IF($F353="ALTA",$D353*1.03,
IF($F353="MEDIA",$D353*1,
IF($F353="BAJA",$D353*0.92,
IF($F353="LIQUIDAR",_xlfn.XLOOKUP(A353,Rotación!$A:$A,Rotación!$O:$O,0,0,-1),"")))),"")</f>
        <v>17100000</v>
      </c>
      <c r="H353" s="13">
        <f>IFERROR(IF($F353="ALTA",$D353*1,
IF($F353="MEDIA",$D353*0.97,
IF($F353="BAJA",$D353*0.9,
IF($F353="LIQUIDAR",_xlfn.XLOOKUP(A353,Rotación!$A:$A,Rotación!$O:$O,0,0,-1),"")))),"")</f>
        <v>16587000</v>
      </c>
      <c r="I353" s="13">
        <f>IFERROR(IF($F353="ALTA",$D353*0.97,
IF($F353="MEDIA",$D353*0.94,
IF($F353="BAJA",$D353*0.87,
IF($F353="LIQUIDAR",_xlfn.XLOOKUP(A353,Rotación!$A:$A,Rotación!$O:$O,0,0,-1),"")))),"")</f>
        <v>16074000</v>
      </c>
      <c r="J353" s="13">
        <f>IFERROR(IF($F353="ALTA",$D353*0.94,
IF($F353="MEDIA",$D353*0.9,
IF($F353="BAJA",$D353*0.85,
IF($F353="LIQUIDAR",_xlfn.XLOOKUP(A353,Rotación!$A:$A,Rotación!$O:$O,0,0,-1),"")))),"")</f>
        <v>15390000</v>
      </c>
      <c r="K353" s="13" t="str">
        <f>_xlfn.XLOOKUP(A353,Rotación!$A:$A,Rotación!$P:$P,"",0,-1)</f>
        <v/>
      </c>
      <c r="L353" s="25" t="e">
        <f t="shared" si="22"/>
        <v>#VALUE!</v>
      </c>
      <c r="M353" s="26">
        <f t="shared" si="23"/>
        <v>0.80701754385964908</v>
      </c>
      <c r="N353" s="22" t="str">
        <f>IFERROR(VLOOKUP(A353,'Base ATR'!$1:$1048576,2,0),"")</f>
        <v/>
      </c>
      <c r="O353" s="23" t="str">
        <f t="shared" ca="1" si="24"/>
        <v/>
      </c>
      <c r="P353" t="str">
        <f t="shared" si="25"/>
        <v/>
      </c>
      <c r="R353" t="e">
        <f>VLOOKUP(A353,FORMULA!A:A,1,0)</f>
        <v>#N/A</v>
      </c>
    </row>
    <row r="354" spans="1:18" x14ac:dyDescent="0.3">
      <c r="A354" t="s">
        <v>5437</v>
      </c>
      <c r="B354" t="str">
        <f>IFERROR(VLOOKUP(A354,'Base ATP'!$1:$1048576,3,0),"")</f>
        <v>OPEL</v>
      </c>
      <c r="C354" s="19" t="str">
        <f>IFERROR(VLOOKUP(A354,'Base ATP'!$1:$1048576,4,0),"")</f>
        <v>NEW GRANDLAND</v>
      </c>
      <c r="D354" s="20">
        <v>15400000</v>
      </c>
      <c r="E354" s="20">
        <v>12500000</v>
      </c>
      <c r="F354" s="13" t="s">
        <v>4033</v>
      </c>
      <c r="G354" s="13">
        <f>IFERROR(IF($F354="ALTA",$D354*1.03,
IF($F354="MEDIA",$D354*1,
IF($F354="BAJA",$D354*0.92,
IF($F354="LIQUIDAR",_xlfn.XLOOKUP(A354,Rotación!$A:$A,Rotación!$O:$O,0,0,-1),"")))),"")</f>
        <v>15400000</v>
      </c>
      <c r="H354" s="13">
        <f>IFERROR(IF($F354="ALTA",$D354*1,
IF($F354="MEDIA",$D354*0.97,
IF($F354="BAJA",$D354*0.9,
IF($F354="LIQUIDAR",_xlfn.XLOOKUP(A354,Rotación!$A:$A,Rotación!$O:$O,0,0,-1),"")))),"")</f>
        <v>14938000</v>
      </c>
      <c r="I354" s="13">
        <f>IFERROR(IF($F354="ALTA",$D354*0.97,
IF($F354="MEDIA",$D354*0.94,
IF($F354="BAJA",$D354*0.87,
IF($F354="LIQUIDAR",_xlfn.XLOOKUP(A354,Rotación!$A:$A,Rotación!$O:$O,0,0,-1),"")))),"")</f>
        <v>14476000</v>
      </c>
      <c r="J354" s="13">
        <f>IFERROR(IF($F354="ALTA",$D354*0.94,
IF($F354="MEDIA",$D354*0.9,
IF($F354="BAJA",$D354*0.85,
IF($F354="LIQUIDAR",_xlfn.XLOOKUP(A354,Rotación!$A:$A,Rotación!$O:$O,0,0,-1),"")))),"")</f>
        <v>13860000</v>
      </c>
      <c r="K354" s="13" t="str">
        <f>_xlfn.XLOOKUP(A354,Rotación!$A:$A,Rotación!$P:$P,"",0,-1)</f>
        <v/>
      </c>
      <c r="L354" s="25" t="e">
        <f t="shared" si="22"/>
        <v>#VALUE!</v>
      </c>
      <c r="M354" s="26">
        <f t="shared" si="23"/>
        <v>0.81168831168831168</v>
      </c>
      <c r="N354" s="22" t="str">
        <f>IFERROR(VLOOKUP(A354,'Base ATR'!$1:$1048576,2,0),"")</f>
        <v/>
      </c>
      <c r="O354" s="23" t="str">
        <f t="shared" ca="1" si="24"/>
        <v/>
      </c>
      <c r="P354" t="str">
        <f t="shared" si="25"/>
        <v/>
      </c>
      <c r="R354" t="e">
        <f>VLOOKUP(A354,FORMULA!A:A,1,0)</f>
        <v>#N/A</v>
      </c>
    </row>
    <row r="355" spans="1:18" x14ac:dyDescent="0.3">
      <c r="A355" t="s">
        <v>5438</v>
      </c>
      <c r="B355" t="str">
        <f>IFERROR(VLOOKUP(A355,'Base ATP'!$1:$1048576,3,0),"")</f>
        <v>EXEED</v>
      </c>
      <c r="C355" s="19" t="str">
        <f>IFERROR(VLOOKUP(A355,'Base ATP'!$1:$1048576,4,0),"")</f>
        <v>LX</v>
      </c>
      <c r="D355" s="20">
        <v>14400000</v>
      </c>
      <c r="E355" s="20">
        <v>11000000</v>
      </c>
      <c r="F355" s="13" t="s">
        <v>5398</v>
      </c>
      <c r="G355" s="13">
        <f>IFERROR(IF($F355="ALTA",$D355*1.03,
IF($F355="MEDIA",$D355*1,
IF($F355="BAJA",$D355*0.92,
IF($F355="LIQUIDAR",_xlfn.XLOOKUP(A355,Rotación!$A:$A,Rotación!$O:$O,0,0,-1),"")))),"")</f>
        <v>13248000</v>
      </c>
      <c r="H355" s="13">
        <f>IFERROR(IF($F355="ALTA",$D355*1,
IF($F355="MEDIA",$D355*0.97,
IF($F355="BAJA",$D355*0.9,
IF($F355="LIQUIDAR",_xlfn.XLOOKUP(A355,Rotación!$A:$A,Rotación!$O:$O,0,0,-1),"")))),"")</f>
        <v>12960000</v>
      </c>
      <c r="I355" s="13">
        <f>IFERROR(IF($F355="ALTA",$D355*0.97,
IF($F355="MEDIA",$D355*0.94,
IF($F355="BAJA",$D355*0.87,
IF($F355="LIQUIDAR",_xlfn.XLOOKUP(A355,Rotación!$A:$A,Rotación!$O:$O,0,0,-1),"")))),"")</f>
        <v>12528000</v>
      </c>
      <c r="J355" s="13">
        <f>IFERROR(IF($F355="ALTA",$D355*0.94,
IF($F355="MEDIA",$D355*0.9,
IF($F355="BAJA",$D355*0.85,
IF($F355="LIQUIDAR",_xlfn.XLOOKUP(A355,Rotación!$A:$A,Rotación!$O:$O,0,0,-1),"")))),"")</f>
        <v>12240000</v>
      </c>
      <c r="K355" s="13" t="str">
        <f>_xlfn.XLOOKUP(A355,Rotación!$A:$A,Rotación!$P:$P,"",0,-1)</f>
        <v/>
      </c>
      <c r="L355" s="25" t="e">
        <f t="shared" si="22"/>
        <v>#VALUE!</v>
      </c>
      <c r="M355" s="26">
        <f t="shared" si="23"/>
        <v>0.76388888888888884</v>
      </c>
      <c r="N355" s="22" t="str">
        <f>IFERROR(VLOOKUP(A355,'Base ATR'!$1:$1048576,2,0),"")</f>
        <v/>
      </c>
      <c r="O355" s="23" t="str">
        <f t="shared" ca="1" si="24"/>
        <v/>
      </c>
      <c r="P355" t="str">
        <f t="shared" si="25"/>
        <v/>
      </c>
      <c r="R355" t="e">
        <f>VLOOKUP(A355,FORMULA!A:A,1,0)</f>
        <v>#N/A</v>
      </c>
    </row>
    <row r="356" spans="1:18" x14ac:dyDescent="0.3">
      <c r="A356" t="s">
        <v>5270</v>
      </c>
      <c r="B356" t="str">
        <f>IFERROR(VLOOKUP(A356,'Base ATP'!$1:$1048576,3,0),"")</f>
        <v>EXEED</v>
      </c>
      <c r="C356" s="19" t="str">
        <f>IFERROR(VLOOKUP(A356,'Base ATP'!$1:$1048576,4,0),"")</f>
        <v>VX</v>
      </c>
      <c r="D356" s="20">
        <v>30400000</v>
      </c>
      <c r="E356" s="20">
        <v>23500000</v>
      </c>
      <c r="F356" s="13" t="s">
        <v>5398</v>
      </c>
      <c r="G356" s="13">
        <f>IFERROR(IF($F356="ALTA",$D356*1.03,
IF($F356="MEDIA",$D356*1,
IF($F356="BAJA",$D356*0.92,
IF($F356="LIQUIDAR",_xlfn.XLOOKUP(A356,Rotación!$A:$A,Rotación!$O:$O,0,0,-1),"")))),"")</f>
        <v>27968000</v>
      </c>
      <c r="H356" s="13">
        <f>IFERROR(IF($F356="ALTA",$D356*1,
IF($F356="MEDIA",$D356*0.97,
IF($F356="BAJA",$D356*0.9,
IF($F356="LIQUIDAR",_xlfn.XLOOKUP(A356,Rotación!$A:$A,Rotación!$O:$O,0,0,-1),"")))),"")</f>
        <v>27360000</v>
      </c>
      <c r="I356" s="13">
        <f>IFERROR(IF($F356="ALTA",$D356*0.97,
IF($F356="MEDIA",$D356*0.94,
IF($F356="BAJA",$D356*0.87,
IF($F356="LIQUIDAR",_xlfn.XLOOKUP(A356,Rotación!$A:$A,Rotación!$O:$O,0,0,-1),"")))),"")</f>
        <v>26448000</v>
      </c>
      <c r="J356" s="13">
        <f>IFERROR(IF($F356="ALTA",$D356*0.94,
IF($F356="MEDIA",$D356*0.9,
IF($F356="BAJA",$D356*0.85,
IF($F356="LIQUIDAR",_xlfn.XLOOKUP(A356,Rotación!$A:$A,Rotación!$O:$O,0,0,-1),"")))),"")</f>
        <v>25840000</v>
      </c>
      <c r="K356" s="13">
        <f>_xlfn.XLOOKUP(A356,Rotación!$A:$A,Rotación!$P:$P,"",0,-1)</f>
        <v>28990000</v>
      </c>
      <c r="L356" s="25">
        <f t="shared" si="22"/>
        <v>-1410000</v>
      </c>
      <c r="M356" s="26">
        <f t="shared" si="23"/>
        <v>0.77302631578947367</v>
      </c>
      <c r="N356" s="22">
        <f>IFERROR(VLOOKUP(A356,'Base ATR'!$1:$1048576,2,0),"")</f>
        <v>46161.649305555555</v>
      </c>
      <c r="O356" s="23">
        <f t="shared" ca="1" si="24"/>
        <v>64.350694444445253</v>
      </c>
      <c r="P356" t="str">
        <f t="shared" si="25"/>
        <v>BAJO MERCADO</v>
      </c>
      <c r="R356" t="e">
        <f>VLOOKUP(A356,FORMULA!A:A,1,0)</f>
        <v>#N/A</v>
      </c>
    </row>
    <row r="357" spans="1:18" x14ac:dyDescent="0.3">
      <c r="A357" t="s">
        <v>5439</v>
      </c>
      <c r="B357" t="str">
        <f>IFERROR(VLOOKUP(A357,'Base ATP'!$1:$1048576,3,0),"")</f>
        <v>NISSAN</v>
      </c>
      <c r="C357" s="19" t="str">
        <f>IFERROR(VLOOKUP(A357,'Base ATP'!$1:$1048576,4,0),"")</f>
        <v>QASHQAI</v>
      </c>
      <c r="D357" s="20">
        <v>15780000</v>
      </c>
      <c r="E357" s="20">
        <v>12500000</v>
      </c>
      <c r="F357" s="13" t="s">
        <v>5398</v>
      </c>
      <c r="G357" s="13">
        <f>IFERROR(IF($F357="ALTA",$D357*1.03,
IF($F357="MEDIA",$D357*1,
IF($F357="BAJA",$D357*0.92,
IF($F357="LIQUIDAR",_xlfn.XLOOKUP(A357,Rotación!$A:$A,Rotación!$O:$O,0,0,-1),"")))),"")</f>
        <v>14517600</v>
      </c>
      <c r="H357" s="13">
        <f>IFERROR(IF($F357="ALTA",$D357*1,
IF($F357="MEDIA",$D357*0.97,
IF($F357="BAJA",$D357*0.9,
IF($F357="LIQUIDAR",_xlfn.XLOOKUP(A357,Rotación!$A:$A,Rotación!$O:$O,0,0,-1),"")))),"")</f>
        <v>14202000</v>
      </c>
      <c r="I357" s="13">
        <f>IFERROR(IF($F357="ALTA",$D357*0.97,
IF($F357="MEDIA",$D357*0.94,
IF($F357="BAJA",$D357*0.87,
IF($F357="LIQUIDAR",_xlfn.XLOOKUP(A357,Rotación!$A:$A,Rotación!$O:$O,0,0,-1),"")))),"")</f>
        <v>13728600</v>
      </c>
      <c r="J357" s="13">
        <f>IFERROR(IF($F357="ALTA",$D357*0.94,
IF($F357="MEDIA",$D357*0.9,
IF($F357="BAJA",$D357*0.85,
IF($F357="LIQUIDAR",_xlfn.XLOOKUP(A357,Rotación!$A:$A,Rotación!$O:$O,0,0,-1),"")))),"")</f>
        <v>13413000</v>
      </c>
      <c r="K357" s="13" t="str">
        <f>_xlfn.XLOOKUP(A357,Rotación!$A:$A,Rotación!$P:$P,"",0,-1)</f>
        <v/>
      </c>
      <c r="L357" s="25" t="e">
        <f t="shared" si="22"/>
        <v>#VALUE!</v>
      </c>
      <c r="M357" s="26">
        <f t="shared" si="23"/>
        <v>0.79214195183776936</v>
      </c>
      <c r="N357" s="22" t="str">
        <f>IFERROR(VLOOKUP(A357,'Base ATR'!$1:$1048576,2,0),"")</f>
        <v/>
      </c>
      <c r="O357" s="23" t="str">
        <f t="shared" ca="1" si="24"/>
        <v/>
      </c>
      <c r="P357" t="str">
        <f t="shared" si="25"/>
        <v/>
      </c>
      <c r="R357" t="e">
        <f>VLOOKUP(A357,FORMULA!A:A,1,0)</f>
        <v>#N/A</v>
      </c>
    </row>
    <row r="358" spans="1:18" x14ac:dyDescent="0.3">
      <c r="A358" t="s">
        <v>5440</v>
      </c>
      <c r="B358" t="str">
        <f>IFERROR(VLOOKUP(A358,'Base ATP'!$1:$1048576,3,0),"")</f>
        <v>CHEVROLET</v>
      </c>
      <c r="C358" s="19" t="str">
        <f>IFERROR(VLOOKUP(A358,'Base ATP'!$1:$1048576,4,0),"")</f>
        <v>GROOVE</v>
      </c>
      <c r="D358" s="20">
        <v>9200000</v>
      </c>
      <c r="E358" s="20">
        <v>7500000</v>
      </c>
      <c r="F358" s="13" t="s">
        <v>4033</v>
      </c>
      <c r="G358" s="13">
        <f>IFERROR(IF($F358="ALTA",$D358*1.03,
IF($F358="MEDIA",$D358*1,
IF($F358="BAJA",$D358*0.92,
IF($F358="LIQUIDAR",_xlfn.XLOOKUP(A358,Rotación!$A:$A,Rotación!$O:$O,0,0,-1),"")))),"")</f>
        <v>9200000</v>
      </c>
      <c r="H358" s="13">
        <f>IFERROR(IF($F358="ALTA",$D358*1,
IF($F358="MEDIA",$D358*0.97,
IF($F358="BAJA",$D358*0.9,
IF($F358="LIQUIDAR",_xlfn.XLOOKUP(A358,Rotación!$A:$A,Rotación!$O:$O,0,0,-1),"")))),"")</f>
        <v>8924000</v>
      </c>
      <c r="I358" s="13">
        <f>IFERROR(IF($F358="ALTA",$D358*0.97,
IF($F358="MEDIA",$D358*0.94,
IF($F358="BAJA",$D358*0.87,
IF($F358="LIQUIDAR",_xlfn.XLOOKUP(A358,Rotación!$A:$A,Rotación!$O:$O,0,0,-1),"")))),"")</f>
        <v>8648000</v>
      </c>
      <c r="J358" s="13">
        <f>IFERROR(IF($F358="ALTA",$D358*0.94,
IF($F358="MEDIA",$D358*0.9,
IF($F358="BAJA",$D358*0.85,
IF($F358="LIQUIDAR",_xlfn.XLOOKUP(A358,Rotación!$A:$A,Rotación!$O:$O,0,0,-1),"")))),"")</f>
        <v>8280000</v>
      </c>
      <c r="K358" s="13" t="str">
        <f>_xlfn.XLOOKUP(A358,Rotación!$A:$A,Rotación!$P:$P,"",0,-1)</f>
        <v/>
      </c>
      <c r="L358" s="25" t="e">
        <f t="shared" si="22"/>
        <v>#VALUE!</v>
      </c>
      <c r="M358" s="26">
        <f t="shared" si="23"/>
        <v>0.81521739130434778</v>
      </c>
      <c r="N358" s="22" t="str">
        <f>IFERROR(VLOOKUP(A358,'Base ATR'!$1:$1048576,2,0),"")</f>
        <v/>
      </c>
      <c r="O358" s="23" t="str">
        <f t="shared" ca="1" si="24"/>
        <v/>
      </c>
      <c r="P358" t="str">
        <f t="shared" si="25"/>
        <v/>
      </c>
      <c r="R358" t="e">
        <f>VLOOKUP(A358,FORMULA!A:A,1,0)</f>
        <v>#N/A</v>
      </c>
    </row>
    <row r="359" spans="1:18" x14ac:dyDescent="0.3">
      <c r="A359" t="s">
        <v>5441</v>
      </c>
      <c r="B359" t="str">
        <f>IFERROR(VLOOKUP(A359,'Base ATP'!$1:$1048576,3,0),"")</f>
        <v>DFSK</v>
      </c>
      <c r="C359" s="19">
        <f>IFERROR(VLOOKUP(A359,'Base ATP'!$1:$1048576,4,0),"")</f>
        <v>560</v>
      </c>
      <c r="D359" s="20">
        <v>9390000</v>
      </c>
      <c r="E359" s="20">
        <v>7300000</v>
      </c>
      <c r="F359" s="13" t="s">
        <v>4033</v>
      </c>
      <c r="G359" s="13">
        <f>IFERROR(IF($F359="ALTA",$D359*1.03,
IF($F359="MEDIA",$D359*1,
IF($F359="BAJA",$D359*0.92,
IF($F359="LIQUIDAR",_xlfn.XLOOKUP(A359,Rotación!$A:$A,Rotación!$O:$O,0,0,-1),"")))),"")</f>
        <v>9390000</v>
      </c>
      <c r="H359" s="13">
        <f>IFERROR(IF($F359="ALTA",$D359*1,
IF($F359="MEDIA",$D359*0.97,
IF($F359="BAJA",$D359*0.9,
IF($F359="LIQUIDAR",_xlfn.XLOOKUP(A359,Rotación!$A:$A,Rotación!$O:$O,0,0,-1),"")))),"")</f>
        <v>9108300</v>
      </c>
      <c r="I359" s="13">
        <f>IFERROR(IF($F359="ALTA",$D359*0.97,
IF($F359="MEDIA",$D359*0.94,
IF($F359="BAJA",$D359*0.87,
IF($F359="LIQUIDAR",_xlfn.XLOOKUP(A359,Rotación!$A:$A,Rotación!$O:$O,0,0,-1),"")))),"")</f>
        <v>8826600</v>
      </c>
      <c r="J359" s="13">
        <f>IFERROR(IF($F359="ALTA",$D359*0.94,
IF($F359="MEDIA",$D359*0.9,
IF($F359="BAJA",$D359*0.85,
IF($F359="LIQUIDAR",_xlfn.XLOOKUP(A359,Rotación!$A:$A,Rotación!$O:$O,0,0,-1),"")))),"")</f>
        <v>8451000</v>
      </c>
      <c r="K359" s="13" t="str">
        <f>_xlfn.XLOOKUP(A359,Rotación!$A:$A,Rotación!$P:$P,"",0,-1)</f>
        <v/>
      </c>
      <c r="L359" s="25" t="e">
        <f t="shared" si="22"/>
        <v>#VALUE!</v>
      </c>
      <c r="M359" s="26">
        <f t="shared" si="23"/>
        <v>0.77742279020234295</v>
      </c>
      <c r="N359" s="22" t="str">
        <f>IFERROR(VLOOKUP(A359,'Base ATR'!$1:$1048576,2,0),"")</f>
        <v/>
      </c>
      <c r="O359" s="23" t="str">
        <f t="shared" ca="1" si="24"/>
        <v/>
      </c>
      <c r="P359" t="str">
        <f t="shared" si="25"/>
        <v/>
      </c>
      <c r="R359" t="e">
        <f>VLOOKUP(A359,FORMULA!A:A,1,0)</f>
        <v>#N/A</v>
      </c>
    </row>
    <row r="360" spans="1:18" x14ac:dyDescent="0.3">
      <c r="A360" t="s">
        <v>5442</v>
      </c>
      <c r="B360" t="str">
        <f>IFERROR(VLOOKUP(A360,'Base ATP'!$1:$1048576,3,0),"")</f>
        <v>KIA</v>
      </c>
      <c r="C360" s="19" t="str">
        <f>IFERROR(VLOOKUP(A360,'Base ATP'!$1:$1048576,4,0),"")</f>
        <v>SPORTAGE</v>
      </c>
      <c r="D360" s="20">
        <v>12050000</v>
      </c>
      <c r="E360" s="20">
        <v>10000000</v>
      </c>
      <c r="F360" s="13" t="s">
        <v>4033</v>
      </c>
      <c r="G360" s="13">
        <f>IFERROR(IF($F360="ALTA",$D360*1.03,
IF($F360="MEDIA",$D360*1,
IF($F360="BAJA",$D360*0.92,
IF($F360="LIQUIDAR",_xlfn.XLOOKUP(A360,Rotación!$A:$A,Rotación!$O:$O,0,0,-1),"")))),"")</f>
        <v>12050000</v>
      </c>
      <c r="H360" s="13">
        <f>IFERROR(IF($F360="ALTA",$D360*1,
IF($F360="MEDIA",$D360*0.97,
IF($F360="BAJA",$D360*0.9,
IF($F360="LIQUIDAR",_xlfn.XLOOKUP(A360,Rotación!$A:$A,Rotación!$O:$O,0,0,-1),"")))),"")</f>
        <v>11688500</v>
      </c>
      <c r="I360" s="13">
        <f>IFERROR(IF($F360="ALTA",$D360*0.97,
IF($F360="MEDIA",$D360*0.94,
IF($F360="BAJA",$D360*0.87,
IF($F360="LIQUIDAR",_xlfn.XLOOKUP(A360,Rotación!$A:$A,Rotación!$O:$O,0,0,-1),"")))),"")</f>
        <v>11327000</v>
      </c>
      <c r="J360" s="13">
        <f>IFERROR(IF($F360="ALTA",$D360*0.94,
IF($F360="MEDIA",$D360*0.9,
IF($F360="BAJA",$D360*0.85,
IF($F360="LIQUIDAR",_xlfn.XLOOKUP(A360,Rotación!$A:$A,Rotación!$O:$O,0,0,-1),"")))),"")</f>
        <v>10845000</v>
      </c>
      <c r="K360" s="13" t="str">
        <f>_xlfn.XLOOKUP(A360,Rotación!$A:$A,Rotación!$P:$P,"",0,-1)</f>
        <v/>
      </c>
      <c r="L360" s="25" t="e">
        <f t="shared" si="22"/>
        <v>#VALUE!</v>
      </c>
      <c r="M360" s="26">
        <f t="shared" si="23"/>
        <v>0.82987551867219922</v>
      </c>
      <c r="N360" s="22" t="str">
        <f>IFERROR(VLOOKUP(A360,'Base ATR'!$1:$1048576,2,0),"")</f>
        <v/>
      </c>
      <c r="O360" s="23" t="str">
        <f t="shared" ca="1" si="24"/>
        <v/>
      </c>
      <c r="P360" t="str">
        <f t="shared" si="25"/>
        <v/>
      </c>
      <c r="R360" t="e">
        <f>VLOOKUP(A360,FORMULA!A:A,1,0)</f>
        <v>#N/A</v>
      </c>
    </row>
    <row r="361" spans="1:18" x14ac:dyDescent="0.3">
      <c r="A361" t="s">
        <v>5443</v>
      </c>
      <c r="B361" t="str">
        <f>IFERROR(VLOOKUP(A361,'Base ATP'!$1:$1048576,3,0),"")</f>
        <v>FORD</v>
      </c>
      <c r="C361" s="19" t="str">
        <f>IFERROR(VLOOKUP(A361,'Base ATP'!$1:$1048576,4,0),"")</f>
        <v>EDGE ALL NEW</v>
      </c>
      <c r="D361" s="20">
        <v>15590000</v>
      </c>
      <c r="E361" s="20">
        <v>12700000</v>
      </c>
      <c r="F361" s="13" t="s">
        <v>4033</v>
      </c>
      <c r="G361" s="13">
        <f>IFERROR(IF($F361="ALTA",$D361*1.03,
IF($F361="MEDIA",$D361*1,
IF($F361="BAJA",$D361*0.92,
IF($F361="LIQUIDAR",_xlfn.XLOOKUP(A361,Rotación!$A:$A,Rotación!$O:$O,0,0,-1),"")))),"")</f>
        <v>15590000</v>
      </c>
      <c r="H361" s="13">
        <f>IFERROR(IF($F361="ALTA",$D361*1,
IF($F361="MEDIA",$D361*0.97,
IF($F361="BAJA",$D361*0.9,
IF($F361="LIQUIDAR",_xlfn.XLOOKUP(A361,Rotación!$A:$A,Rotación!$O:$O,0,0,-1),"")))),"")</f>
        <v>15122300</v>
      </c>
      <c r="I361" s="13">
        <f>IFERROR(IF($F361="ALTA",$D361*0.97,
IF($F361="MEDIA",$D361*0.94,
IF($F361="BAJA",$D361*0.87,
IF($F361="LIQUIDAR",_xlfn.XLOOKUP(A361,Rotación!$A:$A,Rotación!$O:$O,0,0,-1),"")))),"")</f>
        <v>14654600</v>
      </c>
      <c r="J361" s="13">
        <f>IFERROR(IF($F361="ALTA",$D361*0.94,
IF($F361="MEDIA",$D361*0.9,
IF($F361="BAJA",$D361*0.85,
IF($F361="LIQUIDAR",_xlfn.XLOOKUP(A361,Rotación!$A:$A,Rotación!$O:$O,0,0,-1),"")))),"")</f>
        <v>14031000</v>
      </c>
      <c r="K361" s="13" t="str">
        <f>_xlfn.XLOOKUP(A361,Rotación!$A:$A,Rotación!$P:$P,"",0,-1)</f>
        <v/>
      </c>
      <c r="L361" s="25" t="e">
        <f t="shared" si="22"/>
        <v>#VALUE!</v>
      </c>
      <c r="M361" s="26">
        <f t="shared" si="23"/>
        <v>0.81462475946119306</v>
      </c>
      <c r="N361" s="22" t="str">
        <f>IFERROR(VLOOKUP(A361,'Base ATR'!$1:$1048576,2,0),"")</f>
        <v/>
      </c>
      <c r="O361" s="23" t="str">
        <f t="shared" ca="1" si="24"/>
        <v/>
      </c>
      <c r="P361" t="str">
        <f t="shared" si="25"/>
        <v/>
      </c>
      <c r="R361" t="e">
        <f>VLOOKUP(A361,FORMULA!A:A,1,0)</f>
        <v>#N/A</v>
      </c>
    </row>
    <row r="362" spans="1:18" x14ac:dyDescent="0.3">
      <c r="A362" t="s">
        <v>5299</v>
      </c>
      <c r="B362" t="str">
        <f>IFERROR(VLOOKUP(A362,'Base ATP'!$1:$1048576,3,0),"")</f>
        <v>JETOUR</v>
      </c>
      <c r="C362" s="19" t="str">
        <f>IFERROR(VLOOKUP(A362,'Base ATP'!$1:$1048576,4,0),"")</f>
        <v>X70</v>
      </c>
      <c r="D362" s="20">
        <v>10800000</v>
      </c>
      <c r="E362" s="20">
        <v>9000000</v>
      </c>
      <c r="F362" s="13" t="s">
        <v>4033</v>
      </c>
      <c r="G362" s="13">
        <f>IFERROR(IF($F362="ALTA",$D362*1.03,
IF($F362="MEDIA",$D362*1,
IF($F362="BAJA",$D362*0.92,
IF($F362="LIQUIDAR",_xlfn.XLOOKUP(A362,Rotación!$A:$A,Rotación!$O:$O,0,0,-1),"")))),"")</f>
        <v>10800000</v>
      </c>
      <c r="H362" s="13">
        <f>IFERROR(IF($F362="ALTA",$D362*1,
IF($F362="MEDIA",$D362*0.97,
IF($F362="BAJA",$D362*0.9,
IF($F362="LIQUIDAR",_xlfn.XLOOKUP(A362,Rotación!$A:$A,Rotación!$O:$O,0,0,-1),"")))),"")</f>
        <v>10476000</v>
      </c>
      <c r="I362" s="13">
        <f>IFERROR(IF($F362="ALTA",$D362*0.97,
IF($F362="MEDIA",$D362*0.94,
IF($F362="BAJA",$D362*0.87,
IF($F362="LIQUIDAR",_xlfn.XLOOKUP(A362,Rotación!$A:$A,Rotación!$O:$O,0,0,-1),"")))),"")</f>
        <v>10152000</v>
      </c>
      <c r="J362" s="13">
        <f>IFERROR(IF($F362="ALTA",$D362*0.94,
IF($F362="MEDIA",$D362*0.9,
IF($F362="BAJA",$D362*0.85,
IF($F362="LIQUIDAR",_xlfn.XLOOKUP(A362,Rotación!$A:$A,Rotación!$O:$O,0,0,-1),"")))),"")</f>
        <v>9720000</v>
      </c>
      <c r="K362" s="13" t="str">
        <f>_xlfn.XLOOKUP(A362,Rotación!$A:$A,Rotación!$P:$P,"",0,-1)</f>
        <v/>
      </c>
      <c r="L362" s="25" t="e">
        <f t="shared" si="22"/>
        <v>#VALUE!</v>
      </c>
      <c r="M362" s="26">
        <f t="shared" si="23"/>
        <v>0.83333333333333337</v>
      </c>
      <c r="N362" s="22">
        <f>IFERROR(VLOOKUP(A362,'Base ATR'!$1:$1048576,2,0),"")</f>
        <v>46064.667361111111</v>
      </c>
      <c r="O362" s="23">
        <f t="shared" ca="1" si="24"/>
        <v>161.33263888888905</v>
      </c>
      <c r="P362" t="str">
        <f t="shared" si="25"/>
        <v>SOBRE MERCADO</v>
      </c>
      <c r="R362" t="e">
        <f>VLOOKUP(A362,FORMULA!A:A,1,0)</f>
        <v>#N/A</v>
      </c>
    </row>
    <row r="363" spans="1:18" x14ac:dyDescent="0.3">
      <c r="A363" t="s">
        <v>5366</v>
      </c>
      <c r="B363" t="str">
        <f>IFERROR(VLOOKUP(A363,'Base ATP'!$1:$1048576,3,0),"")</f>
        <v>FORD</v>
      </c>
      <c r="C363" s="19" t="str">
        <f>IFERROR(VLOOKUP(A363,'Base ATP'!$1:$1048576,4,0),"")</f>
        <v>TERRITORY</v>
      </c>
      <c r="D363" s="20">
        <v>13680000</v>
      </c>
      <c r="E363" s="20">
        <v>11000000</v>
      </c>
      <c r="F363" s="13" t="s">
        <v>4033</v>
      </c>
      <c r="G363" s="13">
        <f>IFERROR(IF($F363="ALTA",$D363*1.03,
IF($F363="MEDIA",$D363*1,
IF($F363="BAJA",$D363*0.92,
IF($F363="LIQUIDAR",_xlfn.XLOOKUP(A363,Rotación!$A:$A,Rotación!$O:$O,0,0,-1),"")))),"")</f>
        <v>13680000</v>
      </c>
      <c r="H363" s="13">
        <f>IFERROR(IF($F363="ALTA",$D363*1,
IF($F363="MEDIA",$D363*0.97,
IF($F363="BAJA",$D363*0.9,
IF($F363="LIQUIDAR",_xlfn.XLOOKUP(A363,Rotación!$A:$A,Rotación!$O:$O,0,0,-1),"")))),"")</f>
        <v>13269600</v>
      </c>
      <c r="I363" s="13">
        <f>IFERROR(IF($F363="ALTA",$D363*0.97,
IF($F363="MEDIA",$D363*0.94,
IF($F363="BAJA",$D363*0.87,
IF($F363="LIQUIDAR",_xlfn.XLOOKUP(A363,Rotación!$A:$A,Rotación!$O:$O,0,0,-1),"")))),"")</f>
        <v>12859200</v>
      </c>
      <c r="J363" s="13">
        <f>IFERROR(IF($F363="ALTA",$D363*0.94,
IF($F363="MEDIA",$D363*0.9,
IF($F363="BAJA",$D363*0.85,
IF($F363="LIQUIDAR",_xlfn.XLOOKUP(A363,Rotación!$A:$A,Rotación!$O:$O,0,0,-1),"")))),"")</f>
        <v>12312000</v>
      </c>
      <c r="K363" s="13" t="str">
        <f>_xlfn.XLOOKUP(A363,Rotación!$A:$A,Rotación!$P:$P,"",0,-1)</f>
        <v/>
      </c>
      <c r="L363" s="25" t="e">
        <f t="shared" si="22"/>
        <v>#VALUE!</v>
      </c>
      <c r="M363" s="26">
        <f t="shared" si="23"/>
        <v>0.80409356725146197</v>
      </c>
      <c r="N363" s="22">
        <f>IFERROR(VLOOKUP(A363,'Base ATR'!$1:$1048576,2,0),"")</f>
        <v>46080.716666666667</v>
      </c>
      <c r="O363" s="23">
        <f t="shared" ca="1" si="24"/>
        <v>145.28333333333285</v>
      </c>
      <c r="P363" t="str">
        <f t="shared" si="25"/>
        <v>SOBRE MERCADO</v>
      </c>
      <c r="R363" t="e">
        <f>VLOOKUP(A363,FORMULA!A:A,1,0)</f>
        <v>#N/A</v>
      </c>
    </row>
    <row r="364" spans="1:18" x14ac:dyDescent="0.3">
      <c r="A364" t="s">
        <v>5300</v>
      </c>
      <c r="B364" t="str">
        <f>IFERROR(VLOOKUP(A364,'Base ATP'!$1:$1048576,3,0),"")</f>
        <v>FORD</v>
      </c>
      <c r="C364" s="19" t="str">
        <f>IFERROR(VLOOKUP(A364,'Base ATP'!$1:$1048576,4,0),"")</f>
        <v>NEW ESCAPE</v>
      </c>
      <c r="D364" s="20">
        <v>19700000</v>
      </c>
      <c r="E364" s="20">
        <v>15700000</v>
      </c>
      <c r="F364" s="13" t="s">
        <v>4033</v>
      </c>
      <c r="G364" s="13">
        <f>IFERROR(IF($F364="ALTA",$D364*1.03,
IF($F364="MEDIA",$D364*1,
IF($F364="BAJA",$D364*0.92,
IF($F364="LIQUIDAR",_xlfn.XLOOKUP(A364,Rotación!$A:$A,Rotación!$O:$O,0,0,-1),"")))),"")</f>
        <v>19700000</v>
      </c>
      <c r="H364" s="13">
        <f>IFERROR(IF($F364="ALTA",$D364*1,
IF($F364="MEDIA",$D364*0.97,
IF($F364="BAJA",$D364*0.9,
IF($F364="LIQUIDAR",_xlfn.XLOOKUP(A364,Rotación!$A:$A,Rotación!$O:$O,0,0,-1),"")))),"")</f>
        <v>19109000</v>
      </c>
      <c r="I364" s="13">
        <f>IFERROR(IF($F364="ALTA",$D364*0.97,
IF($F364="MEDIA",$D364*0.94,
IF($F364="BAJA",$D364*0.87,
IF($F364="LIQUIDAR",_xlfn.XLOOKUP(A364,Rotación!$A:$A,Rotación!$O:$O,0,0,-1),"")))),"")</f>
        <v>18518000</v>
      </c>
      <c r="J364" s="13">
        <f>IFERROR(IF($F364="ALTA",$D364*0.94,
IF($F364="MEDIA",$D364*0.9,
IF($F364="BAJA",$D364*0.85,
IF($F364="LIQUIDAR",_xlfn.XLOOKUP(A364,Rotación!$A:$A,Rotación!$O:$O,0,0,-1),"")))),"")</f>
        <v>17730000</v>
      </c>
      <c r="K364" s="13">
        <f>_xlfn.XLOOKUP(A364,Rotación!$A:$A,Rotación!$P:$P,"",0,-1)</f>
        <v>19290000</v>
      </c>
      <c r="L364" s="25">
        <f t="shared" si="22"/>
        <v>-410000</v>
      </c>
      <c r="M364" s="26">
        <f t="shared" si="23"/>
        <v>0.79695431472081213</v>
      </c>
      <c r="N364" s="22">
        <f>IFERROR(VLOOKUP(A364,'Base ATR'!$1:$1048576,2,0),"")</f>
        <v>46059.693055555559</v>
      </c>
      <c r="O364" s="23">
        <f t="shared" ca="1" si="24"/>
        <v>166.30694444444089</v>
      </c>
      <c r="P364" t="str">
        <f t="shared" si="25"/>
        <v>BAJO MERCADO</v>
      </c>
      <c r="R364" t="e">
        <f>VLOOKUP(A364,FORMULA!A:A,1,0)</f>
        <v>#N/A</v>
      </c>
    </row>
    <row r="365" spans="1:18" x14ac:dyDescent="0.3">
      <c r="A365" t="s">
        <v>5444</v>
      </c>
      <c r="B365" t="str">
        <f>IFERROR(VLOOKUP(A365,'Base ATP'!$1:$1048576,3,0),"")</f>
        <v>MAZDA</v>
      </c>
      <c r="C365" s="19" t="str">
        <f>IFERROR(VLOOKUP(A365,'Base ATP'!$1:$1048576,4,0),"")</f>
        <v>NEW 3</v>
      </c>
      <c r="D365" s="20">
        <v>10700000</v>
      </c>
      <c r="E365" s="20">
        <v>8500000</v>
      </c>
      <c r="F365" s="13" t="s">
        <v>4033</v>
      </c>
      <c r="G365" s="13">
        <f>IFERROR(IF($F365="ALTA",$D365*1.03,
IF($F365="MEDIA",$D365*1,
IF($F365="BAJA",$D365*0.92,
IF($F365="LIQUIDAR",_xlfn.XLOOKUP(A365,Rotación!$A:$A,Rotación!$O:$O,0,0,-1),"")))),"")</f>
        <v>10700000</v>
      </c>
      <c r="H365" s="13">
        <f>IFERROR(IF($F365="ALTA",$D365*1,
IF($F365="MEDIA",$D365*0.97,
IF($F365="BAJA",$D365*0.9,
IF($F365="LIQUIDAR",_xlfn.XLOOKUP(A365,Rotación!$A:$A,Rotación!$O:$O,0,0,-1),"")))),"")</f>
        <v>10379000</v>
      </c>
      <c r="I365" s="13">
        <f>IFERROR(IF($F365="ALTA",$D365*0.97,
IF($F365="MEDIA",$D365*0.94,
IF($F365="BAJA",$D365*0.87,
IF($F365="LIQUIDAR",_xlfn.XLOOKUP(A365,Rotación!$A:$A,Rotación!$O:$O,0,0,-1),"")))),"")</f>
        <v>10058000</v>
      </c>
      <c r="J365" s="13">
        <f>IFERROR(IF($F365="ALTA",$D365*0.94,
IF($F365="MEDIA",$D365*0.9,
IF($F365="BAJA",$D365*0.85,
IF($F365="LIQUIDAR",_xlfn.XLOOKUP(A365,Rotación!$A:$A,Rotación!$O:$O,0,0,-1),"")))),"")</f>
        <v>9630000</v>
      </c>
      <c r="K365" s="13" t="str">
        <f>_xlfn.XLOOKUP(A365,Rotación!$A:$A,Rotación!$P:$P,"",0,-1)</f>
        <v/>
      </c>
      <c r="L365" s="25" t="e">
        <f t="shared" si="22"/>
        <v>#VALUE!</v>
      </c>
      <c r="M365" s="26">
        <f t="shared" si="23"/>
        <v>0.79439252336448596</v>
      </c>
      <c r="N365" s="22" t="str">
        <f>IFERROR(VLOOKUP(A365,'Base ATR'!$1:$1048576,2,0),"")</f>
        <v/>
      </c>
      <c r="O365" s="23" t="str">
        <f t="shared" ca="1" si="24"/>
        <v/>
      </c>
      <c r="P365" t="str">
        <f t="shared" si="25"/>
        <v/>
      </c>
      <c r="R365" t="e">
        <f>VLOOKUP(A365,FORMULA!A:A,1,0)</f>
        <v>#N/A</v>
      </c>
    </row>
    <row r="366" spans="1:18" x14ac:dyDescent="0.3">
      <c r="A366" t="s">
        <v>5308</v>
      </c>
      <c r="B366" t="str">
        <f>IFERROR(VLOOKUP(A366,'Base ATP'!$1:$1048576,3,0),"")</f>
        <v>FORD</v>
      </c>
      <c r="C366" s="19" t="str">
        <f>IFERROR(VLOOKUP(A366,'Base ATP'!$1:$1048576,4,0),"")</f>
        <v>NUEVA RANGER</v>
      </c>
      <c r="D366" s="20">
        <v>28600000</v>
      </c>
      <c r="E366" s="20">
        <v>24000000</v>
      </c>
      <c r="F366" s="13" t="s">
        <v>4033</v>
      </c>
      <c r="G366" s="13">
        <f>IFERROR(IF($F366="ALTA",$D366*1.03,
IF($F366="MEDIA",$D366*1,
IF($F366="BAJA",$D366*0.92,
IF($F366="LIQUIDAR",_xlfn.XLOOKUP(A366,Rotación!$A:$A,Rotación!$O:$O,0,0,-1),"")))),"")</f>
        <v>28600000</v>
      </c>
      <c r="H366" s="13">
        <f>IFERROR(IF($F366="ALTA",$D366*1,
IF($F366="MEDIA",$D366*0.97,
IF($F366="BAJA",$D366*0.9,
IF($F366="LIQUIDAR",_xlfn.XLOOKUP(A366,Rotación!$A:$A,Rotación!$O:$O,0,0,-1),"")))),"")</f>
        <v>27742000</v>
      </c>
      <c r="I366" s="13">
        <f>IFERROR(IF($F366="ALTA",$D366*0.97,
IF($F366="MEDIA",$D366*0.94,
IF($F366="BAJA",$D366*0.87,
IF($F366="LIQUIDAR",_xlfn.XLOOKUP(A366,Rotación!$A:$A,Rotación!$O:$O,0,0,-1),"")))),"")</f>
        <v>26884000</v>
      </c>
      <c r="J366" s="13">
        <f>IFERROR(IF($F366="ALTA",$D366*0.94,
IF($F366="MEDIA",$D366*0.9,
IF($F366="BAJA",$D366*0.85,
IF($F366="LIQUIDAR",_xlfn.XLOOKUP(A366,Rotación!$A:$A,Rotación!$O:$O,0,0,-1),"")))),"")</f>
        <v>25740000</v>
      </c>
      <c r="K366" s="13">
        <f>_xlfn.XLOOKUP(A366,Rotación!$A:$A,Rotación!$P:$P,"",0,-1)</f>
        <v>28490000</v>
      </c>
      <c r="L366" s="25">
        <f t="shared" si="22"/>
        <v>-110000</v>
      </c>
      <c r="M366" s="26">
        <f t="shared" si="23"/>
        <v>0.83916083916083917</v>
      </c>
      <c r="N366" s="22">
        <f>IFERROR(VLOOKUP(A366,'Base ATR'!$1:$1048576,2,0),"")</f>
        <v>46079.561805555553</v>
      </c>
      <c r="O366" s="23">
        <f t="shared" ca="1" si="24"/>
        <v>146.43819444444671</v>
      </c>
      <c r="P366" t="str">
        <f t="shared" si="25"/>
        <v>BAJO MERCADO</v>
      </c>
      <c r="R366" t="e">
        <f>VLOOKUP(A366,FORMULA!A:A,1,0)</f>
        <v>#N/A</v>
      </c>
    </row>
    <row r="367" spans="1:18" x14ac:dyDescent="0.3">
      <c r="A367" t="s">
        <v>5445</v>
      </c>
      <c r="B367" t="str">
        <f>IFERROR(VLOOKUP(A367,'Base ATP'!$1:$1048576,3,0),"")</f>
        <v>SUZUKI</v>
      </c>
      <c r="C367" s="19" t="str">
        <f>IFERROR(VLOOKUP(A367,'Base ATP'!$1:$1048576,4,0),"")</f>
        <v>NUEVO BALENO</v>
      </c>
      <c r="D367" s="20">
        <v>11900000</v>
      </c>
      <c r="E367" s="20">
        <v>10000000</v>
      </c>
      <c r="F367" s="13" t="s">
        <v>5397</v>
      </c>
      <c r="G367" s="13">
        <f>IFERROR(IF($F367="ALTA",$D367*1.03,
IF($F367="MEDIA",$D367*1,
IF($F367="BAJA",$D367*0.92,
IF($F367="LIQUIDAR",_xlfn.XLOOKUP(A367,Rotación!$A:$A,Rotación!$O:$O,0,0,-1),"")))),"")</f>
        <v>12257000</v>
      </c>
      <c r="H367" s="13">
        <f>IFERROR(IF($F367="ALTA",$D367*1,
IF($F367="MEDIA",$D367*0.97,
IF($F367="BAJA",$D367*0.9,
IF($F367="LIQUIDAR",_xlfn.XLOOKUP(A367,Rotación!$A:$A,Rotación!$O:$O,0,0,-1),"")))),"")</f>
        <v>11900000</v>
      </c>
      <c r="I367" s="13">
        <f>IFERROR(IF($F367="ALTA",$D367*0.97,
IF($F367="MEDIA",$D367*0.94,
IF($F367="BAJA",$D367*0.87,
IF($F367="LIQUIDAR",_xlfn.XLOOKUP(A367,Rotación!$A:$A,Rotación!$O:$O,0,0,-1),"")))),"")</f>
        <v>11543000</v>
      </c>
      <c r="J367" s="13">
        <f>IFERROR(IF($F367="ALTA",$D367*0.94,
IF($F367="MEDIA",$D367*0.9,
IF($F367="BAJA",$D367*0.85,
IF($F367="LIQUIDAR",_xlfn.XLOOKUP(A367,Rotación!$A:$A,Rotación!$O:$O,0,0,-1),"")))),"")</f>
        <v>11186000</v>
      </c>
      <c r="K367" s="13" t="str">
        <f>_xlfn.XLOOKUP(A367,Rotación!$A:$A,Rotación!$P:$P,"",0,-1)</f>
        <v/>
      </c>
      <c r="L367" s="25" t="e">
        <f t="shared" si="22"/>
        <v>#VALUE!</v>
      </c>
      <c r="M367" s="26">
        <f t="shared" si="23"/>
        <v>0.84033613445378152</v>
      </c>
      <c r="N367" s="22" t="str">
        <f>IFERROR(VLOOKUP(A367,'Base ATR'!$1:$1048576,2,0),"")</f>
        <v/>
      </c>
      <c r="O367" s="23" t="str">
        <f t="shared" ca="1" si="24"/>
        <v/>
      </c>
      <c r="P367" t="str">
        <f t="shared" si="25"/>
        <v/>
      </c>
      <c r="R367" t="e">
        <f>VLOOKUP(A367,FORMULA!A:A,1,0)</f>
        <v>#N/A</v>
      </c>
    </row>
    <row r="368" spans="1:18" x14ac:dyDescent="0.3">
      <c r="A368" t="s">
        <v>5446</v>
      </c>
      <c r="B368" t="str">
        <f>IFERROR(VLOOKUP(A368,'Base ATP'!$1:$1048576,3,0),"")</f>
        <v>OPEL</v>
      </c>
      <c r="C368" s="19" t="str">
        <f>IFERROR(VLOOKUP(A368,'Base ATP'!$1:$1048576,4,0),"")</f>
        <v>NEW CROSSLAND</v>
      </c>
      <c r="D368" s="20">
        <v>11700000</v>
      </c>
      <c r="E368" s="20">
        <v>9500000</v>
      </c>
      <c r="F368" s="13" t="s">
        <v>5397</v>
      </c>
      <c r="G368" s="13">
        <f>IFERROR(IF($F368="ALTA",$D368*1.03,
IF($F368="MEDIA",$D368*1,
IF($F368="BAJA",$D368*0.92,
IF($F368="LIQUIDAR",_xlfn.XLOOKUP(A368,Rotación!$A:$A,Rotación!$O:$O,0,0,-1),"")))),"")</f>
        <v>12051000</v>
      </c>
      <c r="H368" s="13">
        <f>IFERROR(IF($F368="ALTA",$D368*1,
IF($F368="MEDIA",$D368*0.97,
IF($F368="BAJA",$D368*0.9,
IF($F368="LIQUIDAR",_xlfn.XLOOKUP(A368,Rotación!$A:$A,Rotación!$O:$O,0,0,-1),"")))),"")</f>
        <v>11700000</v>
      </c>
      <c r="I368" s="13">
        <f>IFERROR(IF($F368="ALTA",$D368*0.97,
IF($F368="MEDIA",$D368*0.94,
IF($F368="BAJA",$D368*0.87,
IF($F368="LIQUIDAR",_xlfn.XLOOKUP(A368,Rotación!$A:$A,Rotación!$O:$O,0,0,-1),"")))),"")</f>
        <v>11349000</v>
      </c>
      <c r="J368" s="13">
        <f>IFERROR(IF($F368="ALTA",$D368*0.94,
IF($F368="MEDIA",$D368*0.9,
IF($F368="BAJA",$D368*0.85,
IF($F368="LIQUIDAR",_xlfn.XLOOKUP(A368,Rotación!$A:$A,Rotación!$O:$O,0,0,-1),"")))),"")</f>
        <v>10998000</v>
      </c>
      <c r="K368" s="13" t="str">
        <f>_xlfn.XLOOKUP(A368,Rotación!$A:$A,Rotación!$P:$P,"",0,-1)</f>
        <v/>
      </c>
      <c r="L368" s="25" t="e">
        <f t="shared" si="22"/>
        <v>#VALUE!</v>
      </c>
      <c r="M368" s="26">
        <f t="shared" si="23"/>
        <v>0.81196581196581197</v>
      </c>
      <c r="N368" s="22" t="str">
        <f>IFERROR(VLOOKUP(A368,'Base ATR'!$1:$1048576,2,0),"")</f>
        <v/>
      </c>
      <c r="O368" s="23" t="str">
        <f t="shared" ca="1" si="24"/>
        <v/>
      </c>
      <c r="P368" t="str">
        <f t="shared" si="25"/>
        <v/>
      </c>
      <c r="R368" t="e">
        <f>VLOOKUP(A368,FORMULA!A:A,1,0)</f>
        <v>#N/A</v>
      </c>
    </row>
    <row r="369" spans="1:18" x14ac:dyDescent="0.3">
      <c r="A369" t="s">
        <v>5447</v>
      </c>
      <c r="B369" t="str">
        <f>IFERROR(VLOOKUP(A369,'Base ATP'!$1:$1048576,3,0),"")</f>
        <v>MERCEDES BENZ</v>
      </c>
      <c r="C369" s="19" t="str">
        <f>IFERROR(VLOOKUP(A369,'Base ATP'!$1:$1048576,4,0),"")</f>
        <v>GLA220</v>
      </c>
      <c r="D369" s="20">
        <v>20400000</v>
      </c>
      <c r="E369" s="20">
        <v>16500000</v>
      </c>
      <c r="F369" s="13" t="s">
        <v>4033</v>
      </c>
      <c r="G369" s="13">
        <f>IFERROR(IF($F369="ALTA",$D369*1.03,
IF($F369="MEDIA",$D369*1,
IF($F369="BAJA",$D369*0.92,
IF($F369="LIQUIDAR",_xlfn.XLOOKUP(A369,Rotación!$A:$A,Rotación!$O:$O,0,0,-1),"")))),"")</f>
        <v>20400000</v>
      </c>
      <c r="H369" s="13">
        <f>IFERROR(IF($F369="ALTA",$D369*1,
IF($F369="MEDIA",$D369*0.97,
IF($F369="BAJA",$D369*0.9,
IF($F369="LIQUIDAR",_xlfn.XLOOKUP(A369,Rotación!$A:$A,Rotación!$O:$O,0,0,-1),"")))),"")</f>
        <v>19788000</v>
      </c>
      <c r="I369" s="13">
        <f>IFERROR(IF($F369="ALTA",$D369*0.97,
IF($F369="MEDIA",$D369*0.94,
IF($F369="BAJA",$D369*0.87,
IF($F369="LIQUIDAR",_xlfn.XLOOKUP(A369,Rotación!$A:$A,Rotación!$O:$O,0,0,-1),"")))),"")</f>
        <v>19176000</v>
      </c>
      <c r="J369" s="13">
        <f>IFERROR(IF($F369="ALTA",$D369*0.94,
IF($F369="MEDIA",$D369*0.9,
IF($F369="BAJA",$D369*0.85,
IF($F369="LIQUIDAR",_xlfn.XLOOKUP(A369,Rotación!$A:$A,Rotación!$O:$O,0,0,-1),"")))),"")</f>
        <v>18360000</v>
      </c>
      <c r="K369" s="13" t="str">
        <f>_xlfn.XLOOKUP(A369,Rotación!$A:$A,Rotación!$P:$P,"",0,-1)</f>
        <v/>
      </c>
      <c r="L369" s="25" t="e">
        <f t="shared" si="22"/>
        <v>#VALUE!</v>
      </c>
      <c r="M369" s="26">
        <f t="shared" si="23"/>
        <v>0.80882352941176472</v>
      </c>
      <c r="N369" s="22" t="str">
        <f>IFERROR(VLOOKUP(A369,'Base ATR'!$1:$1048576,2,0),"")</f>
        <v/>
      </c>
      <c r="O369" s="23" t="str">
        <f t="shared" ca="1" si="24"/>
        <v/>
      </c>
      <c r="P369" t="str">
        <f t="shared" si="25"/>
        <v/>
      </c>
      <c r="R369" t="e">
        <f>VLOOKUP(A369,FORMULA!A:A,1,0)</f>
        <v>#N/A</v>
      </c>
    </row>
    <row r="370" spans="1:18" x14ac:dyDescent="0.3">
      <c r="A370" t="s">
        <v>5380</v>
      </c>
      <c r="B370" t="str">
        <f>IFERROR(VLOOKUP(A370,'Base ATP'!$1:$1048576,3,0),"")</f>
        <v>FORD</v>
      </c>
      <c r="C370" s="19" t="str">
        <f>IFERROR(VLOOKUP(A370,'Base ATP'!$1:$1048576,4,0),"")</f>
        <v>NUEVA RANGER</v>
      </c>
      <c r="D370" s="20">
        <v>46500000</v>
      </c>
      <c r="E370" s="20">
        <v>39300000</v>
      </c>
      <c r="F370" s="13" t="s">
        <v>4033</v>
      </c>
      <c r="G370" s="13">
        <f>IFERROR(IF($F370="ALTA",$D370*1.03,
IF($F370="MEDIA",$D370*1,
IF($F370="BAJA",$D370*0.92,
IF($F370="LIQUIDAR",_xlfn.XLOOKUP(A370,Rotación!$A:$A,Rotación!$O:$O,0,0,-1),"")))),"")</f>
        <v>46500000</v>
      </c>
      <c r="H370" s="13">
        <f>IFERROR(IF($F370="ALTA",$D370*1,
IF($F370="MEDIA",$D370*0.97,
IF($F370="BAJA",$D370*0.9,
IF($F370="LIQUIDAR",_xlfn.XLOOKUP(A370,Rotación!$A:$A,Rotación!$O:$O,0,0,-1),"")))),"")</f>
        <v>45105000</v>
      </c>
      <c r="I370" s="13">
        <f>IFERROR(IF($F370="ALTA",$D370*0.97,
IF($F370="MEDIA",$D370*0.94,
IF($F370="BAJA",$D370*0.87,
IF($F370="LIQUIDAR",_xlfn.XLOOKUP(A370,Rotación!$A:$A,Rotación!$O:$O,0,0,-1),"")))),"")</f>
        <v>43710000</v>
      </c>
      <c r="J370" s="13">
        <f>IFERROR(IF($F370="ALTA",$D370*0.94,
IF($F370="MEDIA",$D370*0.9,
IF($F370="BAJA",$D370*0.85,
IF($F370="LIQUIDAR",_xlfn.XLOOKUP(A370,Rotación!$A:$A,Rotación!$O:$O,0,0,-1),"")))),"")</f>
        <v>41850000</v>
      </c>
      <c r="K370" s="13">
        <f>_xlfn.XLOOKUP(A370,Rotación!$A:$A,Rotación!$P:$P,"",0,-1)</f>
        <v>43990000</v>
      </c>
      <c r="L370" s="25">
        <f t="shared" si="22"/>
        <v>-2510000</v>
      </c>
      <c r="M370" s="26">
        <f t="shared" si="23"/>
        <v>0.84516129032258069</v>
      </c>
      <c r="N370" s="22">
        <f>IFERROR(VLOOKUP(A370,'Base ATR'!$1:$1048576,2,0),"")</f>
        <v>46063.456944444442</v>
      </c>
      <c r="O370" s="23">
        <f t="shared" ca="1" si="24"/>
        <v>162.54305555555766</v>
      </c>
      <c r="P370" t="str">
        <f t="shared" si="25"/>
        <v>BAJO MERCADO</v>
      </c>
      <c r="R370" t="e">
        <f>VLOOKUP(A370,FORMULA!A:A,1,0)</f>
        <v>#N/A</v>
      </c>
    </row>
    <row r="371" spans="1:18" x14ac:dyDescent="0.3">
      <c r="A371" t="s">
        <v>5448</v>
      </c>
      <c r="B371" t="str">
        <f>IFERROR(VLOOKUP(A371,'Base ATP'!$1:$1048576,3,0),"")</f>
        <v>CHERY</v>
      </c>
      <c r="C371" s="19" t="str">
        <f>IFERROR(VLOOKUP(A371,'Base ATP'!$1:$1048576,4,0),"")</f>
        <v>TIGGO 2</v>
      </c>
      <c r="D371" s="20">
        <v>7510000</v>
      </c>
      <c r="E371" s="20">
        <v>6400000</v>
      </c>
      <c r="F371" s="13" t="s">
        <v>5397</v>
      </c>
      <c r="G371" s="13">
        <f>IFERROR(IF($F371="ALTA",$D371*1.03,
IF($F371="MEDIA",$D371*1,
IF($F371="BAJA",$D371*0.92,
IF($F371="LIQUIDAR",_xlfn.XLOOKUP(A371,Rotación!$A:$A,Rotación!$O:$O,0,0,-1),"")))),"")</f>
        <v>7735300</v>
      </c>
      <c r="H371" s="13">
        <f>IFERROR(IF($F371="ALTA",$D371*1,
IF($F371="MEDIA",$D371*0.97,
IF($F371="BAJA",$D371*0.9,
IF($F371="LIQUIDAR",_xlfn.XLOOKUP(A371,Rotación!$A:$A,Rotación!$O:$O,0,0,-1),"")))),"")</f>
        <v>7510000</v>
      </c>
      <c r="I371" s="13">
        <f>IFERROR(IF($F371="ALTA",$D371*0.97,
IF($F371="MEDIA",$D371*0.94,
IF($F371="BAJA",$D371*0.87,
IF($F371="LIQUIDAR",_xlfn.XLOOKUP(A371,Rotación!$A:$A,Rotación!$O:$O,0,0,-1),"")))),"")</f>
        <v>7284700</v>
      </c>
      <c r="J371" s="13">
        <f>IFERROR(IF($F371="ALTA",$D371*0.94,
IF($F371="MEDIA",$D371*0.9,
IF($F371="BAJA",$D371*0.85,
IF($F371="LIQUIDAR",_xlfn.XLOOKUP(A371,Rotación!$A:$A,Rotación!$O:$O,0,0,-1),"")))),"")</f>
        <v>7059400</v>
      </c>
      <c r="K371" s="13" t="str">
        <f>_xlfn.XLOOKUP(A371,Rotación!$A:$A,Rotación!$P:$P,"",0,-1)</f>
        <v/>
      </c>
      <c r="L371" s="25" t="e">
        <f t="shared" si="22"/>
        <v>#VALUE!</v>
      </c>
      <c r="M371" s="26">
        <f t="shared" si="23"/>
        <v>0.85219707057256988</v>
      </c>
      <c r="N371" s="22" t="str">
        <f>IFERROR(VLOOKUP(A371,'Base ATR'!$1:$1048576,2,0),"")</f>
        <v/>
      </c>
      <c r="O371" s="23" t="str">
        <f t="shared" ca="1" si="24"/>
        <v/>
      </c>
      <c r="P371" t="str">
        <f t="shared" si="25"/>
        <v/>
      </c>
      <c r="R371" t="e">
        <f>VLOOKUP(A371,FORMULA!A:A,1,0)</f>
        <v>#N/A</v>
      </c>
    </row>
    <row r="372" spans="1:18" x14ac:dyDescent="0.3">
      <c r="A372" t="s">
        <v>5449</v>
      </c>
      <c r="B372" t="str">
        <f>IFERROR(VLOOKUP(A372,'Base ATP'!$1:$1048576,3,0),"")</f>
        <v>CHANGAN</v>
      </c>
      <c r="C372" s="19" t="str">
        <f>IFERROR(VLOOKUP(A372,'Base ATP'!$1:$1048576,4,0),"")</f>
        <v>CS15</v>
      </c>
      <c r="D372" s="20">
        <v>7670000</v>
      </c>
      <c r="E372" s="20">
        <v>6200000</v>
      </c>
      <c r="F372" s="13" t="s">
        <v>4033</v>
      </c>
      <c r="G372" s="13">
        <f>IFERROR(IF($F372="ALTA",$D372*1.03,
IF($F372="MEDIA",$D372*1,
IF($F372="BAJA",$D372*0.92,
IF($F372="LIQUIDAR",_xlfn.XLOOKUP(A372,Rotación!$A:$A,Rotación!$O:$O,0,0,-1),"")))),"")</f>
        <v>7670000</v>
      </c>
      <c r="H372" s="13">
        <f>IFERROR(IF($F372="ALTA",$D372*1,
IF($F372="MEDIA",$D372*0.97,
IF($F372="BAJA",$D372*0.9,
IF($F372="LIQUIDAR",_xlfn.XLOOKUP(A372,Rotación!$A:$A,Rotación!$O:$O,0,0,-1),"")))),"")</f>
        <v>7439900</v>
      </c>
      <c r="I372" s="13">
        <f>IFERROR(IF($F372="ALTA",$D372*0.97,
IF($F372="MEDIA",$D372*0.94,
IF($F372="BAJA",$D372*0.87,
IF($F372="LIQUIDAR",_xlfn.XLOOKUP(A372,Rotación!$A:$A,Rotación!$O:$O,0,0,-1),"")))),"")</f>
        <v>7209800</v>
      </c>
      <c r="J372" s="13">
        <f>IFERROR(IF($F372="ALTA",$D372*0.94,
IF($F372="MEDIA",$D372*0.9,
IF($F372="BAJA",$D372*0.85,
IF($F372="LIQUIDAR",_xlfn.XLOOKUP(A372,Rotación!$A:$A,Rotación!$O:$O,0,0,-1),"")))),"")</f>
        <v>6903000</v>
      </c>
      <c r="K372" s="13" t="str">
        <f>_xlfn.XLOOKUP(A372,Rotación!$A:$A,Rotación!$P:$P,"",0,-1)</f>
        <v/>
      </c>
      <c r="L372" s="25" t="e">
        <f t="shared" si="22"/>
        <v>#VALUE!</v>
      </c>
      <c r="M372" s="26">
        <f t="shared" si="23"/>
        <v>0.8083441981747066</v>
      </c>
      <c r="N372" s="22" t="str">
        <f>IFERROR(VLOOKUP(A372,'Base ATR'!$1:$1048576,2,0),"")</f>
        <v/>
      </c>
      <c r="O372" s="23" t="str">
        <f t="shared" ca="1" si="24"/>
        <v/>
      </c>
      <c r="P372" t="str">
        <f t="shared" si="25"/>
        <v/>
      </c>
      <c r="R372" t="e">
        <f>VLOOKUP(A372,FORMULA!A:A,1,0)</f>
        <v>#N/A</v>
      </c>
    </row>
    <row r="373" spans="1:18" x14ac:dyDescent="0.3">
      <c r="A373" t="s">
        <v>5305</v>
      </c>
      <c r="B373" t="str">
        <f>IFERROR(VLOOKUP(A373,'Base ATP'!$1:$1048576,3,0),"")</f>
        <v>RENAULT</v>
      </c>
      <c r="C373" s="19" t="str">
        <f>IFERROR(VLOOKUP(A373,'Base ATP'!$1:$1048576,4,0),"")</f>
        <v>DUSTER</v>
      </c>
      <c r="D373" s="20">
        <v>8040000</v>
      </c>
      <c r="E373" s="20">
        <v>6800000</v>
      </c>
      <c r="F373" s="13" t="s">
        <v>4033</v>
      </c>
      <c r="G373" s="13">
        <f>IFERROR(IF($F373="ALTA",$D373*1.03,
IF($F373="MEDIA",$D373*1,
IF($F373="BAJA",$D373*0.92,
IF($F373="LIQUIDAR",_xlfn.XLOOKUP(A373,Rotación!$A:$A,Rotación!$O:$O,0,0,-1),"")))),"")</f>
        <v>8040000</v>
      </c>
      <c r="H373" s="13">
        <f>IFERROR(IF($F373="ALTA",$D373*1,
IF($F373="MEDIA",$D373*0.97,
IF($F373="BAJA",$D373*0.9,
IF($F373="LIQUIDAR",_xlfn.XLOOKUP(A373,Rotación!$A:$A,Rotación!$O:$O,0,0,-1),"")))),"")</f>
        <v>7798800</v>
      </c>
      <c r="I373" s="13">
        <f>IFERROR(IF($F373="ALTA",$D373*0.97,
IF($F373="MEDIA",$D373*0.94,
IF($F373="BAJA",$D373*0.87,
IF($F373="LIQUIDAR",_xlfn.XLOOKUP(A373,Rotación!$A:$A,Rotación!$O:$O,0,0,-1),"")))),"")</f>
        <v>7557600</v>
      </c>
      <c r="J373" s="13">
        <f>IFERROR(IF($F373="ALTA",$D373*0.94,
IF($F373="MEDIA",$D373*0.9,
IF($F373="BAJA",$D373*0.85,
IF($F373="LIQUIDAR",_xlfn.XLOOKUP(A373,Rotación!$A:$A,Rotación!$O:$O,0,0,-1),"")))),"")</f>
        <v>7236000</v>
      </c>
      <c r="K373" s="13" t="str">
        <f>_xlfn.XLOOKUP(A373,Rotación!$A:$A,Rotación!$P:$P,"",0,-1)</f>
        <v/>
      </c>
      <c r="L373" s="25" t="e">
        <f t="shared" si="22"/>
        <v>#VALUE!</v>
      </c>
      <c r="M373" s="26">
        <f t="shared" si="23"/>
        <v>0.845771144278607</v>
      </c>
      <c r="N373" s="22">
        <f>IFERROR(VLOOKUP(A373,'Base ATR'!$1:$1048576,2,0),"")</f>
        <v>46078.509027777778</v>
      </c>
      <c r="O373" s="23">
        <f t="shared" ca="1" si="24"/>
        <v>147.4909722222219</v>
      </c>
      <c r="P373" t="str">
        <f t="shared" si="25"/>
        <v>SOBRE MERCADO</v>
      </c>
      <c r="R373" t="e">
        <f>VLOOKUP(A373,FORMULA!A:A,1,0)</f>
        <v>#N/A</v>
      </c>
    </row>
    <row r="374" spans="1:18" x14ac:dyDescent="0.3">
      <c r="A374" t="s">
        <v>5354</v>
      </c>
      <c r="B374" t="str">
        <f>IFERROR(VLOOKUP(A374,'Base ATP'!$1:$1048576,3,0),"")</f>
        <v>FORD</v>
      </c>
      <c r="C374" s="19" t="str">
        <f>IFERROR(VLOOKUP(A374,'Base ATP'!$1:$1048576,4,0),"")</f>
        <v>RANGER</v>
      </c>
      <c r="D374" s="20">
        <v>18700000</v>
      </c>
      <c r="E374" s="20">
        <v>15000000</v>
      </c>
      <c r="F374" s="13" t="s">
        <v>4033</v>
      </c>
      <c r="G374" s="13">
        <f>IFERROR(IF($F374="ALTA",$D374*1.03,
IF($F374="MEDIA",$D374*1,
IF($F374="BAJA",$D374*0.92,
IF($F374="LIQUIDAR",_xlfn.XLOOKUP(A374,Rotación!$A:$A,Rotación!$O:$O,0,0,-1),"")))),"")</f>
        <v>18700000</v>
      </c>
      <c r="H374" s="13">
        <f>IFERROR(IF($F374="ALTA",$D374*1,
IF($F374="MEDIA",$D374*0.97,
IF($F374="BAJA",$D374*0.9,
IF($F374="LIQUIDAR",_xlfn.XLOOKUP(A374,Rotación!$A:$A,Rotación!$O:$O,0,0,-1),"")))),"")</f>
        <v>18139000</v>
      </c>
      <c r="I374" s="13">
        <f>IFERROR(IF($F374="ALTA",$D374*0.97,
IF($F374="MEDIA",$D374*0.94,
IF($F374="BAJA",$D374*0.87,
IF($F374="LIQUIDAR",_xlfn.XLOOKUP(A374,Rotación!$A:$A,Rotación!$O:$O,0,0,-1),"")))),"")</f>
        <v>17578000</v>
      </c>
      <c r="J374" s="13">
        <f>IFERROR(IF($F374="ALTA",$D374*0.94,
IF($F374="MEDIA",$D374*0.9,
IF($F374="BAJA",$D374*0.85,
IF($F374="LIQUIDAR",_xlfn.XLOOKUP(A374,Rotación!$A:$A,Rotación!$O:$O,0,0,-1),"")))),"")</f>
        <v>16830000</v>
      </c>
      <c r="K374" s="13">
        <f>_xlfn.XLOOKUP(A374,Rotación!$A:$A,Rotación!$P:$P,"",0,-1)</f>
        <v>16990000</v>
      </c>
      <c r="L374" s="25">
        <f t="shared" si="22"/>
        <v>-1710000</v>
      </c>
      <c r="M374" s="26">
        <f t="shared" si="23"/>
        <v>0.80213903743315507</v>
      </c>
      <c r="N374" s="22">
        <f>IFERROR(VLOOKUP(A374,'Base ATR'!$1:$1048576,2,0),"")</f>
        <v>46097.568055555559</v>
      </c>
      <c r="O374" s="23">
        <f t="shared" ca="1" si="24"/>
        <v>128.43194444444089</v>
      </c>
      <c r="P374" t="str">
        <f t="shared" si="25"/>
        <v>BAJO MERCADO</v>
      </c>
      <c r="R374" t="e">
        <f>VLOOKUP(A374,FORMULA!A:A,1,0)</f>
        <v>#N/A</v>
      </c>
    </row>
    <row r="375" spans="1:18" x14ac:dyDescent="0.3">
      <c r="A375" t="s">
        <v>5361</v>
      </c>
      <c r="B375" t="str">
        <f>IFERROR(VLOOKUP(A375,'Base ATP'!$1:$1048576,3,0),"")</f>
        <v>KIA</v>
      </c>
      <c r="C375" s="19" t="str">
        <f>IFERROR(VLOOKUP(A375,'Base ATP'!$1:$1048576,4,0),"")</f>
        <v>MORNING</v>
      </c>
      <c r="D375" s="20">
        <v>10000000</v>
      </c>
      <c r="E375" s="20">
        <v>8700000</v>
      </c>
      <c r="F375" s="13" t="s">
        <v>5397</v>
      </c>
      <c r="G375" s="13">
        <f>IFERROR(IF($F375="ALTA",$D375*1.03,
IF($F375="MEDIA",$D375*1,
IF($F375="BAJA",$D375*0.92,
IF($F375="LIQUIDAR",_xlfn.XLOOKUP(A375,Rotación!$A:$A,Rotación!$O:$O,0,0,-1),"")))),"")</f>
        <v>10300000</v>
      </c>
      <c r="H375" s="13">
        <f>IFERROR(IF($F375="ALTA",$D375*1,
IF($F375="MEDIA",$D375*0.97,
IF($F375="BAJA",$D375*0.9,
IF($F375="LIQUIDAR",_xlfn.XLOOKUP(A375,Rotación!$A:$A,Rotación!$O:$O,0,0,-1),"")))),"")</f>
        <v>10000000</v>
      </c>
      <c r="I375" s="13">
        <f>IFERROR(IF($F375="ALTA",$D375*0.97,
IF($F375="MEDIA",$D375*0.94,
IF($F375="BAJA",$D375*0.87,
IF($F375="LIQUIDAR",_xlfn.XLOOKUP(A375,Rotación!$A:$A,Rotación!$O:$O,0,0,-1),"")))),"")</f>
        <v>9700000</v>
      </c>
      <c r="J375" s="13">
        <f>IFERROR(IF($F375="ALTA",$D375*0.94,
IF($F375="MEDIA",$D375*0.9,
IF($F375="BAJA",$D375*0.85,
IF($F375="LIQUIDAR",_xlfn.XLOOKUP(A375,Rotación!$A:$A,Rotación!$O:$O,0,0,-1),"")))),"")</f>
        <v>9400000</v>
      </c>
      <c r="K375" s="13" t="str">
        <f>_xlfn.XLOOKUP(A375,Rotación!$A:$A,Rotación!$P:$P,"",0,-1)</f>
        <v/>
      </c>
      <c r="L375" s="25" t="e">
        <f t="shared" si="22"/>
        <v>#VALUE!</v>
      </c>
      <c r="M375" s="26">
        <f t="shared" si="23"/>
        <v>0.87</v>
      </c>
      <c r="N375" s="22">
        <f>IFERROR(VLOOKUP(A375,'Base ATR'!$1:$1048576,2,0),"")</f>
        <v>46091.6875</v>
      </c>
      <c r="O375" s="23">
        <f t="shared" ca="1" si="24"/>
        <v>134.3125</v>
      </c>
      <c r="P375" t="str">
        <f t="shared" si="25"/>
        <v>SOBRE MERCADO</v>
      </c>
      <c r="R375" t="e">
        <f>VLOOKUP(A375,FORMULA!A:A,1,0)</f>
        <v>#N/A</v>
      </c>
    </row>
    <row r="376" spans="1:18" x14ac:dyDescent="0.3">
      <c r="A376" t="s">
        <v>5450</v>
      </c>
      <c r="B376" t="str">
        <f>IFERROR(VLOOKUP(A376,'Base ATP'!$1:$1048576,3,0),"")</f>
        <v>CHEVROLET</v>
      </c>
      <c r="C376" s="19" t="str">
        <f>IFERROR(VLOOKUP(A376,'Base ATP'!$1:$1048576,4,0),"")</f>
        <v>CAPTIVA</v>
      </c>
      <c r="D376" s="20">
        <v>11800000</v>
      </c>
      <c r="E376" s="20">
        <v>9600000</v>
      </c>
      <c r="F376" s="13" t="s">
        <v>5397</v>
      </c>
      <c r="G376" s="13">
        <f>IFERROR(IF($F376="ALTA",$D376*1.03,
IF($F376="MEDIA",$D376*1,
IF($F376="BAJA",$D376*0.92,
IF($F376="LIQUIDAR",_xlfn.XLOOKUP(A376,Rotación!$A:$A,Rotación!$O:$O,0,0,-1),"")))),"")</f>
        <v>12154000</v>
      </c>
      <c r="H376" s="13">
        <f>IFERROR(IF($F376="ALTA",$D376*1,
IF($F376="MEDIA",$D376*0.97,
IF($F376="BAJA",$D376*0.9,
IF($F376="LIQUIDAR",_xlfn.XLOOKUP(A376,Rotación!$A:$A,Rotación!$O:$O,0,0,-1),"")))),"")</f>
        <v>11800000</v>
      </c>
      <c r="I376" s="13">
        <f>IFERROR(IF($F376="ALTA",$D376*0.97,
IF($F376="MEDIA",$D376*0.94,
IF($F376="BAJA",$D376*0.87,
IF($F376="LIQUIDAR",_xlfn.XLOOKUP(A376,Rotación!$A:$A,Rotación!$O:$O,0,0,-1),"")))),"")</f>
        <v>11446000</v>
      </c>
      <c r="J376" s="13">
        <f>IFERROR(IF($F376="ALTA",$D376*0.94,
IF($F376="MEDIA",$D376*0.9,
IF($F376="BAJA",$D376*0.85,
IF($F376="LIQUIDAR",_xlfn.XLOOKUP(A376,Rotación!$A:$A,Rotación!$O:$O,0,0,-1),"")))),"")</f>
        <v>11092000</v>
      </c>
      <c r="K376" s="13" t="str">
        <f>_xlfn.XLOOKUP(A376,Rotación!$A:$A,Rotación!$P:$P,"",0,-1)</f>
        <v/>
      </c>
      <c r="L376" s="25" t="e">
        <f t="shared" si="22"/>
        <v>#VALUE!</v>
      </c>
      <c r="M376" s="26">
        <f t="shared" si="23"/>
        <v>0.81355932203389836</v>
      </c>
      <c r="N376" s="22" t="str">
        <f>IFERROR(VLOOKUP(A376,'Base ATR'!$1:$1048576,2,0),"")</f>
        <v/>
      </c>
      <c r="O376" s="23" t="str">
        <f t="shared" ca="1" si="24"/>
        <v/>
      </c>
      <c r="P376" t="str">
        <f t="shared" si="25"/>
        <v/>
      </c>
      <c r="R376" t="e">
        <f>VLOOKUP(A376,FORMULA!A:A,1,0)</f>
        <v>#N/A</v>
      </c>
    </row>
    <row r="377" spans="1:18" x14ac:dyDescent="0.3">
      <c r="A377" t="s">
        <v>5451</v>
      </c>
      <c r="B377" t="str">
        <f>IFERROR(VLOOKUP(A377,'Base ATP'!$1:$1048576,3,0),"")</f>
        <v>FORD</v>
      </c>
      <c r="C377" s="19" t="str">
        <f>IFERROR(VLOOKUP(A377,'Base ATP'!$1:$1048576,4,0),"")</f>
        <v>TERRITORY</v>
      </c>
      <c r="D377" s="20">
        <v>13500000</v>
      </c>
      <c r="E377" s="20">
        <v>11200000</v>
      </c>
      <c r="F377" s="13" t="s">
        <v>4033</v>
      </c>
      <c r="G377" s="13">
        <f>IFERROR(IF($F377="ALTA",$D377*1.03,
IF($F377="MEDIA",$D377*1,
IF($F377="BAJA",$D377*0.92,
IF($F377="LIQUIDAR",_xlfn.XLOOKUP(A377,Rotación!$A:$A,Rotación!$O:$O,0,0,-1),"")))),"")</f>
        <v>13500000</v>
      </c>
      <c r="H377" s="13">
        <f>IFERROR(IF($F377="ALTA",$D377*1,
IF($F377="MEDIA",$D377*0.97,
IF($F377="BAJA",$D377*0.9,
IF($F377="LIQUIDAR",_xlfn.XLOOKUP(A377,Rotación!$A:$A,Rotación!$O:$O,0,0,-1),"")))),"")</f>
        <v>13095000</v>
      </c>
      <c r="I377" s="13">
        <f>IFERROR(IF($F377="ALTA",$D377*0.97,
IF($F377="MEDIA",$D377*0.94,
IF($F377="BAJA",$D377*0.87,
IF($F377="LIQUIDAR",_xlfn.XLOOKUP(A377,Rotación!$A:$A,Rotación!$O:$O,0,0,-1),"")))),"")</f>
        <v>12690000</v>
      </c>
      <c r="J377" s="13">
        <f>IFERROR(IF($F377="ALTA",$D377*0.94,
IF($F377="MEDIA",$D377*0.9,
IF($F377="BAJA",$D377*0.85,
IF($F377="LIQUIDAR",_xlfn.XLOOKUP(A377,Rotación!$A:$A,Rotación!$O:$O,0,0,-1),"")))),"")</f>
        <v>12150000</v>
      </c>
      <c r="K377" s="13" t="str">
        <f>_xlfn.XLOOKUP(A377,Rotación!$A:$A,Rotación!$P:$P,"",0,-1)</f>
        <v/>
      </c>
      <c r="L377" s="25" t="e">
        <f t="shared" si="22"/>
        <v>#VALUE!</v>
      </c>
      <c r="M377" s="26">
        <f t="shared" si="23"/>
        <v>0.82962962962962961</v>
      </c>
      <c r="N377" s="22" t="str">
        <f>IFERROR(VLOOKUP(A377,'Base ATR'!$1:$1048576,2,0),"")</f>
        <v/>
      </c>
      <c r="O377" s="23" t="str">
        <f t="shared" ca="1" si="24"/>
        <v/>
      </c>
      <c r="P377" t="str">
        <f t="shared" si="25"/>
        <v/>
      </c>
      <c r="R377" t="e">
        <f>VLOOKUP(A377,FORMULA!A:A,1,0)</f>
        <v>#N/A</v>
      </c>
    </row>
    <row r="378" spans="1:18" x14ac:dyDescent="0.3">
      <c r="A378" t="s">
        <v>5452</v>
      </c>
      <c r="B378" t="str">
        <f>IFERROR(VLOOKUP(A378,'Base ATP'!$1:$1048576,3,0),"")</f>
        <v>CITROEN</v>
      </c>
      <c r="C378" s="19" t="str">
        <f>IFERROR(VLOOKUP(A378,'Base ATP'!$1:$1048576,4,0),"")</f>
        <v>NEW C3</v>
      </c>
      <c r="D378" s="20">
        <v>10200000</v>
      </c>
      <c r="E378" s="20">
        <v>8300000</v>
      </c>
      <c r="F378" s="13" t="s">
        <v>4033</v>
      </c>
      <c r="G378" s="13">
        <f>IFERROR(IF($F378="ALTA",$D378*1.03,
IF($F378="MEDIA",$D378*1,
IF($F378="BAJA",$D378*0.92,
IF($F378="LIQUIDAR",_xlfn.XLOOKUP(A378,Rotación!$A:$A,Rotación!$O:$O,0,0,-1),"")))),"")</f>
        <v>10200000</v>
      </c>
      <c r="H378" s="13">
        <f>IFERROR(IF($F378="ALTA",$D378*1,
IF($F378="MEDIA",$D378*0.97,
IF($F378="BAJA",$D378*0.9,
IF($F378="LIQUIDAR",_xlfn.XLOOKUP(A378,Rotación!$A:$A,Rotación!$O:$O,0,0,-1),"")))),"")</f>
        <v>9894000</v>
      </c>
      <c r="I378" s="13">
        <f>IFERROR(IF($F378="ALTA",$D378*0.97,
IF($F378="MEDIA",$D378*0.94,
IF($F378="BAJA",$D378*0.87,
IF($F378="LIQUIDAR",_xlfn.XLOOKUP(A378,Rotación!$A:$A,Rotación!$O:$O,0,0,-1),"")))),"")</f>
        <v>9588000</v>
      </c>
      <c r="J378" s="13">
        <f>IFERROR(IF($F378="ALTA",$D378*0.94,
IF($F378="MEDIA",$D378*0.9,
IF($F378="BAJA",$D378*0.85,
IF($F378="LIQUIDAR",_xlfn.XLOOKUP(A378,Rotación!$A:$A,Rotación!$O:$O,0,0,-1),"")))),"")</f>
        <v>9180000</v>
      </c>
      <c r="K378" s="13" t="str">
        <f>_xlfn.XLOOKUP(A378,Rotación!$A:$A,Rotación!$P:$P,"",0,-1)</f>
        <v/>
      </c>
      <c r="L378" s="25" t="e">
        <f t="shared" si="22"/>
        <v>#VALUE!</v>
      </c>
      <c r="M378" s="26">
        <f t="shared" si="23"/>
        <v>0.81372549019607843</v>
      </c>
      <c r="N378" s="22" t="str">
        <f>IFERROR(VLOOKUP(A378,'Base ATR'!$1:$1048576,2,0),"")</f>
        <v/>
      </c>
      <c r="O378" s="23" t="str">
        <f t="shared" ca="1" si="24"/>
        <v/>
      </c>
      <c r="P378" t="str">
        <f t="shared" si="25"/>
        <v/>
      </c>
      <c r="R378" t="e">
        <f>VLOOKUP(A378,FORMULA!A:A,1,0)</f>
        <v>#N/A</v>
      </c>
    </row>
    <row r="379" spans="1:18" x14ac:dyDescent="0.3">
      <c r="A379" t="s">
        <v>5453</v>
      </c>
      <c r="B379" t="str">
        <f>IFERROR(VLOOKUP(A379,'Base ATP'!$1:$1048576,3,0),"")</f>
        <v>TOYOTA</v>
      </c>
      <c r="C379" s="19" t="str">
        <f>IFERROR(VLOOKUP(A379,'Base ATP'!$1:$1048576,4,0),"")</f>
        <v>RAV4</v>
      </c>
      <c r="D379" s="20">
        <v>30200000</v>
      </c>
      <c r="E379" s="20">
        <v>23500000</v>
      </c>
      <c r="F379" s="13" t="s">
        <v>5398</v>
      </c>
      <c r="G379" s="13">
        <f>IFERROR(IF($F379="ALTA",$D379*1.03,
IF($F379="MEDIA",$D379*1,
IF($F379="BAJA",$D379*0.92,
IF($F379="LIQUIDAR",_xlfn.XLOOKUP(A379,Rotación!$A:$A,Rotación!$O:$O,0,0,-1),"")))),"")</f>
        <v>27784000</v>
      </c>
      <c r="H379" s="13">
        <f>IFERROR(IF($F379="ALTA",$D379*1,
IF($F379="MEDIA",$D379*0.97,
IF($F379="BAJA",$D379*0.9,
IF($F379="LIQUIDAR",_xlfn.XLOOKUP(A379,Rotación!$A:$A,Rotación!$O:$O,0,0,-1),"")))),"")</f>
        <v>27180000</v>
      </c>
      <c r="I379" s="13">
        <f>IFERROR(IF($F379="ALTA",$D379*0.97,
IF($F379="MEDIA",$D379*0.94,
IF($F379="BAJA",$D379*0.87,
IF($F379="LIQUIDAR",_xlfn.XLOOKUP(A379,Rotación!$A:$A,Rotación!$O:$O,0,0,-1),"")))),"")</f>
        <v>26274000</v>
      </c>
      <c r="J379" s="13">
        <f>IFERROR(IF($F379="ALTA",$D379*0.94,
IF($F379="MEDIA",$D379*0.9,
IF($F379="BAJA",$D379*0.85,
IF($F379="LIQUIDAR",_xlfn.XLOOKUP(A379,Rotación!$A:$A,Rotación!$O:$O,0,0,-1),"")))),"")</f>
        <v>25670000</v>
      </c>
      <c r="K379" s="13" t="str">
        <f>_xlfn.XLOOKUP(A379,Rotación!$A:$A,Rotación!$P:$P,"",0,-1)</f>
        <v/>
      </c>
      <c r="L379" s="25" t="e">
        <f t="shared" si="22"/>
        <v>#VALUE!</v>
      </c>
      <c r="M379" s="26">
        <f t="shared" si="23"/>
        <v>0.77814569536423839</v>
      </c>
      <c r="N379" s="22" t="str">
        <f>IFERROR(VLOOKUP(A379,'Base ATR'!$1:$1048576,2,0),"")</f>
        <v/>
      </c>
      <c r="O379" s="23" t="str">
        <f t="shared" ca="1" si="24"/>
        <v/>
      </c>
      <c r="P379" t="str">
        <f t="shared" si="25"/>
        <v/>
      </c>
      <c r="R379" t="e">
        <f>VLOOKUP(A379,FORMULA!A:A,1,0)</f>
        <v>#N/A</v>
      </c>
    </row>
    <row r="380" spans="1:18" x14ac:dyDescent="0.3">
      <c r="A380" t="s">
        <v>5454</v>
      </c>
      <c r="B380" t="str">
        <f>IFERROR(VLOOKUP(A380,'Base ATP'!$1:$1048576,3,0),"")</f>
        <v>MG</v>
      </c>
      <c r="C380" s="19" t="str">
        <f>IFERROR(VLOOKUP(A380,'Base ATP'!$1:$1048576,4,0),"")</f>
        <v>HS</v>
      </c>
      <c r="D380" s="20">
        <v>9000000</v>
      </c>
      <c r="E380" s="20">
        <v>7300000</v>
      </c>
      <c r="F380" s="13" t="s">
        <v>4033</v>
      </c>
      <c r="G380" s="13">
        <f>IFERROR(IF($F380="ALTA",$D380*1.03,
IF($F380="MEDIA",$D380*1,
IF($F380="BAJA",$D380*0.92,
IF($F380="LIQUIDAR",_xlfn.XLOOKUP(A380,Rotación!$A:$A,Rotación!$O:$O,0,0,-1),"")))),"")</f>
        <v>9000000</v>
      </c>
      <c r="H380" s="13">
        <f>IFERROR(IF($F380="ALTA",$D380*1,
IF($F380="MEDIA",$D380*0.97,
IF($F380="BAJA",$D380*0.9,
IF($F380="LIQUIDAR",_xlfn.XLOOKUP(A380,Rotación!$A:$A,Rotación!$O:$O,0,0,-1),"")))),"")</f>
        <v>8730000</v>
      </c>
      <c r="I380" s="13">
        <f>IFERROR(IF($F380="ALTA",$D380*0.97,
IF($F380="MEDIA",$D380*0.94,
IF($F380="BAJA",$D380*0.87,
IF($F380="LIQUIDAR",_xlfn.XLOOKUP(A380,Rotación!$A:$A,Rotación!$O:$O,0,0,-1),"")))),"")</f>
        <v>8460000</v>
      </c>
      <c r="J380" s="13">
        <f>IFERROR(IF($F380="ALTA",$D380*0.94,
IF($F380="MEDIA",$D380*0.9,
IF($F380="BAJA",$D380*0.85,
IF($F380="LIQUIDAR",_xlfn.XLOOKUP(A380,Rotación!$A:$A,Rotación!$O:$O,0,0,-1),"")))),"")</f>
        <v>8100000</v>
      </c>
      <c r="K380" s="13" t="str">
        <f>_xlfn.XLOOKUP(A380,Rotación!$A:$A,Rotación!$P:$P,"",0,-1)</f>
        <v/>
      </c>
      <c r="L380" s="25" t="e">
        <f t="shared" si="22"/>
        <v>#VALUE!</v>
      </c>
      <c r="M380" s="26">
        <f t="shared" si="23"/>
        <v>0.81111111111111112</v>
      </c>
      <c r="N380" s="22" t="str">
        <f>IFERROR(VLOOKUP(A380,'Base ATR'!$1:$1048576,2,0),"")</f>
        <v/>
      </c>
      <c r="O380" s="23" t="str">
        <f t="shared" ca="1" si="24"/>
        <v/>
      </c>
      <c r="P380" t="str">
        <f t="shared" si="25"/>
        <v/>
      </c>
      <c r="R380" t="e">
        <f>VLOOKUP(A380,FORMULA!A:A,1,0)</f>
        <v>#N/A</v>
      </c>
    </row>
    <row r="381" spans="1:18" x14ac:dyDescent="0.3">
      <c r="A381" t="s">
        <v>5455</v>
      </c>
      <c r="B381" t="str">
        <f>IFERROR(VLOOKUP(A381,'Base ATP'!$1:$1048576,3,0),"")</f>
        <v>SUZUKI</v>
      </c>
      <c r="C381" s="19" t="str">
        <f>IFERROR(VLOOKUP(A381,'Base ATP'!$1:$1048576,4,0),"")</f>
        <v>SWIFT</v>
      </c>
      <c r="D381" s="20">
        <v>7590000</v>
      </c>
      <c r="E381" s="20">
        <v>5900000</v>
      </c>
      <c r="F381" s="13" t="s">
        <v>4033</v>
      </c>
      <c r="G381" s="13">
        <f>IFERROR(IF($F381="ALTA",$D381*1.03,
IF($F381="MEDIA",$D381*1,
IF($F381="BAJA",$D381*0.92,
IF($F381="LIQUIDAR",_xlfn.XLOOKUP(A381,Rotación!$A:$A,Rotación!$O:$O,0,0,-1),"")))),"")</f>
        <v>7590000</v>
      </c>
      <c r="H381" s="13">
        <f>IFERROR(IF($F381="ALTA",$D381*1,
IF($F381="MEDIA",$D381*0.97,
IF($F381="BAJA",$D381*0.9,
IF($F381="LIQUIDAR",_xlfn.XLOOKUP(A381,Rotación!$A:$A,Rotación!$O:$O,0,0,-1),"")))),"")</f>
        <v>7362300</v>
      </c>
      <c r="I381" s="13">
        <f>IFERROR(IF($F381="ALTA",$D381*0.97,
IF($F381="MEDIA",$D381*0.94,
IF($F381="BAJA",$D381*0.87,
IF($F381="LIQUIDAR",_xlfn.XLOOKUP(A381,Rotación!$A:$A,Rotación!$O:$O,0,0,-1),"")))),"")</f>
        <v>7134600</v>
      </c>
      <c r="J381" s="13">
        <f>IFERROR(IF($F381="ALTA",$D381*0.94,
IF($F381="MEDIA",$D381*0.9,
IF($F381="BAJA",$D381*0.85,
IF($F381="LIQUIDAR",_xlfn.XLOOKUP(A381,Rotación!$A:$A,Rotación!$O:$O,0,0,-1),"")))),"")</f>
        <v>6831000</v>
      </c>
      <c r="K381" s="13" t="str">
        <f>_xlfn.XLOOKUP(A381,Rotación!$A:$A,Rotación!$P:$P,"",0,-1)</f>
        <v/>
      </c>
      <c r="L381" s="25" t="e">
        <f t="shared" si="22"/>
        <v>#VALUE!</v>
      </c>
      <c r="M381" s="26">
        <f t="shared" si="23"/>
        <v>0.77733860342555994</v>
      </c>
      <c r="N381" s="22" t="str">
        <f>IFERROR(VLOOKUP(A381,'Base ATR'!$1:$1048576,2,0),"")</f>
        <v/>
      </c>
      <c r="O381" s="23" t="str">
        <f t="shared" ca="1" si="24"/>
        <v/>
      </c>
      <c r="P381" t="str">
        <f t="shared" si="25"/>
        <v/>
      </c>
      <c r="R381" t="e">
        <f>VLOOKUP(A381,FORMULA!A:A,1,0)</f>
        <v>#N/A</v>
      </c>
    </row>
    <row r="382" spans="1:18" x14ac:dyDescent="0.3">
      <c r="A382" t="s">
        <v>5456</v>
      </c>
      <c r="B382" t="str">
        <f>IFERROR(VLOOKUP(A382,'Base ATP'!$1:$1048576,3,0),"")</f>
        <v>FORD</v>
      </c>
      <c r="C382" s="19" t="str">
        <f>IFERROR(VLOOKUP(A382,'Base ATP'!$1:$1048576,4,0),"")</f>
        <v>ECOSPORT</v>
      </c>
      <c r="D382" s="20">
        <v>11800000</v>
      </c>
      <c r="E382" s="20">
        <v>9500000</v>
      </c>
      <c r="F382" s="13" t="s">
        <v>4033</v>
      </c>
      <c r="G382" s="13">
        <f>IFERROR(IF($F382="ALTA",$D382*1.03,
IF($F382="MEDIA",$D382*1,
IF($F382="BAJA",$D382*0.92,
IF($F382="LIQUIDAR",_xlfn.XLOOKUP(A382,Rotación!$A:$A,Rotación!$O:$O,0,0,-1),"")))),"")</f>
        <v>11800000</v>
      </c>
      <c r="H382" s="13">
        <f>IFERROR(IF($F382="ALTA",$D382*1,
IF($F382="MEDIA",$D382*0.97,
IF($F382="BAJA",$D382*0.9,
IF($F382="LIQUIDAR",_xlfn.XLOOKUP(A382,Rotación!$A:$A,Rotación!$O:$O,0,0,-1),"")))),"")</f>
        <v>11446000</v>
      </c>
      <c r="I382" s="13">
        <f>IFERROR(IF($F382="ALTA",$D382*0.97,
IF($F382="MEDIA",$D382*0.94,
IF($F382="BAJA",$D382*0.87,
IF($F382="LIQUIDAR",_xlfn.XLOOKUP(A382,Rotación!$A:$A,Rotación!$O:$O,0,0,-1),"")))),"")</f>
        <v>11092000</v>
      </c>
      <c r="J382" s="13">
        <f>IFERROR(IF($F382="ALTA",$D382*0.94,
IF($F382="MEDIA",$D382*0.9,
IF($F382="BAJA",$D382*0.85,
IF($F382="LIQUIDAR",_xlfn.XLOOKUP(A382,Rotación!$A:$A,Rotación!$O:$O,0,0,-1),"")))),"")</f>
        <v>10620000</v>
      </c>
      <c r="K382" s="13" t="str">
        <f>_xlfn.XLOOKUP(A382,Rotación!$A:$A,Rotación!$P:$P,"",0,-1)</f>
        <v/>
      </c>
      <c r="L382" s="25" t="e">
        <f t="shared" si="22"/>
        <v>#VALUE!</v>
      </c>
      <c r="M382" s="26">
        <f t="shared" si="23"/>
        <v>0.80508474576271183</v>
      </c>
      <c r="N382" s="22" t="str">
        <f>IFERROR(VLOOKUP(A382,'Base ATR'!$1:$1048576,2,0),"")</f>
        <v/>
      </c>
      <c r="O382" s="23" t="str">
        <f t="shared" ca="1" si="24"/>
        <v/>
      </c>
      <c r="P382" t="str">
        <f t="shared" si="25"/>
        <v/>
      </c>
      <c r="R382" t="e">
        <f>VLOOKUP(A382,FORMULA!A:A,1,0)</f>
        <v>#N/A</v>
      </c>
    </row>
    <row r="383" spans="1:18" x14ac:dyDescent="0.3">
      <c r="A383" t="s">
        <v>5360</v>
      </c>
      <c r="B383" t="str">
        <f>IFERROR(VLOOKUP(A383,'Base ATP'!$1:$1048576,3,0),"")</f>
        <v>KIA</v>
      </c>
      <c r="C383" s="19" t="str">
        <f>IFERROR(VLOOKUP(A383,'Base ATP'!$1:$1048576,4,0),"")</f>
        <v>RIO 5 NEW</v>
      </c>
      <c r="D383" s="20">
        <v>8800000</v>
      </c>
      <c r="E383" s="20">
        <v>7000000</v>
      </c>
      <c r="F383" s="13" t="s">
        <v>5397</v>
      </c>
      <c r="G383" s="13">
        <f>IFERROR(IF($F383="ALTA",$D383*1.03,
IF($F383="MEDIA",$D383*1,
IF($F383="BAJA",$D383*0.92,
IF($F383="LIQUIDAR",_xlfn.XLOOKUP(A383,Rotación!$A:$A,Rotación!$O:$O,0,0,-1),"")))),"")</f>
        <v>9064000</v>
      </c>
      <c r="H383" s="13">
        <f>IFERROR(IF($F383="ALTA",$D383*1,
IF($F383="MEDIA",$D383*0.97,
IF($F383="BAJA",$D383*0.9,
IF($F383="LIQUIDAR",_xlfn.XLOOKUP(A383,Rotación!$A:$A,Rotación!$O:$O,0,0,-1),"")))),"")</f>
        <v>8800000</v>
      </c>
      <c r="I383" s="13">
        <f>IFERROR(IF($F383="ALTA",$D383*0.97,
IF($F383="MEDIA",$D383*0.94,
IF($F383="BAJA",$D383*0.87,
IF($F383="LIQUIDAR",_xlfn.XLOOKUP(A383,Rotación!$A:$A,Rotación!$O:$O,0,0,-1),"")))),"")</f>
        <v>8536000</v>
      </c>
      <c r="J383" s="13">
        <f>IFERROR(IF($F383="ALTA",$D383*0.94,
IF($F383="MEDIA",$D383*0.9,
IF($F383="BAJA",$D383*0.85,
IF($F383="LIQUIDAR",_xlfn.XLOOKUP(A383,Rotación!$A:$A,Rotación!$O:$O,0,0,-1),"")))),"")</f>
        <v>8271999.9999999991</v>
      </c>
      <c r="K383" s="13" t="str">
        <f>_xlfn.XLOOKUP(A383,Rotación!$A:$A,Rotación!$P:$P,"",0,-1)</f>
        <v/>
      </c>
      <c r="L383" s="25" t="e">
        <f t="shared" si="22"/>
        <v>#VALUE!</v>
      </c>
      <c r="M383" s="26">
        <f t="shared" si="23"/>
        <v>0.79545454545454541</v>
      </c>
      <c r="N383" s="22">
        <f>IFERROR(VLOOKUP(A383,'Base ATR'!$1:$1048576,2,0),"")</f>
        <v>46091.694444444445</v>
      </c>
      <c r="O383" s="23">
        <f t="shared" ca="1" si="24"/>
        <v>134.30555555555475</v>
      </c>
      <c r="P383" t="str">
        <f t="shared" si="25"/>
        <v>SOBRE MERCADO</v>
      </c>
      <c r="R383" t="e">
        <f>VLOOKUP(A383,FORMULA!A:A,1,0)</f>
        <v>#N/A</v>
      </c>
    </row>
    <row r="384" spans="1:18" x14ac:dyDescent="0.3">
      <c r="A384" t="s">
        <v>5457</v>
      </c>
      <c r="B384" t="str">
        <f>IFERROR(VLOOKUP(A384,'Base ATP'!$1:$1048576,3,0),"")</f>
        <v>KIA</v>
      </c>
      <c r="C384" s="19" t="str">
        <f>IFERROR(VLOOKUP(A384,'Base ATP'!$1:$1048576,4,0),"")</f>
        <v>SPORTAGE</v>
      </c>
      <c r="D384" s="20">
        <v>8800000</v>
      </c>
      <c r="E384" s="20">
        <v>7000000</v>
      </c>
      <c r="F384" s="13" t="s">
        <v>5397</v>
      </c>
      <c r="G384" s="13">
        <f>IFERROR(IF($F384="ALTA",$D384*1.03,
IF($F384="MEDIA",$D384*1,
IF($F384="BAJA",$D384*0.92,
IF($F384="LIQUIDAR",_xlfn.XLOOKUP(A384,Rotación!$A:$A,Rotación!$O:$O,0,0,-1),"")))),"")</f>
        <v>9064000</v>
      </c>
      <c r="H384" s="13">
        <f>IFERROR(IF($F384="ALTA",$D384*1,
IF($F384="MEDIA",$D384*0.97,
IF($F384="BAJA",$D384*0.9,
IF($F384="LIQUIDAR",_xlfn.XLOOKUP(A384,Rotación!$A:$A,Rotación!$O:$O,0,0,-1),"")))),"")</f>
        <v>8800000</v>
      </c>
      <c r="I384" s="13">
        <f>IFERROR(IF($F384="ALTA",$D384*0.97,
IF($F384="MEDIA",$D384*0.94,
IF($F384="BAJA",$D384*0.87,
IF($F384="LIQUIDAR",_xlfn.XLOOKUP(A384,Rotación!$A:$A,Rotación!$O:$O,0,0,-1),"")))),"")</f>
        <v>8536000</v>
      </c>
      <c r="J384" s="13">
        <f>IFERROR(IF($F384="ALTA",$D384*0.94,
IF($F384="MEDIA",$D384*0.9,
IF($F384="BAJA",$D384*0.85,
IF($F384="LIQUIDAR",_xlfn.XLOOKUP(A384,Rotación!$A:$A,Rotación!$O:$O,0,0,-1),"")))),"")</f>
        <v>8271999.9999999991</v>
      </c>
      <c r="K384" s="13" t="str">
        <f>_xlfn.XLOOKUP(A384,Rotación!$A:$A,Rotación!$P:$P,"",0,-1)</f>
        <v/>
      </c>
      <c r="L384" s="25" t="e">
        <f t="shared" si="22"/>
        <v>#VALUE!</v>
      </c>
      <c r="M384" s="26">
        <f t="shared" si="23"/>
        <v>0.79545454545454541</v>
      </c>
      <c r="N384" s="22" t="str">
        <f>IFERROR(VLOOKUP(A384,'Base ATR'!$1:$1048576,2,0),"")</f>
        <v/>
      </c>
      <c r="O384" s="23" t="str">
        <f t="shared" ca="1" si="24"/>
        <v/>
      </c>
      <c r="P384" t="str">
        <f t="shared" si="25"/>
        <v/>
      </c>
      <c r="R384" t="e">
        <f>VLOOKUP(A384,FORMULA!A:A,1,0)</f>
        <v>#N/A</v>
      </c>
    </row>
    <row r="385" spans="1:18" x14ac:dyDescent="0.3">
      <c r="A385" t="s">
        <v>5311</v>
      </c>
      <c r="B385" t="str">
        <f>IFERROR(VLOOKUP(A385,'Base ATP'!$1:$1048576,3,0),"")</f>
        <v>KIA</v>
      </c>
      <c r="C385" s="19" t="str">
        <f>IFERROR(VLOOKUP(A385,'Base ATP'!$1:$1048576,4,0),"")</f>
        <v>MORNING</v>
      </c>
      <c r="D385" s="20">
        <v>7540000</v>
      </c>
      <c r="E385" s="20">
        <v>5700000</v>
      </c>
      <c r="F385" s="13" t="s">
        <v>5397</v>
      </c>
      <c r="G385" s="13">
        <f>IFERROR(IF($F385="ALTA",$D385*1.03,
IF($F385="MEDIA",$D385*1,
IF($F385="BAJA",$D385*0.92,
IF($F385="LIQUIDAR",_xlfn.XLOOKUP(A385,Rotación!$A:$A,Rotación!$O:$O,0,0,-1),"")))),"")</f>
        <v>7766200</v>
      </c>
      <c r="H385" s="13">
        <f>IFERROR(IF($F385="ALTA",$D385*1,
IF($F385="MEDIA",$D385*0.97,
IF($F385="BAJA",$D385*0.9,
IF($F385="LIQUIDAR",_xlfn.XLOOKUP(A385,Rotación!$A:$A,Rotación!$O:$O,0,0,-1),"")))),"")</f>
        <v>7540000</v>
      </c>
      <c r="I385" s="13">
        <f>IFERROR(IF($F385="ALTA",$D385*0.97,
IF($F385="MEDIA",$D385*0.94,
IF($F385="BAJA",$D385*0.87,
IF($F385="LIQUIDAR",_xlfn.XLOOKUP(A385,Rotación!$A:$A,Rotación!$O:$O,0,0,-1),"")))),"")</f>
        <v>7313800</v>
      </c>
      <c r="J385" s="13">
        <f>IFERROR(IF($F385="ALTA",$D385*0.94,
IF($F385="MEDIA",$D385*0.9,
IF($F385="BAJA",$D385*0.85,
IF($F385="LIQUIDAR",_xlfn.XLOOKUP(A385,Rotación!$A:$A,Rotación!$O:$O,0,0,-1),"")))),"")</f>
        <v>7087600</v>
      </c>
      <c r="K385" s="13" t="str">
        <f>_xlfn.XLOOKUP(A385,Rotación!$A:$A,Rotación!$P:$P,"",0,-1)</f>
        <v/>
      </c>
      <c r="L385" s="25" t="e">
        <f t="shared" si="22"/>
        <v>#VALUE!</v>
      </c>
      <c r="M385" s="26">
        <f t="shared" si="23"/>
        <v>0.75596816976127323</v>
      </c>
      <c r="N385" s="22">
        <f>IFERROR(VLOOKUP(A385,'Base ATR'!$1:$1048576,2,0),"")</f>
        <v>46086.795138888891</v>
      </c>
      <c r="O385" s="23">
        <f t="shared" ca="1" si="24"/>
        <v>139.20486111110949</v>
      </c>
      <c r="P385" t="str">
        <f t="shared" si="25"/>
        <v>SOBRE MERCADO</v>
      </c>
      <c r="R385" t="e">
        <f>VLOOKUP(A385,FORMULA!A:A,1,0)</f>
        <v>#N/A</v>
      </c>
    </row>
    <row r="386" spans="1:18" x14ac:dyDescent="0.3">
      <c r="A386" t="s">
        <v>5458</v>
      </c>
      <c r="B386" t="str">
        <f>IFERROR(VLOOKUP(A386,'Base ATP'!$1:$1048576,3,0),"")</f>
        <v>NISSAN</v>
      </c>
      <c r="C386" s="19" t="str">
        <f>IFERROR(VLOOKUP(A386,'Base ATP'!$1:$1048576,4,0),"")</f>
        <v>KICKS</v>
      </c>
      <c r="D386" s="20">
        <v>11300000</v>
      </c>
      <c r="E386" s="20">
        <v>9000000</v>
      </c>
      <c r="F386" s="13" t="s">
        <v>4033</v>
      </c>
      <c r="G386" s="13">
        <f>IFERROR(IF($F386="ALTA",$D386*1.03,
IF($F386="MEDIA",$D386*1,
IF($F386="BAJA",$D386*0.92,
IF($F386="LIQUIDAR",_xlfn.XLOOKUP(A386,Rotación!$A:$A,Rotación!$O:$O,0,0,-1),"")))),"")</f>
        <v>11300000</v>
      </c>
      <c r="H386" s="13">
        <f>IFERROR(IF($F386="ALTA",$D386*1,
IF($F386="MEDIA",$D386*0.97,
IF($F386="BAJA",$D386*0.9,
IF($F386="LIQUIDAR",_xlfn.XLOOKUP(A386,Rotación!$A:$A,Rotación!$O:$O,0,0,-1),"")))),"")</f>
        <v>10961000</v>
      </c>
      <c r="I386" s="13">
        <f>IFERROR(IF($F386="ALTA",$D386*0.97,
IF($F386="MEDIA",$D386*0.94,
IF($F386="BAJA",$D386*0.87,
IF($F386="LIQUIDAR",_xlfn.XLOOKUP(A386,Rotación!$A:$A,Rotación!$O:$O,0,0,-1),"")))),"")</f>
        <v>10622000</v>
      </c>
      <c r="J386" s="13">
        <f>IFERROR(IF($F386="ALTA",$D386*0.94,
IF($F386="MEDIA",$D386*0.9,
IF($F386="BAJA",$D386*0.85,
IF($F386="LIQUIDAR",_xlfn.XLOOKUP(A386,Rotación!$A:$A,Rotación!$O:$O,0,0,-1),"")))),"")</f>
        <v>10170000</v>
      </c>
      <c r="K386" s="13" t="str">
        <f>_xlfn.XLOOKUP(A386,Rotación!$A:$A,Rotación!$P:$P,"",0,-1)</f>
        <v/>
      </c>
      <c r="L386" s="25" t="e">
        <f t="shared" ref="L386:L449" si="26">K386-D386</f>
        <v>#VALUE!</v>
      </c>
      <c r="M386" s="26">
        <f t="shared" ref="M386:M449" si="27">E386/D386</f>
        <v>0.79646017699115046</v>
      </c>
      <c r="N386" s="22" t="str">
        <f>IFERROR(VLOOKUP(A386,'Base ATR'!$1:$1048576,2,0),"")</f>
        <v/>
      </c>
      <c r="O386" s="23" t="str">
        <f t="shared" ca="1" si="24"/>
        <v/>
      </c>
      <c r="P386" t="str">
        <f t="shared" si="25"/>
        <v/>
      </c>
      <c r="R386" t="e">
        <f>VLOOKUP(A386,FORMULA!A:A,1,0)</f>
        <v>#N/A</v>
      </c>
    </row>
    <row r="387" spans="1:18" x14ac:dyDescent="0.3">
      <c r="A387" t="s">
        <v>5459</v>
      </c>
      <c r="B387" t="str">
        <f>IFERROR(VLOOKUP(A387,'Base ATP'!$1:$1048576,3,0),"")</f>
        <v>HYUNDAI</v>
      </c>
      <c r="C387" s="19" t="str">
        <f>IFERROR(VLOOKUP(A387,'Base ATP'!$1:$1048576,4,0),"")</f>
        <v>NEW SANTA FE</v>
      </c>
      <c r="D387" s="20">
        <v>21100000</v>
      </c>
      <c r="E387" s="20">
        <v>16800000</v>
      </c>
      <c r="F387" s="13" t="s">
        <v>5398</v>
      </c>
      <c r="G387" s="13">
        <f>IFERROR(IF($F387="ALTA",$D387*1.03,
IF($F387="MEDIA",$D387*1,
IF($F387="BAJA",$D387*0.92,
IF($F387="LIQUIDAR",_xlfn.XLOOKUP(A387,Rotación!$A:$A,Rotación!$O:$O,0,0,-1),"")))),"")</f>
        <v>19412000</v>
      </c>
      <c r="H387" s="13">
        <f>IFERROR(IF($F387="ALTA",$D387*1,
IF($F387="MEDIA",$D387*0.97,
IF($F387="BAJA",$D387*0.9,
IF($F387="LIQUIDAR",_xlfn.XLOOKUP(A387,Rotación!$A:$A,Rotación!$O:$O,0,0,-1),"")))),"")</f>
        <v>18990000</v>
      </c>
      <c r="I387" s="13">
        <f>IFERROR(IF($F387="ALTA",$D387*0.97,
IF($F387="MEDIA",$D387*0.94,
IF($F387="BAJA",$D387*0.87,
IF($F387="LIQUIDAR",_xlfn.XLOOKUP(A387,Rotación!$A:$A,Rotación!$O:$O,0,0,-1),"")))),"")</f>
        <v>18357000</v>
      </c>
      <c r="J387" s="13">
        <f>IFERROR(IF($F387="ALTA",$D387*0.94,
IF($F387="MEDIA",$D387*0.9,
IF($F387="BAJA",$D387*0.85,
IF($F387="LIQUIDAR",_xlfn.XLOOKUP(A387,Rotación!$A:$A,Rotación!$O:$O,0,0,-1),"")))),"")</f>
        <v>17935000</v>
      </c>
      <c r="K387" s="13" t="str">
        <f>_xlfn.XLOOKUP(A387,Rotación!$A:$A,Rotación!$P:$P,"",0,-1)</f>
        <v/>
      </c>
      <c r="L387" s="25" t="e">
        <f t="shared" si="26"/>
        <v>#VALUE!</v>
      </c>
      <c r="M387" s="26">
        <f t="shared" si="27"/>
        <v>0.79620853080568721</v>
      </c>
      <c r="N387" s="22" t="str">
        <f>IFERROR(VLOOKUP(A387,'Base ATR'!$1:$1048576,2,0),"")</f>
        <v/>
      </c>
      <c r="O387" s="23" t="str">
        <f t="shared" ca="1" si="24"/>
        <v/>
      </c>
      <c r="P387" t="str">
        <f t="shared" si="25"/>
        <v/>
      </c>
      <c r="R387" t="e">
        <f>VLOOKUP(A387,FORMULA!A:A,1,0)</f>
        <v>#N/A</v>
      </c>
    </row>
    <row r="388" spans="1:18" x14ac:dyDescent="0.3">
      <c r="A388" t="s">
        <v>5460</v>
      </c>
      <c r="B388" t="str">
        <f>IFERROR(VLOOKUP(A388,'Base ATP'!$1:$1048576,3,0),"")</f>
        <v>CHERY</v>
      </c>
      <c r="C388" s="19" t="str">
        <f>IFERROR(VLOOKUP(A388,'Base ATP'!$1:$1048576,4,0),"")</f>
        <v>TIGGO 3</v>
      </c>
      <c r="D388" s="20">
        <v>8600000</v>
      </c>
      <c r="E388" s="20">
        <v>7100000</v>
      </c>
      <c r="F388" s="13" t="s">
        <v>4033</v>
      </c>
      <c r="G388" s="13">
        <f>IFERROR(IF($F388="ALTA",$D388*1.03,
IF($F388="MEDIA",$D388*1,
IF($F388="BAJA",$D388*0.92,
IF($F388="LIQUIDAR",_xlfn.XLOOKUP(A388,Rotación!$A:$A,Rotación!$O:$O,0,0,-1),"")))),"")</f>
        <v>8600000</v>
      </c>
      <c r="H388" s="13">
        <f>IFERROR(IF($F388="ALTA",$D388*1,
IF($F388="MEDIA",$D388*0.97,
IF($F388="BAJA",$D388*0.9,
IF($F388="LIQUIDAR",_xlfn.XLOOKUP(A388,Rotación!$A:$A,Rotación!$O:$O,0,0,-1),"")))),"")</f>
        <v>8342000</v>
      </c>
      <c r="I388" s="13">
        <f>IFERROR(IF($F388="ALTA",$D388*0.97,
IF($F388="MEDIA",$D388*0.94,
IF($F388="BAJA",$D388*0.87,
IF($F388="LIQUIDAR",_xlfn.XLOOKUP(A388,Rotación!$A:$A,Rotación!$O:$O,0,0,-1),"")))),"")</f>
        <v>8084000</v>
      </c>
      <c r="J388" s="13">
        <f>IFERROR(IF($F388="ALTA",$D388*0.94,
IF($F388="MEDIA",$D388*0.9,
IF($F388="BAJA",$D388*0.85,
IF($F388="LIQUIDAR",_xlfn.XLOOKUP(A388,Rotación!$A:$A,Rotación!$O:$O,0,0,-1),"")))),"")</f>
        <v>7740000</v>
      </c>
      <c r="K388" s="13" t="str">
        <f>_xlfn.XLOOKUP(A388,Rotación!$A:$A,Rotación!$P:$P,"",0,-1)</f>
        <v/>
      </c>
      <c r="L388" s="25" t="e">
        <f t="shared" si="26"/>
        <v>#VALUE!</v>
      </c>
      <c r="M388" s="26">
        <f t="shared" si="27"/>
        <v>0.82558139534883723</v>
      </c>
      <c r="N388" s="22" t="str">
        <f>IFERROR(VLOOKUP(A388,'Base ATR'!$1:$1048576,2,0),"")</f>
        <v/>
      </c>
      <c r="O388" s="23" t="str">
        <f t="shared" ca="1" si="24"/>
        <v/>
      </c>
      <c r="P388" t="str">
        <f t="shared" si="25"/>
        <v/>
      </c>
      <c r="R388" t="e">
        <f>VLOOKUP(A388,FORMULA!A:A,1,0)</f>
        <v>#N/A</v>
      </c>
    </row>
    <row r="389" spans="1:18" x14ac:dyDescent="0.3">
      <c r="A389" t="s">
        <v>5461</v>
      </c>
      <c r="B389" t="str">
        <f>IFERROR(VLOOKUP(A389,'Base ATP'!$1:$1048576,3,0),"")</f>
        <v>SUZUKI</v>
      </c>
      <c r="C389" s="19" t="str">
        <f>IFERROR(VLOOKUP(A389,'Base ATP'!$1:$1048576,4,0),"")</f>
        <v>S-PRESSO</v>
      </c>
      <c r="D389" s="20">
        <v>5780000</v>
      </c>
      <c r="E389" s="20">
        <v>4800000</v>
      </c>
      <c r="F389" s="13" t="s">
        <v>5397</v>
      </c>
      <c r="G389" s="13">
        <f>IFERROR(IF($F389="ALTA",$D389*1.03,
IF($F389="MEDIA",$D389*1,
IF($F389="BAJA",$D389*0.92,
IF($F389="LIQUIDAR",_xlfn.XLOOKUP(A389,Rotación!$A:$A,Rotación!$O:$O,0,0,-1),"")))),"")</f>
        <v>5953400</v>
      </c>
      <c r="H389" s="13">
        <f>IFERROR(IF($F389="ALTA",$D389*1,
IF($F389="MEDIA",$D389*0.97,
IF($F389="BAJA",$D389*0.9,
IF($F389="LIQUIDAR",_xlfn.XLOOKUP(A389,Rotación!$A:$A,Rotación!$O:$O,0,0,-1),"")))),"")</f>
        <v>5780000</v>
      </c>
      <c r="I389" s="13">
        <f>IFERROR(IF($F389="ALTA",$D389*0.97,
IF($F389="MEDIA",$D389*0.94,
IF($F389="BAJA",$D389*0.87,
IF($F389="LIQUIDAR",_xlfn.XLOOKUP(A389,Rotación!$A:$A,Rotación!$O:$O,0,0,-1),"")))),"")</f>
        <v>5606600</v>
      </c>
      <c r="J389" s="13">
        <f>IFERROR(IF($F389="ALTA",$D389*0.94,
IF($F389="MEDIA",$D389*0.9,
IF($F389="BAJA",$D389*0.85,
IF($F389="LIQUIDAR",_xlfn.XLOOKUP(A389,Rotación!$A:$A,Rotación!$O:$O,0,0,-1),"")))),"")</f>
        <v>5433200</v>
      </c>
      <c r="K389" s="13" t="str">
        <f>_xlfn.XLOOKUP(A389,Rotación!$A:$A,Rotación!$P:$P,"",0,-1)</f>
        <v/>
      </c>
      <c r="L389" s="25" t="e">
        <f t="shared" si="26"/>
        <v>#VALUE!</v>
      </c>
      <c r="M389" s="26">
        <f t="shared" si="27"/>
        <v>0.83044982698961933</v>
      </c>
      <c r="N389" s="22" t="str">
        <f>IFERROR(VLOOKUP(A389,'Base ATR'!$1:$1048576,2,0),"")</f>
        <v/>
      </c>
      <c r="O389" s="23" t="str">
        <f t="shared" ca="1" si="24"/>
        <v/>
      </c>
      <c r="P389" t="str">
        <f t="shared" si="25"/>
        <v/>
      </c>
      <c r="R389" t="e">
        <f>VLOOKUP(A389,FORMULA!A:A,1,0)</f>
        <v>#N/A</v>
      </c>
    </row>
    <row r="390" spans="1:18" x14ac:dyDescent="0.3">
      <c r="A390" t="s">
        <v>5462</v>
      </c>
      <c r="B390" t="str">
        <f>IFERROR(VLOOKUP(A390,'Base ATP'!$1:$1048576,3,0),"")</f>
        <v>DFSK</v>
      </c>
      <c r="C390" s="19">
        <f>IFERROR(VLOOKUP(A390,'Base ATP'!$1:$1048576,4,0),"")</f>
        <v>560</v>
      </c>
      <c r="D390" s="20">
        <v>9140000</v>
      </c>
      <c r="E390" s="20">
        <v>7200000</v>
      </c>
      <c r="F390" s="13" t="s">
        <v>4033</v>
      </c>
      <c r="G390" s="13">
        <f>IFERROR(IF($F390="ALTA",$D390*1.03,
IF($F390="MEDIA",$D390*1,
IF($F390="BAJA",$D390*0.92,
IF($F390="LIQUIDAR",_xlfn.XLOOKUP(A390,Rotación!$A:$A,Rotación!$O:$O,0,0,-1),"")))),"")</f>
        <v>9140000</v>
      </c>
      <c r="H390" s="13">
        <f>IFERROR(IF($F390="ALTA",$D390*1,
IF($F390="MEDIA",$D390*0.97,
IF($F390="BAJA",$D390*0.9,
IF($F390="LIQUIDAR",_xlfn.XLOOKUP(A390,Rotación!$A:$A,Rotación!$O:$O,0,0,-1),"")))),"")</f>
        <v>8865800</v>
      </c>
      <c r="I390" s="13">
        <f>IFERROR(IF($F390="ALTA",$D390*0.97,
IF($F390="MEDIA",$D390*0.94,
IF($F390="BAJA",$D390*0.87,
IF($F390="LIQUIDAR",_xlfn.XLOOKUP(A390,Rotación!$A:$A,Rotación!$O:$O,0,0,-1),"")))),"")</f>
        <v>8591600</v>
      </c>
      <c r="J390" s="13">
        <f>IFERROR(IF($F390="ALTA",$D390*0.94,
IF($F390="MEDIA",$D390*0.9,
IF($F390="BAJA",$D390*0.85,
IF($F390="LIQUIDAR",_xlfn.XLOOKUP(A390,Rotación!$A:$A,Rotación!$O:$O,0,0,-1),"")))),"")</f>
        <v>8226000</v>
      </c>
      <c r="K390" s="13" t="str">
        <f>_xlfn.XLOOKUP(A390,Rotación!$A:$A,Rotación!$P:$P,"",0,-1)</f>
        <v/>
      </c>
      <c r="L390" s="25" t="e">
        <f t="shared" si="26"/>
        <v>#VALUE!</v>
      </c>
      <c r="M390" s="26">
        <f t="shared" si="27"/>
        <v>0.78774617067833697</v>
      </c>
      <c r="N390" s="22" t="str">
        <f>IFERROR(VLOOKUP(A390,'Base ATR'!$1:$1048576,2,0),"")</f>
        <v/>
      </c>
      <c r="O390" s="23" t="str">
        <f t="shared" ca="1" si="24"/>
        <v/>
      </c>
      <c r="P390" t="str">
        <f t="shared" si="25"/>
        <v/>
      </c>
      <c r="R390" t="e">
        <f>VLOOKUP(A390,FORMULA!A:A,1,0)</f>
        <v>#N/A</v>
      </c>
    </row>
    <row r="391" spans="1:18" x14ac:dyDescent="0.3">
      <c r="A391" t="s">
        <v>5463</v>
      </c>
      <c r="B391" t="str">
        <f>IFERROR(VLOOKUP(A391,'Base ATP'!$1:$1048576,3,0),"")</f>
        <v>HYUNDAI</v>
      </c>
      <c r="C391" s="19" t="str">
        <f>IFERROR(VLOOKUP(A391,'Base ATP'!$1:$1048576,4,0),"")</f>
        <v>TUCSON</v>
      </c>
      <c r="D391" s="20">
        <v>19000000</v>
      </c>
      <c r="E391" s="20">
        <v>15800000</v>
      </c>
      <c r="F391" s="13" t="s">
        <v>4033</v>
      </c>
      <c r="G391" s="13">
        <f>IFERROR(IF($F391="ALTA",$D391*1.03,
IF($F391="MEDIA",$D391*1,
IF($F391="BAJA",$D391*0.92,
IF($F391="LIQUIDAR",_xlfn.XLOOKUP(A391,Rotación!$A:$A,Rotación!$O:$O,0,0,-1),"")))),"")</f>
        <v>19000000</v>
      </c>
      <c r="H391" s="13">
        <f>IFERROR(IF($F391="ALTA",$D391*1,
IF($F391="MEDIA",$D391*0.97,
IF($F391="BAJA",$D391*0.9,
IF($F391="LIQUIDAR",_xlfn.XLOOKUP(A391,Rotación!$A:$A,Rotación!$O:$O,0,0,-1),"")))),"")</f>
        <v>18430000</v>
      </c>
      <c r="I391" s="13">
        <f>IFERROR(IF($F391="ALTA",$D391*0.97,
IF($F391="MEDIA",$D391*0.94,
IF($F391="BAJA",$D391*0.87,
IF($F391="LIQUIDAR",_xlfn.XLOOKUP(A391,Rotación!$A:$A,Rotación!$O:$O,0,0,-1),"")))),"")</f>
        <v>17860000</v>
      </c>
      <c r="J391" s="13">
        <f>IFERROR(IF($F391="ALTA",$D391*0.94,
IF($F391="MEDIA",$D391*0.9,
IF($F391="BAJA",$D391*0.85,
IF($F391="LIQUIDAR",_xlfn.XLOOKUP(A391,Rotación!$A:$A,Rotación!$O:$O,0,0,-1),"")))),"")</f>
        <v>17100000</v>
      </c>
      <c r="K391" s="13" t="str">
        <f>_xlfn.XLOOKUP(A391,Rotación!$A:$A,Rotación!$P:$P,"",0,-1)</f>
        <v/>
      </c>
      <c r="L391" s="25" t="e">
        <f t="shared" si="26"/>
        <v>#VALUE!</v>
      </c>
      <c r="M391" s="26">
        <f t="shared" si="27"/>
        <v>0.83157894736842108</v>
      </c>
      <c r="N391" s="22" t="str">
        <f>IFERROR(VLOOKUP(A391,'Base ATR'!$1:$1048576,2,0),"")</f>
        <v/>
      </c>
      <c r="O391" s="23" t="str">
        <f t="shared" ca="1" si="24"/>
        <v/>
      </c>
      <c r="P391" t="str">
        <f t="shared" si="25"/>
        <v/>
      </c>
      <c r="R391" t="e">
        <f>VLOOKUP(A391,FORMULA!A:A,1,0)</f>
        <v>#N/A</v>
      </c>
    </row>
    <row r="392" spans="1:18" x14ac:dyDescent="0.3">
      <c r="A392" t="s">
        <v>5464</v>
      </c>
      <c r="B392" t="str">
        <f>IFERROR(VLOOKUP(A392,'Base ATP'!$1:$1048576,3,0),"")</f>
        <v>PEUGEOT</v>
      </c>
      <c r="C392" s="19" t="str">
        <f>IFERROR(VLOOKUP(A392,'Base ATP'!$1:$1048576,4,0),"")</f>
        <v>NUEVO 3008</v>
      </c>
      <c r="D392" s="20">
        <v>14700000</v>
      </c>
      <c r="E392" s="20">
        <v>11500000</v>
      </c>
      <c r="F392" s="13" t="s">
        <v>5398</v>
      </c>
      <c r="G392" s="13">
        <f>IFERROR(IF($F392="ALTA",$D392*1.03,
IF($F392="MEDIA",$D392*1,
IF($F392="BAJA",$D392*0.92,
IF($F392="LIQUIDAR",_xlfn.XLOOKUP(A392,Rotación!$A:$A,Rotación!$O:$O,0,0,-1),"")))),"")</f>
        <v>13524000</v>
      </c>
      <c r="H392" s="13">
        <f>IFERROR(IF($F392="ALTA",$D392*1,
IF($F392="MEDIA",$D392*0.97,
IF($F392="BAJA",$D392*0.9,
IF($F392="LIQUIDAR",_xlfn.XLOOKUP(A392,Rotación!$A:$A,Rotación!$O:$O,0,0,-1),"")))),"")</f>
        <v>13230000</v>
      </c>
      <c r="I392" s="13">
        <f>IFERROR(IF($F392="ALTA",$D392*0.97,
IF($F392="MEDIA",$D392*0.94,
IF($F392="BAJA",$D392*0.87,
IF($F392="LIQUIDAR",_xlfn.XLOOKUP(A392,Rotación!$A:$A,Rotación!$O:$O,0,0,-1),"")))),"")</f>
        <v>12789000</v>
      </c>
      <c r="J392" s="13">
        <f>IFERROR(IF($F392="ALTA",$D392*0.94,
IF($F392="MEDIA",$D392*0.9,
IF($F392="BAJA",$D392*0.85,
IF($F392="LIQUIDAR",_xlfn.XLOOKUP(A392,Rotación!$A:$A,Rotación!$O:$O,0,0,-1),"")))),"")</f>
        <v>12495000</v>
      </c>
      <c r="K392" s="13" t="str">
        <f>_xlfn.XLOOKUP(A392,Rotación!$A:$A,Rotación!$P:$P,"",0,-1)</f>
        <v/>
      </c>
      <c r="L392" s="25" t="e">
        <f t="shared" si="26"/>
        <v>#VALUE!</v>
      </c>
      <c r="M392" s="26">
        <f t="shared" si="27"/>
        <v>0.78231292517006801</v>
      </c>
      <c r="N392" s="22" t="str">
        <f>IFERROR(VLOOKUP(A392,'Base ATR'!$1:$1048576,2,0),"")</f>
        <v/>
      </c>
      <c r="O392" s="23" t="str">
        <f t="shared" ca="1" si="24"/>
        <v/>
      </c>
      <c r="P392" t="str">
        <f t="shared" si="25"/>
        <v/>
      </c>
      <c r="R392" t="e">
        <f>VLOOKUP(A392,FORMULA!A:A,1,0)</f>
        <v>#N/A</v>
      </c>
    </row>
    <row r="393" spans="1:18" x14ac:dyDescent="0.3">
      <c r="A393" t="s">
        <v>5465</v>
      </c>
      <c r="B393" t="str">
        <f>IFERROR(VLOOKUP(A393,'Base ATP'!$1:$1048576,3,0),"")</f>
        <v>MAXUS</v>
      </c>
      <c r="C393" s="19" t="str">
        <f>IFERROR(VLOOKUP(A393,'Base ATP'!$1:$1048576,4,0),"")</f>
        <v>T60</v>
      </c>
      <c r="D393" s="20">
        <v>11800000</v>
      </c>
      <c r="E393" s="20">
        <v>9800000</v>
      </c>
      <c r="F393" s="13" t="s">
        <v>4033</v>
      </c>
      <c r="G393" s="13">
        <f>IFERROR(IF($F393="ALTA",$D393*1.03,
IF($F393="MEDIA",$D393*1,
IF($F393="BAJA",$D393*0.92,
IF($F393="LIQUIDAR",_xlfn.XLOOKUP(A393,Rotación!$A:$A,Rotación!$O:$O,0,0,-1),"")))),"")</f>
        <v>11800000</v>
      </c>
      <c r="H393" s="13">
        <f>IFERROR(IF($F393="ALTA",$D393*1,
IF($F393="MEDIA",$D393*0.97,
IF($F393="BAJA",$D393*0.9,
IF($F393="LIQUIDAR",_xlfn.XLOOKUP(A393,Rotación!$A:$A,Rotación!$O:$O,0,0,-1),"")))),"")</f>
        <v>11446000</v>
      </c>
      <c r="I393" s="13">
        <f>IFERROR(IF($F393="ALTA",$D393*0.97,
IF($F393="MEDIA",$D393*0.94,
IF($F393="BAJA",$D393*0.87,
IF($F393="LIQUIDAR",_xlfn.XLOOKUP(A393,Rotación!$A:$A,Rotación!$O:$O,0,0,-1),"")))),"")</f>
        <v>11092000</v>
      </c>
      <c r="J393" s="13">
        <f>IFERROR(IF($F393="ALTA",$D393*0.94,
IF($F393="MEDIA",$D393*0.9,
IF($F393="BAJA",$D393*0.85,
IF($F393="LIQUIDAR",_xlfn.XLOOKUP(A393,Rotación!$A:$A,Rotación!$O:$O,0,0,-1),"")))),"")</f>
        <v>10620000</v>
      </c>
      <c r="K393" s="13" t="str">
        <f>_xlfn.XLOOKUP(A393,Rotación!$A:$A,Rotación!$P:$P,"",0,-1)</f>
        <v/>
      </c>
      <c r="L393" s="25" t="e">
        <f t="shared" si="26"/>
        <v>#VALUE!</v>
      </c>
      <c r="M393" s="26">
        <f t="shared" si="27"/>
        <v>0.83050847457627119</v>
      </c>
      <c r="N393" s="22" t="str">
        <f>IFERROR(VLOOKUP(A393,'Base ATR'!$1:$1048576,2,0),"")</f>
        <v/>
      </c>
      <c r="O393" s="23" t="str">
        <f t="shared" ca="1" si="24"/>
        <v/>
      </c>
      <c r="P393" t="str">
        <f t="shared" si="25"/>
        <v/>
      </c>
      <c r="R393" t="e">
        <f>VLOOKUP(A393,FORMULA!A:A,1,0)</f>
        <v>#N/A</v>
      </c>
    </row>
    <row r="394" spans="1:18" x14ac:dyDescent="0.3">
      <c r="A394" t="s">
        <v>5466</v>
      </c>
      <c r="B394" t="str">
        <f>IFERROR(VLOOKUP(A394,'Base ATP'!$1:$1048576,3,0),"")</f>
        <v>MITSUBISHI</v>
      </c>
      <c r="C394" s="19" t="str">
        <f>IFERROR(VLOOKUP(A394,'Base ATP'!$1:$1048576,4,0),"")</f>
        <v>ECLIPSE CROSS</v>
      </c>
      <c r="D394" s="20">
        <v>17400000</v>
      </c>
      <c r="E394" s="20">
        <v>14700000</v>
      </c>
      <c r="F394" s="13" t="s">
        <v>4033</v>
      </c>
      <c r="G394" s="13">
        <f>IFERROR(IF($F394="ALTA",$D394*1.03,
IF($F394="MEDIA",$D394*1,
IF($F394="BAJA",$D394*0.92,
IF($F394="LIQUIDAR",_xlfn.XLOOKUP(A394,Rotación!$A:$A,Rotación!$O:$O,0,0,-1),"")))),"")</f>
        <v>17400000</v>
      </c>
      <c r="H394" s="13">
        <f>IFERROR(IF($F394="ALTA",$D394*1,
IF($F394="MEDIA",$D394*0.97,
IF($F394="BAJA",$D394*0.9,
IF($F394="LIQUIDAR",_xlfn.XLOOKUP(A394,Rotación!$A:$A,Rotación!$O:$O,0,0,-1),"")))),"")</f>
        <v>16878000</v>
      </c>
      <c r="I394" s="13">
        <f>IFERROR(IF($F394="ALTA",$D394*0.97,
IF($F394="MEDIA",$D394*0.94,
IF($F394="BAJA",$D394*0.87,
IF($F394="LIQUIDAR",_xlfn.XLOOKUP(A394,Rotación!$A:$A,Rotación!$O:$O,0,0,-1),"")))),"")</f>
        <v>16356000</v>
      </c>
      <c r="J394" s="13">
        <f>IFERROR(IF($F394="ALTA",$D394*0.94,
IF($F394="MEDIA",$D394*0.9,
IF($F394="BAJA",$D394*0.85,
IF($F394="LIQUIDAR",_xlfn.XLOOKUP(A394,Rotación!$A:$A,Rotación!$O:$O,0,0,-1),"")))),"")</f>
        <v>15660000</v>
      </c>
      <c r="K394" s="13" t="str">
        <f>_xlfn.XLOOKUP(A394,Rotación!$A:$A,Rotación!$P:$P,"",0,-1)</f>
        <v/>
      </c>
      <c r="L394" s="25" t="e">
        <f t="shared" si="26"/>
        <v>#VALUE!</v>
      </c>
      <c r="M394" s="26">
        <f t="shared" si="27"/>
        <v>0.84482758620689657</v>
      </c>
      <c r="N394" s="22" t="str">
        <f>IFERROR(VLOOKUP(A394,'Base ATR'!$1:$1048576,2,0),"")</f>
        <v/>
      </c>
      <c r="O394" s="23" t="str">
        <f t="shared" ca="1" si="24"/>
        <v/>
      </c>
      <c r="P394" t="str">
        <f t="shared" si="25"/>
        <v/>
      </c>
      <c r="R394" t="e">
        <f>VLOOKUP(A394,FORMULA!A:A,1,0)</f>
        <v>#N/A</v>
      </c>
    </row>
    <row r="395" spans="1:18" x14ac:dyDescent="0.3">
      <c r="A395" t="s">
        <v>5467</v>
      </c>
      <c r="B395" t="str">
        <f>IFERROR(VLOOKUP(A395,'Base ATP'!$1:$1048576,3,0),"")</f>
        <v>HYUNDAI</v>
      </c>
      <c r="C395" s="19" t="str">
        <f>IFERROR(VLOOKUP(A395,'Base ATP'!$1:$1048576,4,0),"")</f>
        <v>NEW CRETA</v>
      </c>
      <c r="D395" s="20">
        <v>12800000</v>
      </c>
      <c r="E395" s="20">
        <v>10500000</v>
      </c>
      <c r="F395" s="13" t="s">
        <v>4033</v>
      </c>
      <c r="G395" s="13">
        <f>IFERROR(IF($F395="ALTA",$D395*1.03,
IF($F395="MEDIA",$D395*1,
IF($F395="BAJA",$D395*0.92,
IF($F395="LIQUIDAR",_xlfn.XLOOKUP(A395,Rotación!$A:$A,Rotación!$O:$O,0,0,-1),"")))),"")</f>
        <v>12800000</v>
      </c>
      <c r="H395" s="13">
        <f>IFERROR(IF($F395="ALTA",$D395*1,
IF($F395="MEDIA",$D395*0.97,
IF($F395="BAJA",$D395*0.9,
IF($F395="LIQUIDAR",_xlfn.XLOOKUP(A395,Rotación!$A:$A,Rotación!$O:$O,0,0,-1),"")))),"")</f>
        <v>12416000</v>
      </c>
      <c r="I395" s="13">
        <f>IFERROR(IF($F395="ALTA",$D395*0.97,
IF($F395="MEDIA",$D395*0.94,
IF($F395="BAJA",$D395*0.87,
IF($F395="LIQUIDAR",_xlfn.XLOOKUP(A395,Rotación!$A:$A,Rotación!$O:$O,0,0,-1),"")))),"")</f>
        <v>12032000</v>
      </c>
      <c r="J395" s="13">
        <f>IFERROR(IF($F395="ALTA",$D395*0.94,
IF($F395="MEDIA",$D395*0.9,
IF($F395="BAJA",$D395*0.85,
IF($F395="LIQUIDAR",_xlfn.XLOOKUP(A395,Rotación!$A:$A,Rotación!$O:$O,0,0,-1),"")))),"")</f>
        <v>11520000</v>
      </c>
      <c r="K395" s="13" t="str">
        <f>_xlfn.XLOOKUP(A395,Rotación!$A:$A,Rotación!$P:$P,"",0,-1)</f>
        <v/>
      </c>
      <c r="L395" s="25" t="e">
        <f t="shared" si="26"/>
        <v>#VALUE!</v>
      </c>
      <c r="M395" s="26">
        <f t="shared" si="27"/>
        <v>0.8203125</v>
      </c>
      <c r="N395" s="22" t="str">
        <f>IFERROR(VLOOKUP(A395,'Base ATR'!$1:$1048576,2,0),"")</f>
        <v/>
      </c>
      <c r="O395" s="23" t="str">
        <f t="shared" ca="1" si="24"/>
        <v/>
      </c>
      <c r="P395" t="str">
        <f t="shared" si="25"/>
        <v/>
      </c>
      <c r="R395" t="e">
        <f>VLOOKUP(A395,FORMULA!A:A,1,0)</f>
        <v>#N/A</v>
      </c>
    </row>
    <row r="396" spans="1:18" x14ac:dyDescent="0.3">
      <c r="A396" t="s">
        <v>5468</v>
      </c>
      <c r="B396" t="str">
        <f>IFERROR(VLOOKUP(A396,'Base ATP'!$1:$1048576,3,0),"")</f>
        <v>HYUNDAI</v>
      </c>
      <c r="C396" s="19" t="str">
        <f>IFERROR(VLOOKUP(A396,'Base ATP'!$1:$1048576,4,0),"")</f>
        <v>GRAND I10</v>
      </c>
      <c r="D396" s="20">
        <v>7700000</v>
      </c>
      <c r="E396" s="20">
        <v>6000000</v>
      </c>
      <c r="F396" s="13" t="s">
        <v>5397</v>
      </c>
      <c r="G396" s="13">
        <f>IFERROR(IF($F396="ALTA",$D396*1.03,
IF($F396="MEDIA",$D396*1,
IF($F396="BAJA",$D396*0.92,
IF($F396="LIQUIDAR",_xlfn.XLOOKUP(A396,Rotación!$A:$A,Rotación!$O:$O,0,0,-1),"")))),"")</f>
        <v>7931000</v>
      </c>
      <c r="H396" s="13">
        <f>IFERROR(IF($F396="ALTA",$D396*1,
IF($F396="MEDIA",$D396*0.97,
IF($F396="BAJA",$D396*0.9,
IF($F396="LIQUIDAR",_xlfn.XLOOKUP(A396,Rotación!$A:$A,Rotación!$O:$O,0,0,-1),"")))),"")</f>
        <v>7700000</v>
      </c>
      <c r="I396" s="13">
        <f>IFERROR(IF($F396="ALTA",$D396*0.97,
IF($F396="MEDIA",$D396*0.94,
IF($F396="BAJA",$D396*0.87,
IF($F396="LIQUIDAR",_xlfn.XLOOKUP(A396,Rotación!$A:$A,Rotación!$O:$O,0,0,-1),"")))),"")</f>
        <v>7469000</v>
      </c>
      <c r="J396" s="13">
        <f>IFERROR(IF($F396="ALTA",$D396*0.94,
IF($F396="MEDIA",$D396*0.9,
IF($F396="BAJA",$D396*0.85,
IF($F396="LIQUIDAR",_xlfn.XLOOKUP(A396,Rotación!$A:$A,Rotación!$O:$O,0,0,-1),"")))),"")</f>
        <v>7238000</v>
      </c>
      <c r="K396" s="13" t="str">
        <f>_xlfn.XLOOKUP(A396,Rotación!$A:$A,Rotación!$P:$P,"",0,-1)</f>
        <v/>
      </c>
      <c r="L396" s="25" t="e">
        <f t="shared" si="26"/>
        <v>#VALUE!</v>
      </c>
      <c r="M396" s="26">
        <f t="shared" si="27"/>
        <v>0.77922077922077926</v>
      </c>
      <c r="N396" s="22">
        <f>IFERROR(VLOOKUP(A396,'Base ATR'!$1:$1048576,2,0),"")</f>
        <v>46106.567361111112</v>
      </c>
      <c r="O396" s="23">
        <f t="shared" ca="1" si="24"/>
        <v>119.4326388888876</v>
      </c>
      <c r="P396" t="str">
        <f t="shared" si="25"/>
        <v>SOBRE MERCADO</v>
      </c>
      <c r="R396" t="e">
        <f>VLOOKUP(A396,FORMULA!A:A,1,0)</f>
        <v>#N/A</v>
      </c>
    </row>
    <row r="397" spans="1:18" x14ac:dyDescent="0.3">
      <c r="A397" t="s">
        <v>5469</v>
      </c>
      <c r="B397" t="str">
        <f>IFERROR(VLOOKUP(A397,'Base ATP'!$1:$1048576,3,0),"")</f>
        <v>FORD</v>
      </c>
      <c r="C397" s="19" t="str">
        <f>IFERROR(VLOOKUP(A397,'Base ATP'!$1:$1048576,4,0),"")</f>
        <v>ALL NEW ESCAPE</v>
      </c>
      <c r="D397" s="20">
        <v>23600000</v>
      </c>
      <c r="E397" s="20">
        <v>19200000</v>
      </c>
      <c r="F397" s="13" t="s">
        <v>4033</v>
      </c>
      <c r="G397" s="13">
        <f>IFERROR(IF($F397="ALTA",$D397*1.03,
IF($F397="MEDIA",$D397*1,
IF($F397="BAJA",$D397*0.92,
IF($F397="LIQUIDAR",_xlfn.XLOOKUP(A397,Rotación!$A:$A,Rotación!$O:$O,0,0,-1),"")))),"")</f>
        <v>23600000</v>
      </c>
      <c r="H397" s="13">
        <f>IFERROR(IF($F397="ALTA",$D397*1,
IF($F397="MEDIA",$D397*0.97,
IF($F397="BAJA",$D397*0.9,
IF($F397="LIQUIDAR",_xlfn.XLOOKUP(A397,Rotación!$A:$A,Rotación!$O:$O,0,0,-1),"")))),"")</f>
        <v>22892000</v>
      </c>
      <c r="I397" s="13">
        <f>IFERROR(IF($F397="ALTA",$D397*0.97,
IF($F397="MEDIA",$D397*0.94,
IF($F397="BAJA",$D397*0.87,
IF($F397="LIQUIDAR",_xlfn.XLOOKUP(A397,Rotación!$A:$A,Rotación!$O:$O,0,0,-1),"")))),"")</f>
        <v>22184000</v>
      </c>
      <c r="J397" s="13">
        <f>IFERROR(IF($F397="ALTA",$D397*0.94,
IF($F397="MEDIA",$D397*0.9,
IF($F397="BAJA",$D397*0.85,
IF($F397="LIQUIDAR",_xlfn.XLOOKUP(A397,Rotación!$A:$A,Rotación!$O:$O,0,0,-1),"")))),"")</f>
        <v>21240000</v>
      </c>
      <c r="K397" s="13">
        <f>_xlfn.XLOOKUP(A397,Rotación!$A:$A,Rotación!$P:$P,"",0,-1)</f>
        <v>23590000</v>
      </c>
      <c r="L397" s="25">
        <f t="shared" si="26"/>
        <v>-10000</v>
      </c>
      <c r="M397" s="26">
        <f t="shared" si="27"/>
        <v>0.81355932203389836</v>
      </c>
      <c r="N397" s="22">
        <f>IFERROR(VLOOKUP(A397,'Base ATR'!$1:$1048576,2,0),"")</f>
        <v>46142.682638888888</v>
      </c>
      <c r="O397" s="23">
        <f t="shared" ca="1" si="24"/>
        <v>83.317361111112405</v>
      </c>
      <c r="P397" t="str">
        <f t="shared" si="25"/>
        <v>BAJO MERCADO</v>
      </c>
      <c r="R397" t="e">
        <f>VLOOKUP(A397,FORMULA!A:A,1,0)</f>
        <v>#N/A</v>
      </c>
    </row>
    <row r="398" spans="1:18" x14ac:dyDescent="0.3">
      <c r="A398" t="s">
        <v>5470</v>
      </c>
      <c r="B398" t="str">
        <f>IFERROR(VLOOKUP(A398,'Base ATP'!$1:$1048576,3,0),"")</f>
        <v>PEUGEOT</v>
      </c>
      <c r="C398" s="19" t="str">
        <f>IFERROR(VLOOKUP(A398,'Base ATP'!$1:$1048576,4,0),"")</f>
        <v>NUEVO 3008</v>
      </c>
      <c r="D398" s="20">
        <v>18480000</v>
      </c>
      <c r="E398" s="20">
        <v>14500000</v>
      </c>
      <c r="F398" s="13" t="s">
        <v>5398</v>
      </c>
      <c r="G398" s="13">
        <f>IFERROR(IF($F398="ALTA",$D398*1.03,
IF($F398="MEDIA",$D398*1,
IF($F398="BAJA",$D398*0.92,
IF($F398="LIQUIDAR",_xlfn.XLOOKUP(A398,Rotación!$A:$A,Rotación!$O:$O,0,0,-1),"")))),"")</f>
        <v>17001600</v>
      </c>
      <c r="H398" s="13">
        <f>IFERROR(IF($F398="ALTA",$D398*1,
IF($F398="MEDIA",$D398*0.97,
IF($F398="BAJA",$D398*0.9,
IF($F398="LIQUIDAR",_xlfn.XLOOKUP(A398,Rotación!$A:$A,Rotación!$O:$O,0,0,-1),"")))),"")</f>
        <v>16632000</v>
      </c>
      <c r="I398" s="13">
        <f>IFERROR(IF($F398="ALTA",$D398*0.97,
IF($F398="MEDIA",$D398*0.94,
IF($F398="BAJA",$D398*0.87,
IF($F398="LIQUIDAR",_xlfn.XLOOKUP(A398,Rotación!$A:$A,Rotación!$O:$O,0,0,-1),"")))),"")</f>
        <v>16077600</v>
      </c>
      <c r="J398" s="13">
        <f>IFERROR(IF($F398="ALTA",$D398*0.94,
IF($F398="MEDIA",$D398*0.9,
IF($F398="BAJA",$D398*0.85,
IF($F398="LIQUIDAR",_xlfn.XLOOKUP(A398,Rotación!$A:$A,Rotación!$O:$O,0,0,-1),"")))),"")</f>
        <v>15708000</v>
      </c>
      <c r="K398" s="13" t="str">
        <f>_xlfn.XLOOKUP(A398,Rotación!$A:$A,Rotación!$P:$P,"",0,-1)</f>
        <v/>
      </c>
      <c r="L398" s="25" t="e">
        <f t="shared" si="26"/>
        <v>#VALUE!</v>
      </c>
      <c r="M398" s="26">
        <f t="shared" si="27"/>
        <v>0.78463203463203468</v>
      </c>
      <c r="N398" s="22" t="str">
        <f>IFERROR(VLOOKUP(A398,'Base ATR'!$1:$1048576,2,0),"")</f>
        <v/>
      </c>
      <c r="O398" s="23" t="str">
        <f t="shared" ca="1" si="24"/>
        <v/>
      </c>
      <c r="P398" t="str">
        <f t="shared" si="25"/>
        <v/>
      </c>
      <c r="R398" t="e">
        <f>VLOOKUP(A398,FORMULA!A:A,1,0)</f>
        <v>#N/A</v>
      </c>
    </row>
    <row r="399" spans="1:18" x14ac:dyDescent="0.3">
      <c r="A399" t="s">
        <v>5471</v>
      </c>
      <c r="B399" t="str">
        <f>IFERROR(VLOOKUP(A399,'Base ATP'!$1:$1048576,3,0),"")</f>
        <v>SUZUKI</v>
      </c>
      <c r="C399" s="19" t="str">
        <f>IFERROR(VLOOKUP(A399,'Base ATP'!$1:$1048576,4,0),"")</f>
        <v>ALTO</v>
      </c>
      <c r="D399" s="20">
        <v>7130000</v>
      </c>
      <c r="E399" s="20">
        <v>6200000</v>
      </c>
      <c r="F399" s="13" t="s">
        <v>5397</v>
      </c>
      <c r="G399" s="13">
        <f>IFERROR(IF($F399="ALTA",$D399*1.03,
IF($F399="MEDIA",$D399*1,
IF($F399="BAJA",$D399*0.92,
IF($F399="LIQUIDAR",_xlfn.XLOOKUP(A399,Rotación!$A:$A,Rotación!$O:$O,0,0,-1),"")))),"")</f>
        <v>7343900</v>
      </c>
      <c r="H399" s="13">
        <f>IFERROR(IF($F399="ALTA",$D399*1,
IF($F399="MEDIA",$D399*0.97,
IF($F399="BAJA",$D399*0.9,
IF($F399="LIQUIDAR",_xlfn.XLOOKUP(A399,Rotación!$A:$A,Rotación!$O:$O,0,0,-1),"")))),"")</f>
        <v>7130000</v>
      </c>
      <c r="I399" s="13">
        <f>IFERROR(IF($F399="ALTA",$D399*0.97,
IF($F399="MEDIA",$D399*0.94,
IF($F399="BAJA",$D399*0.87,
IF($F399="LIQUIDAR",_xlfn.XLOOKUP(A399,Rotación!$A:$A,Rotación!$O:$O,0,0,-1),"")))),"")</f>
        <v>6916100</v>
      </c>
      <c r="J399" s="13">
        <f>IFERROR(IF($F399="ALTA",$D399*0.94,
IF($F399="MEDIA",$D399*0.9,
IF($F399="BAJA",$D399*0.85,
IF($F399="LIQUIDAR",_xlfn.XLOOKUP(A399,Rotación!$A:$A,Rotación!$O:$O,0,0,-1),"")))),"")</f>
        <v>6702200</v>
      </c>
      <c r="K399" s="13" t="str">
        <f>_xlfn.XLOOKUP(A399,Rotación!$A:$A,Rotación!$P:$P,"",0,-1)</f>
        <v/>
      </c>
      <c r="L399" s="25" t="e">
        <f t="shared" si="26"/>
        <v>#VALUE!</v>
      </c>
      <c r="M399" s="26">
        <f t="shared" si="27"/>
        <v>0.86956521739130432</v>
      </c>
      <c r="N399" s="22">
        <f>IFERROR(VLOOKUP(A399,'Base ATR'!$1:$1048576,2,0),"")</f>
        <v>46120.743750000001</v>
      </c>
      <c r="O399" s="23">
        <f t="shared" ca="1" si="24"/>
        <v>105.25624999999854</v>
      </c>
      <c r="P399" t="str">
        <f t="shared" si="25"/>
        <v>SOBRE MERCADO</v>
      </c>
      <c r="R399" t="e">
        <f>VLOOKUP(A399,FORMULA!A:A,1,0)</f>
        <v>#N/A</v>
      </c>
    </row>
    <row r="400" spans="1:18" x14ac:dyDescent="0.3">
      <c r="A400" t="s">
        <v>5472</v>
      </c>
      <c r="B400" t="str">
        <f>IFERROR(VLOOKUP(A400,'Base ATP'!$1:$1048576,3,0),"")</f>
        <v>MITSUBISHI</v>
      </c>
      <c r="C400" s="19" t="str">
        <f>IFERROR(VLOOKUP(A400,'Base ATP'!$1:$1048576,4,0),"")</f>
        <v>OUTLANDER</v>
      </c>
      <c r="D400" s="20">
        <v>10180000</v>
      </c>
      <c r="E400" s="20">
        <v>8000000</v>
      </c>
      <c r="F400" s="13" t="s">
        <v>4033</v>
      </c>
      <c r="G400" s="13">
        <f>IFERROR(IF($F400="ALTA",$D400*1.03,
IF($F400="MEDIA",$D400*1,
IF($F400="BAJA",$D400*0.92,
IF($F400="LIQUIDAR",_xlfn.XLOOKUP(A400,Rotación!$A:$A,Rotación!$O:$O,0,0,-1),"")))),"")</f>
        <v>10180000</v>
      </c>
      <c r="H400" s="13">
        <f>IFERROR(IF($F400="ALTA",$D400*1,
IF($F400="MEDIA",$D400*0.97,
IF($F400="BAJA",$D400*0.9,
IF($F400="LIQUIDAR",_xlfn.XLOOKUP(A400,Rotación!$A:$A,Rotación!$O:$O,0,0,-1),"")))),"")</f>
        <v>9874600</v>
      </c>
      <c r="I400" s="13">
        <f>IFERROR(IF($F400="ALTA",$D400*0.97,
IF($F400="MEDIA",$D400*0.94,
IF($F400="BAJA",$D400*0.87,
IF($F400="LIQUIDAR",_xlfn.XLOOKUP(A400,Rotación!$A:$A,Rotación!$O:$O,0,0,-1),"")))),"")</f>
        <v>9569200</v>
      </c>
      <c r="J400" s="13">
        <f>IFERROR(IF($F400="ALTA",$D400*0.94,
IF($F400="MEDIA",$D400*0.9,
IF($F400="BAJA",$D400*0.85,
IF($F400="LIQUIDAR",_xlfn.XLOOKUP(A400,Rotación!$A:$A,Rotación!$O:$O,0,0,-1),"")))),"")</f>
        <v>9162000</v>
      </c>
      <c r="K400" s="13" t="str">
        <f>_xlfn.XLOOKUP(A400,Rotación!$A:$A,Rotación!$P:$P,"",0,-1)</f>
        <v/>
      </c>
      <c r="L400" s="25" t="e">
        <f t="shared" si="26"/>
        <v>#VALUE!</v>
      </c>
      <c r="M400" s="26">
        <f t="shared" si="27"/>
        <v>0.78585461689587421</v>
      </c>
      <c r="N400" s="22" t="str">
        <f>IFERROR(VLOOKUP(A400,'Base ATR'!$1:$1048576,2,0),"")</f>
        <v/>
      </c>
      <c r="O400" s="23" t="str">
        <f t="shared" ca="1" si="24"/>
        <v/>
      </c>
      <c r="P400" t="str">
        <f t="shared" si="25"/>
        <v/>
      </c>
      <c r="R400" t="e">
        <f>VLOOKUP(A400,FORMULA!A:A,1,0)</f>
        <v>#N/A</v>
      </c>
    </row>
    <row r="401" spans="1:18" x14ac:dyDescent="0.3">
      <c r="A401" t="s">
        <v>5356</v>
      </c>
      <c r="B401" t="str">
        <f>IFERROR(VLOOKUP(A401,'Base ATP'!$1:$1048576,3,0),"")</f>
        <v>CHERY</v>
      </c>
      <c r="C401" s="19" t="str">
        <f>IFERROR(VLOOKUP(A401,'Base ATP'!$1:$1048576,4,0),"")</f>
        <v>TIGGO 2 PRO</v>
      </c>
      <c r="D401" s="20">
        <v>8200000</v>
      </c>
      <c r="E401" s="20">
        <v>7000000</v>
      </c>
      <c r="F401" s="13" t="s">
        <v>5397</v>
      </c>
      <c r="G401" s="13">
        <f>IFERROR(IF($F401="ALTA",$D401*1.03,
IF($F401="MEDIA",$D401*1,
IF($F401="BAJA",$D401*0.92,
IF($F401="LIQUIDAR",_xlfn.XLOOKUP(A401,Rotación!$A:$A,Rotación!$O:$O,0,0,-1),"")))),"")</f>
        <v>8446000</v>
      </c>
      <c r="H401" s="13">
        <f>IFERROR(IF($F401="ALTA",$D401*1,
IF($F401="MEDIA",$D401*0.97,
IF($F401="BAJA",$D401*0.9,
IF($F401="LIQUIDAR",_xlfn.XLOOKUP(A401,Rotación!$A:$A,Rotación!$O:$O,0,0,-1),"")))),"")</f>
        <v>8200000</v>
      </c>
      <c r="I401" s="13">
        <f>IFERROR(IF($F401="ALTA",$D401*0.97,
IF($F401="MEDIA",$D401*0.94,
IF($F401="BAJA",$D401*0.87,
IF($F401="LIQUIDAR",_xlfn.XLOOKUP(A401,Rotación!$A:$A,Rotación!$O:$O,0,0,-1),"")))),"")</f>
        <v>7954000</v>
      </c>
      <c r="J401" s="13">
        <f>IFERROR(IF($F401="ALTA",$D401*0.94,
IF($F401="MEDIA",$D401*0.9,
IF($F401="BAJA",$D401*0.85,
IF($F401="LIQUIDAR",_xlfn.XLOOKUP(A401,Rotación!$A:$A,Rotación!$O:$O,0,0,-1),"")))),"")</f>
        <v>7708000</v>
      </c>
      <c r="K401" s="13" t="str">
        <f>_xlfn.XLOOKUP(A401,Rotación!$A:$A,Rotación!$P:$P,"",0,-1)</f>
        <v/>
      </c>
      <c r="L401" s="25" t="e">
        <f t="shared" si="26"/>
        <v>#VALUE!</v>
      </c>
      <c r="M401" s="26">
        <f t="shared" si="27"/>
        <v>0.85365853658536583</v>
      </c>
      <c r="N401" s="22">
        <f>IFERROR(VLOOKUP(A401,'Base ATR'!$1:$1048576,2,0),"")</f>
        <v>46093.71597222222</v>
      </c>
      <c r="O401" s="23">
        <f t="shared" ref="O401:O464" ca="1" si="28">IF(N401="","",TODAY()-N401)</f>
        <v>132.28402777777956</v>
      </c>
      <c r="P401" t="str">
        <f t="shared" ref="P401:P464" si="29">IF(N401="", "", IF(K401 &gt; D401, "SOBRE MERCADO", IF(K401 &lt; D401, "BAJO MERCADO", "ALINEADO")))</f>
        <v>SOBRE MERCADO</v>
      </c>
      <c r="R401" t="e">
        <f>VLOOKUP(A401,FORMULA!A:A,1,0)</f>
        <v>#N/A</v>
      </c>
    </row>
    <row r="402" spans="1:18" x14ac:dyDescent="0.3">
      <c r="A402" t="s">
        <v>5473</v>
      </c>
      <c r="B402" t="str">
        <f>IFERROR(VLOOKUP(A402,'Base ATP'!$1:$1048576,3,0),"")</f>
        <v>PEUGEOT</v>
      </c>
      <c r="C402" s="19" t="str">
        <f>IFERROR(VLOOKUP(A402,'Base ATP'!$1:$1048576,4,0),"")</f>
        <v>EXPERT</v>
      </c>
      <c r="D402" s="20">
        <v>19600000</v>
      </c>
      <c r="E402" s="20">
        <v>15000000</v>
      </c>
      <c r="F402" s="13" t="s">
        <v>5398</v>
      </c>
      <c r="G402" s="13">
        <f>IFERROR(IF($F402="ALTA",$D402*1.03,
IF($F402="MEDIA",$D402*1,
IF($F402="BAJA",$D402*0.92,
IF($F402="LIQUIDAR",_xlfn.XLOOKUP(A402,Rotación!$A:$A,Rotación!$O:$O,0,0,-1),"")))),"")</f>
        <v>18032000</v>
      </c>
      <c r="H402" s="13">
        <f>IFERROR(IF($F402="ALTA",$D402*1,
IF($F402="MEDIA",$D402*0.97,
IF($F402="BAJA",$D402*0.9,
IF($F402="LIQUIDAR",_xlfn.XLOOKUP(A402,Rotación!$A:$A,Rotación!$O:$O,0,0,-1),"")))),"")</f>
        <v>17640000</v>
      </c>
      <c r="I402" s="13">
        <f>IFERROR(IF($F402="ALTA",$D402*0.97,
IF($F402="MEDIA",$D402*0.94,
IF($F402="BAJA",$D402*0.87,
IF($F402="LIQUIDAR",_xlfn.XLOOKUP(A402,Rotación!$A:$A,Rotación!$O:$O,0,0,-1),"")))),"")</f>
        <v>17052000</v>
      </c>
      <c r="J402" s="13">
        <f>IFERROR(IF($F402="ALTA",$D402*0.94,
IF($F402="MEDIA",$D402*0.9,
IF($F402="BAJA",$D402*0.85,
IF($F402="LIQUIDAR",_xlfn.XLOOKUP(A402,Rotación!$A:$A,Rotación!$O:$O,0,0,-1),"")))),"")</f>
        <v>16660000</v>
      </c>
      <c r="K402" s="13" t="str">
        <f>_xlfn.XLOOKUP(A402,Rotación!$A:$A,Rotación!$P:$P,"",0,-1)</f>
        <v/>
      </c>
      <c r="L402" s="25" t="e">
        <f t="shared" si="26"/>
        <v>#VALUE!</v>
      </c>
      <c r="M402" s="26">
        <f t="shared" si="27"/>
        <v>0.76530612244897955</v>
      </c>
      <c r="N402" s="22" t="str">
        <f>IFERROR(VLOOKUP(A402,'Base ATR'!$1:$1048576,2,0),"")</f>
        <v/>
      </c>
      <c r="O402" s="23" t="str">
        <f t="shared" ca="1" si="28"/>
        <v/>
      </c>
      <c r="P402" t="str">
        <f t="shared" si="29"/>
        <v/>
      </c>
      <c r="R402" t="e">
        <f>VLOOKUP(A402,FORMULA!A:A,1,0)</f>
        <v>#N/A</v>
      </c>
    </row>
    <row r="403" spans="1:18" x14ac:dyDescent="0.3">
      <c r="A403" t="s">
        <v>5474</v>
      </c>
      <c r="B403" t="str">
        <f>IFERROR(VLOOKUP(A403,'Base ATP'!$1:$1048576,3,0),"")</f>
        <v>KIA</v>
      </c>
      <c r="C403" s="19" t="str">
        <f>IFERROR(VLOOKUP(A403,'Base ATP'!$1:$1048576,4,0),"")</f>
        <v>NUEVO SELTOS</v>
      </c>
      <c r="D403" s="20">
        <v>15000000</v>
      </c>
      <c r="E403" s="20">
        <v>12500000</v>
      </c>
      <c r="F403" s="13" t="s">
        <v>4033</v>
      </c>
      <c r="G403" s="13">
        <f>IFERROR(IF($F403="ALTA",$D403*1.03,
IF($F403="MEDIA",$D403*1,
IF($F403="BAJA",$D403*0.92,
IF($F403="LIQUIDAR",_xlfn.XLOOKUP(A403,Rotación!$A:$A,Rotación!$O:$O,0,0,-1),"")))),"")</f>
        <v>15000000</v>
      </c>
      <c r="H403" s="13">
        <f>IFERROR(IF($F403="ALTA",$D403*1,
IF($F403="MEDIA",$D403*0.97,
IF($F403="BAJA",$D403*0.9,
IF($F403="LIQUIDAR",_xlfn.XLOOKUP(A403,Rotación!$A:$A,Rotación!$O:$O,0,0,-1),"")))),"")</f>
        <v>14550000</v>
      </c>
      <c r="I403" s="13">
        <f>IFERROR(IF($F403="ALTA",$D403*0.97,
IF($F403="MEDIA",$D403*0.94,
IF($F403="BAJA",$D403*0.87,
IF($F403="LIQUIDAR",_xlfn.XLOOKUP(A403,Rotación!$A:$A,Rotación!$O:$O,0,0,-1),"")))),"")</f>
        <v>14100000</v>
      </c>
      <c r="J403" s="13">
        <f>IFERROR(IF($F403="ALTA",$D403*0.94,
IF($F403="MEDIA",$D403*0.9,
IF($F403="BAJA",$D403*0.85,
IF($F403="LIQUIDAR",_xlfn.XLOOKUP(A403,Rotación!$A:$A,Rotación!$O:$O,0,0,-1),"")))),"")</f>
        <v>13500000</v>
      </c>
      <c r="K403" s="13" t="str">
        <f>_xlfn.XLOOKUP(A403,Rotación!$A:$A,Rotación!$P:$P,"",0,-1)</f>
        <v/>
      </c>
      <c r="L403" s="25" t="e">
        <f t="shared" si="26"/>
        <v>#VALUE!</v>
      </c>
      <c r="M403" s="26">
        <f t="shared" si="27"/>
        <v>0.83333333333333337</v>
      </c>
      <c r="N403" s="22" t="str">
        <f>IFERROR(VLOOKUP(A403,'Base ATR'!$1:$1048576,2,0),"")</f>
        <v/>
      </c>
      <c r="O403" s="23" t="str">
        <f t="shared" ca="1" si="28"/>
        <v/>
      </c>
      <c r="P403" t="str">
        <f t="shared" si="29"/>
        <v/>
      </c>
      <c r="R403" t="e">
        <f>VLOOKUP(A403,FORMULA!A:A,1,0)</f>
        <v>#N/A</v>
      </c>
    </row>
    <row r="404" spans="1:18" x14ac:dyDescent="0.3">
      <c r="A404" t="s">
        <v>5475</v>
      </c>
      <c r="B404" t="str">
        <f>IFERROR(VLOOKUP(A404,'Base ATP'!$1:$1048576,3,0),"")</f>
        <v>CITROEN</v>
      </c>
      <c r="C404" s="19" t="str">
        <f>IFERROR(VLOOKUP(A404,'Base ATP'!$1:$1048576,4,0),"")</f>
        <v>C3</v>
      </c>
      <c r="D404" s="20">
        <v>15000000</v>
      </c>
      <c r="E404" s="20">
        <v>12500000</v>
      </c>
      <c r="F404" s="13" t="s">
        <v>4033</v>
      </c>
      <c r="G404" s="13">
        <f>IFERROR(IF($F404="ALTA",$D404*1.03,
IF($F404="MEDIA",$D404*1,
IF($F404="BAJA",$D404*0.92,
IF($F404="LIQUIDAR",_xlfn.XLOOKUP(A404,Rotación!$A:$A,Rotación!$O:$O,0,0,-1),"")))),"")</f>
        <v>15000000</v>
      </c>
      <c r="H404" s="13">
        <f>IFERROR(IF($F404="ALTA",$D404*1,
IF($F404="MEDIA",$D404*0.97,
IF($F404="BAJA",$D404*0.9,
IF($F404="LIQUIDAR",_xlfn.XLOOKUP(A404,Rotación!$A:$A,Rotación!$O:$O,0,0,-1),"")))),"")</f>
        <v>14550000</v>
      </c>
      <c r="I404" s="13">
        <f>IFERROR(IF($F404="ALTA",$D404*0.97,
IF($F404="MEDIA",$D404*0.94,
IF($F404="BAJA",$D404*0.87,
IF($F404="LIQUIDAR",_xlfn.XLOOKUP(A404,Rotación!$A:$A,Rotación!$O:$O,0,0,-1),"")))),"")</f>
        <v>14100000</v>
      </c>
      <c r="J404" s="13">
        <f>IFERROR(IF($F404="ALTA",$D404*0.94,
IF($F404="MEDIA",$D404*0.9,
IF($F404="BAJA",$D404*0.85,
IF($F404="LIQUIDAR",_xlfn.XLOOKUP(A404,Rotación!$A:$A,Rotación!$O:$O,0,0,-1),"")))),"")</f>
        <v>13500000</v>
      </c>
      <c r="K404" s="13" t="str">
        <f>_xlfn.XLOOKUP(A404,Rotación!$A:$A,Rotación!$P:$P,"",0,-1)</f>
        <v/>
      </c>
      <c r="L404" s="25" t="e">
        <f t="shared" si="26"/>
        <v>#VALUE!</v>
      </c>
      <c r="M404" s="26">
        <f t="shared" si="27"/>
        <v>0.83333333333333337</v>
      </c>
      <c r="N404" s="22" t="str">
        <f>IFERROR(VLOOKUP(A404,'Base ATR'!$1:$1048576,2,0),"")</f>
        <v/>
      </c>
      <c r="O404" s="23" t="str">
        <f t="shared" ca="1" si="28"/>
        <v/>
      </c>
      <c r="P404" t="str">
        <f t="shared" si="29"/>
        <v/>
      </c>
      <c r="R404" t="e">
        <f>VLOOKUP(A404,FORMULA!A:A,1,0)</f>
        <v>#N/A</v>
      </c>
    </row>
    <row r="405" spans="1:18" x14ac:dyDescent="0.3">
      <c r="A405" t="s">
        <v>5355</v>
      </c>
      <c r="B405" t="str">
        <f>IFERROR(VLOOKUP(A405,'Base ATP'!$1:$1048576,3,0),"")</f>
        <v>CHEVROLET</v>
      </c>
      <c r="C405" s="19" t="str">
        <f>IFERROR(VLOOKUP(A405,'Base ATP'!$1:$1048576,4,0),"")</f>
        <v>ALL NEW TRACKER</v>
      </c>
      <c r="D405" s="20">
        <v>12100000</v>
      </c>
      <c r="E405" s="20">
        <v>10300000</v>
      </c>
      <c r="F405" s="13" t="s">
        <v>4033</v>
      </c>
      <c r="G405" s="13">
        <f>IFERROR(IF($F405="ALTA",$D405*1.03,
IF($F405="MEDIA",$D405*1,
IF($F405="BAJA",$D405*0.92,
IF($F405="LIQUIDAR",_xlfn.XLOOKUP(A405,Rotación!$A:$A,Rotación!$O:$O,0,0,-1),"")))),"")</f>
        <v>12100000</v>
      </c>
      <c r="H405" s="13">
        <f>IFERROR(IF($F405="ALTA",$D405*1,
IF($F405="MEDIA",$D405*0.97,
IF($F405="BAJA",$D405*0.9,
IF($F405="LIQUIDAR",_xlfn.XLOOKUP(A405,Rotación!$A:$A,Rotación!$O:$O,0,0,-1),"")))),"")</f>
        <v>11737000</v>
      </c>
      <c r="I405" s="13">
        <f>IFERROR(IF($F405="ALTA",$D405*0.97,
IF($F405="MEDIA",$D405*0.94,
IF($F405="BAJA",$D405*0.87,
IF($F405="LIQUIDAR",_xlfn.XLOOKUP(A405,Rotación!$A:$A,Rotación!$O:$O,0,0,-1),"")))),"")</f>
        <v>11374000</v>
      </c>
      <c r="J405" s="13">
        <f>IFERROR(IF($F405="ALTA",$D405*0.94,
IF($F405="MEDIA",$D405*0.9,
IF($F405="BAJA",$D405*0.85,
IF($F405="LIQUIDAR",_xlfn.XLOOKUP(A405,Rotación!$A:$A,Rotación!$O:$O,0,0,-1),"")))),"")</f>
        <v>10890000</v>
      </c>
      <c r="K405" s="13" t="str">
        <f>_xlfn.XLOOKUP(A405,Rotación!$A:$A,Rotación!$P:$P,"",0,-1)</f>
        <v/>
      </c>
      <c r="L405" s="25" t="e">
        <f t="shared" si="26"/>
        <v>#VALUE!</v>
      </c>
      <c r="M405" s="26">
        <f t="shared" si="27"/>
        <v>0.85123966942148765</v>
      </c>
      <c r="N405" s="22">
        <f>IFERROR(VLOOKUP(A405,'Base ATR'!$1:$1048576,2,0),"")</f>
        <v>46094.737500000003</v>
      </c>
      <c r="O405" s="23">
        <f t="shared" ca="1" si="28"/>
        <v>131.26249999999709</v>
      </c>
      <c r="P405" t="str">
        <f t="shared" si="29"/>
        <v>SOBRE MERCADO</v>
      </c>
      <c r="R405" t="e">
        <f>VLOOKUP(A405,FORMULA!A:A,1,0)</f>
        <v>#N/A</v>
      </c>
    </row>
    <row r="406" spans="1:18" x14ac:dyDescent="0.3">
      <c r="A406" t="s">
        <v>5363</v>
      </c>
      <c r="B406" t="str">
        <f>IFERROR(VLOOKUP(A406,'Base ATP'!$1:$1048576,3,0),"")</f>
        <v>CHEVROLET</v>
      </c>
      <c r="C406" s="19" t="str">
        <f>IFERROR(VLOOKUP(A406,'Base ATP'!$1:$1048576,4,0),"")</f>
        <v>CAPTIVA</v>
      </c>
      <c r="D406" s="20">
        <v>12000000</v>
      </c>
      <c r="E406" s="20">
        <v>9000000</v>
      </c>
      <c r="F406" s="13" t="s">
        <v>4033</v>
      </c>
      <c r="G406" s="13">
        <f>IFERROR(IF($F406="ALTA",$D406*1.03,
IF($F406="MEDIA",$D406*1,
IF($F406="BAJA",$D406*0.92,
IF($F406="LIQUIDAR",_xlfn.XLOOKUP(A406,Rotación!$A:$A,Rotación!$O:$O,0,0,-1),"")))),"")</f>
        <v>12000000</v>
      </c>
      <c r="H406" s="13">
        <f>IFERROR(IF($F406="ALTA",$D406*1,
IF($F406="MEDIA",$D406*0.97,
IF($F406="BAJA",$D406*0.9,
IF($F406="LIQUIDAR",_xlfn.XLOOKUP(A406,Rotación!$A:$A,Rotación!$O:$O,0,0,-1),"")))),"")</f>
        <v>11640000</v>
      </c>
      <c r="I406" s="13">
        <f>IFERROR(IF($F406="ALTA",$D406*0.97,
IF($F406="MEDIA",$D406*0.94,
IF($F406="BAJA",$D406*0.87,
IF($F406="LIQUIDAR",_xlfn.XLOOKUP(A406,Rotación!$A:$A,Rotación!$O:$O,0,0,-1),"")))),"")</f>
        <v>11280000</v>
      </c>
      <c r="J406" s="13">
        <f>IFERROR(IF($F406="ALTA",$D406*0.94,
IF($F406="MEDIA",$D406*0.9,
IF($F406="BAJA",$D406*0.85,
IF($F406="LIQUIDAR",_xlfn.XLOOKUP(A406,Rotación!$A:$A,Rotación!$O:$O,0,0,-1),"")))),"")</f>
        <v>10800000</v>
      </c>
      <c r="K406" s="13" t="str">
        <f>_xlfn.XLOOKUP(A406,Rotación!$A:$A,Rotación!$P:$P,"",0,-1)</f>
        <v/>
      </c>
      <c r="L406" s="25" t="e">
        <f t="shared" si="26"/>
        <v>#VALUE!</v>
      </c>
      <c r="M406" s="26">
        <f t="shared" si="27"/>
        <v>0.75</v>
      </c>
      <c r="N406" s="22">
        <f>IFERROR(VLOOKUP(A406,'Base ATR'!$1:$1048576,2,0),"")</f>
        <v>46084.777777777781</v>
      </c>
      <c r="O406" s="23">
        <f t="shared" ca="1" si="28"/>
        <v>141.22222222221899</v>
      </c>
      <c r="P406" t="str">
        <f t="shared" si="29"/>
        <v>SOBRE MERCADO</v>
      </c>
      <c r="R406" t="e">
        <f>VLOOKUP(A406,FORMULA!A:A,1,0)</f>
        <v>#N/A</v>
      </c>
    </row>
    <row r="407" spans="1:18" x14ac:dyDescent="0.3">
      <c r="A407" t="s">
        <v>5476</v>
      </c>
      <c r="B407" t="str">
        <f>IFERROR(VLOOKUP(A407,'Base ATP'!$1:$1048576,3,0),"")</f>
        <v>SSANGYONG</v>
      </c>
      <c r="C407" s="19" t="str">
        <f>IFERROR(VLOOKUP(A407,'Base ATP'!$1:$1048576,4,0),"")</f>
        <v>NEW MUSSO</v>
      </c>
      <c r="D407" s="20">
        <v>17100000</v>
      </c>
      <c r="E407" s="20">
        <v>13800000</v>
      </c>
      <c r="F407" s="13" t="s">
        <v>4033</v>
      </c>
      <c r="G407" s="13">
        <f>IFERROR(IF($F407="ALTA",$D407*1.03,
IF($F407="MEDIA",$D407*1,
IF($F407="BAJA",$D407*0.92,
IF($F407="LIQUIDAR",_xlfn.XLOOKUP(A407,Rotación!$A:$A,Rotación!$O:$O,0,0,-1),"")))),"")</f>
        <v>17100000</v>
      </c>
      <c r="H407" s="13">
        <f>IFERROR(IF($F407="ALTA",$D407*1,
IF($F407="MEDIA",$D407*0.97,
IF($F407="BAJA",$D407*0.9,
IF($F407="LIQUIDAR",_xlfn.XLOOKUP(A407,Rotación!$A:$A,Rotación!$O:$O,0,0,-1),"")))),"")</f>
        <v>16587000</v>
      </c>
      <c r="I407" s="13">
        <f>IFERROR(IF($F407="ALTA",$D407*0.97,
IF($F407="MEDIA",$D407*0.94,
IF($F407="BAJA",$D407*0.87,
IF($F407="LIQUIDAR",_xlfn.XLOOKUP(A407,Rotación!$A:$A,Rotación!$O:$O,0,0,-1),"")))),"")</f>
        <v>16074000</v>
      </c>
      <c r="J407" s="13">
        <f>IFERROR(IF($F407="ALTA",$D407*0.94,
IF($F407="MEDIA",$D407*0.9,
IF($F407="BAJA",$D407*0.85,
IF($F407="LIQUIDAR",_xlfn.XLOOKUP(A407,Rotación!$A:$A,Rotación!$O:$O,0,0,-1),"")))),"")</f>
        <v>15390000</v>
      </c>
      <c r="K407" s="13" t="str">
        <f>_xlfn.XLOOKUP(A407,Rotación!$A:$A,Rotación!$P:$P,"",0,-1)</f>
        <v/>
      </c>
      <c r="L407" s="25" t="e">
        <f t="shared" si="26"/>
        <v>#VALUE!</v>
      </c>
      <c r="M407" s="26">
        <f t="shared" si="27"/>
        <v>0.80701754385964908</v>
      </c>
      <c r="N407" s="22" t="str">
        <f>IFERROR(VLOOKUP(A407,'Base ATR'!$1:$1048576,2,0),"")</f>
        <v/>
      </c>
      <c r="O407" s="23" t="str">
        <f t="shared" ca="1" si="28"/>
        <v/>
      </c>
      <c r="P407" t="str">
        <f t="shared" si="29"/>
        <v/>
      </c>
      <c r="R407" t="e">
        <f>VLOOKUP(A407,FORMULA!A:A,1,0)</f>
        <v>#N/A</v>
      </c>
    </row>
    <row r="408" spans="1:18" x14ac:dyDescent="0.3">
      <c r="A408" t="s">
        <v>5477</v>
      </c>
      <c r="B408" t="str">
        <f>IFERROR(VLOOKUP(A408,'Base ATP'!$1:$1048576,3,0),"")</f>
        <v>KIA</v>
      </c>
      <c r="C408" s="19" t="str">
        <f>IFERROR(VLOOKUP(A408,'Base ATP'!$1:$1048576,4,0),"")</f>
        <v>K3</v>
      </c>
      <c r="D408" s="20">
        <v>15600000</v>
      </c>
      <c r="E408" s="20">
        <v>12500000</v>
      </c>
      <c r="F408" s="13" t="s">
        <v>4033</v>
      </c>
      <c r="G408" s="13">
        <f>IFERROR(IF($F408="ALTA",$D408*1.03,
IF($F408="MEDIA",$D408*1,
IF($F408="BAJA",$D408*0.92,
IF($F408="LIQUIDAR",_xlfn.XLOOKUP(A408,Rotación!$A:$A,Rotación!$O:$O,0,0,-1),"")))),"")</f>
        <v>15600000</v>
      </c>
      <c r="H408" s="13">
        <f>IFERROR(IF($F408="ALTA",$D408*1,
IF($F408="MEDIA",$D408*0.97,
IF($F408="BAJA",$D408*0.9,
IF($F408="LIQUIDAR",_xlfn.XLOOKUP(A408,Rotación!$A:$A,Rotación!$O:$O,0,0,-1),"")))),"")</f>
        <v>15132000</v>
      </c>
      <c r="I408" s="13">
        <f>IFERROR(IF($F408="ALTA",$D408*0.97,
IF($F408="MEDIA",$D408*0.94,
IF($F408="BAJA",$D408*0.87,
IF($F408="LIQUIDAR",_xlfn.XLOOKUP(A408,Rotación!$A:$A,Rotación!$O:$O,0,0,-1),"")))),"")</f>
        <v>14664000</v>
      </c>
      <c r="J408" s="13">
        <f>IFERROR(IF($F408="ALTA",$D408*0.94,
IF($F408="MEDIA",$D408*0.9,
IF($F408="BAJA",$D408*0.85,
IF($F408="LIQUIDAR",_xlfn.XLOOKUP(A408,Rotación!$A:$A,Rotación!$O:$O,0,0,-1),"")))),"")</f>
        <v>14040000</v>
      </c>
      <c r="K408" s="13" t="str">
        <f>_xlfn.XLOOKUP(A408,Rotación!$A:$A,Rotación!$P:$P,"",0,-1)</f>
        <v/>
      </c>
      <c r="L408" s="25" t="e">
        <f t="shared" si="26"/>
        <v>#VALUE!</v>
      </c>
      <c r="M408" s="26">
        <f t="shared" si="27"/>
        <v>0.80128205128205132</v>
      </c>
      <c r="N408" s="22" t="str">
        <f>IFERROR(VLOOKUP(A408,'Base ATR'!$1:$1048576,2,0),"")</f>
        <v/>
      </c>
      <c r="O408" s="23" t="str">
        <f t="shared" ca="1" si="28"/>
        <v/>
      </c>
      <c r="P408" t="str">
        <f t="shared" si="29"/>
        <v/>
      </c>
      <c r="R408" t="e">
        <f>VLOOKUP(A408,FORMULA!A:A,1,0)</f>
        <v>#N/A</v>
      </c>
    </row>
    <row r="409" spans="1:18" x14ac:dyDescent="0.3">
      <c r="A409" t="s">
        <v>5478</v>
      </c>
      <c r="B409" t="str">
        <f>IFERROR(VLOOKUP(A409,'Base ATP'!$1:$1048576,3,0),"")</f>
        <v>HYUNDAI</v>
      </c>
      <c r="C409" s="19" t="str">
        <f>IFERROR(VLOOKUP(A409,'Base ATP'!$1:$1048576,4,0),"")</f>
        <v>ACCENT</v>
      </c>
      <c r="D409" s="20">
        <v>8300000</v>
      </c>
      <c r="E409" s="20">
        <v>6900000</v>
      </c>
      <c r="F409" s="13" t="s">
        <v>5397</v>
      </c>
      <c r="G409" s="13">
        <f>IFERROR(IF($F409="ALTA",$D409*1.03,
IF($F409="MEDIA",$D409*1,
IF($F409="BAJA",$D409*0.92,
IF($F409="LIQUIDAR",_xlfn.XLOOKUP(A409,Rotación!$A:$A,Rotación!$O:$O,0,0,-1),"")))),"")</f>
        <v>8549000</v>
      </c>
      <c r="H409" s="13">
        <f>IFERROR(IF($F409="ALTA",$D409*1,
IF($F409="MEDIA",$D409*0.97,
IF($F409="BAJA",$D409*0.9,
IF($F409="LIQUIDAR",_xlfn.XLOOKUP(A409,Rotación!$A:$A,Rotación!$O:$O,0,0,-1),"")))),"")</f>
        <v>8300000</v>
      </c>
      <c r="I409" s="13">
        <f>IFERROR(IF($F409="ALTA",$D409*0.97,
IF($F409="MEDIA",$D409*0.94,
IF($F409="BAJA",$D409*0.87,
IF($F409="LIQUIDAR",_xlfn.XLOOKUP(A409,Rotación!$A:$A,Rotación!$O:$O,0,0,-1),"")))),"")</f>
        <v>8051000</v>
      </c>
      <c r="J409" s="13">
        <f>IFERROR(IF($F409="ALTA",$D409*0.94,
IF($F409="MEDIA",$D409*0.9,
IF($F409="BAJA",$D409*0.85,
IF($F409="LIQUIDAR",_xlfn.XLOOKUP(A409,Rotación!$A:$A,Rotación!$O:$O,0,0,-1),"")))),"")</f>
        <v>7802000</v>
      </c>
      <c r="K409" s="13" t="str">
        <f>_xlfn.XLOOKUP(A409,Rotación!$A:$A,Rotación!$P:$P,"",0,-1)</f>
        <v/>
      </c>
      <c r="L409" s="25" t="e">
        <f t="shared" si="26"/>
        <v>#VALUE!</v>
      </c>
      <c r="M409" s="26">
        <f t="shared" si="27"/>
        <v>0.83132530120481929</v>
      </c>
      <c r="N409" s="22" t="str">
        <f>IFERROR(VLOOKUP(A409,'Base ATR'!$1:$1048576,2,0),"")</f>
        <v/>
      </c>
      <c r="O409" s="23" t="str">
        <f t="shared" ca="1" si="28"/>
        <v/>
      </c>
      <c r="P409" t="str">
        <f t="shared" si="29"/>
        <v/>
      </c>
      <c r="R409" t="e">
        <f>VLOOKUP(A409,FORMULA!A:A,1,0)</f>
        <v>#N/A</v>
      </c>
    </row>
    <row r="410" spans="1:18" x14ac:dyDescent="0.3">
      <c r="A410" t="s">
        <v>5479</v>
      </c>
      <c r="B410" t="str">
        <f>IFERROR(VLOOKUP(A410,'Base ATP'!$1:$1048576,3,0),"")</f>
        <v>CHERY</v>
      </c>
      <c r="C410" s="19" t="str">
        <f>IFERROR(VLOOKUP(A410,'Base ATP'!$1:$1048576,4,0),"")</f>
        <v>TIGGO 7 PRO</v>
      </c>
      <c r="D410" s="20">
        <v>11700000</v>
      </c>
      <c r="E410" s="20">
        <v>9700000</v>
      </c>
      <c r="F410" s="13" t="s">
        <v>4033</v>
      </c>
      <c r="G410" s="13">
        <f>IFERROR(IF($F410="ALTA",$D410*1.03,
IF($F410="MEDIA",$D410*1,
IF($F410="BAJA",$D410*0.92,
IF($F410="LIQUIDAR",_xlfn.XLOOKUP(A410,Rotación!$A:$A,Rotación!$O:$O,0,0,-1),"")))),"")</f>
        <v>11700000</v>
      </c>
      <c r="H410" s="13">
        <f>IFERROR(IF($F410="ALTA",$D410*1,
IF($F410="MEDIA",$D410*0.97,
IF($F410="BAJA",$D410*0.9,
IF($F410="LIQUIDAR",_xlfn.XLOOKUP(A410,Rotación!$A:$A,Rotación!$O:$O,0,0,-1),"")))),"")</f>
        <v>11349000</v>
      </c>
      <c r="I410" s="13">
        <f>IFERROR(IF($F410="ALTA",$D410*0.97,
IF($F410="MEDIA",$D410*0.94,
IF($F410="BAJA",$D410*0.87,
IF($F410="LIQUIDAR",_xlfn.XLOOKUP(A410,Rotación!$A:$A,Rotación!$O:$O,0,0,-1),"")))),"")</f>
        <v>10998000</v>
      </c>
      <c r="J410" s="13">
        <f>IFERROR(IF($F410="ALTA",$D410*0.94,
IF($F410="MEDIA",$D410*0.9,
IF($F410="BAJA",$D410*0.85,
IF($F410="LIQUIDAR",_xlfn.XLOOKUP(A410,Rotación!$A:$A,Rotación!$O:$O,0,0,-1),"")))),"")</f>
        <v>10530000</v>
      </c>
      <c r="K410" s="13" t="str">
        <f>_xlfn.XLOOKUP(A410,Rotación!$A:$A,Rotación!$P:$P,"",0,-1)</f>
        <v/>
      </c>
      <c r="L410" s="25" t="e">
        <f t="shared" si="26"/>
        <v>#VALUE!</v>
      </c>
      <c r="M410" s="26">
        <f t="shared" si="27"/>
        <v>0.82905982905982911</v>
      </c>
      <c r="N410" s="22" t="str">
        <f>IFERROR(VLOOKUP(A410,'Base ATR'!$1:$1048576,2,0),"")</f>
        <v/>
      </c>
      <c r="O410" s="23" t="str">
        <f t="shared" ca="1" si="28"/>
        <v/>
      </c>
      <c r="P410" t="str">
        <f t="shared" si="29"/>
        <v/>
      </c>
      <c r="R410" t="e">
        <f>VLOOKUP(A410,FORMULA!A:A,1,0)</f>
        <v>#N/A</v>
      </c>
    </row>
    <row r="411" spans="1:18" x14ac:dyDescent="0.3">
      <c r="A411" t="s">
        <v>5480</v>
      </c>
      <c r="B411" t="str">
        <f>IFERROR(VLOOKUP(A411,'Base ATP'!$1:$1048576,3,0),"")</f>
        <v>PEUGEOT</v>
      </c>
      <c r="C411" s="19" t="str">
        <f>IFERROR(VLOOKUP(A411,'Base ATP'!$1:$1048576,4,0),"")</f>
        <v>NEW 3008</v>
      </c>
      <c r="D411" s="20">
        <v>22600000</v>
      </c>
      <c r="E411" s="20">
        <v>20000000</v>
      </c>
      <c r="F411" s="13" t="s">
        <v>4033</v>
      </c>
      <c r="G411" s="13">
        <f>IFERROR(IF($F411="ALTA",$D411*1.03,
IF($F411="MEDIA",$D411*1,
IF($F411="BAJA",$D411*0.92,
IF($F411="LIQUIDAR",_xlfn.XLOOKUP(A411,Rotación!$A:$A,Rotación!$O:$O,0,0,-1),"")))),"")</f>
        <v>22600000</v>
      </c>
      <c r="H411" s="13">
        <f>IFERROR(IF($F411="ALTA",$D411*1,
IF($F411="MEDIA",$D411*0.97,
IF($F411="BAJA",$D411*0.9,
IF($F411="LIQUIDAR",_xlfn.XLOOKUP(A411,Rotación!$A:$A,Rotación!$O:$O,0,0,-1),"")))),"")</f>
        <v>21922000</v>
      </c>
      <c r="I411" s="13">
        <f>IFERROR(IF($F411="ALTA",$D411*0.97,
IF($F411="MEDIA",$D411*0.94,
IF($F411="BAJA",$D411*0.87,
IF($F411="LIQUIDAR",_xlfn.XLOOKUP(A411,Rotación!$A:$A,Rotación!$O:$O,0,0,-1),"")))),"")</f>
        <v>21244000</v>
      </c>
      <c r="J411" s="13">
        <f>IFERROR(IF($F411="ALTA",$D411*0.94,
IF($F411="MEDIA",$D411*0.9,
IF($F411="BAJA",$D411*0.85,
IF($F411="LIQUIDAR",_xlfn.XLOOKUP(A411,Rotación!$A:$A,Rotación!$O:$O,0,0,-1),"")))),"")</f>
        <v>20340000</v>
      </c>
      <c r="K411" s="13" t="str">
        <f>_xlfn.XLOOKUP(A411,Rotación!$A:$A,Rotación!$P:$P,"",0,-1)</f>
        <v/>
      </c>
      <c r="L411" s="25" t="e">
        <f t="shared" si="26"/>
        <v>#VALUE!</v>
      </c>
      <c r="M411" s="26">
        <f t="shared" si="27"/>
        <v>0.88495575221238942</v>
      </c>
      <c r="N411" s="22" t="str">
        <f>IFERROR(VLOOKUP(A411,'Base ATR'!$1:$1048576,2,0),"")</f>
        <v/>
      </c>
      <c r="O411" s="23" t="str">
        <f t="shared" ca="1" si="28"/>
        <v/>
      </c>
      <c r="P411" t="str">
        <f t="shared" si="29"/>
        <v/>
      </c>
      <c r="R411" t="e">
        <f>VLOOKUP(A411,FORMULA!A:A,1,0)</f>
        <v>#N/A</v>
      </c>
    </row>
    <row r="412" spans="1:18" x14ac:dyDescent="0.3">
      <c r="A412" t="s">
        <v>5481</v>
      </c>
      <c r="B412" t="str">
        <f>IFERROR(VLOOKUP(A412,'Base ATP'!$1:$1048576,3,0),"")</f>
        <v>GREAT WALL</v>
      </c>
      <c r="C412" s="19" t="str">
        <f>IFERROR(VLOOKUP(A412,'Base ATP'!$1:$1048576,4,0),"")</f>
        <v>POER</v>
      </c>
      <c r="D412" s="20">
        <v>18800000</v>
      </c>
      <c r="E412" s="20">
        <v>15500000</v>
      </c>
      <c r="F412" s="13" t="s">
        <v>4033</v>
      </c>
      <c r="G412" s="13">
        <f>IFERROR(IF($F412="ALTA",$D412*1.03,
IF($F412="MEDIA",$D412*1,
IF($F412="BAJA",$D412*0.92,
IF($F412="LIQUIDAR",_xlfn.XLOOKUP(A412,Rotación!$A:$A,Rotación!$O:$O,0,0,-1),"")))),"")</f>
        <v>18800000</v>
      </c>
      <c r="H412" s="13">
        <f>IFERROR(IF($F412="ALTA",$D412*1,
IF($F412="MEDIA",$D412*0.97,
IF($F412="BAJA",$D412*0.9,
IF($F412="LIQUIDAR",_xlfn.XLOOKUP(A412,Rotación!$A:$A,Rotación!$O:$O,0,0,-1),"")))),"")</f>
        <v>18236000</v>
      </c>
      <c r="I412" s="13">
        <f>IFERROR(IF($F412="ALTA",$D412*0.97,
IF($F412="MEDIA",$D412*0.94,
IF($F412="BAJA",$D412*0.87,
IF($F412="LIQUIDAR",_xlfn.XLOOKUP(A412,Rotación!$A:$A,Rotación!$O:$O,0,0,-1),"")))),"")</f>
        <v>17672000</v>
      </c>
      <c r="J412" s="13">
        <f>IFERROR(IF($F412="ALTA",$D412*0.94,
IF($F412="MEDIA",$D412*0.9,
IF($F412="BAJA",$D412*0.85,
IF($F412="LIQUIDAR",_xlfn.XLOOKUP(A412,Rotación!$A:$A,Rotación!$O:$O,0,0,-1),"")))),"")</f>
        <v>16920000</v>
      </c>
      <c r="K412" s="13" t="str">
        <f>_xlfn.XLOOKUP(A412,Rotación!$A:$A,Rotación!$P:$P,"",0,-1)</f>
        <v/>
      </c>
      <c r="L412" s="25" t="e">
        <f t="shared" si="26"/>
        <v>#VALUE!</v>
      </c>
      <c r="M412" s="26">
        <f t="shared" si="27"/>
        <v>0.82446808510638303</v>
      </c>
      <c r="N412" s="22" t="str">
        <f>IFERROR(VLOOKUP(A412,'Base ATR'!$1:$1048576,2,0),"")</f>
        <v/>
      </c>
      <c r="O412" s="23" t="str">
        <f t="shared" ca="1" si="28"/>
        <v/>
      </c>
      <c r="P412" t="str">
        <f t="shared" si="29"/>
        <v/>
      </c>
      <c r="R412" t="e">
        <f>VLOOKUP(A412,FORMULA!A:A,1,0)</f>
        <v>#N/A</v>
      </c>
    </row>
    <row r="413" spans="1:18" x14ac:dyDescent="0.3">
      <c r="A413" t="s">
        <v>5313</v>
      </c>
      <c r="B413" t="str">
        <f>IFERROR(VLOOKUP(A413,'Base ATP'!$1:$1048576,3,0),"")</f>
        <v>MITSUBISHI</v>
      </c>
      <c r="C413" s="19" t="str">
        <f>IFERROR(VLOOKUP(A413,'Base ATP'!$1:$1048576,4,0),"")</f>
        <v>NEW OUTLANDER</v>
      </c>
      <c r="D413" s="20">
        <v>18100000</v>
      </c>
      <c r="E413" s="20">
        <v>15200000</v>
      </c>
      <c r="F413" s="13" t="s">
        <v>4033</v>
      </c>
      <c r="G413" s="13">
        <f>IFERROR(IF($F413="ALTA",$D413*1.03,
IF($F413="MEDIA",$D413*1,
IF($F413="BAJA",$D413*0.92,
IF($F413="LIQUIDAR",_xlfn.XLOOKUP(A413,Rotación!$A:$A,Rotación!$O:$O,0,0,-1),"")))),"")</f>
        <v>18100000</v>
      </c>
      <c r="H413" s="13">
        <f>IFERROR(IF($F413="ALTA",$D413*1,
IF($F413="MEDIA",$D413*0.97,
IF($F413="BAJA",$D413*0.9,
IF($F413="LIQUIDAR",_xlfn.XLOOKUP(A413,Rotación!$A:$A,Rotación!$O:$O,0,0,-1),"")))),"")</f>
        <v>17557000</v>
      </c>
      <c r="I413" s="13">
        <f>IFERROR(IF($F413="ALTA",$D413*0.97,
IF($F413="MEDIA",$D413*0.94,
IF($F413="BAJA",$D413*0.87,
IF($F413="LIQUIDAR",_xlfn.XLOOKUP(A413,Rotación!$A:$A,Rotación!$O:$O,0,0,-1),"")))),"")</f>
        <v>17014000</v>
      </c>
      <c r="J413" s="13">
        <f>IFERROR(IF($F413="ALTA",$D413*0.94,
IF($F413="MEDIA",$D413*0.9,
IF($F413="BAJA",$D413*0.85,
IF($F413="LIQUIDAR",_xlfn.XLOOKUP(A413,Rotación!$A:$A,Rotación!$O:$O,0,0,-1),"")))),"")</f>
        <v>16290000</v>
      </c>
      <c r="K413" s="13">
        <f>_xlfn.XLOOKUP(A413,Rotación!$A:$A,Rotación!$P:$P,"",0,-1)</f>
        <v>18190000</v>
      </c>
      <c r="L413" s="25">
        <f t="shared" si="26"/>
        <v>90000</v>
      </c>
      <c r="M413" s="26">
        <f t="shared" si="27"/>
        <v>0.83977900552486184</v>
      </c>
      <c r="N413" s="22">
        <f>IFERROR(VLOOKUP(A413,'Base ATR'!$1:$1048576,2,0),"")</f>
        <v>46097.481944444444</v>
      </c>
      <c r="O413" s="23">
        <f t="shared" ca="1" si="28"/>
        <v>128.5180555555562</v>
      </c>
      <c r="P413" t="str">
        <f t="shared" si="29"/>
        <v>SOBRE MERCADO</v>
      </c>
      <c r="R413" t="e">
        <f>VLOOKUP(A413,FORMULA!A:A,1,0)</f>
        <v>#N/A</v>
      </c>
    </row>
    <row r="414" spans="1:18" x14ac:dyDescent="0.3">
      <c r="A414" t="s">
        <v>5482</v>
      </c>
      <c r="B414" t="str">
        <f>IFERROR(VLOOKUP(A414,'Base ATP'!$1:$1048576,3,0),"")</f>
        <v>HYUNDAI</v>
      </c>
      <c r="C414" s="19" t="str">
        <f>IFERROR(VLOOKUP(A414,'Base ATP'!$1:$1048576,4,0),"")</f>
        <v>NEW GRAND I10</v>
      </c>
      <c r="D414" s="20">
        <v>11300000</v>
      </c>
      <c r="E414" s="20">
        <v>9700000</v>
      </c>
      <c r="F414" s="13" t="s">
        <v>5397</v>
      </c>
      <c r="G414" s="13">
        <f>IFERROR(IF($F414="ALTA",$D414*1.03,
IF($F414="MEDIA",$D414*1,
IF($F414="BAJA",$D414*0.92,
IF($F414="LIQUIDAR",_xlfn.XLOOKUP(A414,Rotación!$A:$A,Rotación!$O:$O,0,0,-1),"")))),"")</f>
        <v>11639000</v>
      </c>
      <c r="H414" s="13">
        <f>IFERROR(IF($F414="ALTA",$D414*1,
IF($F414="MEDIA",$D414*0.97,
IF($F414="BAJA",$D414*0.9,
IF($F414="LIQUIDAR",_xlfn.XLOOKUP(A414,Rotación!$A:$A,Rotación!$O:$O,0,0,-1),"")))),"")</f>
        <v>11300000</v>
      </c>
      <c r="I414" s="13">
        <f>IFERROR(IF($F414="ALTA",$D414*0.97,
IF($F414="MEDIA",$D414*0.94,
IF($F414="BAJA",$D414*0.87,
IF($F414="LIQUIDAR",_xlfn.XLOOKUP(A414,Rotación!$A:$A,Rotación!$O:$O,0,0,-1),"")))),"")</f>
        <v>10961000</v>
      </c>
      <c r="J414" s="13">
        <f>IFERROR(IF($F414="ALTA",$D414*0.94,
IF($F414="MEDIA",$D414*0.9,
IF($F414="BAJA",$D414*0.85,
IF($F414="LIQUIDAR",_xlfn.XLOOKUP(A414,Rotación!$A:$A,Rotación!$O:$O,0,0,-1),"")))),"")</f>
        <v>10622000</v>
      </c>
      <c r="K414" s="13" t="str">
        <f>_xlfn.XLOOKUP(A414,Rotación!$A:$A,Rotación!$P:$P,"",0,-1)</f>
        <v/>
      </c>
      <c r="L414" s="25" t="e">
        <f t="shared" si="26"/>
        <v>#VALUE!</v>
      </c>
      <c r="M414" s="26">
        <f t="shared" si="27"/>
        <v>0.8584070796460177</v>
      </c>
      <c r="N414" s="22" t="str">
        <f>IFERROR(VLOOKUP(A414,'Base ATR'!$1:$1048576,2,0),"")</f>
        <v/>
      </c>
      <c r="O414" s="23" t="str">
        <f t="shared" ca="1" si="28"/>
        <v/>
      </c>
      <c r="P414" t="str">
        <f t="shared" si="29"/>
        <v/>
      </c>
      <c r="R414" t="e">
        <f>VLOOKUP(A414,FORMULA!A:A,1,0)</f>
        <v>#N/A</v>
      </c>
    </row>
    <row r="415" spans="1:18" x14ac:dyDescent="0.3">
      <c r="A415" t="s">
        <v>5483</v>
      </c>
      <c r="B415" t="str">
        <f>IFERROR(VLOOKUP(A415,'Base ATP'!$1:$1048576,3,0),"")</f>
        <v>CHEVROLET</v>
      </c>
      <c r="C415" s="19" t="str">
        <f>IFERROR(VLOOKUP(A415,'Base ATP'!$1:$1048576,4,0),"")</f>
        <v>SAIL NEW</v>
      </c>
      <c r="D415" s="20">
        <v>6100000</v>
      </c>
      <c r="E415" s="20">
        <v>5200000</v>
      </c>
      <c r="F415" s="13" t="s">
        <v>5397</v>
      </c>
      <c r="G415" s="13">
        <f>IFERROR(IF($F415="ALTA",$D415*1.03,
IF($F415="MEDIA",$D415*1,
IF($F415="BAJA",$D415*0.92,
IF($F415="LIQUIDAR",_xlfn.XLOOKUP(A415,Rotación!$A:$A,Rotación!$O:$O,0,0,-1),"")))),"")</f>
        <v>6283000</v>
      </c>
      <c r="H415" s="13">
        <f>IFERROR(IF($F415="ALTA",$D415*1,
IF($F415="MEDIA",$D415*0.97,
IF($F415="BAJA",$D415*0.9,
IF($F415="LIQUIDAR",_xlfn.XLOOKUP(A415,Rotación!$A:$A,Rotación!$O:$O,0,0,-1),"")))),"")</f>
        <v>6100000</v>
      </c>
      <c r="I415" s="13">
        <f>IFERROR(IF($F415="ALTA",$D415*0.97,
IF($F415="MEDIA",$D415*0.94,
IF($F415="BAJA",$D415*0.87,
IF($F415="LIQUIDAR",_xlfn.XLOOKUP(A415,Rotación!$A:$A,Rotación!$O:$O,0,0,-1),"")))),"")</f>
        <v>5917000</v>
      </c>
      <c r="J415" s="13">
        <f>IFERROR(IF($F415="ALTA",$D415*0.94,
IF($F415="MEDIA",$D415*0.9,
IF($F415="BAJA",$D415*0.85,
IF($F415="LIQUIDAR",_xlfn.XLOOKUP(A415,Rotación!$A:$A,Rotación!$O:$O,0,0,-1),"")))),"")</f>
        <v>5734000</v>
      </c>
      <c r="K415" s="13" t="str">
        <f>_xlfn.XLOOKUP(A415,Rotación!$A:$A,Rotación!$P:$P,"",0,-1)</f>
        <v/>
      </c>
      <c r="L415" s="25" t="e">
        <f t="shared" si="26"/>
        <v>#VALUE!</v>
      </c>
      <c r="M415" s="26">
        <f t="shared" si="27"/>
        <v>0.85245901639344257</v>
      </c>
      <c r="N415" s="22" t="str">
        <f>IFERROR(VLOOKUP(A415,'Base ATR'!$1:$1048576,2,0),"")</f>
        <v/>
      </c>
      <c r="O415" s="23" t="str">
        <f t="shared" ca="1" si="28"/>
        <v/>
      </c>
      <c r="P415" t="str">
        <f t="shared" si="29"/>
        <v/>
      </c>
      <c r="R415" t="e">
        <f>VLOOKUP(A415,FORMULA!A:A,1,0)</f>
        <v>#N/A</v>
      </c>
    </row>
    <row r="416" spans="1:18" x14ac:dyDescent="0.3">
      <c r="A416" t="s">
        <v>5484</v>
      </c>
      <c r="B416" t="str">
        <f>IFERROR(VLOOKUP(A416,'Base ATP'!$1:$1048576,3,0),"")</f>
        <v>RAM</v>
      </c>
      <c r="C416" s="19">
        <f>IFERROR(VLOOKUP(A416,'Base ATP'!$1:$1048576,4,0),"")</f>
        <v>700</v>
      </c>
      <c r="D416" s="20">
        <v>9000000</v>
      </c>
      <c r="E416" s="20">
        <v>7300000</v>
      </c>
      <c r="F416" s="13" t="s">
        <v>4033</v>
      </c>
      <c r="G416" s="13">
        <f>IFERROR(IF($F416="ALTA",$D416*1.03,
IF($F416="MEDIA",$D416*1,
IF($F416="BAJA",$D416*0.92,
IF($F416="LIQUIDAR",_xlfn.XLOOKUP(A416,Rotación!$A:$A,Rotación!$O:$O,0,0,-1),"")))),"")</f>
        <v>9000000</v>
      </c>
      <c r="H416" s="13">
        <f>IFERROR(IF($F416="ALTA",$D416*1,
IF($F416="MEDIA",$D416*0.97,
IF($F416="BAJA",$D416*0.9,
IF($F416="LIQUIDAR",_xlfn.XLOOKUP(A416,Rotación!$A:$A,Rotación!$O:$O,0,0,-1),"")))),"")</f>
        <v>8730000</v>
      </c>
      <c r="I416" s="13">
        <f>IFERROR(IF($F416="ALTA",$D416*0.97,
IF($F416="MEDIA",$D416*0.94,
IF($F416="BAJA",$D416*0.87,
IF($F416="LIQUIDAR",_xlfn.XLOOKUP(A416,Rotación!$A:$A,Rotación!$O:$O,0,0,-1),"")))),"")</f>
        <v>8460000</v>
      </c>
      <c r="J416" s="13">
        <f>IFERROR(IF($F416="ALTA",$D416*0.94,
IF($F416="MEDIA",$D416*0.9,
IF($F416="BAJA",$D416*0.85,
IF($F416="LIQUIDAR",_xlfn.XLOOKUP(A416,Rotación!$A:$A,Rotación!$O:$O,0,0,-1),"")))),"")</f>
        <v>8100000</v>
      </c>
      <c r="K416" s="13" t="str">
        <f>_xlfn.XLOOKUP(A416,Rotación!$A:$A,Rotación!$P:$P,"",0,-1)</f>
        <v/>
      </c>
      <c r="L416" s="25" t="e">
        <f t="shared" si="26"/>
        <v>#VALUE!</v>
      </c>
      <c r="M416" s="26">
        <f t="shared" si="27"/>
        <v>0.81111111111111112</v>
      </c>
      <c r="N416" s="22" t="str">
        <f>IFERROR(VLOOKUP(A416,'Base ATR'!$1:$1048576,2,0),"")</f>
        <v/>
      </c>
      <c r="O416" s="23" t="str">
        <f t="shared" ca="1" si="28"/>
        <v/>
      </c>
      <c r="P416" t="str">
        <f t="shared" si="29"/>
        <v/>
      </c>
      <c r="R416" t="e">
        <f>VLOOKUP(A416,FORMULA!A:A,1,0)</f>
        <v>#N/A</v>
      </c>
    </row>
    <row r="417" spans="1:18" x14ac:dyDescent="0.3">
      <c r="A417" t="s">
        <v>5485</v>
      </c>
      <c r="B417" t="str">
        <f>IFERROR(VLOOKUP(A417,'Base ATP'!$1:$1048576,3,0),"")</f>
        <v>DFSK</v>
      </c>
      <c r="C417" s="19" t="str">
        <f>IFERROR(VLOOKUP(A417,'Base ATP'!$1:$1048576,4,0),"")</f>
        <v>TRUCK</v>
      </c>
      <c r="D417" s="20">
        <v>7700000</v>
      </c>
      <c r="E417" s="20">
        <v>5800000</v>
      </c>
      <c r="F417" s="13" t="s">
        <v>4033</v>
      </c>
      <c r="G417" s="13">
        <f>IFERROR(IF($F417="ALTA",$D417*1.03,
IF($F417="MEDIA",$D417*1,
IF($F417="BAJA",$D417*0.92,
IF($F417="LIQUIDAR",_xlfn.XLOOKUP(A417,Rotación!$A:$A,Rotación!$O:$O,0,0,-1),"")))),"")</f>
        <v>7700000</v>
      </c>
      <c r="H417" s="13">
        <f>IFERROR(IF($F417="ALTA",$D417*1,
IF($F417="MEDIA",$D417*0.97,
IF($F417="BAJA",$D417*0.9,
IF($F417="LIQUIDAR",_xlfn.XLOOKUP(A417,Rotación!$A:$A,Rotación!$O:$O,0,0,-1),"")))),"")</f>
        <v>7469000</v>
      </c>
      <c r="I417" s="13">
        <f>IFERROR(IF($F417="ALTA",$D417*0.97,
IF($F417="MEDIA",$D417*0.94,
IF($F417="BAJA",$D417*0.87,
IF($F417="LIQUIDAR",_xlfn.XLOOKUP(A417,Rotación!$A:$A,Rotación!$O:$O,0,0,-1),"")))),"")</f>
        <v>7238000</v>
      </c>
      <c r="J417" s="13">
        <f>IFERROR(IF($F417="ALTA",$D417*0.94,
IF($F417="MEDIA",$D417*0.9,
IF($F417="BAJA",$D417*0.85,
IF($F417="LIQUIDAR",_xlfn.XLOOKUP(A417,Rotación!$A:$A,Rotación!$O:$O,0,0,-1),"")))),"")</f>
        <v>6930000</v>
      </c>
      <c r="K417" s="13" t="str">
        <f>_xlfn.XLOOKUP(A417,Rotación!$A:$A,Rotación!$P:$P,"",0,-1)</f>
        <v/>
      </c>
      <c r="L417" s="25" t="e">
        <f t="shared" si="26"/>
        <v>#VALUE!</v>
      </c>
      <c r="M417" s="26">
        <f t="shared" si="27"/>
        <v>0.75324675324675328</v>
      </c>
      <c r="N417" s="22" t="str">
        <f>IFERROR(VLOOKUP(A417,'Base ATR'!$1:$1048576,2,0),"")</f>
        <v/>
      </c>
      <c r="O417" s="23" t="str">
        <f t="shared" ca="1" si="28"/>
        <v/>
      </c>
      <c r="P417" t="str">
        <f t="shared" si="29"/>
        <v/>
      </c>
      <c r="R417" t="e">
        <f>VLOOKUP(A417,FORMULA!A:A,1,0)</f>
        <v>#N/A</v>
      </c>
    </row>
    <row r="418" spans="1:18" x14ac:dyDescent="0.3">
      <c r="A418" t="s">
        <v>5359</v>
      </c>
      <c r="B418" t="str">
        <f>IFERROR(VLOOKUP(A418,'Base ATP'!$1:$1048576,3,0),"")</f>
        <v>CHANGAN</v>
      </c>
      <c r="C418" s="19" t="str">
        <f>IFERROR(VLOOKUP(A418,'Base ATP'!$1:$1048576,4,0),"")</f>
        <v>CS35 PLUS</v>
      </c>
      <c r="D418" s="20">
        <v>8860000</v>
      </c>
      <c r="E418" s="20">
        <v>7000000</v>
      </c>
      <c r="F418" s="13" t="s">
        <v>4033</v>
      </c>
      <c r="G418" s="13">
        <f>IFERROR(IF($F418="ALTA",$D418*1.03,
IF($F418="MEDIA",$D418*1,
IF($F418="BAJA",$D418*0.92,
IF($F418="LIQUIDAR",_xlfn.XLOOKUP(A418,Rotación!$A:$A,Rotación!$O:$O,0,0,-1),"")))),"")</f>
        <v>8860000</v>
      </c>
      <c r="H418" s="13">
        <f>IFERROR(IF($F418="ALTA",$D418*1,
IF($F418="MEDIA",$D418*0.97,
IF($F418="BAJA",$D418*0.9,
IF($F418="LIQUIDAR",_xlfn.XLOOKUP(A418,Rotación!$A:$A,Rotación!$O:$O,0,0,-1),"")))),"")</f>
        <v>8594200</v>
      </c>
      <c r="I418" s="13">
        <f>IFERROR(IF($F418="ALTA",$D418*0.97,
IF($F418="MEDIA",$D418*0.94,
IF($F418="BAJA",$D418*0.87,
IF($F418="LIQUIDAR",_xlfn.XLOOKUP(A418,Rotación!$A:$A,Rotación!$O:$O,0,0,-1),"")))),"")</f>
        <v>8328399.9999999991</v>
      </c>
      <c r="J418" s="13">
        <f>IFERROR(IF($F418="ALTA",$D418*0.94,
IF($F418="MEDIA",$D418*0.9,
IF($F418="BAJA",$D418*0.85,
IF($F418="LIQUIDAR",_xlfn.XLOOKUP(A418,Rotación!$A:$A,Rotación!$O:$O,0,0,-1),"")))),"")</f>
        <v>7974000</v>
      </c>
      <c r="K418" s="13" t="str">
        <f>_xlfn.XLOOKUP(A418,Rotación!$A:$A,Rotación!$P:$P,"",0,-1)</f>
        <v/>
      </c>
      <c r="L418" s="25" t="e">
        <f t="shared" si="26"/>
        <v>#VALUE!</v>
      </c>
      <c r="M418" s="26">
        <f t="shared" si="27"/>
        <v>0.79006772009029347</v>
      </c>
      <c r="N418" s="22">
        <f>IFERROR(VLOOKUP(A418,'Base ATR'!$1:$1048576,2,0),"")</f>
        <v>46091.696527777778</v>
      </c>
      <c r="O418" s="23">
        <f t="shared" ca="1" si="28"/>
        <v>134.3034722222219</v>
      </c>
      <c r="P418" t="str">
        <f t="shared" si="29"/>
        <v>SOBRE MERCADO</v>
      </c>
      <c r="R418" t="e">
        <f>VLOOKUP(A418,FORMULA!A:A,1,0)</f>
        <v>#N/A</v>
      </c>
    </row>
    <row r="419" spans="1:18" x14ac:dyDescent="0.3">
      <c r="A419" t="s">
        <v>5486</v>
      </c>
      <c r="B419" t="str">
        <f>IFERROR(VLOOKUP(A419,'Base ATP'!$1:$1048576,3,0),"")</f>
        <v>FORD</v>
      </c>
      <c r="C419" s="19" t="str">
        <f>IFERROR(VLOOKUP(A419,'Base ATP'!$1:$1048576,4,0),"")</f>
        <v>EXPLORER</v>
      </c>
      <c r="D419" s="20">
        <v>33700000</v>
      </c>
      <c r="E419" s="20">
        <v>27500000</v>
      </c>
      <c r="F419" s="13" t="s">
        <v>4033</v>
      </c>
      <c r="G419" s="13">
        <f>IFERROR(IF($F419="ALTA",$D419*1.03,
IF($F419="MEDIA",$D419*1,
IF($F419="BAJA",$D419*0.92,
IF($F419="LIQUIDAR",_xlfn.XLOOKUP(A419,Rotación!$A:$A,Rotación!$O:$O,0,0,-1),"")))),"")</f>
        <v>33700000</v>
      </c>
      <c r="H419" s="13">
        <f>IFERROR(IF($F419="ALTA",$D419*1,
IF($F419="MEDIA",$D419*0.97,
IF($F419="BAJA",$D419*0.9,
IF($F419="LIQUIDAR",_xlfn.XLOOKUP(A419,Rotación!$A:$A,Rotación!$O:$O,0,0,-1),"")))),"")</f>
        <v>32689000</v>
      </c>
      <c r="I419" s="13">
        <f>IFERROR(IF($F419="ALTA",$D419*0.97,
IF($F419="MEDIA",$D419*0.94,
IF($F419="BAJA",$D419*0.87,
IF($F419="LIQUIDAR",_xlfn.XLOOKUP(A419,Rotación!$A:$A,Rotación!$O:$O,0,0,-1),"")))),"")</f>
        <v>31678000</v>
      </c>
      <c r="J419" s="13">
        <f>IFERROR(IF($F419="ALTA",$D419*0.94,
IF($F419="MEDIA",$D419*0.9,
IF($F419="BAJA",$D419*0.85,
IF($F419="LIQUIDAR",_xlfn.XLOOKUP(A419,Rotación!$A:$A,Rotación!$O:$O,0,0,-1),"")))),"")</f>
        <v>30330000</v>
      </c>
      <c r="K419" s="13" t="str">
        <f>_xlfn.XLOOKUP(A419,Rotación!$A:$A,Rotación!$P:$P,"",0,-1)</f>
        <v/>
      </c>
      <c r="L419" s="25" t="e">
        <f t="shared" si="26"/>
        <v>#VALUE!</v>
      </c>
      <c r="M419" s="26">
        <f t="shared" si="27"/>
        <v>0.81602373887240354</v>
      </c>
      <c r="N419" s="22" t="str">
        <f>IFERROR(VLOOKUP(A419,'Base ATR'!$1:$1048576,2,0),"")</f>
        <v/>
      </c>
      <c r="O419" s="23" t="str">
        <f t="shared" ca="1" si="28"/>
        <v/>
      </c>
      <c r="P419" t="str">
        <f t="shared" si="29"/>
        <v/>
      </c>
      <c r="R419" t="e">
        <f>VLOOKUP(A419,FORMULA!A:A,1,0)</f>
        <v>#N/A</v>
      </c>
    </row>
    <row r="420" spans="1:18" x14ac:dyDescent="0.3">
      <c r="A420" t="s">
        <v>5487</v>
      </c>
      <c r="B420" t="str">
        <f>IFERROR(VLOOKUP(A420,'Base ATP'!$1:$1048576,3,0),"")</f>
        <v>KYC</v>
      </c>
      <c r="C420" s="19" t="str">
        <f>IFERROR(VLOOKUP(A420,'Base ATP'!$1:$1048576,4,0),"")</f>
        <v>GRAN MAMUT T3</v>
      </c>
      <c r="D420" s="20">
        <v>6580000</v>
      </c>
      <c r="E420" s="20">
        <v>4800000</v>
      </c>
      <c r="F420" s="13" t="s">
        <v>5398</v>
      </c>
      <c r="G420" s="13">
        <f>IFERROR(IF($F420="ALTA",$D420*1.03,
IF($F420="MEDIA",$D420*1,
IF($F420="BAJA",$D420*0.92,
IF($F420="LIQUIDAR",_xlfn.XLOOKUP(A420,Rotación!$A:$A,Rotación!$O:$O,0,0,-1),"")))),"")</f>
        <v>6053600</v>
      </c>
      <c r="H420" s="13">
        <f>IFERROR(IF($F420="ALTA",$D420*1,
IF($F420="MEDIA",$D420*0.97,
IF($F420="BAJA",$D420*0.9,
IF($F420="LIQUIDAR",_xlfn.XLOOKUP(A420,Rotación!$A:$A,Rotación!$O:$O,0,0,-1),"")))),"")</f>
        <v>5922000</v>
      </c>
      <c r="I420" s="13">
        <f>IFERROR(IF($F420="ALTA",$D420*0.97,
IF($F420="MEDIA",$D420*0.94,
IF($F420="BAJA",$D420*0.87,
IF($F420="LIQUIDAR",_xlfn.XLOOKUP(A420,Rotación!$A:$A,Rotación!$O:$O,0,0,-1),"")))),"")</f>
        <v>5724600</v>
      </c>
      <c r="J420" s="13">
        <f>IFERROR(IF($F420="ALTA",$D420*0.94,
IF($F420="MEDIA",$D420*0.9,
IF($F420="BAJA",$D420*0.85,
IF($F420="LIQUIDAR",_xlfn.XLOOKUP(A420,Rotación!$A:$A,Rotación!$O:$O,0,0,-1),"")))),"")</f>
        <v>5593000</v>
      </c>
      <c r="K420" s="13" t="str">
        <f>_xlfn.XLOOKUP(A420,Rotación!$A:$A,Rotación!$P:$P,"",0,-1)</f>
        <v/>
      </c>
      <c r="L420" s="25" t="e">
        <f t="shared" si="26"/>
        <v>#VALUE!</v>
      </c>
      <c r="M420" s="26">
        <f t="shared" si="27"/>
        <v>0.72948328267477203</v>
      </c>
      <c r="N420" s="22" t="str">
        <f>IFERROR(VLOOKUP(A420,'Base ATR'!$1:$1048576,2,0),"")</f>
        <v/>
      </c>
      <c r="O420" s="23" t="str">
        <f t="shared" ca="1" si="28"/>
        <v/>
      </c>
      <c r="P420" t="str">
        <f t="shared" si="29"/>
        <v/>
      </c>
      <c r="R420" t="e">
        <f>VLOOKUP(A420,FORMULA!A:A,1,0)</f>
        <v>#N/A</v>
      </c>
    </row>
    <row r="421" spans="1:18" x14ac:dyDescent="0.3">
      <c r="A421" t="s">
        <v>5487</v>
      </c>
      <c r="B421" t="str">
        <f>IFERROR(VLOOKUP(A421,'Base ATP'!$1:$1048576,3,0),"")</f>
        <v>KYC</v>
      </c>
      <c r="C421" s="19" t="str">
        <f>IFERROR(VLOOKUP(A421,'Base ATP'!$1:$1048576,4,0),"")</f>
        <v>GRAN MAMUT T3</v>
      </c>
      <c r="D421" s="20">
        <v>6580000</v>
      </c>
      <c r="E421" s="20">
        <v>4500000</v>
      </c>
      <c r="F421" s="13" t="s">
        <v>5398</v>
      </c>
      <c r="G421" s="13">
        <f>IFERROR(IF($F421="ALTA",$D421*1.03,
IF($F421="MEDIA",$D421*1,
IF($F421="BAJA",$D421*0.92,
IF($F421="LIQUIDAR",_xlfn.XLOOKUP(A421,Rotación!$A:$A,Rotación!$O:$O,0,0,-1),"")))),"")</f>
        <v>6053600</v>
      </c>
      <c r="H421" s="13">
        <f>IFERROR(IF($F421="ALTA",$D421*1,
IF($F421="MEDIA",$D421*0.97,
IF($F421="BAJA",$D421*0.9,
IF($F421="LIQUIDAR",_xlfn.XLOOKUP(A421,Rotación!$A:$A,Rotación!$O:$O,0,0,-1),"")))),"")</f>
        <v>5922000</v>
      </c>
      <c r="I421" s="13">
        <f>IFERROR(IF($F421="ALTA",$D421*0.97,
IF($F421="MEDIA",$D421*0.94,
IF($F421="BAJA",$D421*0.87,
IF($F421="LIQUIDAR",_xlfn.XLOOKUP(A421,Rotación!$A:$A,Rotación!$O:$O,0,0,-1),"")))),"")</f>
        <v>5724600</v>
      </c>
      <c r="J421" s="13">
        <f>IFERROR(IF($F421="ALTA",$D421*0.94,
IF($F421="MEDIA",$D421*0.9,
IF($F421="BAJA",$D421*0.85,
IF($F421="LIQUIDAR",_xlfn.XLOOKUP(A421,Rotación!$A:$A,Rotación!$O:$O,0,0,-1),"")))),"")</f>
        <v>5593000</v>
      </c>
      <c r="K421" s="13" t="str">
        <f>_xlfn.XLOOKUP(A421,Rotación!$A:$A,Rotación!$P:$P,"",0,-1)</f>
        <v/>
      </c>
      <c r="L421" s="25" t="e">
        <f t="shared" si="26"/>
        <v>#VALUE!</v>
      </c>
      <c r="M421" s="26">
        <f t="shared" si="27"/>
        <v>0.68389057750759874</v>
      </c>
      <c r="N421" s="22" t="str">
        <f>IFERROR(VLOOKUP(A421,'Base ATR'!$1:$1048576,2,0),"")</f>
        <v/>
      </c>
      <c r="O421" s="23" t="str">
        <f t="shared" ca="1" si="28"/>
        <v/>
      </c>
      <c r="P421" t="str">
        <f t="shared" si="29"/>
        <v/>
      </c>
      <c r="R421" t="e">
        <f>VLOOKUP(A421,FORMULA!A:A,1,0)</f>
        <v>#N/A</v>
      </c>
    </row>
    <row r="422" spans="1:18" x14ac:dyDescent="0.3">
      <c r="A422" t="s">
        <v>5488</v>
      </c>
      <c r="B422" t="str">
        <f>IFERROR(VLOOKUP(A422,'Base ATP'!$1:$1048576,3,0),"")</f>
        <v>HYUNDAI</v>
      </c>
      <c r="C422" s="19" t="str">
        <f>IFERROR(VLOOKUP(A422,'Base ATP'!$1:$1048576,4,0),"")</f>
        <v>VERNA</v>
      </c>
      <c r="D422" s="20">
        <v>8300000</v>
      </c>
      <c r="E422" s="20">
        <v>6500000</v>
      </c>
      <c r="F422" s="13" t="s">
        <v>4033</v>
      </c>
      <c r="G422" s="13">
        <f>IFERROR(IF($F422="ALTA",$D422*1.03,
IF($F422="MEDIA",$D422*1,
IF($F422="BAJA",$D422*0.92,
IF($F422="LIQUIDAR",_xlfn.XLOOKUP(A422,Rotación!$A:$A,Rotación!$O:$O,0,0,-1),"")))),"")</f>
        <v>8300000</v>
      </c>
      <c r="H422" s="13">
        <f>IFERROR(IF($F422="ALTA",$D422*1,
IF($F422="MEDIA",$D422*0.97,
IF($F422="BAJA",$D422*0.9,
IF($F422="LIQUIDAR",_xlfn.XLOOKUP(A422,Rotación!$A:$A,Rotación!$O:$O,0,0,-1),"")))),"")</f>
        <v>8051000</v>
      </c>
      <c r="I422" s="13">
        <f>IFERROR(IF($F422="ALTA",$D422*0.97,
IF($F422="MEDIA",$D422*0.94,
IF($F422="BAJA",$D422*0.87,
IF($F422="LIQUIDAR",_xlfn.XLOOKUP(A422,Rotación!$A:$A,Rotación!$O:$O,0,0,-1),"")))),"")</f>
        <v>7802000</v>
      </c>
      <c r="J422" s="13">
        <f>IFERROR(IF($F422="ALTA",$D422*0.94,
IF($F422="MEDIA",$D422*0.9,
IF($F422="BAJA",$D422*0.85,
IF($F422="LIQUIDAR",_xlfn.XLOOKUP(A422,Rotación!$A:$A,Rotación!$O:$O,0,0,-1),"")))),"")</f>
        <v>7470000</v>
      </c>
      <c r="K422" s="13" t="str">
        <f>_xlfn.XLOOKUP(A422,Rotación!$A:$A,Rotación!$P:$P,"",0,-1)</f>
        <v/>
      </c>
      <c r="L422" s="25" t="e">
        <f t="shared" si="26"/>
        <v>#VALUE!</v>
      </c>
      <c r="M422" s="26">
        <f t="shared" si="27"/>
        <v>0.7831325301204819</v>
      </c>
      <c r="N422" s="22" t="str">
        <f>IFERROR(VLOOKUP(A422,'Base ATR'!$1:$1048576,2,0),"")</f>
        <v/>
      </c>
      <c r="O422" s="23" t="str">
        <f t="shared" ca="1" si="28"/>
        <v/>
      </c>
      <c r="P422" t="str">
        <f t="shared" si="29"/>
        <v/>
      </c>
      <c r="R422" t="e">
        <f>VLOOKUP(A422,FORMULA!A:A,1,0)</f>
        <v>#N/A</v>
      </c>
    </row>
    <row r="423" spans="1:18" x14ac:dyDescent="0.3">
      <c r="A423" t="s">
        <v>5312</v>
      </c>
      <c r="B423" t="str">
        <f>IFERROR(VLOOKUP(A423,'Base ATP'!$1:$1048576,3,0),"")</f>
        <v>CHANGAN</v>
      </c>
      <c r="C423" s="19" t="str">
        <f>IFERROR(VLOOKUP(A423,'Base ATP'!$1:$1048576,4,0),"")</f>
        <v>NEW CS15</v>
      </c>
      <c r="D423" s="20">
        <v>7500000</v>
      </c>
      <c r="E423" s="20">
        <v>6000000</v>
      </c>
      <c r="F423" s="13" t="s">
        <v>4033</v>
      </c>
      <c r="G423" s="13">
        <f>IFERROR(IF($F423="ALTA",$D423*1.03,
IF($F423="MEDIA",$D423*1,
IF($F423="BAJA",$D423*0.92,
IF($F423="LIQUIDAR",_xlfn.XLOOKUP(A423,Rotación!$A:$A,Rotación!$O:$O,0,0,-1),"")))),"")</f>
        <v>7500000</v>
      </c>
      <c r="H423" s="13">
        <f>IFERROR(IF($F423="ALTA",$D423*1,
IF($F423="MEDIA",$D423*0.97,
IF($F423="BAJA",$D423*0.9,
IF($F423="LIQUIDAR",_xlfn.XLOOKUP(A423,Rotación!$A:$A,Rotación!$O:$O,0,0,-1),"")))),"")</f>
        <v>7275000</v>
      </c>
      <c r="I423" s="13">
        <f>IFERROR(IF($F423="ALTA",$D423*0.97,
IF($F423="MEDIA",$D423*0.94,
IF($F423="BAJA",$D423*0.87,
IF($F423="LIQUIDAR",_xlfn.XLOOKUP(A423,Rotación!$A:$A,Rotación!$O:$O,0,0,-1),"")))),"")</f>
        <v>7050000</v>
      </c>
      <c r="J423" s="13">
        <f>IFERROR(IF($F423="ALTA",$D423*0.94,
IF($F423="MEDIA",$D423*0.9,
IF($F423="BAJA",$D423*0.85,
IF($F423="LIQUIDAR",_xlfn.XLOOKUP(A423,Rotación!$A:$A,Rotación!$O:$O,0,0,-1),"")))),"")</f>
        <v>6750000</v>
      </c>
      <c r="K423" s="13" t="str">
        <f>_xlfn.XLOOKUP(A423,Rotación!$A:$A,Rotación!$P:$P,"",0,-1)</f>
        <v/>
      </c>
      <c r="L423" s="25" t="e">
        <f t="shared" si="26"/>
        <v>#VALUE!</v>
      </c>
      <c r="M423" s="26">
        <f t="shared" si="27"/>
        <v>0.8</v>
      </c>
      <c r="N423" s="22">
        <f>IFERROR(VLOOKUP(A423,'Base ATR'!$1:$1048576,2,0),"")</f>
        <v>46090.727777777778</v>
      </c>
      <c r="O423" s="23">
        <f t="shared" ca="1" si="28"/>
        <v>135.2722222222219</v>
      </c>
      <c r="P423" t="str">
        <f t="shared" si="29"/>
        <v>SOBRE MERCADO</v>
      </c>
      <c r="R423" t="e">
        <f>VLOOKUP(A423,FORMULA!A:A,1,0)</f>
        <v>#N/A</v>
      </c>
    </row>
    <row r="424" spans="1:18" x14ac:dyDescent="0.3">
      <c r="A424" t="s">
        <v>5489</v>
      </c>
      <c r="B424" t="str">
        <f>IFERROR(VLOOKUP(A424,'Base ATP'!$1:$1048576,3,0),"")</f>
        <v>OPEL</v>
      </c>
      <c r="C424" s="19" t="str">
        <f>IFERROR(VLOOKUP(A424,'Base ATP'!$1:$1048576,4,0),"")</f>
        <v>NEW CROSSLAND</v>
      </c>
      <c r="D424" s="20">
        <v>12600000</v>
      </c>
      <c r="E424" s="20">
        <v>10200000</v>
      </c>
      <c r="F424" s="13" t="s">
        <v>4033</v>
      </c>
      <c r="G424" s="13">
        <f>IFERROR(IF($F424="ALTA",$D424*1.03,
IF($F424="MEDIA",$D424*1,
IF($F424="BAJA",$D424*0.92,
IF($F424="LIQUIDAR",_xlfn.XLOOKUP(A424,Rotación!$A:$A,Rotación!$O:$O,0,0,-1),"")))),"")</f>
        <v>12600000</v>
      </c>
      <c r="H424" s="13">
        <f>IFERROR(IF($F424="ALTA",$D424*1,
IF($F424="MEDIA",$D424*0.97,
IF($F424="BAJA",$D424*0.9,
IF($F424="LIQUIDAR",_xlfn.XLOOKUP(A424,Rotación!$A:$A,Rotación!$O:$O,0,0,-1),"")))),"")</f>
        <v>12222000</v>
      </c>
      <c r="I424" s="13">
        <f>IFERROR(IF($F424="ALTA",$D424*0.97,
IF($F424="MEDIA",$D424*0.94,
IF($F424="BAJA",$D424*0.87,
IF($F424="LIQUIDAR",_xlfn.XLOOKUP(A424,Rotación!$A:$A,Rotación!$O:$O,0,0,-1),"")))),"")</f>
        <v>11844000</v>
      </c>
      <c r="J424" s="13">
        <f>IFERROR(IF($F424="ALTA",$D424*0.94,
IF($F424="MEDIA",$D424*0.9,
IF($F424="BAJA",$D424*0.85,
IF($F424="LIQUIDAR",_xlfn.XLOOKUP(A424,Rotación!$A:$A,Rotación!$O:$O,0,0,-1),"")))),"")</f>
        <v>11340000</v>
      </c>
      <c r="K424" s="13" t="str">
        <f>_xlfn.XLOOKUP(A424,Rotación!$A:$A,Rotación!$P:$P,"",0,-1)</f>
        <v/>
      </c>
      <c r="L424" s="25" t="e">
        <f t="shared" si="26"/>
        <v>#VALUE!</v>
      </c>
      <c r="M424" s="26">
        <f t="shared" si="27"/>
        <v>0.80952380952380953</v>
      </c>
      <c r="N424" s="22" t="str">
        <f>IFERROR(VLOOKUP(A424,'Base ATR'!$1:$1048576,2,0),"")</f>
        <v/>
      </c>
      <c r="O424" s="23" t="str">
        <f t="shared" ca="1" si="28"/>
        <v/>
      </c>
      <c r="P424" t="str">
        <f t="shared" si="29"/>
        <v/>
      </c>
      <c r="R424" t="e">
        <f>VLOOKUP(A424,FORMULA!A:A,1,0)</f>
        <v>#N/A</v>
      </c>
    </row>
    <row r="425" spans="1:18" x14ac:dyDescent="0.3">
      <c r="A425" t="s">
        <v>5490</v>
      </c>
      <c r="B425" t="str">
        <f>IFERROR(VLOOKUP(A425,'Base ATP'!$1:$1048576,3,0),"")</f>
        <v>SSANGYONG</v>
      </c>
      <c r="C425" s="19" t="str">
        <f>IFERROR(VLOOKUP(A425,'Base ATP'!$1:$1048576,4,0),"")</f>
        <v>NEW REXTON</v>
      </c>
      <c r="D425" s="20">
        <v>26300000</v>
      </c>
      <c r="E425" s="20">
        <v>10200000</v>
      </c>
      <c r="F425" s="13" t="s">
        <v>4033</v>
      </c>
      <c r="G425" s="13">
        <f>IFERROR(IF($F425="ALTA",$D425*1.03,
IF($F425="MEDIA",$D425*1,
IF($F425="BAJA",$D425*0.92,
IF($F425="LIQUIDAR",_xlfn.XLOOKUP(A425,Rotación!$A:$A,Rotación!$O:$O,0,0,-1),"")))),"")</f>
        <v>26300000</v>
      </c>
      <c r="H425" s="13">
        <f>IFERROR(IF($F425="ALTA",$D425*1,
IF($F425="MEDIA",$D425*0.97,
IF($F425="BAJA",$D425*0.9,
IF($F425="LIQUIDAR",_xlfn.XLOOKUP(A425,Rotación!$A:$A,Rotación!$O:$O,0,0,-1),"")))),"")</f>
        <v>25511000</v>
      </c>
      <c r="I425" s="13">
        <f>IFERROR(IF($F425="ALTA",$D425*0.97,
IF($F425="MEDIA",$D425*0.94,
IF($F425="BAJA",$D425*0.87,
IF($F425="LIQUIDAR",_xlfn.XLOOKUP(A425,Rotación!$A:$A,Rotación!$O:$O,0,0,-1),"")))),"")</f>
        <v>24722000</v>
      </c>
      <c r="J425" s="13">
        <f>IFERROR(IF($F425="ALTA",$D425*0.94,
IF($F425="MEDIA",$D425*0.9,
IF($F425="BAJA",$D425*0.85,
IF($F425="LIQUIDAR",_xlfn.XLOOKUP(A425,Rotación!$A:$A,Rotación!$O:$O,0,0,-1),"")))),"")</f>
        <v>23670000</v>
      </c>
      <c r="K425" s="13" t="str">
        <f>_xlfn.XLOOKUP(A425,Rotación!$A:$A,Rotación!$P:$P,"",0,-1)</f>
        <v/>
      </c>
      <c r="L425" s="25" t="e">
        <f t="shared" si="26"/>
        <v>#VALUE!</v>
      </c>
      <c r="M425" s="26">
        <f t="shared" si="27"/>
        <v>0.38783269961977185</v>
      </c>
      <c r="N425" s="22" t="str">
        <f>IFERROR(VLOOKUP(A425,'Base ATR'!$1:$1048576,2,0),"")</f>
        <v/>
      </c>
      <c r="O425" s="23" t="str">
        <f t="shared" ca="1" si="28"/>
        <v/>
      </c>
      <c r="P425" t="str">
        <f t="shared" si="29"/>
        <v/>
      </c>
      <c r="R425" t="e">
        <f>VLOOKUP(A425,FORMULA!A:A,1,0)</f>
        <v>#N/A</v>
      </c>
    </row>
    <row r="426" spans="1:18" x14ac:dyDescent="0.3">
      <c r="A426" t="s">
        <v>5491</v>
      </c>
      <c r="B426" t="str">
        <f>IFERROR(VLOOKUP(A426,'Base ATP'!$1:$1048576,3,0),"")</f>
        <v>PEUGEOT</v>
      </c>
      <c r="C426" s="19" t="str">
        <f>IFERROR(VLOOKUP(A426,'Base ATP'!$1:$1048576,4,0),"")</f>
        <v>LANDTREK</v>
      </c>
      <c r="D426" s="20">
        <v>19900000</v>
      </c>
      <c r="E426" s="20">
        <v>15500000</v>
      </c>
      <c r="F426" s="13" t="s">
        <v>5398</v>
      </c>
      <c r="G426" s="13">
        <f>IFERROR(IF($F426="ALTA",$D426*1.03,
IF($F426="MEDIA",$D426*1,
IF($F426="BAJA",$D426*0.92,
IF($F426="LIQUIDAR",_xlfn.XLOOKUP(A426,Rotación!$A:$A,Rotación!$O:$O,0,0,-1),"")))),"")</f>
        <v>18308000</v>
      </c>
      <c r="H426" s="13">
        <f>IFERROR(IF($F426="ALTA",$D426*1,
IF($F426="MEDIA",$D426*0.97,
IF($F426="BAJA",$D426*0.9,
IF($F426="LIQUIDAR",_xlfn.XLOOKUP(A426,Rotación!$A:$A,Rotación!$O:$O,0,0,-1),"")))),"")</f>
        <v>17910000</v>
      </c>
      <c r="I426" s="13">
        <f>IFERROR(IF($F426="ALTA",$D426*0.97,
IF($F426="MEDIA",$D426*0.94,
IF($F426="BAJA",$D426*0.87,
IF($F426="LIQUIDAR",_xlfn.XLOOKUP(A426,Rotación!$A:$A,Rotación!$O:$O,0,0,-1),"")))),"")</f>
        <v>17313000</v>
      </c>
      <c r="J426" s="13">
        <f>IFERROR(IF($F426="ALTA",$D426*0.94,
IF($F426="MEDIA",$D426*0.9,
IF($F426="BAJA",$D426*0.85,
IF($F426="LIQUIDAR",_xlfn.XLOOKUP(A426,Rotación!$A:$A,Rotación!$O:$O,0,0,-1),"")))),"")</f>
        <v>16915000</v>
      </c>
      <c r="K426" s="13" t="str">
        <f>_xlfn.XLOOKUP(A426,Rotación!$A:$A,Rotación!$P:$P,"",0,-1)</f>
        <v/>
      </c>
      <c r="L426" s="25" t="e">
        <f t="shared" si="26"/>
        <v>#VALUE!</v>
      </c>
      <c r="M426" s="26">
        <f t="shared" si="27"/>
        <v>0.77889447236180909</v>
      </c>
      <c r="N426" s="22" t="str">
        <f>IFERROR(VLOOKUP(A426,'Base ATR'!$1:$1048576,2,0),"")</f>
        <v/>
      </c>
      <c r="O426" s="23" t="str">
        <f t="shared" ca="1" si="28"/>
        <v/>
      </c>
      <c r="P426" t="str">
        <f t="shared" si="29"/>
        <v/>
      </c>
      <c r="R426" t="e">
        <f>VLOOKUP(A426,FORMULA!A:A,1,0)</f>
        <v>#N/A</v>
      </c>
    </row>
    <row r="427" spans="1:18" x14ac:dyDescent="0.3">
      <c r="A427" t="s">
        <v>5492</v>
      </c>
      <c r="B427" t="str">
        <f>IFERROR(VLOOKUP(A427,'Base ATP'!$1:$1048576,3,0),"")</f>
        <v>CHEVROLET</v>
      </c>
      <c r="C427" s="19" t="str">
        <f>IFERROR(VLOOKUP(A427,'Base ATP'!$1:$1048576,4,0),"")</f>
        <v>SAIL</v>
      </c>
      <c r="D427" s="20">
        <v>6900000</v>
      </c>
      <c r="E427" s="20">
        <v>5800000</v>
      </c>
      <c r="F427" s="13" t="s">
        <v>5397</v>
      </c>
      <c r="G427" s="13">
        <f>IFERROR(IF($F427="ALTA",$D427*1.03,
IF($F427="MEDIA",$D427*1,
IF($F427="BAJA",$D427*0.92,
IF($F427="LIQUIDAR",_xlfn.XLOOKUP(A427,Rotación!$A:$A,Rotación!$O:$O,0,0,-1),"")))),"")</f>
        <v>7107000</v>
      </c>
      <c r="H427" s="13">
        <f>IFERROR(IF($F427="ALTA",$D427*1,
IF($F427="MEDIA",$D427*0.97,
IF($F427="BAJA",$D427*0.9,
IF($F427="LIQUIDAR",_xlfn.XLOOKUP(A427,Rotación!$A:$A,Rotación!$O:$O,0,0,-1),"")))),"")</f>
        <v>6900000</v>
      </c>
      <c r="I427" s="13">
        <f>IFERROR(IF($F427="ALTA",$D427*0.97,
IF($F427="MEDIA",$D427*0.94,
IF($F427="BAJA",$D427*0.87,
IF($F427="LIQUIDAR",_xlfn.XLOOKUP(A427,Rotación!$A:$A,Rotación!$O:$O,0,0,-1),"")))),"")</f>
        <v>6693000</v>
      </c>
      <c r="J427" s="13">
        <f>IFERROR(IF($F427="ALTA",$D427*0.94,
IF($F427="MEDIA",$D427*0.9,
IF($F427="BAJA",$D427*0.85,
IF($F427="LIQUIDAR",_xlfn.XLOOKUP(A427,Rotación!$A:$A,Rotación!$O:$O,0,0,-1),"")))),"")</f>
        <v>6486000</v>
      </c>
      <c r="K427" s="13" t="str">
        <f>_xlfn.XLOOKUP(A427,Rotación!$A:$A,Rotación!$P:$P,"",0,-1)</f>
        <v/>
      </c>
      <c r="L427" s="25" t="e">
        <f t="shared" si="26"/>
        <v>#VALUE!</v>
      </c>
      <c r="M427" s="26">
        <f t="shared" si="27"/>
        <v>0.84057971014492749</v>
      </c>
      <c r="N427" s="22" t="str">
        <f>IFERROR(VLOOKUP(A427,'Base ATR'!$1:$1048576,2,0),"")</f>
        <v/>
      </c>
      <c r="O427" s="23" t="str">
        <f t="shared" ca="1" si="28"/>
        <v/>
      </c>
      <c r="P427" t="str">
        <f t="shared" si="29"/>
        <v/>
      </c>
      <c r="R427" t="e">
        <f>VLOOKUP(A427,FORMULA!A:A,1,0)</f>
        <v>#N/A</v>
      </c>
    </row>
    <row r="428" spans="1:18" x14ac:dyDescent="0.3">
      <c r="A428" t="s">
        <v>5493</v>
      </c>
      <c r="B428" t="str">
        <f>IFERROR(VLOOKUP(A428,'Base ATP'!$1:$1048576,3,0),"")</f>
        <v>HYUNDAI</v>
      </c>
      <c r="C428" s="19" t="str">
        <f>IFERROR(VLOOKUP(A428,'Base ATP'!$1:$1048576,4,0),"")</f>
        <v>CRETA GRAND</v>
      </c>
      <c r="D428" s="20">
        <v>17600000</v>
      </c>
      <c r="E428" s="20">
        <v>14500000</v>
      </c>
      <c r="F428" s="13" t="s">
        <v>4033</v>
      </c>
      <c r="G428" s="13">
        <f>IFERROR(IF($F428="ALTA",$D428*1.03,
IF($F428="MEDIA",$D428*1,
IF($F428="BAJA",$D428*0.92,
IF($F428="LIQUIDAR",_xlfn.XLOOKUP(A428,Rotación!$A:$A,Rotación!$O:$O,0,0,-1),"")))),"")</f>
        <v>17600000</v>
      </c>
      <c r="H428" s="13">
        <f>IFERROR(IF($F428="ALTA",$D428*1,
IF($F428="MEDIA",$D428*0.97,
IF($F428="BAJA",$D428*0.9,
IF($F428="LIQUIDAR",_xlfn.XLOOKUP(A428,Rotación!$A:$A,Rotación!$O:$O,0,0,-1),"")))),"")</f>
        <v>17072000</v>
      </c>
      <c r="I428" s="13">
        <f>IFERROR(IF($F428="ALTA",$D428*0.97,
IF($F428="MEDIA",$D428*0.94,
IF($F428="BAJA",$D428*0.87,
IF($F428="LIQUIDAR",_xlfn.XLOOKUP(A428,Rotación!$A:$A,Rotación!$O:$O,0,0,-1),"")))),"")</f>
        <v>16543999.999999998</v>
      </c>
      <c r="J428" s="13">
        <f>IFERROR(IF($F428="ALTA",$D428*0.94,
IF($F428="MEDIA",$D428*0.9,
IF($F428="BAJA",$D428*0.85,
IF($F428="LIQUIDAR",_xlfn.XLOOKUP(A428,Rotación!$A:$A,Rotación!$O:$O,0,0,-1),"")))),"")</f>
        <v>15840000</v>
      </c>
      <c r="K428" s="13" t="str">
        <f>_xlfn.XLOOKUP(A428,Rotación!$A:$A,Rotación!$P:$P,"",0,-1)</f>
        <v/>
      </c>
      <c r="L428" s="25" t="e">
        <f t="shared" si="26"/>
        <v>#VALUE!</v>
      </c>
      <c r="M428" s="26">
        <f t="shared" si="27"/>
        <v>0.82386363636363635</v>
      </c>
      <c r="N428" s="22" t="str">
        <f>IFERROR(VLOOKUP(A428,'Base ATR'!$1:$1048576,2,0),"")</f>
        <v/>
      </c>
      <c r="O428" s="23" t="str">
        <f t="shared" ca="1" si="28"/>
        <v/>
      </c>
      <c r="P428" t="str">
        <f t="shared" si="29"/>
        <v/>
      </c>
      <c r="R428" t="e">
        <f>VLOOKUP(A428,FORMULA!A:A,1,0)</f>
        <v>#N/A</v>
      </c>
    </row>
    <row r="429" spans="1:18" x14ac:dyDescent="0.3">
      <c r="A429" t="s">
        <v>5494</v>
      </c>
      <c r="B429" t="str">
        <f>IFERROR(VLOOKUP(A429,'Base ATP'!$1:$1048576,3,0),"")</f>
        <v>JAC</v>
      </c>
      <c r="C429" s="19" t="str">
        <f>IFERROR(VLOOKUP(A429,'Base ATP'!$1:$1048576,4,0),"")</f>
        <v>JS4</v>
      </c>
      <c r="D429" s="20">
        <v>8600000</v>
      </c>
      <c r="E429" s="20">
        <v>7000000</v>
      </c>
      <c r="F429" s="13" t="s">
        <v>4033</v>
      </c>
      <c r="G429" s="13">
        <f>IFERROR(IF($F429="ALTA",$D429*1.03,
IF($F429="MEDIA",$D429*1,
IF($F429="BAJA",$D429*0.92,
IF($F429="LIQUIDAR",_xlfn.XLOOKUP(A429,Rotación!$A:$A,Rotación!$O:$O,0,0,-1),"")))),"")</f>
        <v>8600000</v>
      </c>
      <c r="H429" s="13">
        <f>IFERROR(IF($F429="ALTA",$D429*1,
IF($F429="MEDIA",$D429*0.97,
IF($F429="BAJA",$D429*0.9,
IF($F429="LIQUIDAR",_xlfn.XLOOKUP(A429,Rotación!$A:$A,Rotación!$O:$O,0,0,-1),"")))),"")</f>
        <v>8342000</v>
      </c>
      <c r="I429" s="13">
        <f>IFERROR(IF($F429="ALTA",$D429*0.97,
IF($F429="MEDIA",$D429*0.94,
IF($F429="BAJA",$D429*0.87,
IF($F429="LIQUIDAR",_xlfn.XLOOKUP(A429,Rotación!$A:$A,Rotación!$O:$O,0,0,-1),"")))),"")</f>
        <v>8084000</v>
      </c>
      <c r="J429" s="13">
        <f>IFERROR(IF($F429="ALTA",$D429*0.94,
IF($F429="MEDIA",$D429*0.9,
IF($F429="BAJA",$D429*0.85,
IF($F429="LIQUIDAR",_xlfn.XLOOKUP(A429,Rotación!$A:$A,Rotación!$O:$O,0,0,-1),"")))),"")</f>
        <v>7740000</v>
      </c>
      <c r="K429" s="13" t="str">
        <f>_xlfn.XLOOKUP(A429,Rotación!$A:$A,Rotación!$P:$P,"",0,-1)</f>
        <v/>
      </c>
      <c r="L429" s="25" t="e">
        <f t="shared" si="26"/>
        <v>#VALUE!</v>
      </c>
      <c r="M429" s="26">
        <f t="shared" si="27"/>
        <v>0.81395348837209303</v>
      </c>
      <c r="N429" s="22" t="str">
        <f>IFERROR(VLOOKUP(A429,'Base ATR'!$1:$1048576,2,0),"")</f>
        <v/>
      </c>
      <c r="O429" s="23" t="str">
        <f t="shared" ca="1" si="28"/>
        <v/>
      </c>
      <c r="P429" t="str">
        <f t="shared" si="29"/>
        <v/>
      </c>
      <c r="R429" t="e">
        <f>VLOOKUP(A429,FORMULA!A:A,1,0)</f>
        <v>#N/A</v>
      </c>
    </row>
    <row r="430" spans="1:18" x14ac:dyDescent="0.3">
      <c r="A430" t="s">
        <v>6284</v>
      </c>
      <c r="B430" t="str">
        <f>IFERROR(VLOOKUP(A430,'Base ATP'!$1:$1048576,3,0),"")</f>
        <v>MITSUBISHI</v>
      </c>
      <c r="C430" s="19" t="str">
        <f>IFERROR(VLOOKUP(A430,'Base ATP'!$1:$1048576,4,0),"")</f>
        <v>NEW OUTLANDER</v>
      </c>
      <c r="D430" s="20">
        <v>18100000</v>
      </c>
      <c r="E430" s="20">
        <v>15500000</v>
      </c>
      <c r="F430" s="13" t="s">
        <v>4033</v>
      </c>
      <c r="G430" s="13">
        <f>IFERROR(IF($F430="ALTA",$D430*1.03,
IF($F430="MEDIA",$D430*1,
IF($F430="BAJA",$D430*0.92,
IF($F430="LIQUIDAR",_xlfn.XLOOKUP(A430,Rotación!$A:$A,Rotación!$O:$O,0,0,-1),"")))),"")</f>
        <v>18100000</v>
      </c>
      <c r="H430" s="13">
        <f>IFERROR(IF($F430="ALTA",$D430*1,
IF($F430="MEDIA",$D430*0.97,
IF($F430="BAJA",$D430*0.9,
IF($F430="LIQUIDAR",_xlfn.XLOOKUP(A430,Rotación!$A:$A,Rotación!$O:$O,0,0,-1),"")))),"")</f>
        <v>17557000</v>
      </c>
      <c r="I430" s="13">
        <f>IFERROR(IF($F430="ALTA",$D430*0.97,
IF($F430="MEDIA",$D430*0.94,
IF($F430="BAJA",$D430*0.87,
IF($F430="LIQUIDAR",_xlfn.XLOOKUP(A430,Rotación!$A:$A,Rotación!$O:$O,0,0,-1),"")))),"")</f>
        <v>17014000</v>
      </c>
      <c r="J430" s="13">
        <f>IFERROR(IF($F430="ALTA",$D430*0.94,
IF($F430="MEDIA",$D430*0.9,
IF($F430="BAJA",$D430*0.85,
IF($F430="LIQUIDAR",_xlfn.XLOOKUP(A430,Rotación!$A:$A,Rotación!$O:$O,0,0,-1),"")))),"")</f>
        <v>16290000</v>
      </c>
      <c r="K430" s="13">
        <f>_xlfn.XLOOKUP(A430,Rotación!$A:$A,Rotación!$P:$P,"",0,-1)</f>
        <v>18190000</v>
      </c>
      <c r="L430" s="25">
        <f t="shared" si="26"/>
        <v>90000</v>
      </c>
      <c r="M430" s="26">
        <f t="shared" si="27"/>
        <v>0.85635359116022103</v>
      </c>
      <c r="N430" s="22">
        <f>IFERROR(VLOOKUP(A430,'Base ATR'!$1:$1048576,2,0),"")</f>
        <v>46097.481944444444</v>
      </c>
      <c r="O430" s="23">
        <f t="shared" ca="1" si="28"/>
        <v>128.5180555555562</v>
      </c>
      <c r="P430" t="str">
        <f t="shared" si="29"/>
        <v>SOBRE MERCADO</v>
      </c>
      <c r="R430" t="e">
        <f>VLOOKUP(A430,FORMULA!A:A,1,0)</f>
        <v>#N/A</v>
      </c>
    </row>
    <row r="431" spans="1:18" x14ac:dyDescent="0.3">
      <c r="A431" t="s">
        <v>5495</v>
      </c>
      <c r="B431" t="str">
        <f>IFERROR(VLOOKUP(A431,'Base ATP'!$1:$1048576,3,0),"")</f>
        <v>TOYOTA</v>
      </c>
      <c r="C431" s="19" t="str">
        <f>IFERROR(VLOOKUP(A431,'Base ATP'!$1:$1048576,4,0),"")</f>
        <v>RAV4</v>
      </c>
      <c r="D431" s="20">
        <v>11300000</v>
      </c>
      <c r="E431" s="20">
        <v>8500000</v>
      </c>
      <c r="F431" s="13" t="s">
        <v>4033</v>
      </c>
      <c r="G431" s="13">
        <f>IFERROR(IF($F431="ALTA",$D431*1.03,
IF($F431="MEDIA",$D431*1,
IF($F431="BAJA",$D431*0.92,
IF($F431="LIQUIDAR",_xlfn.XLOOKUP(A431,Rotación!$A:$A,Rotación!$O:$O,0,0,-1),"")))),"")</f>
        <v>11300000</v>
      </c>
      <c r="H431" s="13">
        <f>IFERROR(IF($F431="ALTA",$D431*1,
IF($F431="MEDIA",$D431*0.97,
IF($F431="BAJA",$D431*0.9,
IF($F431="LIQUIDAR",_xlfn.XLOOKUP(A431,Rotación!$A:$A,Rotación!$O:$O,0,0,-1),"")))),"")</f>
        <v>10961000</v>
      </c>
      <c r="I431" s="13">
        <f>IFERROR(IF($F431="ALTA",$D431*0.97,
IF($F431="MEDIA",$D431*0.94,
IF($F431="BAJA",$D431*0.87,
IF($F431="LIQUIDAR",_xlfn.XLOOKUP(A431,Rotación!$A:$A,Rotación!$O:$O,0,0,-1),"")))),"")</f>
        <v>10622000</v>
      </c>
      <c r="J431" s="13">
        <f>IFERROR(IF($F431="ALTA",$D431*0.94,
IF($F431="MEDIA",$D431*0.9,
IF($F431="BAJA",$D431*0.85,
IF($F431="LIQUIDAR",_xlfn.XLOOKUP(A431,Rotación!$A:$A,Rotación!$O:$O,0,0,-1),"")))),"")</f>
        <v>10170000</v>
      </c>
      <c r="K431" s="13" t="str">
        <f>_xlfn.XLOOKUP(A431,Rotación!$A:$A,Rotación!$P:$P,"",0,-1)</f>
        <v/>
      </c>
      <c r="L431" s="25" t="e">
        <f t="shared" si="26"/>
        <v>#VALUE!</v>
      </c>
      <c r="M431" s="26">
        <f t="shared" si="27"/>
        <v>0.75221238938053092</v>
      </c>
      <c r="N431" s="22" t="str">
        <f>IFERROR(VLOOKUP(A431,'Base ATR'!$1:$1048576,2,0),"")</f>
        <v/>
      </c>
      <c r="O431" s="23" t="str">
        <f t="shared" ca="1" si="28"/>
        <v/>
      </c>
      <c r="P431" t="str">
        <f t="shared" si="29"/>
        <v/>
      </c>
      <c r="R431" t="e">
        <f>VLOOKUP(A431,FORMULA!A:A,1,0)</f>
        <v>#N/A</v>
      </c>
    </row>
    <row r="432" spans="1:18" x14ac:dyDescent="0.3">
      <c r="A432" t="s">
        <v>5496</v>
      </c>
      <c r="B432" t="str">
        <f>IFERROR(VLOOKUP(A432,'Base ATP'!$1:$1048576,3,0),"")</f>
        <v>KIA</v>
      </c>
      <c r="C432" s="19" t="str">
        <f>IFERROR(VLOOKUP(A432,'Base ATP'!$1:$1048576,4,0),"")</f>
        <v>SPORTAGE</v>
      </c>
      <c r="D432" s="20">
        <v>12100000</v>
      </c>
      <c r="E432" s="20">
        <v>9500000</v>
      </c>
      <c r="F432" s="13" t="s">
        <v>4033</v>
      </c>
      <c r="G432" s="13">
        <f>IFERROR(IF($F432="ALTA",$D432*1.03,
IF($F432="MEDIA",$D432*1,
IF($F432="BAJA",$D432*0.92,
IF($F432="LIQUIDAR",_xlfn.XLOOKUP(A432,Rotación!$A:$A,Rotación!$O:$O,0,0,-1),"")))),"")</f>
        <v>12100000</v>
      </c>
      <c r="H432" s="13">
        <f>IFERROR(IF($F432="ALTA",$D432*1,
IF($F432="MEDIA",$D432*0.97,
IF($F432="BAJA",$D432*0.9,
IF($F432="LIQUIDAR",_xlfn.XLOOKUP(A432,Rotación!$A:$A,Rotación!$O:$O,0,0,-1),"")))),"")</f>
        <v>11737000</v>
      </c>
      <c r="I432" s="13">
        <f>IFERROR(IF($F432="ALTA",$D432*0.97,
IF($F432="MEDIA",$D432*0.94,
IF($F432="BAJA",$D432*0.87,
IF($F432="LIQUIDAR",_xlfn.XLOOKUP(A432,Rotación!$A:$A,Rotación!$O:$O,0,0,-1),"")))),"")</f>
        <v>11374000</v>
      </c>
      <c r="J432" s="13">
        <f>IFERROR(IF($F432="ALTA",$D432*0.94,
IF($F432="MEDIA",$D432*0.9,
IF($F432="BAJA",$D432*0.85,
IF($F432="LIQUIDAR",_xlfn.XLOOKUP(A432,Rotación!$A:$A,Rotación!$O:$O,0,0,-1),"")))),"")</f>
        <v>10890000</v>
      </c>
      <c r="K432" s="13" t="str">
        <f>_xlfn.XLOOKUP(A432,Rotación!$A:$A,Rotación!$P:$P,"",0,-1)</f>
        <v/>
      </c>
      <c r="L432" s="25" t="e">
        <f t="shared" si="26"/>
        <v>#VALUE!</v>
      </c>
      <c r="M432" s="26">
        <f t="shared" si="27"/>
        <v>0.78512396694214881</v>
      </c>
      <c r="N432" s="22">
        <f>IFERROR(VLOOKUP(A432,'Base ATR'!$1:$1048576,2,0),"")</f>
        <v>46164.535416666666</v>
      </c>
      <c r="O432" s="23">
        <f t="shared" ca="1" si="28"/>
        <v>61.464583333334303</v>
      </c>
      <c r="P432" t="str">
        <f t="shared" si="29"/>
        <v>SOBRE MERCADO</v>
      </c>
      <c r="R432" t="e">
        <f>VLOOKUP(A432,FORMULA!A:A,1,0)</f>
        <v>#N/A</v>
      </c>
    </row>
    <row r="433" spans="1:18" x14ac:dyDescent="0.3">
      <c r="A433" t="s">
        <v>5493</v>
      </c>
      <c r="B433" t="str">
        <f>IFERROR(VLOOKUP(A433,'Base ATP'!$1:$1048576,3,0),"")</f>
        <v>HYUNDAI</v>
      </c>
      <c r="C433" s="19" t="str">
        <f>IFERROR(VLOOKUP(A433,'Base ATP'!$1:$1048576,4,0),"")</f>
        <v>CRETA GRAND</v>
      </c>
      <c r="D433" s="20">
        <v>17600000</v>
      </c>
      <c r="E433" s="20">
        <v>15000000</v>
      </c>
      <c r="F433" s="13" t="s">
        <v>4033</v>
      </c>
      <c r="G433" s="13">
        <f>IFERROR(IF($F433="ALTA",$D433*1.03,
IF($F433="MEDIA",$D433*1,
IF($F433="BAJA",$D433*0.92,
IF($F433="LIQUIDAR",_xlfn.XLOOKUP(A433,Rotación!$A:$A,Rotación!$O:$O,0,0,-1),"")))),"")</f>
        <v>17600000</v>
      </c>
      <c r="H433" s="13">
        <f>IFERROR(IF($F433="ALTA",$D433*1,
IF($F433="MEDIA",$D433*0.97,
IF($F433="BAJA",$D433*0.9,
IF($F433="LIQUIDAR",_xlfn.XLOOKUP(A433,Rotación!$A:$A,Rotación!$O:$O,0,0,-1),"")))),"")</f>
        <v>17072000</v>
      </c>
      <c r="I433" s="13">
        <f>IFERROR(IF($F433="ALTA",$D433*0.97,
IF($F433="MEDIA",$D433*0.94,
IF($F433="BAJA",$D433*0.87,
IF($F433="LIQUIDAR",_xlfn.XLOOKUP(A433,Rotación!$A:$A,Rotación!$O:$O,0,0,-1),"")))),"")</f>
        <v>16543999.999999998</v>
      </c>
      <c r="J433" s="13">
        <f>IFERROR(IF($F433="ALTA",$D433*0.94,
IF($F433="MEDIA",$D433*0.9,
IF($F433="BAJA",$D433*0.85,
IF($F433="LIQUIDAR",_xlfn.XLOOKUP(A433,Rotación!$A:$A,Rotación!$O:$O,0,0,-1),"")))),"")</f>
        <v>15840000</v>
      </c>
      <c r="K433" s="13" t="str">
        <f>_xlfn.XLOOKUP(A433,Rotación!$A:$A,Rotación!$P:$P,"",0,-1)</f>
        <v/>
      </c>
      <c r="L433" s="25" t="e">
        <f t="shared" si="26"/>
        <v>#VALUE!</v>
      </c>
      <c r="M433" s="26">
        <f t="shared" si="27"/>
        <v>0.85227272727272729</v>
      </c>
      <c r="N433" s="22" t="str">
        <f>IFERROR(VLOOKUP(A433,'Base ATR'!$1:$1048576,2,0),"")</f>
        <v/>
      </c>
      <c r="O433" s="23" t="str">
        <f t="shared" ca="1" si="28"/>
        <v/>
      </c>
      <c r="P433" t="str">
        <f t="shared" si="29"/>
        <v/>
      </c>
      <c r="R433" t="e">
        <f>VLOOKUP(A433,FORMULA!A:A,1,0)</f>
        <v>#N/A</v>
      </c>
    </row>
    <row r="434" spans="1:18" x14ac:dyDescent="0.3">
      <c r="A434" t="s">
        <v>5310</v>
      </c>
      <c r="B434" t="str">
        <f>IFERROR(VLOOKUP(A434,'Base ATP'!$1:$1048576,3,0),"")</f>
        <v>HAVAL</v>
      </c>
      <c r="C434" s="19" t="str">
        <f>IFERROR(VLOOKUP(A434,'Base ATP'!$1:$1048576,4,0),"")</f>
        <v>H6</v>
      </c>
      <c r="D434" s="20">
        <v>11200000</v>
      </c>
      <c r="E434" s="20">
        <v>8000000</v>
      </c>
      <c r="F434" s="13" t="s">
        <v>4033</v>
      </c>
      <c r="G434" s="13">
        <f>IFERROR(IF($F434="ALTA",$D434*1.03,
IF($F434="MEDIA",$D434*1,
IF($F434="BAJA",$D434*0.92,
IF($F434="LIQUIDAR",_xlfn.XLOOKUP(A434,Rotación!$A:$A,Rotación!$O:$O,0,0,-1),"")))),"")</f>
        <v>11200000</v>
      </c>
      <c r="H434" s="13">
        <f>IFERROR(IF($F434="ALTA",$D434*1,
IF($F434="MEDIA",$D434*0.97,
IF($F434="BAJA",$D434*0.9,
IF($F434="LIQUIDAR",_xlfn.XLOOKUP(A434,Rotación!$A:$A,Rotación!$O:$O,0,0,-1),"")))),"")</f>
        <v>10864000</v>
      </c>
      <c r="I434" s="13">
        <f>IFERROR(IF($F434="ALTA",$D434*0.97,
IF($F434="MEDIA",$D434*0.94,
IF($F434="BAJA",$D434*0.87,
IF($F434="LIQUIDAR",_xlfn.XLOOKUP(A434,Rotación!$A:$A,Rotación!$O:$O,0,0,-1),"")))),"")</f>
        <v>10528000</v>
      </c>
      <c r="J434" s="13">
        <f>IFERROR(IF($F434="ALTA",$D434*0.94,
IF($F434="MEDIA",$D434*0.9,
IF($F434="BAJA",$D434*0.85,
IF($F434="LIQUIDAR",_xlfn.XLOOKUP(A434,Rotación!$A:$A,Rotación!$O:$O,0,0,-1),"")))),"")</f>
        <v>10080000</v>
      </c>
      <c r="K434" s="13" t="str">
        <f>_xlfn.XLOOKUP(A434,Rotación!$A:$A,Rotación!$P:$P,"",0,-1)</f>
        <v/>
      </c>
      <c r="L434" s="25" t="e">
        <f t="shared" si="26"/>
        <v>#VALUE!</v>
      </c>
      <c r="M434" s="26">
        <f t="shared" si="27"/>
        <v>0.7142857142857143</v>
      </c>
      <c r="N434" s="22">
        <f>IFERROR(VLOOKUP(A434,'Base ATR'!$1:$1048576,2,0),"")</f>
        <v>46086.40347222222</v>
      </c>
      <c r="O434" s="23">
        <f t="shared" ca="1" si="28"/>
        <v>139.59652777777956</v>
      </c>
      <c r="P434" t="str">
        <f t="shared" si="29"/>
        <v>SOBRE MERCADO</v>
      </c>
      <c r="R434" t="e">
        <f>VLOOKUP(A434,FORMULA!A:A,1,0)</f>
        <v>#N/A</v>
      </c>
    </row>
    <row r="435" spans="1:18" x14ac:dyDescent="0.3">
      <c r="A435" t="s">
        <v>1414</v>
      </c>
      <c r="B435" t="str">
        <f>IFERROR(VLOOKUP(A435,'Base ATP'!$1:$1048576,3,0),"")</f>
        <v>MG</v>
      </c>
      <c r="C435" s="19" t="str">
        <f>IFERROR(VLOOKUP(A435,'Base ATP'!$1:$1048576,4,0),"")</f>
        <v>RX5</v>
      </c>
      <c r="D435" s="20">
        <v>9300000</v>
      </c>
      <c r="E435" s="20">
        <v>6500000</v>
      </c>
      <c r="F435" s="13" t="s">
        <v>4033</v>
      </c>
      <c r="G435" s="13">
        <f>IFERROR(IF($F435="ALTA",$D435*1.03,
IF($F435="MEDIA",$D435*1,
IF($F435="BAJA",$D435*0.92,
IF($F435="LIQUIDAR",_xlfn.XLOOKUP(A435,Rotación!$A:$A,Rotación!$O:$O,0,0,-1),"")))),"")</f>
        <v>9300000</v>
      </c>
      <c r="H435" s="13">
        <f>IFERROR(IF($F435="ALTA",$D435*1,
IF($F435="MEDIA",$D435*0.97,
IF($F435="BAJA",$D435*0.9,
IF($F435="LIQUIDAR",_xlfn.XLOOKUP(A435,Rotación!$A:$A,Rotación!$O:$O,0,0,-1),"")))),"")</f>
        <v>9021000</v>
      </c>
      <c r="I435" s="13">
        <f>IFERROR(IF($F435="ALTA",$D435*0.97,
IF($F435="MEDIA",$D435*0.94,
IF($F435="BAJA",$D435*0.87,
IF($F435="LIQUIDAR",_xlfn.XLOOKUP(A435,Rotación!$A:$A,Rotación!$O:$O,0,0,-1),"")))),"")</f>
        <v>8742000</v>
      </c>
      <c r="J435" s="13">
        <f>IFERROR(IF($F435="ALTA",$D435*0.94,
IF($F435="MEDIA",$D435*0.9,
IF($F435="BAJA",$D435*0.85,
IF($F435="LIQUIDAR",_xlfn.XLOOKUP(A435,Rotación!$A:$A,Rotación!$O:$O,0,0,-1),"")))),"")</f>
        <v>8370000</v>
      </c>
      <c r="K435" s="13" t="str">
        <f>_xlfn.XLOOKUP(A435,Rotación!$A:$A,Rotación!$P:$P,"",0,-1)</f>
        <v/>
      </c>
      <c r="L435" s="25" t="e">
        <f t="shared" si="26"/>
        <v>#VALUE!</v>
      </c>
      <c r="M435" s="26">
        <f t="shared" si="27"/>
        <v>0.69892473118279574</v>
      </c>
      <c r="N435" s="22">
        <f>IFERROR(VLOOKUP(A435,'Base ATR'!$1:$1048576,2,0),"")</f>
        <v>45448.765277777777</v>
      </c>
      <c r="O435" s="23">
        <f t="shared" ca="1" si="28"/>
        <v>777.23472222222335</v>
      </c>
      <c r="P435" t="str">
        <f t="shared" si="29"/>
        <v>SOBRE MERCADO</v>
      </c>
      <c r="R435" t="e">
        <f>VLOOKUP(A435,FORMULA!A:A,1,0)</f>
        <v>#N/A</v>
      </c>
    </row>
    <row r="436" spans="1:18" x14ac:dyDescent="0.3">
      <c r="A436" t="s">
        <v>5497</v>
      </c>
      <c r="B436" t="str">
        <f>IFERROR(VLOOKUP(A436,'Base ATP'!$1:$1048576,3,0),"")</f>
        <v>FIAT</v>
      </c>
      <c r="C436" s="19" t="str">
        <f>IFERROR(VLOOKUP(A436,'Base ATP'!$1:$1048576,4,0),"")</f>
        <v>STRADA NEW</v>
      </c>
      <c r="D436" s="20">
        <v>7000000</v>
      </c>
      <c r="E436" s="20">
        <v>5200000</v>
      </c>
      <c r="F436" s="13" t="s">
        <v>4033</v>
      </c>
      <c r="G436" s="13">
        <f>IFERROR(IF($F436="ALTA",$D436*1.03,
IF($F436="MEDIA",$D436*1,
IF($F436="BAJA",$D436*0.92,
IF($F436="LIQUIDAR",_xlfn.XLOOKUP(A436,Rotación!$A:$A,Rotación!$O:$O,0,0,-1),"")))),"")</f>
        <v>7000000</v>
      </c>
      <c r="H436" s="13">
        <f>IFERROR(IF($F436="ALTA",$D436*1,
IF($F436="MEDIA",$D436*0.97,
IF($F436="BAJA",$D436*0.9,
IF($F436="LIQUIDAR",_xlfn.XLOOKUP(A436,Rotación!$A:$A,Rotación!$O:$O,0,0,-1),"")))),"")</f>
        <v>6790000</v>
      </c>
      <c r="I436" s="13">
        <f>IFERROR(IF($F436="ALTA",$D436*0.97,
IF($F436="MEDIA",$D436*0.94,
IF($F436="BAJA",$D436*0.87,
IF($F436="LIQUIDAR",_xlfn.XLOOKUP(A436,Rotación!$A:$A,Rotación!$O:$O,0,0,-1),"")))),"")</f>
        <v>6580000</v>
      </c>
      <c r="J436" s="13">
        <f>IFERROR(IF($F436="ALTA",$D436*0.94,
IF($F436="MEDIA",$D436*0.9,
IF($F436="BAJA",$D436*0.85,
IF($F436="LIQUIDAR",_xlfn.XLOOKUP(A436,Rotación!$A:$A,Rotación!$O:$O,0,0,-1),"")))),"")</f>
        <v>6300000</v>
      </c>
      <c r="K436" s="13" t="str">
        <f>_xlfn.XLOOKUP(A436,Rotación!$A:$A,Rotación!$P:$P,"",0,-1)</f>
        <v/>
      </c>
      <c r="L436" s="25" t="e">
        <f t="shared" si="26"/>
        <v>#VALUE!</v>
      </c>
      <c r="M436" s="26">
        <f t="shared" si="27"/>
        <v>0.74285714285714288</v>
      </c>
      <c r="N436" s="22" t="str">
        <f>IFERROR(VLOOKUP(A436,'Base ATR'!$1:$1048576,2,0),"")</f>
        <v/>
      </c>
      <c r="O436" s="23" t="str">
        <f t="shared" ca="1" si="28"/>
        <v/>
      </c>
      <c r="P436" t="str">
        <f t="shared" si="29"/>
        <v/>
      </c>
      <c r="R436" t="e">
        <f>VLOOKUP(A436,FORMULA!A:A,1,0)</f>
        <v>#N/A</v>
      </c>
    </row>
    <row r="437" spans="1:18" x14ac:dyDescent="0.3">
      <c r="A437" t="s">
        <v>5498</v>
      </c>
      <c r="B437" t="str">
        <f>IFERROR(VLOOKUP(A437,'Base ATP'!$1:$1048576,3,0),"")</f>
        <v>NISSAN</v>
      </c>
      <c r="C437" s="19" t="str">
        <f>IFERROR(VLOOKUP(A437,'Base ATP'!$1:$1048576,4,0),"")</f>
        <v>VERSA</v>
      </c>
      <c r="D437" s="20">
        <v>11000000</v>
      </c>
      <c r="E437" s="20">
        <v>8800000</v>
      </c>
      <c r="F437" s="13" t="s">
        <v>4033</v>
      </c>
      <c r="G437" s="13">
        <f>IFERROR(IF($F437="ALTA",$D437*1.03,
IF($F437="MEDIA",$D437*1,
IF($F437="BAJA",$D437*0.92,
IF($F437="LIQUIDAR",_xlfn.XLOOKUP(A437,Rotación!$A:$A,Rotación!$O:$O,0,0,-1),"")))),"")</f>
        <v>11000000</v>
      </c>
      <c r="H437" s="13">
        <f>IFERROR(IF($F437="ALTA",$D437*1,
IF($F437="MEDIA",$D437*0.97,
IF($F437="BAJA",$D437*0.9,
IF($F437="LIQUIDAR",_xlfn.XLOOKUP(A437,Rotación!$A:$A,Rotación!$O:$O,0,0,-1),"")))),"")</f>
        <v>10670000</v>
      </c>
      <c r="I437" s="13">
        <f>IFERROR(IF($F437="ALTA",$D437*0.97,
IF($F437="MEDIA",$D437*0.94,
IF($F437="BAJA",$D437*0.87,
IF($F437="LIQUIDAR",_xlfn.XLOOKUP(A437,Rotación!$A:$A,Rotación!$O:$O,0,0,-1),"")))),"")</f>
        <v>10340000</v>
      </c>
      <c r="J437" s="13">
        <f>IFERROR(IF($F437="ALTA",$D437*0.94,
IF($F437="MEDIA",$D437*0.9,
IF($F437="BAJA",$D437*0.85,
IF($F437="LIQUIDAR",_xlfn.XLOOKUP(A437,Rotación!$A:$A,Rotación!$O:$O,0,0,-1),"")))),"")</f>
        <v>9900000</v>
      </c>
      <c r="K437" s="13" t="str">
        <f>_xlfn.XLOOKUP(A437,Rotación!$A:$A,Rotación!$P:$P,"",0,-1)</f>
        <v/>
      </c>
      <c r="L437" s="25" t="e">
        <f t="shared" si="26"/>
        <v>#VALUE!</v>
      </c>
      <c r="M437" s="26">
        <f t="shared" si="27"/>
        <v>0.8</v>
      </c>
      <c r="N437" s="22" t="str">
        <f>IFERROR(VLOOKUP(A437,'Base ATR'!$1:$1048576,2,0),"")</f>
        <v/>
      </c>
      <c r="O437" s="23" t="str">
        <f t="shared" ca="1" si="28"/>
        <v/>
      </c>
      <c r="P437" t="str">
        <f t="shared" si="29"/>
        <v/>
      </c>
      <c r="R437" t="e">
        <f>VLOOKUP(A437,FORMULA!A:A,1,0)</f>
        <v>#N/A</v>
      </c>
    </row>
    <row r="438" spans="1:18" x14ac:dyDescent="0.3">
      <c r="A438" t="s">
        <v>5499</v>
      </c>
      <c r="B438" t="str">
        <f>IFERROR(VLOOKUP(A438,'Base ATP'!$1:$1048576,3,0),"")</f>
        <v>JEEP</v>
      </c>
      <c r="C438" s="19" t="str">
        <f>IFERROR(VLOOKUP(A438,'Base ATP'!$1:$1048576,4,0),"")</f>
        <v>COMPASS</v>
      </c>
      <c r="D438" s="20">
        <v>13800000</v>
      </c>
      <c r="E438" s="20">
        <v>11500000</v>
      </c>
      <c r="F438" s="13" t="s">
        <v>4033</v>
      </c>
      <c r="G438" s="13">
        <f>IFERROR(IF($F438="ALTA",$D438*1.03,
IF($F438="MEDIA",$D438*1,
IF($F438="BAJA",$D438*0.92,
IF($F438="LIQUIDAR",_xlfn.XLOOKUP(A438,Rotación!$A:$A,Rotación!$O:$O,0,0,-1),"")))),"")</f>
        <v>13800000</v>
      </c>
      <c r="H438" s="13">
        <f>IFERROR(IF($F438="ALTA",$D438*1,
IF($F438="MEDIA",$D438*0.97,
IF($F438="BAJA",$D438*0.9,
IF($F438="LIQUIDAR",_xlfn.XLOOKUP(A438,Rotación!$A:$A,Rotación!$O:$O,0,0,-1),"")))),"")</f>
        <v>13386000</v>
      </c>
      <c r="I438" s="13">
        <f>IFERROR(IF($F438="ALTA",$D438*0.97,
IF($F438="MEDIA",$D438*0.94,
IF($F438="BAJA",$D438*0.87,
IF($F438="LIQUIDAR",_xlfn.XLOOKUP(A438,Rotación!$A:$A,Rotación!$O:$O,0,0,-1),"")))),"")</f>
        <v>12972000</v>
      </c>
      <c r="J438" s="13">
        <f>IFERROR(IF($F438="ALTA",$D438*0.94,
IF($F438="MEDIA",$D438*0.9,
IF($F438="BAJA",$D438*0.85,
IF($F438="LIQUIDAR",_xlfn.XLOOKUP(A438,Rotación!$A:$A,Rotación!$O:$O,0,0,-1),"")))),"")</f>
        <v>12420000</v>
      </c>
      <c r="K438" s="13" t="str">
        <f>_xlfn.XLOOKUP(A438,Rotación!$A:$A,Rotación!$P:$P,"",0,-1)</f>
        <v/>
      </c>
      <c r="L438" s="25" t="e">
        <f t="shared" si="26"/>
        <v>#VALUE!</v>
      </c>
      <c r="M438" s="26">
        <f t="shared" si="27"/>
        <v>0.83333333333333337</v>
      </c>
      <c r="N438" s="22" t="str">
        <f>IFERROR(VLOOKUP(A438,'Base ATR'!$1:$1048576,2,0),"")</f>
        <v/>
      </c>
      <c r="O438" s="23" t="str">
        <f t="shared" ca="1" si="28"/>
        <v/>
      </c>
      <c r="P438" t="str">
        <f t="shared" si="29"/>
        <v/>
      </c>
      <c r="R438" t="e">
        <f>VLOOKUP(A438,FORMULA!A:A,1,0)</f>
        <v>#N/A</v>
      </c>
    </row>
    <row r="439" spans="1:18" x14ac:dyDescent="0.3">
      <c r="A439" t="s">
        <v>5500</v>
      </c>
      <c r="B439" t="str">
        <f>IFERROR(VLOOKUP(A439,'Base ATP'!$1:$1048576,3,0),"")</f>
        <v>PEUGEOT</v>
      </c>
      <c r="C439" s="19" t="str">
        <f>IFERROR(VLOOKUP(A439,'Base ATP'!$1:$1048576,4,0),"")</f>
        <v>NUEVO 2008</v>
      </c>
      <c r="D439" s="20">
        <v>13300000</v>
      </c>
      <c r="E439" s="20">
        <v>10700000</v>
      </c>
      <c r="F439" s="13" t="s">
        <v>5398</v>
      </c>
      <c r="G439" s="13">
        <f>IFERROR(IF($F439="ALTA",$D439*1.03,
IF($F439="MEDIA",$D439*1,
IF($F439="BAJA",$D439*0.92,
IF($F439="LIQUIDAR",_xlfn.XLOOKUP(A439,Rotación!$A:$A,Rotación!$O:$O,0,0,-1),"")))),"")</f>
        <v>12236000</v>
      </c>
      <c r="H439" s="13">
        <f>IFERROR(IF($F439="ALTA",$D439*1,
IF($F439="MEDIA",$D439*0.97,
IF($F439="BAJA",$D439*0.9,
IF($F439="LIQUIDAR",_xlfn.XLOOKUP(A439,Rotación!$A:$A,Rotación!$O:$O,0,0,-1),"")))),"")</f>
        <v>11970000</v>
      </c>
      <c r="I439" s="13">
        <f>IFERROR(IF($F439="ALTA",$D439*0.97,
IF($F439="MEDIA",$D439*0.94,
IF($F439="BAJA",$D439*0.87,
IF($F439="LIQUIDAR",_xlfn.XLOOKUP(A439,Rotación!$A:$A,Rotación!$O:$O,0,0,-1),"")))),"")</f>
        <v>11571000</v>
      </c>
      <c r="J439" s="13">
        <f>IFERROR(IF($F439="ALTA",$D439*0.94,
IF($F439="MEDIA",$D439*0.9,
IF($F439="BAJA",$D439*0.85,
IF($F439="LIQUIDAR",_xlfn.XLOOKUP(A439,Rotación!$A:$A,Rotación!$O:$O,0,0,-1),"")))),"")</f>
        <v>11305000</v>
      </c>
      <c r="K439" s="13">
        <f>_xlfn.XLOOKUP(A439,Rotación!$A:$A,Rotación!$P:$P,"",0,-1)</f>
        <v>12190000</v>
      </c>
      <c r="L439" s="25">
        <f t="shared" si="26"/>
        <v>-1110000</v>
      </c>
      <c r="M439" s="26">
        <f t="shared" si="27"/>
        <v>0.80451127819548873</v>
      </c>
      <c r="N439" s="22">
        <f>IFERROR(VLOOKUP(A439,'Base ATR'!$1:$1048576,2,0),"")</f>
        <v>46183.413888888892</v>
      </c>
      <c r="O439" s="23">
        <f t="shared" ca="1" si="28"/>
        <v>42.586111111108039</v>
      </c>
      <c r="P439" t="str">
        <f t="shared" si="29"/>
        <v>BAJO MERCADO</v>
      </c>
      <c r="R439" t="str">
        <f>VLOOKUP(A439,FORMULA!A:A,1,0)</f>
        <v>RVDT18</v>
      </c>
    </row>
    <row r="440" spans="1:18" x14ac:dyDescent="0.3">
      <c r="A440" t="s">
        <v>5501</v>
      </c>
      <c r="B440" t="str">
        <f>IFERROR(VLOOKUP(A440,'Base ATP'!$1:$1048576,3,0),"")</f>
        <v>FORD</v>
      </c>
      <c r="C440" s="19" t="str">
        <f>IFERROR(VLOOKUP(A440,'Base ATP'!$1:$1048576,4,0),"")</f>
        <v>NUEVA TERRITORY</v>
      </c>
      <c r="D440" s="20">
        <v>16200000</v>
      </c>
      <c r="E440" s="20">
        <v>12500000</v>
      </c>
      <c r="F440" s="13" t="s">
        <v>4033</v>
      </c>
      <c r="G440" s="13">
        <f>IFERROR(IF($F440="ALTA",$D440*1.03,
IF($F440="MEDIA",$D440*1,
IF($F440="BAJA",$D440*0.92,
IF($F440="LIQUIDAR",_xlfn.XLOOKUP(A440,Rotación!$A:$A,Rotación!$O:$O,0,0,-1),"")))),"")</f>
        <v>16200000</v>
      </c>
      <c r="H440" s="13">
        <f>IFERROR(IF($F440="ALTA",$D440*1,
IF($F440="MEDIA",$D440*0.97,
IF($F440="BAJA",$D440*0.9,
IF($F440="LIQUIDAR",_xlfn.XLOOKUP(A440,Rotación!$A:$A,Rotación!$O:$O,0,0,-1),"")))),"")</f>
        <v>15714000</v>
      </c>
      <c r="I440" s="13">
        <f>IFERROR(IF($F440="ALTA",$D440*0.97,
IF($F440="MEDIA",$D440*0.94,
IF($F440="BAJA",$D440*0.87,
IF($F440="LIQUIDAR",_xlfn.XLOOKUP(A440,Rotación!$A:$A,Rotación!$O:$O,0,0,-1),"")))),"")</f>
        <v>15228000</v>
      </c>
      <c r="J440" s="13">
        <f>IFERROR(IF($F440="ALTA",$D440*0.94,
IF($F440="MEDIA",$D440*0.9,
IF($F440="BAJA",$D440*0.85,
IF($F440="LIQUIDAR",_xlfn.XLOOKUP(A440,Rotación!$A:$A,Rotación!$O:$O,0,0,-1),"")))),"")</f>
        <v>14580000</v>
      </c>
      <c r="K440" s="13" t="str">
        <f>_xlfn.XLOOKUP(A440,Rotación!$A:$A,Rotación!$P:$P,"",0,-1)</f>
        <v/>
      </c>
      <c r="L440" s="25" t="e">
        <f t="shared" si="26"/>
        <v>#VALUE!</v>
      </c>
      <c r="M440" s="26">
        <f t="shared" si="27"/>
        <v>0.77160493827160492</v>
      </c>
      <c r="N440" s="22" t="str">
        <f>IFERROR(VLOOKUP(A440,'Base ATR'!$1:$1048576,2,0),"")</f>
        <v/>
      </c>
      <c r="O440" s="23" t="str">
        <f t="shared" ca="1" si="28"/>
        <v/>
      </c>
      <c r="P440" t="str">
        <f t="shared" si="29"/>
        <v/>
      </c>
      <c r="R440" t="e">
        <f>VLOOKUP(A440,FORMULA!A:A,1,0)</f>
        <v>#N/A</v>
      </c>
    </row>
    <row r="441" spans="1:18" x14ac:dyDescent="0.3">
      <c r="A441" t="s">
        <v>5502</v>
      </c>
      <c r="B441" t="str">
        <f>IFERROR(VLOOKUP(A441,'Base ATP'!$1:$1048576,3,0),"")</f>
        <v>HYUNDAI</v>
      </c>
      <c r="C441" s="19" t="str">
        <f>IFERROR(VLOOKUP(A441,'Base ATP'!$1:$1048576,4,0),"")</f>
        <v>TUCSON</v>
      </c>
      <c r="D441" s="20">
        <v>16800000</v>
      </c>
      <c r="E441" s="20">
        <v>13800000</v>
      </c>
      <c r="F441" s="13" t="s">
        <v>4033</v>
      </c>
      <c r="G441" s="13">
        <f>IFERROR(IF($F441="ALTA",$D441*1.03,
IF($F441="MEDIA",$D441*1,
IF($F441="BAJA",$D441*0.92,
IF($F441="LIQUIDAR",_xlfn.XLOOKUP(A441,Rotación!$A:$A,Rotación!$O:$O,0,0,-1),"")))),"")</f>
        <v>16800000</v>
      </c>
      <c r="H441" s="13">
        <f>IFERROR(IF($F441="ALTA",$D441*1,
IF($F441="MEDIA",$D441*0.97,
IF($F441="BAJA",$D441*0.9,
IF($F441="LIQUIDAR",_xlfn.XLOOKUP(A441,Rotación!$A:$A,Rotación!$O:$O,0,0,-1),"")))),"")</f>
        <v>16296000</v>
      </c>
      <c r="I441" s="13">
        <f>IFERROR(IF($F441="ALTA",$D441*0.97,
IF($F441="MEDIA",$D441*0.94,
IF($F441="BAJA",$D441*0.87,
IF($F441="LIQUIDAR",_xlfn.XLOOKUP(A441,Rotación!$A:$A,Rotación!$O:$O,0,0,-1),"")))),"")</f>
        <v>15792000</v>
      </c>
      <c r="J441" s="13">
        <f>IFERROR(IF($F441="ALTA",$D441*0.94,
IF($F441="MEDIA",$D441*0.9,
IF($F441="BAJA",$D441*0.85,
IF($F441="LIQUIDAR",_xlfn.XLOOKUP(A441,Rotación!$A:$A,Rotación!$O:$O,0,0,-1),"")))),"")</f>
        <v>15120000</v>
      </c>
      <c r="K441" s="13" t="str">
        <f>_xlfn.XLOOKUP(A441,Rotación!$A:$A,Rotación!$P:$P,"",0,-1)</f>
        <v/>
      </c>
      <c r="L441" s="25" t="e">
        <f t="shared" si="26"/>
        <v>#VALUE!</v>
      </c>
      <c r="M441" s="26">
        <f t="shared" si="27"/>
        <v>0.8214285714285714</v>
      </c>
      <c r="N441" s="22" t="str">
        <f>IFERROR(VLOOKUP(A441,'Base ATR'!$1:$1048576,2,0),"")</f>
        <v/>
      </c>
      <c r="O441" s="23" t="str">
        <f t="shared" ca="1" si="28"/>
        <v/>
      </c>
      <c r="P441" t="str">
        <f t="shared" si="29"/>
        <v/>
      </c>
      <c r="R441" t="e">
        <f>VLOOKUP(A441,FORMULA!A:A,1,0)</f>
        <v>#N/A</v>
      </c>
    </row>
    <row r="442" spans="1:18" x14ac:dyDescent="0.3">
      <c r="A442" t="s">
        <v>5503</v>
      </c>
      <c r="B442" t="str">
        <f>IFERROR(VLOOKUP(A442,'Base ATP'!$1:$1048576,3,0),"")</f>
        <v>CHEVROLET</v>
      </c>
      <c r="C442" s="19" t="str">
        <f>IFERROR(VLOOKUP(A442,'Base ATP'!$1:$1048576,4,0),"")</f>
        <v>CAPTIVA</v>
      </c>
      <c r="D442" s="20">
        <v>11300000</v>
      </c>
      <c r="E442" s="20">
        <v>8800000</v>
      </c>
      <c r="F442" s="13" t="s">
        <v>4033</v>
      </c>
      <c r="G442" s="13">
        <f>IFERROR(IF($F442="ALTA",$D442*1.03,
IF($F442="MEDIA",$D442*1,
IF($F442="BAJA",$D442*0.92,
IF($F442="LIQUIDAR",_xlfn.XLOOKUP(A442,Rotación!$A:$A,Rotación!$O:$O,0,0,-1),"")))),"")</f>
        <v>11300000</v>
      </c>
      <c r="H442" s="13">
        <f>IFERROR(IF($F442="ALTA",$D442*1,
IF($F442="MEDIA",$D442*0.97,
IF($F442="BAJA",$D442*0.9,
IF($F442="LIQUIDAR",_xlfn.XLOOKUP(A442,Rotación!$A:$A,Rotación!$O:$O,0,0,-1),"")))),"")</f>
        <v>10961000</v>
      </c>
      <c r="I442" s="13">
        <f>IFERROR(IF($F442="ALTA",$D442*0.97,
IF($F442="MEDIA",$D442*0.94,
IF($F442="BAJA",$D442*0.87,
IF($F442="LIQUIDAR",_xlfn.XLOOKUP(A442,Rotación!$A:$A,Rotación!$O:$O,0,0,-1),"")))),"")</f>
        <v>10622000</v>
      </c>
      <c r="J442" s="13">
        <f>IFERROR(IF($F442="ALTA",$D442*0.94,
IF($F442="MEDIA",$D442*0.9,
IF($F442="BAJA",$D442*0.85,
IF($F442="LIQUIDAR",_xlfn.XLOOKUP(A442,Rotación!$A:$A,Rotación!$O:$O,0,0,-1),"")))),"")</f>
        <v>10170000</v>
      </c>
      <c r="K442" s="13" t="str">
        <f>_xlfn.XLOOKUP(A442,Rotación!$A:$A,Rotación!$P:$P,"",0,-1)</f>
        <v/>
      </c>
      <c r="L442" s="25" t="e">
        <f t="shared" si="26"/>
        <v>#VALUE!</v>
      </c>
      <c r="M442" s="26">
        <f t="shared" si="27"/>
        <v>0.77876106194690264</v>
      </c>
      <c r="N442" s="22" t="str">
        <f>IFERROR(VLOOKUP(A442,'Base ATR'!$1:$1048576,2,0),"")</f>
        <v/>
      </c>
      <c r="O442" s="23" t="str">
        <f t="shared" ca="1" si="28"/>
        <v/>
      </c>
      <c r="P442" t="str">
        <f t="shared" si="29"/>
        <v/>
      </c>
      <c r="R442" t="e">
        <f>VLOOKUP(A442,FORMULA!A:A,1,0)</f>
        <v>#N/A</v>
      </c>
    </row>
    <row r="443" spans="1:18" x14ac:dyDescent="0.3">
      <c r="A443" t="s">
        <v>5504</v>
      </c>
      <c r="B443" t="str">
        <f>IFERROR(VLOOKUP(A443,'Base ATP'!$1:$1048576,3,0),"")</f>
        <v/>
      </c>
      <c r="C443" s="19" t="str">
        <f>IFERROR(VLOOKUP(A443,'Base ATP'!$1:$1048576,4,0),"")</f>
        <v/>
      </c>
      <c r="D443" s="20">
        <v>13660000</v>
      </c>
      <c r="E443" s="20">
        <v>11500000</v>
      </c>
      <c r="F443" s="13" t="s">
        <v>4033</v>
      </c>
      <c r="G443" s="13">
        <f>IFERROR(IF($F443="ALTA",$D443*1.03,
IF($F443="MEDIA",$D443*1,
IF($F443="BAJA",$D443*0.92,
IF($F443="LIQUIDAR",_xlfn.XLOOKUP(A443,Rotación!$A:$A,Rotación!$O:$O,0,0,-1),"")))),"")</f>
        <v>13660000</v>
      </c>
      <c r="H443" s="13">
        <f>IFERROR(IF($F443="ALTA",$D443*1,
IF($F443="MEDIA",$D443*0.97,
IF($F443="BAJA",$D443*0.9,
IF($F443="LIQUIDAR",_xlfn.XLOOKUP(A443,Rotación!$A:$A,Rotación!$O:$O,0,0,-1),"")))),"")</f>
        <v>13250200</v>
      </c>
      <c r="I443" s="13">
        <f>IFERROR(IF($F443="ALTA",$D443*0.97,
IF($F443="MEDIA",$D443*0.94,
IF($F443="BAJA",$D443*0.87,
IF($F443="LIQUIDAR",_xlfn.XLOOKUP(A443,Rotación!$A:$A,Rotación!$O:$O,0,0,-1),"")))),"")</f>
        <v>12840400</v>
      </c>
      <c r="J443" s="13">
        <f>IFERROR(IF($F443="ALTA",$D443*0.94,
IF($F443="MEDIA",$D443*0.9,
IF($F443="BAJA",$D443*0.85,
IF($F443="LIQUIDAR",_xlfn.XLOOKUP(A443,Rotación!$A:$A,Rotación!$O:$O,0,0,-1),"")))),"")</f>
        <v>12294000</v>
      </c>
      <c r="K443" s="13" t="str">
        <f>_xlfn.XLOOKUP(A443,Rotación!$A:$A,Rotación!$P:$P,"",0,-1)</f>
        <v/>
      </c>
      <c r="L443" s="25" t="e">
        <f t="shared" si="26"/>
        <v>#VALUE!</v>
      </c>
      <c r="M443" s="26">
        <f t="shared" si="27"/>
        <v>0.84187408491947291</v>
      </c>
      <c r="N443" s="22" t="str">
        <f>IFERROR(VLOOKUP(A443,'Base ATR'!$1:$1048576,2,0),"")</f>
        <v/>
      </c>
      <c r="O443" s="23" t="str">
        <f t="shared" ca="1" si="28"/>
        <v/>
      </c>
      <c r="P443" t="str">
        <f t="shared" si="29"/>
        <v/>
      </c>
      <c r="R443" t="e">
        <f>VLOOKUP(A443,FORMULA!A:A,1,0)</f>
        <v>#N/A</v>
      </c>
    </row>
    <row r="444" spans="1:18" x14ac:dyDescent="0.3">
      <c r="A444" t="s">
        <v>5505</v>
      </c>
      <c r="B444" t="str">
        <f>IFERROR(VLOOKUP(A444,'Base ATP'!$1:$1048576,3,0),"")</f>
        <v>PEUGEOT</v>
      </c>
      <c r="C444" s="19" t="str">
        <f>IFERROR(VLOOKUP(A444,'Base ATP'!$1:$1048576,4,0),"")</f>
        <v>TRAVELLER</v>
      </c>
      <c r="D444" s="20">
        <v>24830000</v>
      </c>
      <c r="E444" s="20">
        <v>18500000</v>
      </c>
      <c r="F444" s="13" t="s">
        <v>5398</v>
      </c>
      <c r="G444" s="13">
        <f>IFERROR(IF($F444="ALTA",$D444*1.03,
IF($F444="MEDIA",$D444*1,
IF($F444="BAJA",$D444*0.92,
IF($F444="LIQUIDAR",_xlfn.XLOOKUP(A444,Rotación!$A:$A,Rotación!$O:$O,0,0,-1),"")))),"")</f>
        <v>22843600</v>
      </c>
      <c r="H444" s="13">
        <f>IFERROR(IF($F444="ALTA",$D444*1,
IF($F444="MEDIA",$D444*0.97,
IF($F444="BAJA",$D444*0.9,
IF($F444="LIQUIDAR",_xlfn.XLOOKUP(A444,Rotación!$A:$A,Rotación!$O:$O,0,0,-1),"")))),"")</f>
        <v>22347000</v>
      </c>
      <c r="I444" s="13">
        <f>IFERROR(IF($F444="ALTA",$D444*0.97,
IF($F444="MEDIA",$D444*0.94,
IF($F444="BAJA",$D444*0.87,
IF($F444="LIQUIDAR",_xlfn.XLOOKUP(A444,Rotación!$A:$A,Rotación!$O:$O,0,0,-1),"")))),"")</f>
        <v>21602100</v>
      </c>
      <c r="J444" s="13">
        <f>IFERROR(IF($F444="ALTA",$D444*0.94,
IF($F444="MEDIA",$D444*0.9,
IF($F444="BAJA",$D444*0.85,
IF($F444="LIQUIDAR",_xlfn.XLOOKUP(A444,Rotación!$A:$A,Rotación!$O:$O,0,0,-1),"")))),"")</f>
        <v>21105500</v>
      </c>
      <c r="K444" s="13" t="str">
        <f>_xlfn.XLOOKUP(A444,Rotación!$A:$A,Rotación!$P:$P,"",0,-1)</f>
        <v/>
      </c>
      <c r="L444" s="25" t="e">
        <f t="shared" si="26"/>
        <v>#VALUE!</v>
      </c>
      <c r="M444" s="26">
        <f t="shared" si="27"/>
        <v>0.74506645187273457</v>
      </c>
      <c r="N444" s="22" t="str">
        <f>IFERROR(VLOOKUP(A444,'Base ATR'!$1:$1048576,2,0),"")</f>
        <v/>
      </c>
      <c r="O444" s="23" t="str">
        <f t="shared" ca="1" si="28"/>
        <v/>
      </c>
      <c r="P444" t="str">
        <f t="shared" si="29"/>
        <v/>
      </c>
      <c r="R444" t="e">
        <f>VLOOKUP(A444,FORMULA!A:A,1,0)</f>
        <v>#N/A</v>
      </c>
    </row>
    <row r="445" spans="1:18" x14ac:dyDescent="0.3">
      <c r="A445" t="s">
        <v>5506</v>
      </c>
      <c r="B445" t="str">
        <f>IFERROR(VLOOKUP(A445,'Base ATP'!$1:$1048576,3,0),"")</f>
        <v>CHEVROLET</v>
      </c>
      <c r="C445" s="19" t="str">
        <f>IFERROR(VLOOKUP(A445,'Base ATP'!$1:$1048576,4,0),"")</f>
        <v>GROOVE</v>
      </c>
      <c r="D445" s="20">
        <v>11300000</v>
      </c>
      <c r="E445" s="20">
        <v>9200000</v>
      </c>
      <c r="F445" s="13" t="s">
        <v>4033</v>
      </c>
      <c r="G445" s="13">
        <f>IFERROR(IF($F445="ALTA",$D445*1.03,
IF($F445="MEDIA",$D445*1,
IF($F445="BAJA",$D445*0.92,
IF($F445="LIQUIDAR",_xlfn.XLOOKUP(A445,Rotación!$A:$A,Rotación!$O:$O,0,0,-1),"")))),"")</f>
        <v>11300000</v>
      </c>
      <c r="H445" s="13">
        <f>IFERROR(IF($F445="ALTA",$D445*1,
IF($F445="MEDIA",$D445*0.97,
IF($F445="BAJA",$D445*0.9,
IF($F445="LIQUIDAR",_xlfn.XLOOKUP(A445,Rotación!$A:$A,Rotación!$O:$O,0,0,-1),"")))),"")</f>
        <v>10961000</v>
      </c>
      <c r="I445" s="13">
        <f>IFERROR(IF($F445="ALTA",$D445*0.97,
IF($F445="MEDIA",$D445*0.94,
IF($F445="BAJA",$D445*0.87,
IF($F445="LIQUIDAR",_xlfn.XLOOKUP(A445,Rotación!$A:$A,Rotación!$O:$O,0,0,-1),"")))),"")</f>
        <v>10622000</v>
      </c>
      <c r="J445" s="13">
        <f>IFERROR(IF($F445="ALTA",$D445*0.94,
IF($F445="MEDIA",$D445*0.9,
IF($F445="BAJA",$D445*0.85,
IF($F445="LIQUIDAR",_xlfn.XLOOKUP(A445,Rotación!$A:$A,Rotación!$O:$O,0,0,-1),"")))),"")</f>
        <v>10170000</v>
      </c>
      <c r="K445" s="13" t="str">
        <f>_xlfn.XLOOKUP(A445,Rotación!$A:$A,Rotación!$P:$P,"",0,-1)</f>
        <v/>
      </c>
      <c r="L445" s="25" t="e">
        <f t="shared" si="26"/>
        <v>#VALUE!</v>
      </c>
      <c r="M445" s="26">
        <f t="shared" si="27"/>
        <v>0.81415929203539827</v>
      </c>
      <c r="N445" s="22" t="str">
        <f>IFERROR(VLOOKUP(A445,'Base ATR'!$1:$1048576,2,0),"")</f>
        <v/>
      </c>
      <c r="O445" s="23" t="str">
        <f t="shared" ca="1" si="28"/>
        <v/>
      </c>
      <c r="P445" t="str">
        <f t="shared" si="29"/>
        <v/>
      </c>
      <c r="R445" t="e">
        <f>VLOOKUP(A445,FORMULA!A:A,1,0)</f>
        <v>#N/A</v>
      </c>
    </row>
    <row r="446" spans="1:18" x14ac:dyDescent="0.3">
      <c r="A446" t="s">
        <v>5507</v>
      </c>
      <c r="B446" t="str">
        <f>IFERROR(VLOOKUP(A446,'Base ATP'!$1:$1048576,3,0),"")</f>
        <v>OMODA</v>
      </c>
      <c r="C446" s="19" t="str">
        <f>IFERROR(VLOOKUP(A446,'Base ATP'!$1:$1048576,4,0),"")</f>
        <v>C5</v>
      </c>
      <c r="D446" s="20">
        <v>14200000</v>
      </c>
      <c r="E446" s="20">
        <v>11500000</v>
      </c>
      <c r="F446" s="13" t="s">
        <v>4033</v>
      </c>
      <c r="G446" s="13">
        <f>IFERROR(IF($F446="ALTA",$D446*1.03,
IF($F446="MEDIA",$D446*1,
IF($F446="BAJA",$D446*0.92,
IF($F446="LIQUIDAR",_xlfn.XLOOKUP(A446,Rotación!$A:$A,Rotación!$O:$O,0,0,-1),"")))),"")</f>
        <v>14200000</v>
      </c>
      <c r="H446" s="13">
        <f>IFERROR(IF($F446="ALTA",$D446*1,
IF($F446="MEDIA",$D446*0.97,
IF($F446="BAJA",$D446*0.9,
IF($F446="LIQUIDAR",_xlfn.XLOOKUP(A446,Rotación!$A:$A,Rotación!$O:$O,0,0,-1),"")))),"")</f>
        <v>13774000</v>
      </c>
      <c r="I446" s="13">
        <f>IFERROR(IF($F446="ALTA",$D446*0.97,
IF($F446="MEDIA",$D446*0.94,
IF($F446="BAJA",$D446*0.87,
IF($F446="LIQUIDAR",_xlfn.XLOOKUP(A446,Rotación!$A:$A,Rotación!$O:$O,0,0,-1),"")))),"")</f>
        <v>13348000</v>
      </c>
      <c r="J446" s="13">
        <f>IFERROR(IF($F446="ALTA",$D446*0.94,
IF($F446="MEDIA",$D446*0.9,
IF($F446="BAJA",$D446*0.85,
IF($F446="LIQUIDAR",_xlfn.XLOOKUP(A446,Rotación!$A:$A,Rotación!$O:$O,0,0,-1),"")))),"")</f>
        <v>12780000</v>
      </c>
      <c r="K446" s="13" t="str">
        <f>_xlfn.XLOOKUP(A446,Rotación!$A:$A,Rotación!$P:$P,"",0,-1)</f>
        <v/>
      </c>
      <c r="L446" s="25" t="e">
        <f t="shared" si="26"/>
        <v>#VALUE!</v>
      </c>
      <c r="M446" s="26">
        <f t="shared" si="27"/>
        <v>0.8098591549295775</v>
      </c>
      <c r="N446" s="22" t="str">
        <f>IFERROR(VLOOKUP(A446,'Base ATR'!$1:$1048576,2,0),"")</f>
        <v/>
      </c>
      <c r="O446" s="23" t="str">
        <f t="shared" ca="1" si="28"/>
        <v/>
      </c>
      <c r="P446" t="str">
        <f t="shared" si="29"/>
        <v/>
      </c>
      <c r="R446" t="e">
        <f>VLOOKUP(A446,FORMULA!A:A,1,0)</f>
        <v>#N/A</v>
      </c>
    </row>
    <row r="447" spans="1:18" x14ac:dyDescent="0.3">
      <c r="A447" t="s">
        <v>5508</v>
      </c>
      <c r="B447" t="str">
        <f>IFERROR(VLOOKUP(A447,'Base ATP'!$1:$1048576,3,0),"")</f>
        <v>KIA</v>
      </c>
      <c r="C447" s="19" t="str">
        <f>IFERROR(VLOOKUP(A447,'Base ATP'!$1:$1048576,4,0),"")</f>
        <v>NUEVO SONET</v>
      </c>
      <c r="D447" s="20">
        <v>13600000</v>
      </c>
      <c r="E447" s="20">
        <v>11000000</v>
      </c>
      <c r="F447" s="13" t="s">
        <v>4033</v>
      </c>
      <c r="G447" s="13">
        <f>IFERROR(IF($F447="ALTA",$D447*1.03,
IF($F447="MEDIA",$D447*1,
IF($F447="BAJA",$D447*0.92,
IF($F447="LIQUIDAR",_xlfn.XLOOKUP(A447,Rotación!$A:$A,Rotación!$O:$O,0,0,-1),"")))),"")</f>
        <v>13600000</v>
      </c>
      <c r="H447" s="13">
        <f>IFERROR(IF($F447="ALTA",$D447*1,
IF($F447="MEDIA",$D447*0.97,
IF($F447="BAJA",$D447*0.9,
IF($F447="LIQUIDAR",_xlfn.XLOOKUP(A447,Rotación!$A:$A,Rotación!$O:$O,0,0,-1),"")))),"")</f>
        <v>13192000</v>
      </c>
      <c r="I447" s="13">
        <f>IFERROR(IF($F447="ALTA",$D447*0.97,
IF($F447="MEDIA",$D447*0.94,
IF($F447="BAJA",$D447*0.87,
IF($F447="LIQUIDAR",_xlfn.XLOOKUP(A447,Rotación!$A:$A,Rotación!$O:$O,0,0,-1),"")))),"")</f>
        <v>12784000</v>
      </c>
      <c r="J447" s="13">
        <f>IFERROR(IF($F447="ALTA",$D447*0.94,
IF($F447="MEDIA",$D447*0.9,
IF($F447="BAJA",$D447*0.85,
IF($F447="LIQUIDAR",_xlfn.XLOOKUP(A447,Rotación!$A:$A,Rotación!$O:$O,0,0,-1),"")))),"")</f>
        <v>12240000</v>
      </c>
      <c r="K447" s="13" t="str">
        <f>_xlfn.XLOOKUP(A447,Rotación!$A:$A,Rotación!$P:$P,"",0,-1)</f>
        <v/>
      </c>
      <c r="L447" s="25" t="e">
        <f t="shared" si="26"/>
        <v>#VALUE!</v>
      </c>
      <c r="M447" s="26">
        <f t="shared" si="27"/>
        <v>0.80882352941176472</v>
      </c>
      <c r="N447" s="22" t="str">
        <f>IFERROR(VLOOKUP(A447,'Base ATR'!$1:$1048576,2,0),"")</f>
        <v/>
      </c>
      <c r="O447" s="23" t="str">
        <f t="shared" ca="1" si="28"/>
        <v/>
      </c>
      <c r="P447" t="str">
        <f t="shared" si="29"/>
        <v/>
      </c>
      <c r="R447" t="e">
        <f>VLOOKUP(A447,FORMULA!A:A,1,0)</f>
        <v>#N/A</v>
      </c>
    </row>
    <row r="448" spans="1:18" x14ac:dyDescent="0.3">
      <c r="A448" t="s">
        <v>5509</v>
      </c>
      <c r="B448" t="str">
        <f>IFERROR(VLOOKUP(A448,'Base ATP'!$1:$1048576,3,0),"")</f>
        <v>CHEVROLET</v>
      </c>
      <c r="C448" s="19" t="str">
        <f>IFERROR(VLOOKUP(A448,'Base ATP'!$1:$1048576,4,0),"")</f>
        <v>TRACKER II</v>
      </c>
      <c r="D448" s="20">
        <v>8400000</v>
      </c>
      <c r="E448" s="20">
        <v>6500000</v>
      </c>
      <c r="F448" s="13" t="s">
        <v>4033</v>
      </c>
      <c r="G448" s="13">
        <f>IFERROR(IF($F448="ALTA",$D448*1.03,
IF($F448="MEDIA",$D448*1,
IF($F448="BAJA",$D448*0.92,
IF($F448="LIQUIDAR",_xlfn.XLOOKUP(A448,Rotación!$A:$A,Rotación!$O:$O,0,0,-1),"")))),"")</f>
        <v>8400000</v>
      </c>
      <c r="H448" s="13">
        <f>IFERROR(IF($F448="ALTA",$D448*1,
IF($F448="MEDIA",$D448*0.97,
IF($F448="BAJA",$D448*0.9,
IF($F448="LIQUIDAR",_xlfn.XLOOKUP(A448,Rotación!$A:$A,Rotación!$O:$O,0,0,-1),"")))),"")</f>
        <v>8148000</v>
      </c>
      <c r="I448" s="13">
        <f>IFERROR(IF($F448="ALTA",$D448*0.97,
IF($F448="MEDIA",$D448*0.94,
IF($F448="BAJA",$D448*0.87,
IF($F448="LIQUIDAR",_xlfn.XLOOKUP(A448,Rotación!$A:$A,Rotación!$O:$O,0,0,-1),"")))),"")</f>
        <v>7896000</v>
      </c>
      <c r="J448" s="13">
        <f>IFERROR(IF($F448="ALTA",$D448*0.94,
IF($F448="MEDIA",$D448*0.9,
IF($F448="BAJA",$D448*0.85,
IF($F448="LIQUIDAR",_xlfn.XLOOKUP(A448,Rotación!$A:$A,Rotación!$O:$O,0,0,-1),"")))),"")</f>
        <v>7560000</v>
      </c>
      <c r="K448" s="13" t="str">
        <f>_xlfn.XLOOKUP(A448,Rotación!$A:$A,Rotación!$P:$P,"",0,-1)</f>
        <v/>
      </c>
      <c r="L448" s="25" t="e">
        <f t="shared" si="26"/>
        <v>#VALUE!</v>
      </c>
      <c r="M448" s="26">
        <f t="shared" si="27"/>
        <v>0.77380952380952384</v>
      </c>
      <c r="N448" s="22" t="str">
        <f>IFERROR(VLOOKUP(A448,'Base ATR'!$1:$1048576,2,0),"")</f>
        <v/>
      </c>
      <c r="O448" s="23" t="str">
        <f t="shared" ca="1" si="28"/>
        <v/>
      </c>
      <c r="P448" t="str">
        <f t="shared" si="29"/>
        <v/>
      </c>
      <c r="R448" t="e">
        <f>VLOOKUP(A448,FORMULA!A:A,1,0)</f>
        <v>#N/A</v>
      </c>
    </row>
    <row r="449" spans="1:18" x14ac:dyDescent="0.3">
      <c r="A449" t="s">
        <v>5510</v>
      </c>
      <c r="B449" t="str">
        <f>IFERROR(VLOOKUP(A449,'Base ATP'!$1:$1048576,3,0),"")</f>
        <v>JETOUR</v>
      </c>
      <c r="C449" s="19" t="str">
        <f>IFERROR(VLOOKUP(A449,'Base ATP'!$1:$1048576,4,0),"")</f>
        <v>DASHING</v>
      </c>
      <c r="D449" s="20">
        <v>14500000</v>
      </c>
      <c r="E449" s="20">
        <v>11800000</v>
      </c>
      <c r="F449" s="13" t="s">
        <v>4033</v>
      </c>
      <c r="G449" s="13">
        <f>IFERROR(IF($F449="ALTA",$D449*1.03,
IF($F449="MEDIA",$D449*1,
IF($F449="BAJA",$D449*0.92,
IF($F449="LIQUIDAR",_xlfn.XLOOKUP(A449,Rotación!$A:$A,Rotación!$O:$O,0,0,-1),"")))),"")</f>
        <v>14500000</v>
      </c>
      <c r="H449" s="13">
        <f>IFERROR(IF($F449="ALTA",$D449*1,
IF($F449="MEDIA",$D449*0.97,
IF($F449="BAJA",$D449*0.9,
IF($F449="LIQUIDAR",_xlfn.XLOOKUP(A449,Rotación!$A:$A,Rotación!$O:$O,0,0,-1),"")))),"")</f>
        <v>14065000</v>
      </c>
      <c r="I449" s="13">
        <f>IFERROR(IF($F449="ALTA",$D449*0.97,
IF($F449="MEDIA",$D449*0.94,
IF($F449="BAJA",$D449*0.87,
IF($F449="LIQUIDAR",_xlfn.XLOOKUP(A449,Rotación!$A:$A,Rotación!$O:$O,0,0,-1),"")))),"")</f>
        <v>13630000</v>
      </c>
      <c r="J449" s="13">
        <f>IFERROR(IF($F449="ALTA",$D449*0.94,
IF($F449="MEDIA",$D449*0.9,
IF($F449="BAJA",$D449*0.85,
IF($F449="LIQUIDAR",_xlfn.XLOOKUP(A449,Rotación!$A:$A,Rotación!$O:$O,0,0,-1),"")))),"")</f>
        <v>13050000</v>
      </c>
      <c r="K449" s="13" t="str">
        <f>_xlfn.XLOOKUP(A449,Rotación!$A:$A,Rotación!$P:$P,"",0,-1)</f>
        <v/>
      </c>
      <c r="L449" s="25" t="e">
        <f t="shared" si="26"/>
        <v>#VALUE!</v>
      </c>
      <c r="M449" s="26">
        <f t="shared" si="27"/>
        <v>0.81379310344827582</v>
      </c>
      <c r="N449" s="22" t="str">
        <f>IFERROR(VLOOKUP(A449,'Base ATR'!$1:$1048576,2,0),"")</f>
        <v/>
      </c>
      <c r="O449" s="23" t="str">
        <f t="shared" ca="1" si="28"/>
        <v/>
      </c>
      <c r="P449" t="str">
        <f t="shared" si="29"/>
        <v/>
      </c>
      <c r="R449" t="e">
        <f>VLOOKUP(A449,FORMULA!A:A,1,0)</f>
        <v>#N/A</v>
      </c>
    </row>
    <row r="450" spans="1:18" x14ac:dyDescent="0.3">
      <c r="A450" t="s">
        <v>5511</v>
      </c>
      <c r="B450" t="str">
        <f>IFERROR(VLOOKUP(A450,'Base ATP'!$1:$1048576,3,0),"")</f>
        <v>GAC MOTOR</v>
      </c>
      <c r="C450" s="19" t="str">
        <f>IFERROR(VLOOKUP(A450,'Base ATP'!$1:$1048576,4,0),"")</f>
        <v>NEW GS4 POWER</v>
      </c>
      <c r="D450" s="20">
        <v>11000000</v>
      </c>
      <c r="E450" s="20">
        <v>8500000</v>
      </c>
      <c r="F450" s="13" t="s">
        <v>4033</v>
      </c>
      <c r="G450" s="13">
        <f>IFERROR(IF($F450="ALTA",$D450*1.03,
IF($F450="MEDIA",$D450*1,
IF($F450="BAJA",$D450*0.92,
IF($F450="LIQUIDAR",_xlfn.XLOOKUP(A450,Rotación!$A:$A,Rotación!$O:$O,0,0,-1),"")))),"")</f>
        <v>11000000</v>
      </c>
      <c r="H450" s="13">
        <f>IFERROR(IF($F450="ALTA",$D450*1,
IF($F450="MEDIA",$D450*0.97,
IF($F450="BAJA",$D450*0.9,
IF($F450="LIQUIDAR",_xlfn.XLOOKUP(A450,Rotación!$A:$A,Rotación!$O:$O,0,0,-1),"")))),"")</f>
        <v>10670000</v>
      </c>
      <c r="I450" s="13">
        <f>IFERROR(IF($F450="ALTA",$D450*0.97,
IF($F450="MEDIA",$D450*0.94,
IF($F450="BAJA",$D450*0.87,
IF($F450="LIQUIDAR",_xlfn.XLOOKUP(A450,Rotación!$A:$A,Rotación!$O:$O,0,0,-1),"")))),"")</f>
        <v>10340000</v>
      </c>
      <c r="J450" s="13">
        <f>IFERROR(IF($F450="ALTA",$D450*0.94,
IF($F450="MEDIA",$D450*0.9,
IF($F450="BAJA",$D450*0.85,
IF($F450="LIQUIDAR",_xlfn.XLOOKUP(A450,Rotación!$A:$A,Rotación!$O:$O,0,0,-1),"")))),"")</f>
        <v>9900000</v>
      </c>
      <c r="K450" s="13" t="str">
        <f>_xlfn.XLOOKUP(A450,Rotación!$A:$A,Rotación!$P:$P,"",0,-1)</f>
        <v/>
      </c>
      <c r="L450" s="25" t="e">
        <f t="shared" ref="L450:L513" si="30">K450-D450</f>
        <v>#VALUE!</v>
      </c>
      <c r="M450" s="26">
        <f t="shared" ref="M450:M513" si="31">E450/D450</f>
        <v>0.77272727272727271</v>
      </c>
      <c r="N450" s="22" t="str">
        <f>IFERROR(VLOOKUP(A450,'Base ATR'!$1:$1048576,2,0),"")</f>
        <v/>
      </c>
      <c r="O450" s="23" t="str">
        <f t="shared" ca="1" si="28"/>
        <v/>
      </c>
      <c r="P450" t="str">
        <f t="shared" si="29"/>
        <v/>
      </c>
      <c r="R450" t="e">
        <f>VLOOKUP(A450,FORMULA!A:A,1,0)</f>
        <v>#N/A</v>
      </c>
    </row>
    <row r="451" spans="1:18" x14ac:dyDescent="0.3">
      <c r="A451" t="s">
        <v>5512</v>
      </c>
      <c r="B451" t="str">
        <f>IFERROR(VLOOKUP(A451,'Base ATP'!$1:$1048576,3,0),"")</f>
        <v>MG</v>
      </c>
      <c r="C451" s="19" t="str">
        <f>IFERROR(VLOOKUP(A451,'Base ATP'!$1:$1048576,4,0),"")</f>
        <v>ZS</v>
      </c>
      <c r="D451" s="20">
        <v>8900000</v>
      </c>
      <c r="E451" s="20">
        <v>7300000</v>
      </c>
      <c r="F451" s="13" t="s">
        <v>4033</v>
      </c>
      <c r="G451" s="13">
        <f>IFERROR(IF($F451="ALTA",$D451*1.03,
IF($F451="MEDIA",$D451*1,
IF($F451="BAJA",$D451*0.92,
IF($F451="LIQUIDAR",_xlfn.XLOOKUP(A451,Rotación!$A:$A,Rotación!$O:$O,0,0,-1),"")))),"")</f>
        <v>8900000</v>
      </c>
      <c r="H451" s="13">
        <f>IFERROR(IF($F451="ALTA",$D451*1,
IF($F451="MEDIA",$D451*0.97,
IF($F451="BAJA",$D451*0.9,
IF($F451="LIQUIDAR",_xlfn.XLOOKUP(A451,Rotación!$A:$A,Rotación!$O:$O,0,0,-1),"")))),"")</f>
        <v>8633000</v>
      </c>
      <c r="I451" s="13">
        <f>IFERROR(IF($F451="ALTA",$D451*0.97,
IF($F451="MEDIA",$D451*0.94,
IF($F451="BAJA",$D451*0.87,
IF($F451="LIQUIDAR",_xlfn.XLOOKUP(A451,Rotación!$A:$A,Rotación!$O:$O,0,0,-1),"")))),"")</f>
        <v>8365999.9999999991</v>
      </c>
      <c r="J451" s="13">
        <f>IFERROR(IF($F451="ALTA",$D451*0.94,
IF($F451="MEDIA",$D451*0.9,
IF($F451="BAJA",$D451*0.85,
IF($F451="LIQUIDAR",_xlfn.XLOOKUP(A451,Rotación!$A:$A,Rotación!$O:$O,0,0,-1),"")))),"")</f>
        <v>8010000</v>
      </c>
      <c r="K451" s="13" t="str">
        <f>_xlfn.XLOOKUP(A451,Rotación!$A:$A,Rotación!$P:$P,"",0,-1)</f>
        <v/>
      </c>
      <c r="L451" s="25" t="e">
        <f t="shared" si="30"/>
        <v>#VALUE!</v>
      </c>
      <c r="M451" s="26">
        <f t="shared" si="31"/>
        <v>0.8202247191011236</v>
      </c>
      <c r="N451" s="22" t="str">
        <f>IFERROR(VLOOKUP(A451,'Base ATR'!$1:$1048576,2,0),"")</f>
        <v/>
      </c>
      <c r="O451" s="23" t="str">
        <f t="shared" ca="1" si="28"/>
        <v/>
      </c>
      <c r="P451" t="str">
        <f t="shared" si="29"/>
        <v/>
      </c>
      <c r="R451" t="e">
        <f>VLOOKUP(A451,FORMULA!A:A,1,0)</f>
        <v>#N/A</v>
      </c>
    </row>
    <row r="452" spans="1:18" x14ac:dyDescent="0.3">
      <c r="A452" t="s">
        <v>5475</v>
      </c>
      <c r="B452" t="str">
        <f>IFERROR(VLOOKUP(A452,'Base ATP'!$1:$1048576,3,0),"")</f>
        <v>CITROEN</v>
      </c>
      <c r="C452" s="19" t="str">
        <f>IFERROR(VLOOKUP(A452,'Base ATP'!$1:$1048576,4,0),"")</f>
        <v>C3</v>
      </c>
      <c r="D452" s="20">
        <v>8300000</v>
      </c>
      <c r="E452" s="20">
        <v>6900000</v>
      </c>
      <c r="F452" s="13" t="s">
        <v>4033</v>
      </c>
      <c r="G452" s="13">
        <f>IFERROR(IF($F452="ALTA",$D452*1.03,
IF($F452="MEDIA",$D452*1,
IF($F452="BAJA",$D452*0.92,
IF($F452="LIQUIDAR",_xlfn.XLOOKUP(A452,Rotación!$A:$A,Rotación!$O:$O,0,0,-1),"")))),"")</f>
        <v>8300000</v>
      </c>
      <c r="H452" s="13">
        <f>IFERROR(IF($F452="ALTA",$D452*1,
IF($F452="MEDIA",$D452*0.97,
IF($F452="BAJA",$D452*0.9,
IF($F452="LIQUIDAR",_xlfn.XLOOKUP(A452,Rotación!$A:$A,Rotación!$O:$O,0,0,-1),"")))),"")</f>
        <v>8051000</v>
      </c>
      <c r="I452" s="13">
        <f>IFERROR(IF($F452="ALTA",$D452*0.97,
IF($F452="MEDIA",$D452*0.94,
IF($F452="BAJA",$D452*0.87,
IF($F452="LIQUIDAR",_xlfn.XLOOKUP(A452,Rotación!$A:$A,Rotación!$O:$O,0,0,-1),"")))),"")</f>
        <v>7802000</v>
      </c>
      <c r="J452" s="13">
        <f>IFERROR(IF($F452="ALTA",$D452*0.94,
IF($F452="MEDIA",$D452*0.9,
IF($F452="BAJA",$D452*0.85,
IF($F452="LIQUIDAR",_xlfn.XLOOKUP(A452,Rotación!$A:$A,Rotación!$O:$O,0,0,-1),"")))),"")</f>
        <v>7470000</v>
      </c>
      <c r="K452" s="13" t="str">
        <f>_xlfn.XLOOKUP(A452,Rotación!$A:$A,Rotación!$P:$P,"",0,-1)</f>
        <v/>
      </c>
      <c r="L452" s="25" t="e">
        <f t="shared" si="30"/>
        <v>#VALUE!</v>
      </c>
      <c r="M452" s="26">
        <f t="shared" si="31"/>
        <v>0.83132530120481929</v>
      </c>
      <c r="N452" s="22" t="str">
        <f>IFERROR(VLOOKUP(A452,'Base ATR'!$1:$1048576,2,0),"")</f>
        <v/>
      </c>
      <c r="O452" s="23" t="str">
        <f t="shared" ca="1" si="28"/>
        <v/>
      </c>
      <c r="P452" t="str">
        <f t="shared" si="29"/>
        <v/>
      </c>
      <c r="R452" t="e">
        <f>VLOOKUP(A452,FORMULA!A:A,1,0)</f>
        <v>#N/A</v>
      </c>
    </row>
    <row r="453" spans="1:18" x14ac:dyDescent="0.3">
      <c r="A453" t="s">
        <v>5513</v>
      </c>
      <c r="B453" t="str">
        <f>IFERROR(VLOOKUP(A453,'Base ATP'!$1:$1048576,3,0),"")</f>
        <v>HYUNDAI</v>
      </c>
      <c r="C453" s="19" t="str">
        <f>IFERROR(VLOOKUP(A453,'Base ATP'!$1:$1048576,4,0),"")</f>
        <v>NEW SANTA FE</v>
      </c>
      <c r="D453" s="20">
        <v>24400000</v>
      </c>
      <c r="E453" s="20">
        <v>20000000</v>
      </c>
      <c r="F453" s="13" t="s">
        <v>4033</v>
      </c>
      <c r="G453" s="13">
        <f>IFERROR(IF($F453="ALTA",$D453*1.03,
IF($F453="MEDIA",$D453*1,
IF($F453="BAJA",$D453*0.92,
IF($F453="LIQUIDAR",_xlfn.XLOOKUP(A453,Rotación!$A:$A,Rotación!$O:$O,0,0,-1),"")))),"")</f>
        <v>24400000</v>
      </c>
      <c r="H453" s="13">
        <f>IFERROR(IF($F453="ALTA",$D453*1,
IF($F453="MEDIA",$D453*0.97,
IF($F453="BAJA",$D453*0.9,
IF($F453="LIQUIDAR",_xlfn.XLOOKUP(A453,Rotación!$A:$A,Rotación!$O:$O,0,0,-1),"")))),"")</f>
        <v>23668000</v>
      </c>
      <c r="I453" s="13">
        <f>IFERROR(IF($F453="ALTA",$D453*0.97,
IF($F453="MEDIA",$D453*0.94,
IF($F453="BAJA",$D453*0.87,
IF($F453="LIQUIDAR",_xlfn.XLOOKUP(A453,Rotación!$A:$A,Rotación!$O:$O,0,0,-1),"")))),"")</f>
        <v>22936000</v>
      </c>
      <c r="J453" s="13">
        <f>IFERROR(IF($F453="ALTA",$D453*0.94,
IF($F453="MEDIA",$D453*0.9,
IF($F453="BAJA",$D453*0.85,
IF($F453="LIQUIDAR",_xlfn.XLOOKUP(A453,Rotación!$A:$A,Rotación!$O:$O,0,0,-1),"")))),"")</f>
        <v>21960000</v>
      </c>
      <c r="K453" s="13" t="str">
        <f>_xlfn.XLOOKUP(A453,Rotación!$A:$A,Rotación!$P:$P,"",0,-1)</f>
        <v/>
      </c>
      <c r="L453" s="25" t="e">
        <f t="shared" si="30"/>
        <v>#VALUE!</v>
      </c>
      <c r="M453" s="26">
        <f t="shared" si="31"/>
        <v>0.81967213114754101</v>
      </c>
      <c r="N453" s="22" t="str">
        <f>IFERROR(VLOOKUP(A453,'Base ATR'!$1:$1048576,2,0),"")</f>
        <v/>
      </c>
      <c r="O453" s="23" t="str">
        <f t="shared" ca="1" si="28"/>
        <v/>
      </c>
      <c r="P453" t="str">
        <f t="shared" si="29"/>
        <v/>
      </c>
      <c r="R453" t="e">
        <f>VLOOKUP(A453,FORMULA!A:A,1,0)</f>
        <v>#N/A</v>
      </c>
    </row>
    <row r="454" spans="1:18" x14ac:dyDescent="0.3">
      <c r="A454" t="s">
        <v>5514</v>
      </c>
      <c r="B454" t="str">
        <f>IFERROR(VLOOKUP(A454,'Base ATP'!$1:$1048576,3,0),"")</f>
        <v>NISSAN</v>
      </c>
      <c r="C454" s="19" t="str">
        <f>IFERROR(VLOOKUP(A454,'Base ATP'!$1:$1048576,4,0),"")</f>
        <v>VERSA</v>
      </c>
      <c r="D454" s="20">
        <v>11000000</v>
      </c>
      <c r="E454" s="20">
        <v>8800000</v>
      </c>
      <c r="F454" s="13" t="s">
        <v>4033</v>
      </c>
      <c r="G454" s="13">
        <f>IFERROR(IF($F454="ALTA",$D454*1.03,
IF($F454="MEDIA",$D454*1,
IF($F454="BAJA",$D454*0.92,
IF($F454="LIQUIDAR",_xlfn.XLOOKUP(A454,Rotación!$A:$A,Rotación!$O:$O,0,0,-1),"")))),"")</f>
        <v>11000000</v>
      </c>
      <c r="H454" s="13">
        <f>IFERROR(IF($F454="ALTA",$D454*1,
IF($F454="MEDIA",$D454*0.97,
IF($F454="BAJA",$D454*0.9,
IF($F454="LIQUIDAR",_xlfn.XLOOKUP(A454,Rotación!$A:$A,Rotación!$O:$O,0,0,-1),"")))),"")</f>
        <v>10670000</v>
      </c>
      <c r="I454" s="13">
        <f>IFERROR(IF($F454="ALTA",$D454*0.97,
IF($F454="MEDIA",$D454*0.94,
IF($F454="BAJA",$D454*0.87,
IF($F454="LIQUIDAR",_xlfn.XLOOKUP(A454,Rotación!$A:$A,Rotación!$O:$O,0,0,-1),"")))),"")</f>
        <v>10340000</v>
      </c>
      <c r="J454" s="13">
        <f>IFERROR(IF($F454="ALTA",$D454*0.94,
IF($F454="MEDIA",$D454*0.9,
IF($F454="BAJA",$D454*0.85,
IF($F454="LIQUIDAR",_xlfn.XLOOKUP(A454,Rotación!$A:$A,Rotación!$O:$O,0,0,-1),"")))),"")</f>
        <v>9900000</v>
      </c>
      <c r="K454" s="13" t="str">
        <f>_xlfn.XLOOKUP(A454,Rotación!$A:$A,Rotación!$P:$P,"",0,-1)</f>
        <v/>
      </c>
      <c r="L454" s="25" t="e">
        <f t="shared" si="30"/>
        <v>#VALUE!</v>
      </c>
      <c r="M454" s="26">
        <f t="shared" si="31"/>
        <v>0.8</v>
      </c>
      <c r="N454" s="22" t="str">
        <f>IFERROR(VLOOKUP(A454,'Base ATR'!$1:$1048576,2,0),"")</f>
        <v/>
      </c>
      <c r="O454" s="23" t="str">
        <f t="shared" ca="1" si="28"/>
        <v/>
      </c>
      <c r="P454" t="str">
        <f t="shared" si="29"/>
        <v/>
      </c>
      <c r="R454" t="e">
        <f>VLOOKUP(A454,FORMULA!A:A,1,0)</f>
        <v>#N/A</v>
      </c>
    </row>
    <row r="455" spans="1:18" x14ac:dyDescent="0.3">
      <c r="A455" t="s">
        <v>5515</v>
      </c>
      <c r="B455" t="str">
        <f>IFERROR(VLOOKUP(A455,'Base ATP'!$1:$1048576,3,0),"")</f>
        <v>DFSK</v>
      </c>
      <c r="C455" s="19">
        <f>IFERROR(VLOOKUP(A455,'Base ATP'!$1:$1048576,4,0),"")</f>
        <v>560</v>
      </c>
      <c r="D455" s="20">
        <v>24500000</v>
      </c>
      <c r="E455" s="20">
        <v>20000000</v>
      </c>
      <c r="F455" s="13" t="s">
        <v>4033</v>
      </c>
      <c r="G455" s="13">
        <f>IFERROR(IF($F455="ALTA",$D455*1.03,
IF($F455="MEDIA",$D455*1,
IF($F455="BAJA",$D455*0.92,
IF($F455="LIQUIDAR",_xlfn.XLOOKUP(A455,Rotación!$A:$A,Rotación!$O:$O,0,0,-1),"")))),"")</f>
        <v>24500000</v>
      </c>
      <c r="H455" s="13">
        <f>IFERROR(IF($F455="ALTA",$D455*1,
IF($F455="MEDIA",$D455*0.97,
IF($F455="BAJA",$D455*0.9,
IF($F455="LIQUIDAR",_xlfn.XLOOKUP(A455,Rotación!$A:$A,Rotación!$O:$O,0,0,-1),"")))),"")</f>
        <v>23765000</v>
      </c>
      <c r="I455" s="13">
        <f>IFERROR(IF($F455="ALTA",$D455*0.97,
IF($F455="MEDIA",$D455*0.94,
IF($F455="BAJA",$D455*0.87,
IF($F455="LIQUIDAR",_xlfn.XLOOKUP(A455,Rotación!$A:$A,Rotación!$O:$O,0,0,-1),"")))),"")</f>
        <v>23030000</v>
      </c>
      <c r="J455" s="13">
        <f>IFERROR(IF($F455="ALTA",$D455*0.94,
IF($F455="MEDIA",$D455*0.9,
IF($F455="BAJA",$D455*0.85,
IF($F455="LIQUIDAR",_xlfn.XLOOKUP(A455,Rotación!$A:$A,Rotación!$O:$O,0,0,-1),"")))),"")</f>
        <v>22050000</v>
      </c>
      <c r="K455" s="13" t="str">
        <f>_xlfn.XLOOKUP(A455,Rotación!$A:$A,Rotación!$P:$P,"",0,-1)</f>
        <v/>
      </c>
      <c r="L455" s="25" t="e">
        <f t="shared" si="30"/>
        <v>#VALUE!</v>
      </c>
      <c r="M455" s="26">
        <f t="shared" si="31"/>
        <v>0.81632653061224492</v>
      </c>
      <c r="N455" s="22" t="str">
        <f>IFERROR(VLOOKUP(A455,'Base ATR'!$1:$1048576,2,0),"")</f>
        <v/>
      </c>
      <c r="O455" s="23" t="str">
        <f t="shared" ca="1" si="28"/>
        <v/>
      </c>
      <c r="P455" t="str">
        <f t="shared" si="29"/>
        <v/>
      </c>
      <c r="R455" t="e">
        <f>VLOOKUP(A455,FORMULA!A:A,1,0)</f>
        <v>#N/A</v>
      </c>
    </row>
    <row r="456" spans="1:18" x14ac:dyDescent="0.3">
      <c r="A456" t="s">
        <v>5516</v>
      </c>
      <c r="B456" t="str">
        <f>IFERROR(VLOOKUP(A456,'Base ATP'!$1:$1048576,3,0),"")</f>
        <v>NISSAN</v>
      </c>
      <c r="C456" s="19" t="str">
        <f>IFERROR(VLOOKUP(A456,'Base ATP'!$1:$1048576,4,0),"")</f>
        <v>NUEVA X-TRAIL</v>
      </c>
      <c r="D456" s="20">
        <v>24500000</v>
      </c>
      <c r="E456" s="20">
        <v>20500000</v>
      </c>
      <c r="F456" s="13" t="s">
        <v>4033</v>
      </c>
      <c r="G456" s="13">
        <f>IFERROR(IF($F456="ALTA",$D456*1.03,
IF($F456="MEDIA",$D456*1,
IF($F456="BAJA",$D456*0.92,
IF($F456="LIQUIDAR",_xlfn.XLOOKUP(A456,Rotación!$A:$A,Rotación!$O:$O,0,0,-1),"")))),"")</f>
        <v>24500000</v>
      </c>
      <c r="H456" s="13">
        <f>IFERROR(IF($F456="ALTA",$D456*1,
IF($F456="MEDIA",$D456*0.97,
IF($F456="BAJA",$D456*0.9,
IF($F456="LIQUIDAR",_xlfn.XLOOKUP(A456,Rotación!$A:$A,Rotación!$O:$O,0,0,-1),"")))),"")</f>
        <v>23765000</v>
      </c>
      <c r="I456" s="13">
        <f>IFERROR(IF($F456="ALTA",$D456*0.97,
IF($F456="MEDIA",$D456*0.94,
IF($F456="BAJA",$D456*0.87,
IF($F456="LIQUIDAR",_xlfn.XLOOKUP(A456,Rotación!$A:$A,Rotación!$O:$O,0,0,-1),"")))),"")</f>
        <v>23030000</v>
      </c>
      <c r="J456" s="13">
        <f>IFERROR(IF($F456="ALTA",$D456*0.94,
IF($F456="MEDIA",$D456*0.9,
IF($F456="BAJA",$D456*0.85,
IF($F456="LIQUIDAR",_xlfn.XLOOKUP(A456,Rotación!$A:$A,Rotación!$O:$O,0,0,-1),"")))),"")</f>
        <v>22050000</v>
      </c>
      <c r="K456" s="13" t="str">
        <f>_xlfn.XLOOKUP(A456,Rotación!$A:$A,Rotación!$P:$P,"",0,-1)</f>
        <v/>
      </c>
      <c r="L456" s="25" t="e">
        <f t="shared" si="30"/>
        <v>#VALUE!</v>
      </c>
      <c r="M456" s="26">
        <f t="shared" si="31"/>
        <v>0.83673469387755106</v>
      </c>
      <c r="N456" s="22" t="str">
        <f>IFERROR(VLOOKUP(A456,'Base ATR'!$1:$1048576,2,0),"")</f>
        <v/>
      </c>
      <c r="O456" s="23" t="str">
        <f t="shared" ca="1" si="28"/>
        <v/>
      </c>
      <c r="P456" t="str">
        <f t="shared" si="29"/>
        <v/>
      </c>
      <c r="R456" t="e">
        <f>VLOOKUP(A456,FORMULA!A:A,1,0)</f>
        <v>#N/A</v>
      </c>
    </row>
    <row r="457" spans="1:18" x14ac:dyDescent="0.3">
      <c r="A457" t="s">
        <v>5517</v>
      </c>
      <c r="B457" t="str">
        <f>IFERROR(VLOOKUP(A457,'Base ATP'!$1:$1048576,3,0),"")</f>
        <v>RENAULT</v>
      </c>
      <c r="C457" s="19" t="str">
        <f>IFERROR(VLOOKUP(A457,'Base ATP'!$1:$1048576,4,0),"")</f>
        <v>KWID</v>
      </c>
      <c r="D457" s="20">
        <v>7900000</v>
      </c>
      <c r="E457" s="20">
        <v>6500000</v>
      </c>
      <c r="F457" s="13" t="s">
        <v>4033</v>
      </c>
      <c r="G457" s="13">
        <f>IFERROR(IF($F457="ALTA",$D457*1.03,
IF($F457="MEDIA",$D457*1,
IF($F457="BAJA",$D457*0.92,
IF($F457="LIQUIDAR",_xlfn.XLOOKUP(A457,Rotación!$A:$A,Rotación!$O:$O,0,0,-1),"")))),"")</f>
        <v>7900000</v>
      </c>
      <c r="H457" s="13">
        <f>IFERROR(IF($F457="ALTA",$D457*1,
IF($F457="MEDIA",$D457*0.97,
IF($F457="BAJA",$D457*0.9,
IF($F457="LIQUIDAR",_xlfn.XLOOKUP(A457,Rotación!$A:$A,Rotación!$O:$O,0,0,-1),"")))),"")</f>
        <v>7663000</v>
      </c>
      <c r="I457" s="13">
        <f>IFERROR(IF($F457="ALTA",$D457*0.97,
IF($F457="MEDIA",$D457*0.94,
IF($F457="BAJA",$D457*0.87,
IF($F457="LIQUIDAR",_xlfn.XLOOKUP(A457,Rotación!$A:$A,Rotación!$O:$O,0,0,-1),"")))),"")</f>
        <v>7426000</v>
      </c>
      <c r="J457" s="13">
        <f>IFERROR(IF($F457="ALTA",$D457*0.94,
IF($F457="MEDIA",$D457*0.9,
IF($F457="BAJA",$D457*0.85,
IF($F457="LIQUIDAR",_xlfn.XLOOKUP(A457,Rotación!$A:$A,Rotación!$O:$O,0,0,-1),"")))),"")</f>
        <v>7110000</v>
      </c>
      <c r="K457" s="13" t="str">
        <f>_xlfn.XLOOKUP(A457,Rotación!$A:$A,Rotación!$P:$P,"",0,-1)</f>
        <v/>
      </c>
      <c r="L457" s="25" t="e">
        <f t="shared" si="30"/>
        <v>#VALUE!</v>
      </c>
      <c r="M457" s="26">
        <f t="shared" si="31"/>
        <v>0.82278481012658233</v>
      </c>
      <c r="N457" s="22" t="str">
        <f>IFERROR(VLOOKUP(A457,'Base ATR'!$1:$1048576,2,0),"")</f>
        <v/>
      </c>
      <c r="O457" s="23" t="str">
        <f t="shared" ca="1" si="28"/>
        <v/>
      </c>
      <c r="P457" t="str">
        <f t="shared" si="29"/>
        <v/>
      </c>
      <c r="R457" t="e">
        <f>VLOOKUP(A457,FORMULA!A:A,1,0)</f>
        <v>#N/A</v>
      </c>
    </row>
    <row r="458" spans="1:18" x14ac:dyDescent="0.3">
      <c r="A458" t="s">
        <v>5518</v>
      </c>
      <c r="B458" t="str">
        <f>IFERROR(VLOOKUP(A458,'Base ATP'!$1:$1048576,3,0),"")</f>
        <v>BAIC</v>
      </c>
      <c r="C458" s="19" t="str">
        <f>IFERROR(VLOOKUP(A458,'Base ATP'!$1:$1048576,4,0),"")</f>
        <v>X35</v>
      </c>
      <c r="D458" s="20">
        <v>7600000</v>
      </c>
      <c r="E458" s="20">
        <v>6200000</v>
      </c>
      <c r="F458" s="13" t="s">
        <v>4033</v>
      </c>
      <c r="G458" s="13">
        <f>IFERROR(IF($F458="ALTA",$D458*1.03,
IF($F458="MEDIA",$D458*1,
IF($F458="BAJA",$D458*0.92,
IF($F458="LIQUIDAR",_xlfn.XLOOKUP(A458,Rotación!$A:$A,Rotación!$O:$O,0,0,-1),"")))),"")</f>
        <v>7600000</v>
      </c>
      <c r="H458" s="13">
        <f>IFERROR(IF($F458="ALTA",$D458*1,
IF($F458="MEDIA",$D458*0.97,
IF($F458="BAJA",$D458*0.9,
IF($F458="LIQUIDAR",_xlfn.XLOOKUP(A458,Rotación!$A:$A,Rotación!$O:$O,0,0,-1),"")))),"")</f>
        <v>7372000</v>
      </c>
      <c r="I458" s="13">
        <f>IFERROR(IF($F458="ALTA",$D458*0.97,
IF($F458="MEDIA",$D458*0.94,
IF($F458="BAJA",$D458*0.87,
IF($F458="LIQUIDAR",_xlfn.XLOOKUP(A458,Rotación!$A:$A,Rotación!$O:$O,0,0,-1),"")))),"")</f>
        <v>7144000</v>
      </c>
      <c r="J458" s="13">
        <f>IFERROR(IF($F458="ALTA",$D458*0.94,
IF($F458="MEDIA",$D458*0.9,
IF($F458="BAJA",$D458*0.85,
IF($F458="LIQUIDAR",_xlfn.XLOOKUP(A458,Rotación!$A:$A,Rotación!$O:$O,0,0,-1),"")))),"")</f>
        <v>6840000</v>
      </c>
      <c r="K458" s="13" t="str">
        <f>_xlfn.XLOOKUP(A458,Rotación!$A:$A,Rotación!$P:$P,"",0,-1)</f>
        <v/>
      </c>
      <c r="L458" s="25" t="e">
        <f t="shared" si="30"/>
        <v>#VALUE!</v>
      </c>
      <c r="M458" s="26">
        <f t="shared" si="31"/>
        <v>0.81578947368421051</v>
      </c>
      <c r="N458" s="22" t="str">
        <f>IFERROR(VLOOKUP(A458,'Base ATR'!$1:$1048576,2,0),"")</f>
        <v/>
      </c>
      <c r="O458" s="23" t="str">
        <f t="shared" ca="1" si="28"/>
        <v/>
      </c>
      <c r="P458" t="str">
        <f t="shared" si="29"/>
        <v/>
      </c>
      <c r="R458" t="e">
        <f>VLOOKUP(A458,FORMULA!A:A,1,0)</f>
        <v>#N/A</v>
      </c>
    </row>
    <row r="459" spans="1:18" x14ac:dyDescent="0.3">
      <c r="A459" t="s">
        <v>5519</v>
      </c>
      <c r="B459" t="str">
        <f>IFERROR(VLOOKUP(A459,'Base ATP'!$1:$1048576,3,0),"")</f>
        <v>TOYOTA</v>
      </c>
      <c r="C459" s="19" t="str">
        <f>IFERROR(VLOOKUP(A459,'Base ATP'!$1:$1048576,4,0),"")</f>
        <v>RAV4</v>
      </c>
      <c r="D459" s="20">
        <v>18900000</v>
      </c>
      <c r="E459" s="20">
        <v>16000000</v>
      </c>
      <c r="F459" s="13" t="s">
        <v>4033</v>
      </c>
      <c r="G459" s="13">
        <f>IFERROR(IF($F459="ALTA",$D459*1.03,
IF($F459="MEDIA",$D459*1,
IF($F459="BAJA",$D459*0.92,
IF($F459="LIQUIDAR",_xlfn.XLOOKUP(A459,Rotación!$A:$A,Rotación!$O:$O,0,0,-1),"")))),"")</f>
        <v>18900000</v>
      </c>
      <c r="H459" s="13">
        <f>IFERROR(IF($F459="ALTA",$D459*1,
IF($F459="MEDIA",$D459*0.97,
IF($F459="BAJA",$D459*0.9,
IF($F459="LIQUIDAR",_xlfn.XLOOKUP(A459,Rotación!$A:$A,Rotación!$O:$O,0,0,-1),"")))),"")</f>
        <v>18333000</v>
      </c>
      <c r="I459" s="13">
        <f>IFERROR(IF($F459="ALTA",$D459*0.97,
IF($F459="MEDIA",$D459*0.94,
IF($F459="BAJA",$D459*0.87,
IF($F459="LIQUIDAR",_xlfn.XLOOKUP(A459,Rotación!$A:$A,Rotación!$O:$O,0,0,-1),"")))),"")</f>
        <v>17766000</v>
      </c>
      <c r="J459" s="13">
        <f>IFERROR(IF($F459="ALTA",$D459*0.94,
IF($F459="MEDIA",$D459*0.9,
IF($F459="BAJA",$D459*0.85,
IF($F459="LIQUIDAR",_xlfn.XLOOKUP(A459,Rotación!$A:$A,Rotación!$O:$O,0,0,-1),"")))),"")</f>
        <v>17010000</v>
      </c>
      <c r="K459" s="13" t="str">
        <f>_xlfn.XLOOKUP(A459,Rotación!$A:$A,Rotación!$P:$P,"",0,-1)</f>
        <v/>
      </c>
      <c r="L459" s="25" t="e">
        <f t="shared" si="30"/>
        <v>#VALUE!</v>
      </c>
      <c r="M459" s="26">
        <f t="shared" si="31"/>
        <v>0.84656084656084651</v>
      </c>
      <c r="N459" s="22" t="str">
        <f>IFERROR(VLOOKUP(A459,'Base ATR'!$1:$1048576,2,0),"")</f>
        <v/>
      </c>
      <c r="O459" s="23" t="str">
        <f t="shared" ca="1" si="28"/>
        <v/>
      </c>
      <c r="P459" t="str">
        <f t="shared" si="29"/>
        <v/>
      </c>
      <c r="R459" t="e">
        <f>VLOOKUP(A459,FORMULA!A:A,1,0)</f>
        <v>#N/A</v>
      </c>
    </row>
    <row r="460" spans="1:18" x14ac:dyDescent="0.3">
      <c r="A460" t="s">
        <v>5520</v>
      </c>
      <c r="B460" t="str">
        <f>IFERROR(VLOOKUP(A460,'Base ATP'!$1:$1048576,3,0),"")</f>
        <v>CHERY</v>
      </c>
      <c r="C460" s="19" t="str">
        <f>IFERROR(VLOOKUP(A460,'Base ATP'!$1:$1048576,4,0),"")</f>
        <v>TIGGO 2</v>
      </c>
      <c r="D460" s="20">
        <v>7900000</v>
      </c>
      <c r="E460" s="20">
        <v>5800000</v>
      </c>
      <c r="F460" s="13" t="s">
        <v>4033</v>
      </c>
      <c r="G460" s="13">
        <f>IFERROR(IF($F460="ALTA",$D460*1.03,
IF($F460="MEDIA",$D460*1,
IF($F460="BAJA",$D460*0.92,
IF($F460="LIQUIDAR",_xlfn.XLOOKUP(A460,Rotación!$A:$A,Rotación!$O:$O,0,0,-1),"")))),"")</f>
        <v>7900000</v>
      </c>
      <c r="H460" s="13">
        <f>IFERROR(IF($F460="ALTA",$D460*1,
IF($F460="MEDIA",$D460*0.97,
IF($F460="BAJA",$D460*0.9,
IF($F460="LIQUIDAR",_xlfn.XLOOKUP(A460,Rotación!$A:$A,Rotación!$O:$O,0,0,-1),"")))),"")</f>
        <v>7663000</v>
      </c>
      <c r="I460" s="13">
        <f>IFERROR(IF($F460="ALTA",$D460*0.97,
IF($F460="MEDIA",$D460*0.94,
IF($F460="BAJA",$D460*0.87,
IF($F460="LIQUIDAR",_xlfn.XLOOKUP(A460,Rotación!$A:$A,Rotación!$O:$O,0,0,-1),"")))),"")</f>
        <v>7426000</v>
      </c>
      <c r="J460" s="13">
        <f>IFERROR(IF($F460="ALTA",$D460*0.94,
IF($F460="MEDIA",$D460*0.9,
IF($F460="BAJA",$D460*0.85,
IF($F460="LIQUIDAR",_xlfn.XLOOKUP(A460,Rotación!$A:$A,Rotación!$O:$O,0,0,-1),"")))),"")</f>
        <v>7110000</v>
      </c>
      <c r="K460" s="13" t="str">
        <f>_xlfn.XLOOKUP(A460,Rotación!$A:$A,Rotación!$P:$P,"",0,-1)</f>
        <v/>
      </c>
      <c r="L460" s="25" t="e">
        <f t="shared" si="30"/>
        <v>#VALUE!</v>
      </c>
      <c r="M460" s="26">
        <f t="shared" si="31"/>
        <v>0.73417721518987344</v>
      </c>
      <c r="N460" s="22" t="str">
        <f>IFERROR(VLOOKUP(A460,'Base ATR'!$1:$1048576,2,0),"")</f>
        <v/>
      </c>
      <c r="O460" s="23" t="str">
        <f t="shared" ca="1" si="28"/>
        <v/>
      </c>
      <c r="P460" t="str">
        <f t="shared" si="29"/>
        <v/>
      </c>
      <c r="R460" t="e">
        <f>VLOOKUP(A460,FORMULA!A:A,1,0)</f>
        <v>#N/A</v>
      </c>
    </row>
    <row r="461" spans="1:18" x14ac:dyDescent="0.3">
      <c r="A461" t="s">
        <v>5521</v>
      </c>
      <c r="B461" t="str">
        <f>IFERROR(VLOOKUP(A461,'Base ATP'!$1:$1048576,3,0),"")</f>
        <v>CHERY</v>
      </c>
      <c r="C461" s="19" t="str">
        <f>IFERROR(VLOOKUP(A461,'Base ATP'!$1:$1048576,4,0),"")</f>
        <v>TIGGO 3 PRO</v>
      </c>
      <c r="D461" s="20">
        <v>10500000</v>
      </c>
      <c r="E461" s="20">
        <v>9000000</v>
      </c>
      <c r="F461" s="13" t="s">
        <v>5397</v>
      </c>
      <c r="G461" s="13">
        <f>IFERROR(IF($F461="ALTA",$D461*1.03,
IF($F461="MEDIA",$D461*1,
IF($F461="BAJA",$D461*0.92,
IF($F461="LIQUIDAR",_xlfn.XLOOKUP(A461,Rotación!$A:$A,Rotación!$O:$O,0,0,-1),"")))),"")</f>
        <v>10815000</v>
      </c>
      <c r="H461" s="13">
        <f>IFERROR(IF($F461="ALTA",$D461*1,
IF($F461="MEDIA",$D461*0.97,
IF($F461="BAJA",$D461*0.9,
IF($F461="LIQUIDAR",_xlfn.XLOOKUP(A461,Rotación!$A:$A,Rotación!$O:$O,0,0,-1),"")))),"")</f>
        <v>10500000</v>
      </c>
      <c r="I461" s="13">
        <f>IFERROR(IF($F461="ALTA",$D461*0.97,
IF($F461="MEDIA",$D461*0.94,
IF($F461="BAJA",$D461*0.87,
IF($F461="LIQUIDAR",_xlfn.XLOOKUP(A461,Rotación!$A:$A,Rotación!$O:$O,0,0,-1),"")))),"")</f>
        <v>10185000</v>
      </c>
      <c r="J461" s="13">
        <f>IFERROR(IF($F461="ALTA",$D461*0.94,
IF($F461="MEDIA",$D461*0.9,
IF($F461="BAJA",$D461*0.85,
IF($F461="LIQUIDAR",_xlfn.XLOOKUP(A461,Rotación!$A:$A,Rotación!$O:$O,0,0,-1),"")))),"")</f>
        <v>9870000</v>
      </c>
      <c r="K461" s="13" t="str">
        <f>_xlfn.XLOOKUP(A461,Rotación!$A:$A,Rotación!$P:$P,"",0,-1)</f>
        <v/>
      </c>
      <c r="L461" s="25" t="e">
        <f t="shared" si="30"/>
        <v>#VALUE!</v>
      </c>
      <c r="M461" s="26">
        <f t="shared" si="31"/>
        <v>0.8571428571428571</v>
      </c>
      <c r="N461" s="22" t="str">
        <f>IFERROR(VLOOKUP(A461,'Base ATR'!$1:$1048576,2,0),"")</f>
        <v/>
      </c>
      <c r="O461" s="23" t="str">
        <f t="shared" ca="1" si="28"/>
        <v/>
      </c>
      <c r="P461" t="str">
        <f t="shared" si="29"/>
        <v/>
      </c>
      <c r="R461" t="e">
        <f>VLOOKUP(A461,FORMULA!A:A,1,0)</f>
        <v>#N/A</v>
      </c>
    </row>
    <row r="462" spans="1:18" x14ac:dyDescent="0.3">
      <c r="A462" t="s">
        <v>5522</v>
      </c>
      <c r="B462" t="str">
        <f>IFERROR(VLOOKUP(A462,'Base ATP'!$1:$1048576,3,0),"")</f>
        <v>CHERY</v>
      </c>
      <c r="C462" s="19" t="str">
        <f>IFERROR(VLOOKUP(A462,'Base ATP'!$1:$1048576,4,0),"")</f>
        <v>TIGGO 2 PRO</v>
      </c>
      <c r="D462" s="20">
        <v>7300000</v>
      </c>
      <c r="E462" s="20">
        <v>6200000</v>
      </c>
      <c r="F462" s="13" t="s">
        <v>5397</v>
      </c>
      <c r="G462" s="13">
        <f>IFERROR(IF($F462="ALTA",$D462*1.03,
IF($F462="MEDIA",$D462*1,
IF($F462="BAJA",$D462*0.92,
IF($F462="LIQUIDAR",_xlfn.XLOOKUP(A462,Rotación!$A:$A,Rotación!$O:$O,0,0,-1),"")))),"")</f>
        <v>7519000</v>
      </c>
      <c r="H462" s="13">
        <f>IFERROR(IF($F462="ALTA",$D462*1,
IF($F462="MEDIA",$D462*0.97,
IF($F462="BAJA",$D462*0.9,
IF($F462="LIQUIDAR",_xlfn.XLOOKUP(A462,Rotación!$A:$A,Rotación!$O:$O,0,0,-1),"")))),"")</f>
        <v>7300000</v>
      </c>
      <c r="I462" s="13">
        <f>IFERROR(IF($F462="ALTA",$D462*0.97,
IF($F462="MEDIA",$D462*0.94,
IF($F462="BAJA",$D462*0.87,
IF($F462="LIQUIDAR",_xlfn.XLOOKUP(A462,Rotación!$A:$A,Rotación!$O:$O,0,0,-1),"")))),"")</f>
        <v>7081000</v>
      </c>
      <c r="J462" s="13">
        <f>IFERROR(IF($F462="ALTA",$D462*0.94,
IF($F462="MEDIA",$D462*0.9,
IF($F462="BAJA",$D462*0.85,
IF($F462="LIQUIDAR",_xlfn.XLOOKUP(A462,Rotación!$A:$A,Rotación!$O:$O,0,0,-1),"")))),"")</f>
        <v>6862000</v>
      </c>
      <c r="K462" s="13" t="str">
        <f>_xlfn.XLOOKUP(A462,Rotación!$A:$A,Rotación!$P:$P,"",0,-1)</f>
        <v/>
      </c>
      <c r="L462" s="25" t="e">
        <f t="shared" si="30"/>
        <v>#VALUE!</v>
      </c>
      <c r="M462" s="26">
        <f t="shared" si="31"/>
        <v>0.84931506849315064</v>
      </c>
      <c r="N462" s="22" t="str">
        <f>IFERROR(VLOOKUP(A462,'Base ATR'!$1:$1048576,2,0),"")</f>
        <v/>
      </c>
      <c r="O462" s="23" t="str">
        <f t="shared" ca="1" si="28"/>
        <v/>
      </c>
      <c r="P462" t="str">
        <f t="shared" si="29"/>
        <v/>
      </c>
      <c r="R462" t="e">
        <f>VLOOKUP(A462,FORMULA!A:A,1,0)</f>
        <v>#N/A</v>
      </c>
    </row>
    <row r="463" spans="1:18" x14ac:dyDescent="0.3">
      <c r="A463" t="s">
        <v>5523</v>
      </c>
      <c r="B463" t="str">
        <f>IFERROR(VLOOKUP(A463,'Base ATP'!$1:$1048576,3,0),"")</f>
        <v>CHERY</v>
      </c>
      <c r="C463" s="19" t="str">
        <f>IFERROR(VLOOKUP(A463,'Base ATP'!$1:$1048576,4,0),"")</f>
        <v>TIGGO 2</v>
      </c>
      <c r="D463" s="20">
        <v>7300000</v>
      </c>
      <c r="E463" s="20">
        <v>6200000</v>
      </c>
      <c r="F463" s="13" t="s">
        <v>5397</v>
      </c>
      <c r="G463" s="13">
        <f>IFERROR(IF($F463="ALTA",$D463*1.03,
IF($F463="MEDIA",$D463*1,
IF($F463="BAJA",$D463*0.92,
IF($F463="LIQUIDAR",_xlfn.XLOOKUP(A463,Rotación!$A:$A,Rotación!$O:$O,0,0,-1),"")))),"")</f>
        <v>7519000</v>
      </c>
      <c r="H463" s="13">
        <f>IFERROR(IF($F463="ALTA",$D463*1,
IF($F463="MEDIA",$D463*0.97,
IF($F463="BAJA",$D463*0.9,
IF($F463="LIQUIDAR",_xlfn.XLOOKUP(A463,Rotación!$A:$A,Rotación!$O:$O,0,0,-1),"")))),"")</f>
        <v>7300000</v>
      </c>
      <c r="I463" s="13">
        <f>IFERROR(IF($F463="ALTA",$D463*0.97,
IF($F463="MEDIA",$D463*0.94,
IF($F463="BAJA",$D463*0.87,
IF($F463="LIQUIDAR",_xlfn.XLOOKUP(A463,Rotación!$A:$A,Rotación!$O:$O,0,0,-1),"")))),"")</f>
        <v>7081000</v>
      </c>
      <c r="J463" s="13">
        <f>IFERROR(IF($F463="ALTA",$D463*0.94,
IF($F463="MEDIA",$D463*0.9,
IF($F463="BAJA",$D463*0.85,
IF($F463="LIQUIDAR",_xlfn.XLOOKUP(A463,Rotación!$A:$A,Rotación!$O:$O,0,0,-1),"")))),"")</f>
        <v>6862000</v>
      </c>
      <c r="K463" s="13" t="str">
        <f>_xlfn.XLOOKUP(A463,Rotación!$A:$A,Rotación!$P:$P,"",0,-1)</f>
        <v/>
      </c>
      <c r="L463" s="25" t="e">
        <f t="shared" si="30"/>
        <v>#VALUE!</v>
      </c>
      <c r="M463" s="26">
        <f t="shared" si="31"/>
        <v>0.84931506849315064</v>
      </c>
      <c r="N463" s="22" t="str">
        <f>IFERROR(VLOOKUP(A463,'Base ATR'!$1:$1048576,2,0),"")</f>
        <v/>
      </c>
      <c r="O463" s="23" t="str">
        <f t="shared" ca="1" si="28"/>
        <v/>
      </c>
      <c r="P463" t="str">
        <f t="shared" si="29"/>
        <v/>
      </c>
      <c r="R463" t="e">
        <f>VLOOKUP(A463,FORMULA!A:A,1,0)</f>
        <v>#N/A</v>
      </c>
    </row>
    <row r="464" spans="1:18" x14ac:dyDescent="0.3">
      <c r="A464" t="s">
        <v>5524</v>
      </c>
      <c r="B464" t="str">
        <f>IFERROR(VLOOKUP(A464,'Base ATP'!$1:$1048576,3,0),"")</f>
        <v>KIA</v>
      </c>
      <c r="C464" s="19" t="str">
        <f>IFERROR(VLOOKUP(A464,'Base ATP'!$1:$1048576,4,0),"")</f>
        <v>NUEVO MORNING</v>
      </c>
      <c r="D464" s="20">
        <v>12700000</v>
      </c>
      <c r="E464" s="20">
        <v>11000000</v>
      </c>
      <c r="F464" s="13" t="s">
        <v>5397</v>
      </c>
      <c r="G464" s="13">
        <f>IFERROR(IF($F464="ALTA",$D464*1.03,
IF($F464="MEDIA",$D464*1,
IF($F464="BAJA",$D464*0.92,
IF($F464="LIQUIDAR",_xlfn.XLOOKUP(A464,Rotación!$A:$A,Rotación!$O:$O,0,0,-1),"")))),"")</f>
        <v>13081000</v>
      </c>
      <c r="H464" s="13">
        <f>IFERROR(IF($F464="ALTA",$D464*1,
IF($F464="MEDIA",$D464*0.97,
IF($F464="BAJA",$D464*0.9,
IF($F464="LIQUIDAR",_xlfn.XLOOKUP(A464,Rotación!$A:$A,Rotación!$O:$O,0,0,-1),"")))),"")</f>
        <v>12700000</v>
      </c>
      <c r="I464" s="13">
        <f>IFERROR(IF($F464="ALTA",$D464*0.97,
IF($F464="MEDIA",$D464*0.94,
IF($F464="BAJA",$D464*0.87,
IF($F464="LIQUIDAR",_xlfn.XLOOKUP(A464,Rotación!$A:$A,Rotación!$O:$O,0,0,-1),"")))),"")</f>
        <v>12319000</v>
      </c>
      <c r="J464" s="13">
        <f>IFERROR(IF($F464="ALTA",$D464*0.94,
IF($F464="MEDIA",$D464*0.9,
IF($F464="BAJA",$D464*0.85,
IF($F464="LIQUIDAR",_xlfn.XLOOKUP(A464,Rotación!$A:$A,Rotación!$O:$O,0,0,-1),"")))),"")</f>
        <v>11938000</v>
      </c>
      <c r="K464" s="13" t="str">
        <f>_xlfn.XLOOKUP(A464,Rotación!$A:$A,Rotación!$P:$P,"",0,-1)</f>
        <v/>
      </c>
      <c r="L464" s="25" t="e">
        <f t="shared" si="30"/>
        <v>#VALUE!</v>
      </c>
      <c r="M464" s="26">
        <f t="shared" si="31"/>
        <v>0.86614173228346458</v>
      </c>
      <c r="N464" s="22" t="str">
        <f>IFERROR(VLOOKUP(A464,'Base ATR'!$1:$1048576,2,0),"")</f>
        <v/>
      </c>
      <c r="O464" s="23" t="str">
        <f t="shared" ca="1" si="28"/>
        <v/>
      </c>
      <c r="P464" t="str">
        <f t="shared" si="29"/>
        <v/>
      </c>
      <c r="R464" t="e">
        <f>VLOOKUP(A464,FORMULA!A:A,1,0)</f>
        <v>#N/A</v>
      </c>
    </row>
    <row r="465" spans="1:18" x14ac:dyDescent="0.3">
      <c r="A465" t="s">
        <v>5525</v>
      </c>
      <c r="B465" t="str">
        <f>IFERROR(VLOOKUP(A465,'Base ATP'!$1:$1048576,3,0),"")</f>
        <v>HYUNDAI</v>
      </c>
      <c r="C465" s="19" t="str">
        <f>IFERROR(VLOOKUP(A465,'Base ATP'!$1:$1048576,4,0),"")</f>
        <v>CRETA</v>
      </c>
      <c r="D465" s="20">
        <v>16900000</v>
      </c>
      <c r="E465" s="20">
        <v>14000000</v>
      </c>
      <c r="F465" s="13" t="s">
        <v>4033</v>
      </c>
      <c r="G465" s="13">
        <f>IFERROR(IF($F465="ALTA",$D465*1.03,
IF($F465="MEDIA",$D465*1,
IF($F465="BAJA",$D465*0.92,
IF($F465="LIQUIDAR",_xlfn.XLOOKUP(A465,Rotación!$A:$A,Rotación!$O:$O,0,0,-1),"")))),"")</f>
        <v>16900000</v>
      </c>
      <c r="H465" s="13">
        <f>IFERROR(IF($F465="ALTA",$D465*1,
IF($F465="MEDIA",$D465*0.97,
IF($F465="BAJA",$D465*0.9,
IF($F465="LIQUIDAR",_xlfn.XLOOKUP(A465,Rotación!$A:$A,Rotación!$O:$O,0,0,-1),"")))),"")</f>
        <v>16393000</v>
      </c>
      <c r="I465" s="13">
        <f>IFERROR(IF($F465="ALTA",$D465*0.97,
IF($F465="MEDIA",$D465*0.94,
IF($F465="BAJA",$D465*0.87,
IF($F465="LIQUIDAR",_xlfn.XLOOKUP(A465,Rotación!$A:$A,Rotación!$O:$O,0,0,-1),"")))),"")</f>
        <v>15886000</v>
      </c>
      <c r="J465" s="13">
        <f>IFERROR(IF($F465="ALTA",$D465*0.94,
IF($F465="MEDIA",$D465*0.9,
IF($F465="BAJA",$D465*0.85,
IF($F465="LIQUIDAR",_xlfn.XLOOKUP(A465,Rotación!$A:$A,Rotación!$O:$O,0,0,-1),"")))),"")</f>
        <v>15210000</v>
      </c>
      <c r="K465" s="13" t="str">
        <f>_xlfn.XLOOKUP(A465,Rotación!$A:$A,Rotación!$P:$P,"",0,-1)</f>
        <v/>
      </c>
      <c r="L465" s="25" t="e">
        <f t="shared" si="30"/>
        <v>#VALUE!</v>
      </c>
      <c r="M465" s="26">
        <f t="shared" si="31"/>
        <v>0.82840236686390534</v>
      </c>
      <c r="N465" s="22" t="str">
        <f>IFERROR(VLOOKUP(A465,'Base ATR'!$1:$1048576,2,0),"")</f>
        <v/>
      </c>
      <c r="O465" s="23" t="str">
        <f t="shared" ref="O465:O528" ca="1" si="32">IF(N465="","",TODAY()-N465)</f>
        <v/>
      </c>
      <c r="P465" t="str">
        <f t="shared" ref="P465:P528" si="33">IF(N465="", "", IF(K465 &gt; D465, "SOBRE MERCADO", IF(K465 &lt; D465, "BAJO MERCADO", "ALINEADO")))</f>
        <v/>
      </c>
      <c r="R465" t="e">
        <f>VLOOKUP(A465,FORMULA!A:A,1,0)</f>
        <v>#N/A</v>
      </c>
    </row>
    <row r="466" spans="1:18" x14ac:dyDescent="0.3">
      <c r="A466" t="s">
        <v>5526</v>
      </c>
      <c r="B466" t="str">
        <f>IFERROR(VLOOKUP(A466,'Base ATP'!$1:$1048576,3,0),"")</f>
        <v>EXEED</v>
      </c>
      <c r="C466" s="19" t="str">
        <f>IFERROR(VLOOKUP(A466,'Base ATP'!$1:$1048576,4,0),"")</f>
        <v>LX</v>
      </c>
      <c r="D466" s="20">
        <v>14500000</v>
      </c>
      <c r="E466" s="20">
        <v>11600000</v>
      </c>
      <c r="F466" s="13" t="s">
        <v>5398</v>
      </c>
      <c r="G466" s="13">
        <f>IFERROR(IF($F466="ALTA",$D466*1.03,
IF($F466="MEDIA",$D466*1,
IF($F466="BAJA",$D466*0.92,
IF($F466="LIQUIDAR",_xlfn.XLOOKUP(A466,Rotación!$A:$A,Rotación!$O:$O,0,0,-1),"")))),"")</f>
        <v>13340000</v>
      </c>
      <c r="H466" s="13">
        <f>IFERROR(IF($F466="ALTA",$D466*1,
IF($F466="MEDIA",$D466*0.97,
IF($F466="BAJA",$D466*0.9,
IF($F466="LIQUIDAR",_xlfn.XLOOKUP(A466,Rotación!$A:$A,Rotación!$O:$O,0,0,-1),"")))),"")</f>
        <v>13050000</v>
      </c>
      <c r="I466" s="13">
        <f>IFERROR(IF($F466="ALTA",$D466*0.97,
IF($F466="MEDIA",$D466*0.94,
IF($F466="BAJA",$D466*0.87,
IF($F466="LIQUIDAR",_xlfn.XLOOKUP(A466,Rotación!$A:$A,Rotación!$O:$O,0,0,-1),"")))),"")</f>
        <v>12615000</v>
      </c>
      <c r="J466" s="13">
        <f>IFERROR(IF($F466="ALTA",$D466*0.94,
IF($F466="MEDIA",$D466*0.9,
IF($F466="BAJA",$D466*0.85,
IF($F466="LIQUIDAR",_xlfn.XLOOKUP(A466,Rotación!$A:$A,Rotación!$O:$O,0,0,-1),"")))),"")</f>
        <v>12325000</v>
      </c>
      <c r="K466" s="13" t="str">
        <f>_xlfn.XLOOKUP(A466,Rotación!$A:$A,Rotación!$P:$P,"",0,-1)</f>
        <v/>
      </c>
      <c r="L466" s="25" t="e">
        <f t="shared" si="30"/>
        <v>#VALUE!</v>
      </c>
      <c r="M466" s="26">
        <f t="shared" si="31"/>
        <v>0.8</v>
      </c>
      <c r="N466" s="22" t="str">
        <f>IFERROR(VLOOKUP(A466,'Base ATR'!$1:$1048576,2,0),"")</f>
        <v/>
      </c>
      <c r="O466" s="23" t="str">
        <f t="shared" ca="1" si="32"/>
        <v/>
      </c>
      <c r="P466" t="str">
        <f t="shared" si="33"/>
        <v/>
      </c>
      <c r="R466" t="e">
        <f>VLOOKUP(A466,FORMULA!A:A,1,0)</f>
        <v>#N/A</v>
      </c>
    </row>
    <row r="467" spans="1:18" x14ac:dyDescent="0.3">
      <c r="A467" t="s">
        <v>5527</v>
      </c>
      <c r="B467" t="str">
        <f>IFERROR(VLOOKUP(A467,'Base ATP'!$1:$1048576,3,0),"")</f>
        <v>CHERY</v>
      </c>
      <c r="C467" s="19" t="str">
        <f>IFERROR(VLOOKUP(A467,'Base ATP'!$1:$1048576,4,0),"")</f>
        <v>TIGGO 3</v>
      </c>
      <c r="D467" s="20">
        <v>8600000</v>
      </c>
      <c r="E467" s="20">
        <v>7500000</v>
      </c>
      <c r="F467" s="13" t="s">
        <v>5397</v>
      </c>
      <c r="G467" s="13">
        <f>IFERROR(IF($F467="ALTA",$D467*1.03,
IF($F467="MEDIA",$D467*1,
IF($F467="BAJA",$D467*0.92,
IF($F467="LIQUIDAR",_xlfn.XLOOKUP(A467,Rotación!$A:$A,Rotación!$O:$O,0,0,-1),"")))),"")</f>
        <v>8858000</v>
      </c>
      <c r="H467" s="13">
        <f>IFERROR(IF($F467="ALTA",$D467*1,
IF($F467="MEDIA",$D467*0.97,
IF($F467="BAJA",$D467*0.9,
IF($F467="LIQUIDAR",_xlfn.XLOOKUP(A467,Rotación!$A:$A,Rotación!$O:$O,0,0,-1),"")))),"")</f>
        <v>8600000</v>
      </c>
      <c r="I467" s="13">
        <f>IFERROR(IF($F467="ALTA",$D467*0.97,
IF($F467="MEDIA",$D467*0.94,
IF($F467="BAJA",$D467*0.87,
IF($F467="LIQUIDAR",_xlfn.XLOOKUP(A467,Rotación!$A:$A,Rotación!$O:$O,0,0,-1),"")))),"")</f>
        <v>8342000</v>
      </c>
      <c r="J467" s="13">
        <f>IFERROR(IF($F467="ALTA",$D467*0.94,
IF($F467="MEDIA",$D467*0.9,
IF($F467="BAJA",$D467*0.85,
IF($F467="LIQUIDAR",_xlfn.XLOOKUP(A467,Rotación!$A:$A,Rotación!$O:$O,0,0,-1),"")))),"")</f>
        <v>8084000</v>
      </c>
      <c r="K467" s="13" t="str">
        <f>_xlfn.XLOOKUP(A467,Rotación!$A:$A,Rotación!$P:$P,"",0,-1)</f>
        <v/>
      </c>
      <c r="L467" s="25" t="e">
        <f t="shared" si="30"/>
        <v>#VALUE!</v>
      </c>
      <c r="M467" s="26">
        <f t="shared" si="31"/>
        <v>0.87209302325581395</v>
      </c>
      <c r="N467" s="22" t="str">
        <f>IFERROR(VLOOKUP(A467,'Base ATR'!$1:$1048576,2,0),"")</f>
        <v/>
      </c>
      <c r="O467" s="23" t="str">
        <f t="shared" ca="1" si="32"/>
        <v/>
      </c>
      <c r="P467" t="str">
        <f t="shared" si="33"/>
        <v/>
      </c>
      <c r="R467" t="e">
        <f>VLOOKUP(A467,FORMULA!A:A,1,0)</f>
        <v>#N/A</v>
      </c>
    </row>
    <row r="468" spans="1:18" x14ac:dyDescent="0.3">
      <c r="A468" t="s">
        <v>5357</v>
      </c>
      <c r="B468" t="str">
        <f>IFERROR(VLOOKUP(A468,'Base ATP'!$1:$1048576,3,0),"")</f>
        <v>MG</v>
      </c>
      <c r="C468" s="19" t="str">
        <f>IFERROR(VLOOKUP(A468,'Base ATP'!$1:$1048576,4,0),"")</f>
        <v>ZS</v>
      </c>
      <c r="D468" s="20">
        <v>8600000</v>
      </c>
      <c r="E468" s="20">
        <v>6700000</v>
      </c>
      <c r="F468" s="13" t="s">
        <v>4033</v>
      </c>
      <c r="G468" s="13">
        <f>IFERROR(IF($F468="ALTA",$D468*1.03,
IF($F468="MEDIA",$D468*1,
IF($F468="BAJA",$D468*0.92,
IF($F468="LIQUIDAR",_xlfn.XLOOKUP(A468,Rotación!$A:$A,Rotación!$O:$O,0,0,-1),"")))),"")</f>
        <v>8600000</v>
      </c>
      <c r="H468" s="13">
        <f>IFERROR(IF($F468="ALTA",$D468*1,
IF($F468="MEDIA",$D468*0.97,
IF($F468="BAJA",$D468*0.9,
IF($F468="LIQUIDAR",_xlfn.XLOOKUP(A468,Rotación!$A:$A,Rotación!$O:$O,0,0,-1),"")))),"")</f>
        <v>8342000</v>
      </c>
      <c r="I468" s="13">
        <f>IFERROR(IF($F468="ALTA",$D468*0.97,
IF($F468="MEDIA",$D468*0.94,
IF($F468="BAJA",$D468*0.87,
IF($F468="LIQUIDAR",_xlfn.XLOOKUP(A468,Rotación!$A:$A,Rotación!$O:$O,0,0,-1),"")))),"")</f>
        <v>8084000</v>
      </c>
      <c r="J468" s="13">
        <f>IFERROR(IF($F468="ALTA",$D468*0.94,
IF($F468="MEDIA",$D468*0.9,
IF($F468="BAJA",$D468*0.85,
IF($F468="LIQUIDAR",_xlfn.XLOOKUP(A468,Rotación!$A:$A,Rotación!$O:$O,0,0,-1),"")))),"")</f>
        <v>7740000</v>
      </c>
      <c r="K468" s="13" t="str">
        <f>_xlfn.XLOOKUP(A468,Rotación!$A:$A,Rotación!$P:$P,"",0,-1)</f>
        <v/>
      </c>
      <c r="L468" s="25" t="e">
        <f t="shared" si="30"/>
        <v>#VALUE!</v>
      </c>
      <c r="M468" s="26">
        <f t="shared" si="31"/>
        <v>0.77906976744186052</v>
      </c>
      <c r="N468" s="22">
        <f>IFERROR(VLOOKUP(A468,'Base ATR'!$1:$1048576,2,0),"")</f>
        <v>46093.693749999999</v>
      </c>
      <c r="O468" s="23">
        <f t="shared" ca="1" si="32"/>
        <v>132.30625000000146</v>
      </c>
      <c r="P468" t="str">
        <f t="shared" si="33"/>
        <v>SOBRE MERCADO</v>
      </c>
      <c r="R468" t="e">
        <f>VLOOKUP(A468,FORMULA!A:A,1,0)</f>
        <v>#N/A</v>
      </c>
    </row>
    <row r="469" spans="1:18" x14ac:dyDescent="0.3">
      <c r="A469" t="s">
        <v>5528</v>
      </c>
      <c r="B469" t="str">
        <f>IFERROR(VLOOKUP(A469,'Base ATP'!$1:$1048576,3,0),"")</f>
        <v>KIA</v>
      </c>
      <c r="C469" s="19" t="str">
        <f>IFERROR(VLOOKUP(A469,'Base ATP'!$1:$1048576,4,0),"")</f>
        <v>SOLUTO</v>
      </c>
      <c r="D469" s="20">
        <v>10000000</v>
      </c>
      <c r="E469" s="20">
        <v>8700000</v>
      </c>
      <c r="F469" s="13" t="s">
        <v>5397</v>
      </c>
      <c r="G469" s="13">
        <f>IFERROR(IF($F469="ALTA",$D469*1.03,
IF($F469="MEDIA",$D469*1,
IF($F469="BAJA",$D469*0.92,
IF($F469="LIQUIDAR",_xlfn.XLOOKUP(A469,Rotación!$A:$A,Rotación!$O:$O,0,0,-1),"")))),"")</f>
        <v>10300000</v>
      </c>
      <c r="H469" s="13">
        <f>IFERROR(IF($F469="ALTA",$D469*1,
IF($F469="MEDIA",$D469*0.97,
IF($F469="BAJA",$D469*0.9,
IF($F469="LIQUIDAR",_xlfn.XLOOKUP(A469,Rotación!$A:$A,Rotación!$O:$O,0,0,-1),"")))),"")</f>
        <v>10000000</v>
      </c>
      <c r="I469" s="13">
        <f>IFERROR(IF($F469="ALTA",$D469*0.97,
IF($F469="MEDIA",$D469*0.94,
IF($F469="BAJA",$D469*0.87,
IF($F469="LIQUIDAR",_xlfn.XLOOKUP(A469,Rotación!$A:$A,Rotación!$O:$O,0,0,-1),"")))),"")</f>
        <v>9700000</v>
      </c>
      <c r="J469" s="13">
        <f>IFERROR(IF($F469="ALTA",$D469*0.94,
IF($F469="MEDIA",$D469*0.9,
IF($F469="BAJA",$D469*0.85,
IF($F469="LIQUIDAR",_xlfn.XLOOKUP(A469,Rotación!$A:$A,Rotación!$O:$O,0,0,-1),"")))),"")</f>
        <v>9400000</v>
      </c>
      <c r="K469" s="13" t="str">
        <f>_xlfn.XLOOKUP(A469,Rotación!$A:$A,Rotación!$P:$P,"",0,-1)</f>
        <v/>
      </c>
      <c r="L469" s="25" t="e">
        <f t="shared" si="30"/>
        <v>#VALUE!</v>
      </c>
      <c r="M469" s="26">
        <f t="shared" si="31"/>
        <v>0.87</v>
      </c>
      <c r="N469" s="22" t="str">
        <f>IFERROR(VLOOKUP(A469,'Base ATR'!$1:$1048576,2,0),"")</f>
        <v/>
      </c>
      <c r="O469" s="23" t="str">
        <f t="shared" ca="1" si="32"/>
        <v/>
      </c>
      <c r="P469" t="str">
        <f t="shared" si="33"/>
        <v/>
      </c>
      <c r="R469" t="e">
        <f>VLOOKUP(A469,FORMULA!A:A,1,0)</f>
        <v>#N/A</v>
      </c>
    </row>
    <row r="470" spans="1:18" x14ac:dyDescent="0.3">
      <c r="A470" t="s">
        <v>5529</v>
      </c>
      <c r="B470" t="str">
        <f>IFERROR(VLOOKUP(A470,'Base ATP'!$1:$1048576,3,0),"")</f>
        <v>KIA</v>
      </c>
      <c r="C470" s="19" t="str">
        <f>IFERROR(VLOOKUP(A470,'Base ATP'!$1:$1048576,4,0),"")</f>
        <v>RIO 4</v>
      </c>
      <c r="D470" s="20">
        <v>7190000</v>
      </c>
      <c r="E470" s="20">
        <v>5500000</v>
      </c>
      <c r="F470" s="13" t="s">
        <v>4033</v>
      </c>
      <c r="G470" s="13">
        <f>IFERROR(IF($F470="ALTA",$D470*1.03,
IF($F470="MEDIA",$D470*1,
IF($F470="BAJA",$D470*0.92,
IF($F470="LIQUIDAR",_xlfn.XLOOKUP(A470,Rotación!$A:$A,Rotación!$O:$O,0,0,-1),"")))),"")</f>
        <v>7190000</v>
      </c>
      <c r="H470" s="13">
        <f>IFERROR(IF($F470="ALTA",$D470*1,
IF($F470="MEDIA",$D470*0.97,
IF($F470="BAJA",$D470*0.9,
IF($F470="LIQUIDAR",_xlfn.XLOOKUP(A470,Rotación!$A:$A,Rotación!$O:$O,0,0,-1),"")))),"")</f>
        <v>6974300</v>
      </c>
      <c r="I470" s="13">
        <f>IFERROR(IF($F470="ALTA",$D470*0.97,
IF($F470="MEDIA",$D470*0.94,
IF($F470="BAJA",$D470*0.87,
IF($F470="LIQUIDAR",_xlfn.XLOOKUP(A470,Rotación!$A:$A,Rotación!$O:$O,0,0,-1),"")))),"")</f>
        <v>6758600</v>
      </c>
      <c r="J470" s="13">
        <f>IFERROR(IF($F470="ALTA",$D470*0.94,
IF($F470="MEDIA",$D470*0.9,
IF($F470="BAJA",$D470*0.85,
IF($F470="LIQUIDAR",_xlfn.XLOOKUP(A470,Rotación!$A:$A,Rotación!$O:$O,0,0,-1),"")))),"")</f>
        <v>6471000</v>
      </c>
      <c r="K470" s="13" t="str">
        <f>_xlfn.XLOOKUP(A470,Rotación!$A:$A,Rotación!$P:$P,"",0,-1)</f>
        <v/>
      </c>
      <c r="L470" s="25" t="e">
        <f t="shared" si="30"/>
        <v>#VALUE!</v>
      </c>
      <c r="M470" s="26">
        <f t="shared" si="31"/>
        <v>0.7649513212795549</v>
      </c>
      <c r="N470" s="22" t="str">
        <f>IFERROR(VLOOKUP(A470,'Base ATR'!$1:$1048576,2,0),"")</f>
        <v/>
      </c>
      <c r="O470" s="23" t="str">
        <f t="shared" ca="1" si="32"/>
        <v/>
      </c>
      <c r="P470" t="str">
        <f t="shared" si="33"/>
        <v/>
      </c>
      <c r="R470" t="e">
        <f>VLOOKUP(A470,FORMULA!A:A,1,0)</f>
        <v>#N/A</v>
      </c>
    </row>
    <row r="471" spans="1:18" x14ac:dyDescent="0.3">
      <c r="A471" t="s">
        <v>5530</v>
      </c>
      <c r="B471" t="str">
        <f>IFERROR(VLOOKUP(A471,'Base ATP'!$1:$1048576,3,0),"")</f>
        <v>DFSK</v>
      </c>
      <c r="C471" s="19" t="str">
        <f>IFERROR(VLOOKUP(A471,'Base ATP'!$1:$1048576,4,0),"")</f>
        <v>TRUCK</v>
      </c>
      <c r="D471" s="20">
        <v>7800000</v>
      </c>
      <c r="E471" s="20">
        <v>5800000</v>
      </c>
      <c r="F471" s="13" t="s">
        <v>5398</v>
      </c>
      <c r="G471" s="13">
        <f>IFERROR(IF($F471="ALTA",$D471*1.03,
IF($F471="MEDIA",$D471*1,
IF($F471="BAJA",$D471*0.92,
IF($F471="LIQUIDAR",_xlfn.XLOOKUP(A471,Rotación!$A:$A,Rotación!$O:$O,0,0,-1),"")))),"")</f>
        <v>7176000</v>
      </c>
      <c r="H471" s="13">
        <f>IFERROR(IF($F471="ALTA",$D471*1,
IF($F471="MEDIA",$D471*0.97,
IF($F471="BAJA",$D471*0.9,
IF($F471="LIQUIDAR",_xlfn.XLOOKUP(A471,Rotación!$A:$A,Rotación!$O:$O,0,0,-1),"")))),"")</f>
        <v>7020000</v>
      </c>
      <c r="I471" s="13">
        <f>IFERROR(IF($F471="ALTA",$D471*0.97,
IF($F471="MEDIA",$D471*0.94,
IF($F471="BAJA",$D471*0.87,
IF($F471="LIQUIDAR",_xlfn.XLOOKUP(A471,Rotación!$A:$A,Rotación!$O:$O,0,0,-1),"")))),"")</f>
        <v>6786000</v>
      </c>
      <c r="J471" s="13">
        <f>IFERROR(IF($F471="ALTA",$D471*0.94,
IF($F471="MEDIA",$D471*0.9,
IF($F471="BAJA",$D471*0.85,
IF($F471="LIQUIDAR",_xlfn.XLOOKUP(A471,Rotación!$A:$A,Rotación!$O:$O,0,0,-1),"")))),"")</f>
        <v>6630000</v>
      </c>
      <c r="K471" s="13" t="str">
        <f>_xlfn.XLOOKUP(A471,Rotación!$A:$A,Rotación!$P:$P,"",0,-1)</f>
        <v/>
      </c>
      <c r="L471" s="25" t="e">
        <f t="shared" si="30"/>
        <v>#VALUE!</v>
      </c>
      <c r="M471" s="26">
        <f t="shared" si="31"/>
        <v>0.74358974358974361</v>
      </c>
      <c r="N471" s="22">
        <f>IFERROR(VLOOKUP(A471,'Base ATR'!$1:$1048576,2,0),"")</f>
        <v>46119.713888888888</v>
      </c>
      <c r="O471" s="23">
        <f t="shared" ca="1" si="32"/>
        <v>106.2861111111124</v>
      </c>
      <c r="P471" t="str">
        <f t="shared" si="33"/>
        <v>SOBRE MERCADO</v>
      </c>
      <c r="R471" t="e">
        <f>VLOOKUP(A471,FORMULA!A:A,1,0)</f>
        <v>#N/A</v>
      </c>
    </row>
    <row r="472" spans="1:18" x14ac:dyDescent="0.3">
      <c r="A472" t="s">
        <v>5531</v>
      </c>
      <c r="B472" t="str">
        <f>IFERROR(VLOOKUP(A472,'Base ATP'!$1:$1048576,3,0),"")</f>
        <v>OPEL</v>
      </c>
      <c r="C472" s="19" t="str">
        <f>IFERROR(VLOOKUP(A472,'Base ATP'!$1:$1048576,4,0),"")</f>
        <v>NEW MOKKA</v>
      </c>
      <c r="D472" s="20">
        <v>13400000</v>
      </c>
      <c r="E472" s="20">
        <v>11000000</v>
      </c>
      <c r="F472" s="13" t="s">
        <v>4033</v>
      </c>
      <c r="G472" s="13">
        <f>IFERROR(IF($F472="ALTA",$D472*1.03,
IF($F472="MEDIA",$D472*1,
IF($F472="BAJA",$D472*0.92,
IF($F472="LIQUIDAR",_xlfn.XLOOKUP(A472,Rotación!$A:$A,Rotación!$O:$O,0,0,-1),"")))),"")</f>
        <v>13400000</v>
      </c>
      <c r="H472" s="13">
        <f>IFERROR(IF($F472="ALTA",$D472*1,
IF($F472="MEDIA",$D472*0.97,
IF($F472="BAJA",$D472*0.9,
IF($F472="LIQUIDAR",_xlfn.XLOOKUP(A472,Rotación!$A:$A,Rotación!$O:$O,0,0,-1),"")))),"")</f>
        <v>12998000</v>
      </c>
      <c r="I472" s="13">
        <f>IFERROR(IF($F472="ALTA",$D472*0.97,
IF($F472="MEDIA",$D472*0.94,
IF($F472="BAJA",$D472*0.87,
IF($F472="LIQUIDAR",_xlfn.XLOOKUP(A472,Rotación!$A:$A,Rotación!$O:$O,0,0,-1),"")))),"")</f>
        <v>12596000</v>
      </c>
      <c r="J472" s="13">
        <f>IFERROR(IF($F472="ALTA",$D472*0.94,
IF($F472="MEDIA",$D472*0.9,
IF($F472="BAJA",$D472*0.85,
IF($F472="LIQUIDAR",_xlfn.XLOOKUP(A472,Rotación!$A:$A,Rotación!$O:$O,0,0,-1),"")))),"")</f>
        <v>12060000</v>
      </c>
      <c r="K472" s="13" t="str">
        <f>_xlfn.XLOOKUP(A472,Rotación!$A:$A,Rotación!$P:$P,"",0,-1)</f>
        <v/>
      </c>
      <c r="L472" s="25" t="e">
        <f t="shared" si="30"/>
        <v>#VALUE!</v>
      </c>
      <c r="M472" s="26">
        <f t="shared" si="31"/>
        <v>0.82089552238805974</v>
      </c>
      <c r="N472" s="22" t="str">
        <f>IFERROR(VLOOKUP(A472,'Base ATR'!$1:$1048576,2,0),"")</f>
        <v/>
      </c>
      <c r="O472" s="23" t="str">
        <f t="shared" ca="1" si="32"/>
        <v/>
      </c>
      <c r="P472" t="str">
        <f t="shared" si="33"/>
        <v/>
      </c>
      <c r="R472" t="e">
        <f>VLOOKUP(A472,FORMULA!A:A,1,0)</f>
        <v>#N/A</v>
      </c>
    </row>
    <row r="473" spans="1:18" x14ac:dyDescent="0.3">
      <c r="A473" t="s">
        <v>5532</v>
      </c>
      <c r="B473" t="str">
        <f>IFERROR(VLOOKUP(A473,'Base ATP'!$1:$1048576,3,0),"")</f>
        <v>CHERY</v>
      </c>
      <c r="C473" s="19" t="str">
        <f>IFERROR(VLOOKUP(A473,'Base ATP'!$1:$1048576,4,0),"")</f>
        <v>TIGGO 7 PRO</v>
      </c>
      <c r="D473" s="20">
        <v>12300000</v>
      </c>
      <c r="E473" s="20">
        <v>10200000</v>
      </c>
      <c r="F473" s="13" t="s">
        <v>4033</v>
      </c>
      <c r="G473" s="13">
        <f>IFERROR(IF($F473="ALTA",$D473*1.03,
IF($F473="MEDIA",$D473*1,
IF($F473="BAJA",$D473*0.92,
IF($F473="LIQUIDAR",_xlfn.XLOOKUP(A473,Rotación!$A:$A,Rotación!$O:$O,0,0,-1),"")))),"")</f>
        <v>12300000</v>
      </c>
      <c r="H473" s="13">
        <f>IFERROR(IF($F473="ALTA",$D473*1,
IF($F473="MEDIA",$D473*0.97,
IF($F473="BAJA",$D473*0.9,
IF($F473="LIQUIDAR",_xlfn.XLOOKUP(A473,Rotación!$A:$A,Rotación!$O:$O,0,0,-1),"")))),"")</f>
        <v>11931000</v>
      </c>
      <c r="I473" s="13">
        <f>IFERROR(IF($F473="ALTA",$D473*0.97,
IF($F473="MEDIA",$D473*0.94,
IF($F473="BAJA",$D473*0.87,
IF($F473="LIQUIDAR",_xlfn.XLOOKUP(A473,Rotación!$A:$A,Rotación!$O:$O,0,0,-1),"")))),"")</f>
        <v>11562000</v>
      </c>
      <c r="J473" s="13">
        <f>IFERROR(IF($F473="ALTA",$D473*0.94,
IF($F473="MEDIA",$D473*0.9,
IF($F473="BAJA",$D473*0.85,
IF($F473="LIQUIDAR",_xlfn.XLOOKUP(A473,Rotación!$A:$A,Rotación!$O:$O,0,0,-1),"")))),"")</f>
        <v>11070000</v>
      </c>
      <c r="K473" s="13" t="str">
        <f>_xlfn.XLOOKUP(A473,Rotación!$A:$A,Rotación!$P:$P,"",0,-1)</f>
        <v/>
      </c>
      <c r="L473" s="25" t="e">
        <f t="shared" si="30"/>
        <v>#VALUE!</v>
      </c>
      <c r="M473" s="26">
        <f t="shared" si="31"/>
        <v>0.82926829268292679</v>
      </c>
      <c r="N473" s="22">
        <f>IFERROR(VLOOKUP(A473,'Base ATR'!$1:$1048576,2,0),"")</f>
        <v>46112.557638888888</v>
      </c>
      <c r="O473" s="23">
        <f t="shared" ca="1" si="32"/>
        <v>113.4423611111124</v>
      </c>
      <c r="P473" t="str">
        <f t="shared" si="33"/>
        <v>SOBRE MERCADO</v>
      </c>
      <c r="R473" t="e">
        <f>VLOOKUP(A473,FORMULA!A:A,1,0)</f>
        <v>#N/A</v>
      </c>
    </row>
    <row r="474" spans="1:18" x14ac:dyDescent="0.3">
      <c r="A474" t="s">
        <v>5533</v>
      </c>
      <c r="B474" t="str">
        <f>IFERROR(VLOOKUP(A474,'Base ATP'!$1:$1048576,3,0),"")</f>
        <v>SUZUKI</v>
      </c>
      <c r="C474" s="19" t="str">
        <f>IFERROR(VLOOKUP(A474,'Base ATP'!$1:$1048576,4,0),"")</f>
        <v>VITARA</v>
      </c>
      <c r="D474" s="20">
        <v>12900000</v>
      </c>
      <c r="E474" s="20">
        <v>10800000</v>
      </c>
      <c r="F474" s="13" t="s">
        <v>4033</v>
      </c>
      <c r="G474" s="13">
        <f>IFERROR(IF($F474="ALTA",$D474*1.03,
IF($F474="MEDIA",$D474*1,
IF($F474="BAJA",$D474*0.92,
IF($F474="LIQUIDAR",_xlfn.XLOOKUP(A474,Rotación!$A:$A,Rotación!$O:$O,0,0,-1),"")))),"")</f>
        <v>12900000</v>
      </c>
      <c r="H474" s="13">
        <f>IFERROR(IF($F474="ALTA",$D474*1,
IF($F474="MEDIA",$D474*0.97,
IF($F474="BAJA",$D474*0.9,
IF($F474="LIQUIDAR",_xlfn.XLOOKUP(A474,Rotación!$A:$A,Rotación!$O:$O,0,0,-1),"")))),"")</f>
        <v>12513000</v>
      </c>
      <c r="I474" s="13">
        <f>IFERROR(IF($F474="ALTA",$D474*0.97,
IF($F474="MEDIA",$D474*0.94,
IF($F474="BAJA",$D474*0.87,
IF($F474="LIQUIDAR",_xlfn.XLOOKUP(A474,Rotación!$A:$A,Rotación!$O:$O,0,0,-1),"")))),"")</f>
        <v>12126000</v>
      </c>
      <c r="J474" s="13">
        <f>IFERROR(IF($F474="ALTA",$D474*0.94,
IF($F474="MEDIA",$D474*0.9,
IF($F474="BAJA",$D474*0.85,
IF($F474="LIQUIDAR",_xlfn.XLOOKUP(A474,Rotación!$A:$A,Rotación!$O:$O,0,0,-1),"")))),"")</f>
        <v>11610000</v>
      </c>
      <c r="K474" s="13" t="str">
        <f>_xlfn.XLOOKUP(A474,Rotación!$A:$A,Rotación!$P:$P,"",0,-1)</f>
        <v/>
      </c>
      <c r="L474" s="25" t="e">
        <f t="shared" si="30"/>
        <v>#VALUE!</v>
      </c>
      <c r="M474" s="26">
        <f t="shared" si="31"/>
        <v>0.83720930232558144</v>
      </c>
      <c r="N474" s="22" t="str">
        <f>IFERROR(VLOOKUP(A474,'Base ATR'!$1:$1048576,2,0),"")</f>
        <v/>
      </c>
      <c r="O474" s="23" t="str">
        <f t="shared" ca="1" si="32"/>
        <v/>
      </c>
      <c r="P474" t="str">
        <f t="shared" si="33"/>
        <v/>
      </c>
      <c r="R474" t="e">
        <f>VLOOKUP(A474,FORMULA!A:A,1,0)</f>
        <v>#N/A</v>
      </c>
    </row>
    <row r="475" spans="1:18" x14ac:dyDescent="0.3">
      <c r="A475" t="s">
        <v>5534</v>
      </c>
      <c r="B475" t="str">
        <f>IFERROR(VLOOKUP(A475,'Base ATP'!$1:$1048576,3,0),"")</f>
        <v>FORD</v>
      </c>
      <c r="C475" s="19" t="str">
        <f>IFERROR(VLOOKUP(A475,'Base ATP'!$1:$1048576,4,0),"")</f>
        <v>RANGER</v>
      </c>
      <c r="D475" s="20">
        <v>35500000</v>
      </c>
      <c r="E475" s="20">
        <v>30000000</v>
      </c>
      <c r="F475" s="13" t="s">
        <v>4033</v>
      </c>
      <c r="G475" s="13">
        <f>IFERROR(IF($F475="ALTA",$D475*1.03,
IF($F475="MEDIA",$D475*1,
IF($F475="BAJA",$D475*0.92,
IF($F475="LIQUIDAR",_xlfn.XLOOKUP(A475,Rotación!$A:$A,Rotación!$O:$O,0,0,-1),"")))),"")</f>
        <v>35500000</v>
      </c>
      <c r="H475" s="13">
        <f>IFERROR(IF($F475="ALTA",$D475*1,
IF($F475="MEDIA",$D475*0.97,
IF($F475="BAJA",$D475*0.9,
IF($F475="LIQUIDAR",_xlfn.XLOOKUP(A475,Rotación!$A:$A,Rotación!$O:$O,0,0,-1),"")))),"")</f>
        <v>34435000</v>
      </c>
      <c r="I475" s="13">
        <f>IFERROR(IF($F475="ALTA",$D475*0.97,
IF($F475="MEDIA",$D475*0.94,
IF($F475="BAJA",$D475*0.87,
IF($F475="LIQUIDAR",_xlfn.XLOOKUP(A475,Rotación!$A:$A,Rotación!$O:$O,0,0,-1),"")))),"")</f>
        <v>33369999.999999996</v>
      </c>
      <c r="J475" s="13">
        <f>IFERROR(IF($F475="ALTA",$D475*0.94,
IF($F475="MEDIA",$D475*0.9,
IF($F475="BAJA",$D475*0.85,
IF($F475="LIQUIDAR",_xlfn.XLOOKUP(A475,Rotación!$A:$A,Rotación!$O:$O,0,0,-1),"")))),"")</f>
        <v>31950000</v>
      </c>
      <c r="K475" s="13" t="str">
        <f>_xlfn.XLOOKUP(A475,Rotación!$A:$A,Rotación!$P:$P,"",0,-1)</f>
        <v/>
      </c>
      <c r="L475" s="25" t="e">
        <f t="shared" si="30"/>
        <v>#VALUE!</v>
      </c>
      <c r="M475" s="26">
        <f t="shared" si="31"/>
        <v>0.84507042253521125</v>
      </c>
      <c r="N475" s="22" t="str">
        <f>IFERROR(VLOOKUP(A475,'Base ATR'!$1:$1048576,2,0),"")</f>
        <v/>
      </c>
      <c r="O475" s="23" t="str">
        <f t="shared" ca="1" si="32"/>
        <v/>
      </c>
      <c r="P475" t="str">
        <f t="shared" si="33"/>
        <v/>
      </c>
      <c r="R475" t="e">
        <f>VLOOKUP(A475,FORMULA!A:A,1,0)</f>
        <v>#N/A</v>
      </c>
    </row>
    <row r="476" spans="1:18" x14ac:dyDescent="0.3">
      <c r="A476" t="s">
        <v>5535</v>
      </c>
      <c r="B476" t="str">
        <f>IFERROR(VLOOKUP(A476,'Base ATP'!$1:$1048576,3,0),"")</f>
        <v>FORD</v>
      </c>
      <c r="C476" s="19" t="str">
        <f>IFERROR(VLOOKUP(A476,'Base ATP'!$1:$1048576,4,0),"")</f>
        <v>NUEVA MAVERICK</v>
      </c>
      <c r="D476" s="20">
        <v>31100000</v>
      </c>
      <c r="E476" s="20">
        <v>26300000</v>
      </c>
      <c r="F476" s="13" t="s">
        <v>4033</v>
      </c>
      <c r="G476" s="13">
        <f>IFERROR(IF($F476="ALTA",$D476*1.03,
IF($F476="MEDIA",$D476*1,
IF($F476="BAJA",$D476*0.92,
IF($F476="LIQUIDAR",_xlfn.XLOOKUP(A476,Rotación!$A:$A,Rotación!$O:$O,0,0,-1),"")))),"")</f>
        <v>31100000</v>
      </c>
      <c r="H476" s="13">
        <f>IFERROR(IF($F476="ALTA",$D476*1,
IF($F476="MEDIA",$D476*0.97,
IF($F476="BAJA",$D476*0.9,
IF($F476="LIQUIDAR",_xlfn.XLOOKUP(A476,Rotación!$A:$A,Rotación!$O:$O,0,0,-1),"")))),"")</f>
        <v>30167000</v>
      </c>
      <c r="I476" s="13">
        <f>IFERROR(IF($F476="ALTA",$D476*0.97,
IF($F476="MEDIA",$D476*0.94,
IF($F476="BAJA",$D476*0.87,
IF($F476="LIQUIDAR",_xlfn.XLOOKUP(A476,Rotación!$A:$A,Rotación!$O:$O,0,0,-1),"")))),"")</f>
        <v>29234000</v>
      </c>
      <c r="J476" s="13">
        <f>IFERROR(IF($F476="ALTA",$D476*0.94,
IF($F476="MEDIA",$D476*0.9,
IF($F476="BAJA",$D476*0.85,
IF($F476="LIQUIDAR",_xlfn.XLOOKUP(A476,Rotación!$A:$A,Rotación!$O:$O,0,0,-1),"")))),"")</f>
        <v>27990000</v>
      </c>
      <c r="K476" s="13">
        <f>_xlfn.XLOOKUP(A476,Rotación!$A:$A,Rotación!$P:$P,"",0,-1)</f>
        <v>29990000</v>
      </c>
      <c r="L476" s="25">
        <f t="shared" si="30"/>
        <v>-1110000</v>
      </c>
      <c r="M476" s="26">
        <f t="shared" si="31"/>
        <v>0.84565916398713825</v>
      </c>
      <c r="N476" s="22">
        <f>IFERROR(VLOOKUP(A476,'Base ATR'!$1:$1048576,2,0),"")</f>
        <v>46112.677777777775</v>
      </c>
      <c r="O476" s="23">
        <f t="shared" ca="1" si="32"/>
        <v>113.32222222222481</v>
      </c>
      <c r="P476" t="str">
        <f t="shared" si="33"/>
        <v>BAJO MERCADO</v>
      </c>
      <c r="R476" t="e">
        <f>VLOOKUP(A476,FORMULA!A:A,1,0)</f>
        <v>#N/A</v>
      </c>
    </row>
    <row r="477" spans="1:18" x14ac:dyDescent="0.3">
      <c r="A477" t="s">
        <v>5536</v>
      </c>
      <c r="B477" t="str">
        <f>IFERROR(VLOOKUP(A477,'Base ATP'!$1:$1048576,3,0),"")</f>
        <v>BAIC</v>
      </c>
      <c r="C477" s="19" t="str">
        <f>IFERROR(VLOOKUP(A477,'Base ATP'!$1:$1048576,4,0),"")</f>
        <v>X25</v>
      </c>
      <c r="D477" s="20">
        <v>7400000</v>
      </c>
      <c r="E477" s="20">
        <v>5800000</v>
      </c>
      <c r="F477" s="13" t="s">
        <v>4033</v>
      </c>
      <c r="G477" s="13">
        <f>IFERROR(IF($F477="ALTA",$D477*1.03,
IF($F477="MEDIA",$D477*1,
IF($F477="BAJA",$D477*0.92,
IF($F477="LIQUIDAR",_xlfn.XLOOKUP(A477,Rotación!$A:$A,Rotación!$O:$O,0,0,-1),"")))),"")</f>
        <v>7400000</v>
      </c>
      <c r="H477" s="13">
        <f>IFERROR(IF($F477="ALTA",$D477*1,
IF($F477="MEDIA",$D477*0.97,
IF($F477="BAJA",$D477*0.9,
IF($F477="LIQUIDAR",_xlfn.XLOOKUP(A477,Rotación!$A:$A,Rotación!$O:$O,0,0,-1),"")))),"")</f>
        <v>7178000</v>
      </c>
      <c r="I477" s="13">
        <f>IFERROR(IF($F477="ALTA",$D477*0.97,
IF($F477="MEDIA",$D477*0.94,
IF($F477="BAJA",$D477*0.87,
IF($F477="LIQUIDAR",_xlfn.XLOOKUP(A477,Rotación!$A:$A,Rotación!$O:$O,0,0,-1),"")))),"")</f>
        <v>6956000</v>
      </c>
      <c r="J477" s="13">
        <f>IFERROR(IF($F477="ALTA",$D477*0.94,
IF($F477="MEDIA",$D477*0.9,
IF($F477="BAJA",$D477*0.85,
IF($F477="LIQUIDAR",_xlfn.XLOOKUP(A477,Rotación!$A:$A,Rotación!$O:$O,0,0,-1),"")))),"")</f>
        <v>6660000</v>
      </c>
      <c r="K477" s="13" t="str">
        <f>_xlfn.XLOOKUP(A477,Rotación!$A:$A,Rotación!$P:$P,"",0,-1)</f>
        <v/>
      </c>
      <c r="L477" s="25" t="e">
        <f t="shared" si="30"/>
        <v>#VALUE!</v>
      </c>
      <c r="M477" s="26">
        <f t="shared" si="31"/>
        <v>0.78378378378378377</v>
      </c>
      <c r="N477" s="22" t="str">
        <f>IFERROR(VLOOKUP(A477,'Base ATR'!$1:$1048576,2,0),"")</f>
        <v/>
      </c>
      <c r="O477" s="23" t="str">
        <f t="shared" ca="1" si="32"/>
        <v/>
      </c>
      <c r="P477" t="str">
        <f t="shared" si="33"/>
        <v/>
      </c>
      <c r="R477" t="e">
        <f>VLOOKUP(A477,FORMULA!A:A,1,0)</f>
        <v>#N/A</v>
      </c>
    </row>
    <row r="478" spans="1:18" x14ac:dyDescent="0.3">
      <c r="A478" t="s">
        <v>5537</v>
      </c>
      <c r="B478" t="str">
        <f>IFERROR(VLOOKUP(A478,'Base ATP'!$1:$1048576,3,0),"")</f>
        <v>CHEVROLET</v>
      </c>
      <c r="C478" s="19" t="str">
        <f>IFERROR(VLOOKUP(A478,'Base ATP'!$1:$1048576,4,0),"")</f>
        <v>SPARK GT</v>
      </c>
      <c r="D478" s="20">
        <v>5000000</v>
      </c>
      <c r="E478" s="20">
        <v>3900000</v>
      </c>
      <c r="F478" s="13" t="s">
        <v>4033</v>
      </c>
      <c r="G478" s="13">
        <f>IFERROR(IF($F478="ALTA",$D478*1.03,
IF($F478="MEDIA",$D478*1,
IF($F478="BAJA",$D478*0.92,
IF($F478="LIQUIDAR",_xlfn.XLOOKUP(A478,Rotación!$A:$A,Rotación!$O:$O,0,0,-1),"")))),"")</f>
        <v>5000000</v>
      </c>
      <c r="H478" s="13">
        <f>IFERROR(IF($F478="ALTA",$D478*1,
IF($F478="MEDIA",$D478*0.97,
IF($F478="BAJA",$D478*0.9,
IF($F478="LIQUIDAR",_xlfn.XLOOKUP(A478,Rotación!$A:$A,Rotación!$O:$O,0,0,-1),"")))),"")</f>
        <v>4850000</v>
      </c>
      <c r="I478" s="13">
        <f>IFERROR(IF($F478="ALTA",$D478*0.97,
IF($F478="MEDIA",$D478*0.94,
IF($F478="BAJA",$D478*0.87,
IF($F478="LIQUIDAR",_xlfn.XLOOKUP(A478,Rotación!$A:$A,Rotación!$O:$O,0,0,-1),"")))),"")</f>
        <v>4700000</v>
      </c>
      <c r="J478" s="13">
        <f>IFERROR(IF($F478="ALTA",$D478*0.94,
IF($F478="MEDIA",$D478*0.9,
IF($F478="BAJA",$D478*0.85,
IF($F478="LIQUIDAR",_xlfn.XLOOKUP(A478,Rotación!$A:$A,Rotación!$O:$O,0,0,-1),"")))),"")</f>
        <v>4500000</v>
      </c>
      <c r="K478" s="13" t="str">
        <f>_xlfn.XLOOKUP(A478,Rotación!$A:$A,Rotación!$P:$P,"",0,-1)</f>
        <v/>
      </c>
      <c r="L478" s="25" t="e">
        <f t="shared" si="30"/>
        <v>#VALUE!</v>
      </c>
      <c r="M478" s="26">
        <f t="shared" si="31"/>
        <v>0.78</v>
      </c>
      <c r="N478" s="22" t="str">
        <f>IFERROR(VLOOKUP(A478,'Base ATR'!$1:$1048576,2,0),"")</f>
        <v/>
      </c>
      <c r="O478" s="23" t="str">
        <f t="shared" ca="1" si="32"/>
        <v/>
      </c>
      <c r="P478" t="str">
        <f t="shared" si="33"/>
        <v/>
      </c>
      <c r="R478" t="e">
        <f>VLOOKUP(A478,FORMULA!A:A,1,0)</f>
        <v>#N/A</v>
      </c>
    </row>
    <row r="479" spans="1:18" x14ac:dyDescent="0.3">
      <c r="A479" t="s">
        <v>5538</v>
      </c>
      <c r="B479" t="str">
        <f>IFERROR(VLOOKUP(A479,'Base ATP'!$1:$1048576,3,0),"")</f>
        <v>KIA</v>
      </c>
      <c r="C479" s="19" t="str">
        <f>IFERROR(VLOOKUP(A479,'Base ATP'!$1:$1048576,4,0),"")</f>
        <v>SPORTAGE</v>
      </c>
      <c r="D479" s="20">
        <v>18700000</v>
      </c>
      <c r="E479" s="20">
        <v>16000000</v>
      </c>
      <c r="F479" s="13" t="s">
        <v>4033</v>
      </c>
      <c r="G479" s="13">
        <f>IFERROR(IF($F479="ALTA",$D479*1.03,
IF($F479="MEDIA",$D479*1,
IF($F479="BAJA",$D479*0.92,
IF($F479="LIQUIDAR",_xlfn.XLOOKUP(A479,Rotación!$A:$A,Rotación!$O:$O,0,0,-1),"")))),"")</f>
        <v>18700000</v>
      </c>
      <c r="H479" s="13">
        <f>IFERROR(IF($F479="ALTA",$D479*1,
IF($F479="MEDIA",$D479*0.97,
IF($F479="BAJA",$D479*0.9,
IF($F479="LIQUIDAR",_xlfn.XLOOKUP(A479,Rotación!$A:$A,Rotación!$O:$O,0,0,-1),"")))),"")</f>
        <v>18139000</v>
      </c>
      <c r="I479" s="13">
        <f>IFERROR(IF($F479="ALTA",$D479*0.97,
IF($F479="MEDIA",$D479*0.94,
IF($F479="BAJA",$D479*0.87,
IF($F479="LIQUIDAR",_xlfn.XLOOKUP(A479,Rotación!$A:$A,Rotación!$O:$O,0,0,-1),"")))),"")</f>
        <v>17578000</v>
      </c>
      <c r="J479" s="13">
        <f>IFERROR(IF($F479="ALTA",$D479*0.94,
IF($F479="MEDIA",$D479*0.9,
IF($F479="BAJA",$D479*0.85,
IF($F479="LIQUIDAR",_xlfn.XLOOKUP(A479,Rotación!$A:$A,Rotación!$O:$O,0,0,-1),"")))),"")</f>
        <v>16830000</v>
      </c>
      <c r="K479" s="13" t="str">
        <f>_xlfn.XLOOKUP(A479,Rotación!$A:$A,Rotación!$P:$P,"",0,-1)</f>
        <v/>
      </c>
      <c r="L479" s="25" t="e">
        <f t="shared" si="30"/>
        <v>#VALUE!</v>
      </c>
      <c r="M479" s="26">
        <f t="shared" si="31"/>
        <v>0.85561497326203206</v>
      </c>
      <c r="N479" s="22" t="str">
        <f>IFERROR(VLOOKUP(A479,'Base ATR'!$1:$1048576,2,0),"")</f>
        <v/>
      </c>
      <c r="O479" s="23" t="str">
        <f t="shared" ca="1" si="32"/>
        <v/>
      </c>
      <c r="P479" t="str">
        <f t="shared" si="33"/>
        <v/>
      </c>
      <c r="R479" t="e">
        <f>VLOOKUP(A479,FORMULA!A:A,1,0)</f>
        <v>#N/A</v>
      </c>
    </row>
    <row r="480" spans="1:18" x14ac:dyDescent="0.3">
      <c r="A480" t="s">
        <v>5539</v>
      </c>
      <c r="B480" t="str">
        <f>IFERROR(VLOOKUP(A480,'Base ATP'!$1:$1048576,3,0),"")</f>
        <v>SEAT</v>
      </c>
      <c r="C480" s="19" t="str">
        <f>IFERROR(VLOOKUP(A480,'Base ATP'!$1:$1048576,4,0),"")</f>
        <v>TARRACO</v>
      </c>
      <c r="D480" s="20">
        <v>16600000</v>
      </c>
      <c r="E480" s="20">
        <v>13000000</v>
      </c>
      <c r="F480" s="13" t="s">
        <v>4033</v>
      </c>
      <c r="G480" s="13">
        <f>IFERROR(IF($F480="ALTA",$D480*1.03,
IF($F480="MEDIA",$D480*1,
IF($F480="BAJA",$D480*0.92,
IF($F480="LIQUIDAR",_xlfn.XLOOKUP(A480,Rotación!$A:$A,Rotación!$O:$O,0,0,-1),"")))),"")</f>
        <v>16600000</v>
      </c>
      <c r="H480" s="13">
        <f>IFERROR(IF($F480="ALTA",$D480*1,
IF($F480="MEDIA",$D480*0.97,
IF($F480="BAJA",$D480*0.9,
IF($F480="LIQUIDAR",_xlfn.XLOOKUP(A480,Rotación!$A:$A,Rotación!$O:$O,0,0,-1),"")))),"")</f>
        <v>16102000</v>
      </c>
      <c r="I480" s="13">
        <f>IFERROR(IF($F480="ALTA",$D480*0.97,
IF($F480="MEDIA",$D480*0.94,
IF($F480="BAJA",$D480*0.87,
IF($F480="LIQUIDAR",_xlfn.XLOOKUP(A480,Rotación!$A:$A,Rotación!$O:$O,0,0,-1),"")))),"")</f>
        <v>15604000</v>
      </c>
      <c r="J480" s="13">
        <f>IFERROR(IF($F480="ALTA",$D480*0.94,
IF($F480="MEDIA",$D480*0.9,
IF($F480="BAJA",$D480*0.85,
IF($F480="LIQUIDAR",_xlfn.XLOOKUP(A480,Rotación!$A:$A,Rotación!$O:$O,0,0,-1),"")))),"")</f>
        <v>14940000</v>
      </c>
      <c r="K480" s="13" t="str">
        <f>_xlfn.XLOOKUP(A480,Rotación!$A:$A,Rotación!$P:$P,"",0,-1)</f>
        <v/>
      </c>
      <c r="L480" s="25" t="e">
        <f t="shared" si="30"/>
        <v>#VALUE!</v>
      </c>
      <c r="M480" s="26">
        <f t="shared" si="31"/>
        <v>0.7831325301204819</v>
      </c>
      <c r="N480" s="22" t="str">
        <f>IFERROR(VLOOKUP(A480,'Base ATR'!$1:$1048576,2,0),"")</f>
        <v/>
      </c>
      <c r="O480" s="23" t="str">
        <f t="shared" ca="1" si="32"/>
        <v/>
      </c>
      <c r="P480" t="str">
        <f t="shared" si="33"/>
        <v/>
      </c>
      <c r="R480" t="e">
        <f>VLOOKUP(A480,FORMULA!A:A,1,0)</f>
        <v>#N/A</v>
      </c>
    </row>
    <row r="481" spans="1:18" x14ac:dyDescent="0.3">
      <c r="A481" t="s">
        <v>5540</v>
      </c>
      <c r="B481" t="str">
        <f>IFERROR(VLOOKUP(A481,'Base ATP'!$1:$1048576,3,0),"")</f>
        <v>MG</v>
      </c>
      <c r="C481" s="19" t="str">
        <f>IFERROR(VLOOKUP(A481,'Base ATP'!$1:$1048576,4,0),"")</f>
        <v>ZS</v>
      </c>
      <c r="D481" s="20">
        <v>9000000</v>
      </c>
      <c r="E481" s="20">
        <v>7300000</v>
      </c>
      <c r="F481" s="13" t="s">
        <v>4033</v>
      </c>
      <c r="G481" s="13">
        <f>IFERROR(IF($F481="ALTA",$D481*1.03,
IF($F481="MEDIA",$D481*1,
IF($F481="BAJA",$D481*0.92,
IF($F481="LIQUIDAR",_xlfn.XLOOKUP(A481,Rotación!$A:$A,Rotación!$O:$O,0,0,-1),"")))),"")</f>
        <v>9000000</v>
      </c>
      <c r="H481" s="13">
        <f>IFERROR(IF($F481="ALTA",$D481*1,
IF($F481="MEDIA",$D481*0.97,
IF($F481="BAJA",$D481*0.9,
IF($F481="LIQUIDAR",_xlfn.XLOOKUP(A481,Rotación!$A:$A,Rotación!$O:$O,0,0,-1),"")))),"")</f>
        <v>8730000</v>
      </c>
      <c r="I481" s="13">
        <f>IFERROR(IF($F481="ALTA",$D481*0.97,
IF($F481="MEDIA",$D481*0.94,
IF($F481="BAJA",$D481*0.87,
IF($F481="LIQUIDAR",_xlfn.XLOOKUP(A481,Rotación!$A:$A,Rotación!$O:$O,0,0,-1),"")))),"")</f>
        <v>8460000</v>
      </c>
      <c r="J481" s="13">
        <f>IFERROR(IF($F481="ALTA",$D481*0.94,
IF($F481="MEDIA",$D481*0.9,
IF($F481="BAJA",$D481*0.85,
IF($F481="LIQUIDAR",_xlfn.XLOOKUP(A481,Rotación!$A:$A,Rotación!$O:$O,0,0,-1),"")))),"")</f>
        <v>8100000</v>
      </c>
      <c r="K481" s="13" t="str">
        <f>_xlfn.XLOOKUP(A481,Rotación!$A:$A,Rotación!$P:$P,"",0,-1)</f>
        <v/>
      </c>
      <c r="L481" s="25" t="e">
        <f t="shared" si="30"/>
        <v>#VALUE!</v>
      </c>
      <c r="M481" s="26">
        <f t="shared" si="31"/>
        <v>0.81111111111111112</v>
      </c>
      <c r="N481" s="22" t="str">
        <f>IFERROR(VLOOKUP(A481,'Base ATR'!$1:$1048576,2,0),"")</f>
        <v/>
      </c>
      <c r="O481" s="23" t="str">
        <f t="shared" ca="1" si="32"/>
        <v/>
      </c>
      <c r="P481" t="str">
        <f t="shared" si="33"/>
        <v/>
      </c>
      <c r="R481" t="e">
        <f>VLOOKUP(A481,FORMULA!A:A,1,0)</f>
        <v>#N/A</v>
      </c>
    </row>
    <row r="482" spans="1:18" x14ac:dyDescent="0.3">
      <c r="A482" t="s">
        <v>5541</v>
      </c>
      <c r="B482" t="str">
        <f>IFERROR(VLOOKUP(A482,'Base ATP'!$1:$1048576,3,0),"")</f>
        <v>CHEVROLET</v>
      </c>
      <c r="C482" s="19" t="str">
        <f>IFERROR(VLOOKUP(A482,'Base ATP'!$1:$1048576,4,0),"")</f>
        <v>GROOVE</v>
      </c>
      <c r="D482" s="20">
        <v>9100000</v>
      </c>
      <c r="E482" s="20">
        <v>7300000</v>
      </c>
      <c r="F482" s="13" t="s">
        <v>4033</v>
      </c>
      <c r="G482" s="13">
        <f>IFERROR(IF($F482="ALTA",$D482*1.03,
IF($F482="MEDIA",$D482*1,
IF($F482="BAJA",$D482*0.92,
IF($F482="LIQUIDAR",_xlfn.XLOOKUP(A482,Rotación!$A:$A,Rotación!$O:$O,0,0,-1),"")))),"")</f>
        <v>9100000</v>
      </c>
      <c r="H482" s="13">
        <f>IFERROR(IF($F482="ALTA",$D482*1,
IF($F482="MEDIA",$D482*0.97,
IF($F482="BAJA",$D482*0.9,
IF($F482="LIQUIDAR",_xlfn.XLOOKUP(A482,Rotación!$A:$A,Rotación!$O:$O,0,0,-1),"")))),"")</f>
        <v>8827000</v>
      </c>
      <c r="I482" s="13">
        <f>IFERROR(IF($F482="ALTA",$D482*0.97,
IF($F482="MEDIA",$D482*0.94,
IF($F482="BAJA",$D482*0.87,
IF($F482="LIQUIDAR",_xlfn.XLOOKUP(A482,Rotación!$A:$A,Rotación!$O:$O,0,0,-1),"")))),"")</f>
        <v>8554000</v>
      </c>
      <c r="J482" s="13">
        <f>IFERROR(IF($F482="ALTA",$D482*0.94,
IF($F482="MEDIA",$D482*0.9,
IF($F482="BAJA",$D482*0.85,
IF($F482="LIQUIDAR",_xlfn.XLOOKUP(A482,Rotación!$A:$A,Rotación!$O:$O,0,0,-1),"")))),"")</f>
        <v>8190000</v>
      </c>
      <c r="K482" s="13" t="str">
        <f>_xlfn.XLOOKUP(A482,Rotación!$A:$A,Rotación!$P:$P,"",0,-1)</f>
        <v/>
      </c>
      <c r="L482" s="25" t="e">
        <f t="shared" si="30"/>
        <v>#VALUE!</v>
      </c>
      <c r="M482" s="26">
        <f t="shared" si="31"/>
        <v>0.80219780219780223</v>
      </c>
      <c r="N482" s="22" t="str">
        <f>IFERROR(VLOOKUP(A482,'Base ATR'!$1:$1048576,2,0),"")</f>
        <v/>
      </c>
      <c r="O482" s="23" t="str">
        <f t="shared" ca="1" si="32"/>
        <v/>
      </c>
      <c r="P482" t="str">
        <f t="shared" si="33"/>
        <v/>
      </c>
      <c r="R482" t="e">
        <f>VLOOKUP(A482,FORMULA!A:A,1,0)</f>
        <v>#N/A</v>
      </c>
    </row>
    <row r="483" spans="1:18" x14ac:dyDescent="0.3">
      <c r="A483" t="s">
        <v>5542</v>
      </c>
      <c r="B483" t="str">
        <f>IFERROR(VLOOKUP(A483,'Base ATP'!$1:$1048576,3,0),"")</f>
        <v>JAECOO</v>
      </c>
      <c r="C483" s="19">
        <f>IFERROR(VLOOKUP(A483,'Base ATP'!$1:$1048576,4,0),"")</f>
        <v>7</v>
      </c>
      <c r="D483" s="20">
        <v>20900000</v>
      </c>
      <c r="E483" s="20">
        <v>17500000</v>
      </c>
      <c r="F483" s="13" t="s">
        <v>4033</v>
      </c>
      <c r="G483" s="13">
        <f>IFERROR(IF($F483="ALTA",$D483*1.03,
IF($F483="MEDIA",$D483*1,
IF($F483="BAJA",$D483*0.92,
IF($F483="LIQUIDAR",_xlfn.XLOOKUP(A483,Rotación!$A:$A,Rotación!$O:$O,0,0,-1),"")))),"")</f>
        <v>20900000</v>
      </c>
      <c r="H483" s="13">
        <f>IFERROR(IF($F483="ALTA",$D483*1,
IF($F483="MEDIA",$D483*0.97,
IF($F483="BAJA",$D483*0.9,
IF($F483="LIQUIDAR",_xlfn.XLOOKUP(A483,Rotación!$A:$A,Rotación!$O:$O,0,0,-1),"")))),"")</f>
        <v>20273000</v>
      </c>
      <c r="I483" s="13">
        <f>IFERROR(IF($F483="ALTA",$D483*0.97,
IF($F483="MEDIA",$D483*0.94,
IF($F483="BAJA",$D483*0.87,
IF($F483="LIQUIDAR",_xlfn.XLOOKUP(A483,Rotación!$A:$A,Rotación!$O:$O,0,0,-1),"")))),"")</f>
        <v>19646000</v>
      </c>
      <c r="J483" s="13">
        <f>IFERROR(IF($F483="ALTA",$D483*0.94,
IF($F483="MEDIA",$D483*0.9,
IF($F483="BAJA",$D483*0.85,
IF($F483="LIQUIDAR",_xlfn.XLOOKUP(A483,Rotación!$A:$A,Rotación!$O:$O,0,0,-1),"")))),"")</f>
        <v>18810000</v>
      </c>
      <c r="K483" s="13" t="str">
        <f>_xlfn.XLOOKUP(A483,Rotación!$A:$A,Rotación!$P:$P,"",0,-1)</f>
        <v/>
      </c>
      <c r="L483" s="25" t="e">
        <f t="shared" si="30"/>
        <v>#VALUE!</v>
      </c>
      <c r="M483" s="26">
        <f t="shared" si="31"/>
        <v>0.83732057416267947</v>
      </c>
      <c r="N483" s="22" t="str">
        <f>IFERROR(VLOOKUP(A483,'Base ATR'!$1:$1048576,2,0),"")</f>
        <v/>
      </c>
      <c r="O483" s="23" t="str">
        <f t="shared" ca="1" si="32"/>
        <v/>
      </c>
      <c r="P483" t="str">
        <f t="shared" si="33"/>
        <v/>
      </c>
      <c r="R483" t="e">
        <f>VLOOKUP(A483,FORMULA!A:A,1,0)</f>
        <v>#N/A</v>
      </c>
    </row>
    <row r="484" spans="1:18" x14ac:dyDescent="0.3">
      <c r="A484" t="s">
        <v>5542</v>
      </c>
      <c r="B484" t="str">
        <f>IFERROR(VLOOKUP(A484,'Base ATP'!$1:$1048576,3,0),"")</f>
        <v>JAECOO</v>
      </c>
      <c r="C484" s="19">
        <f>IFERROR(VLOOKUP(A484,'Base ATP'!$1:$1048576,4,0),"")</f>
        <v>7</v>
      </c>
      <c r="D484" s="20">
        <v>20900000</v>
      </c>
      <c r="E484" s="20">
        <v>17600000</v>
      </c>
      <c r="F484" s="13" t="s">
        <v>4033</v>
      </c>
      <c r="G484" s="13">
        <f>IFERROR(IF($F484="ALTA",$D484*1.03,
IF($F484="MEDIA",$D484*1,
IF($F484="BAJA",$D484*0.92,
IF($F484="LIQUIDAR",_xlfn.XLOOKUP(A484,Rotación!$A:$A,Rotación!$O:$O,0,0,-1),"")))),"")</f>
        <v>20900000</v>
      </c>
      <c r="H484" s="13">
        <f>IFERROR(IF($F484="ALTA",$D484*1,
IF($F484="MEDIA",$D484*0.97,
IF($F484="BAJA",$D484*0.9,
IF($F484="LIQUIDAR",_xlfn.XLOOKUP(A484,Rotación!$A:$A,Rotación!$O:$O,0,0,-1),"")))),"")</f>
        <v>20273000</v>
      </c>
      <c r="I484" s="13">
        <f>IFERROR(IF($F484="ALTA",$D484*0.97,
IF($F484="MEDIA",$D484*0.94,
IF($F484="BAJA",$D484*0.87,
IF($F484="LIQUIDAR",_xlfn.XLOOKUP(A484,Rotación!$A:$A,Rotación!$O:$O,0,0,-1),"")))),"")</f>
        <v>19646000</v>
      </c>
      <c r="J484" s="13">
        <f>IFERROR(IF($F484="ALTA",$D484*0.94,
IF($F484="MEDIA",$D484*0.9,
IF($F484="BAJA",$D484*0.85,
IF($F484="LIQUIDAR",_xlfn.XLOOKUP(A484,Rotación!$A:$A,Rotación!$O:$O,0,0,-1),"")))),"")</f>
        <v>18810000</v>
      </c>
      <c r="K484" s="13" t="str">
        <f>_xlfn.XLOOKUP(A484,Rotación!$A:$A,Rotación!$P:$P,"",0,-1)</f>
        <v/>
      </c>
      <c r="L484" s="25" t="e">
        <f t="shared" si="30"/>
        <v>#VALUE!</v>
      </c>
      <c r="M484" s="26">
        <f t="shared" si="31"/>
        <v>0.84210526315789469</v>
      </c>
      <c r="N484" s="22" t="str">
        <f>IFERROR(VLOOKUP(A484,'Base ATR'!$1:$1048576,2,0),"")</f>
        <v/>
      </c>
      <c r="O484" s="23" t="str">
        <f t="shared" ca="1" si="32"/>
        <v/>
      </c>
      <c r="P484" t="str">
        <f t="shared" si="33"/>
        <v/>
      </c>
      <c r="R484" t="e">
        <f>VLOOKUP(A484,FORMULA!A:A,1,0)</f>
        <v>#N/A</v>
      </c>
    </row>
    <row r="485" spans="1:18" x14ac:dyDescent="0.3">
      <c r="A485" t="s">
        <v>5543</v>
      </c>
      <c r="B485" t="str">
        <f>IFERROR(VLOOKUP(A485,'Base ATP'!$1:$1048576,3,0),"")</f>
        <v>DFSK</v>
      </c>
      <c r="C485" s="19">
        <f>IFERROR(VLOOKUP(A485,'Base ATP'!$1:$1048576,4,0),"")</f>
        <v>580</v>
      </c>
      <c r="D485" s="20">
        <v>8600000</v>
      </c>
      <c r="E485" s="20">
        <v>7000000</v>
      </c>
      <c r="F485" s="13" t="s">
        <v>4033</v>
      </c>
      <c r="G485" s="13">
        <f>IFERROR(IF($F485="ALTA",$D485*1.03,
IF($F485="MEDIA",$D485*1,
IF($F485="BAJA",$D485*0.92,
IF($F485="LIQUIDAR",_xlfn.XLOOKUP(A485,Rotación!$A:$A,Rotación!$O:$O,0,0,-1),"")))),"")</f>
        <v>8600000</v>
      </c>
      <c r="H485" s="13">
        <f>IFERROR(IF($F485="ALTA",$D485*1,
IF($F485="MEDIA",$D485*0.97,
IF($F485="BAJA",$D485*0.9,
IF($F485="LIQUIDAR",_xlfn.XLOOKUP(A485,Rotación!$A:$A,Rotación!$O:$O,0,0,-1),"")))),"")</f>
        <v>8342000</v>
      </c>
      <c r="I485" s="13">
        <f>IFERROR(IF($F485="ALTA",$D485*0.97,
IF($F485="MEDIA",$D485*0.94,
IF($F485="BAJA",$D485*0.87,
IF($F485="LIQUIDAR",_xlfn.XLOOKUP(A485,Rotación!$A:$A,Rotación!$O:$O,0,0,-1),"")))),"")</f>
        <v>8084000</v>
      </c>
      <c r="J485" s="13">
        <f>IFERROR(IF($F485="ALTA",$D485*0.94,
IF($F485="MEDIA",$D485*0.9,
IF($F485="BAJA",$D485*0.85,
IF($F485="LIQUIDAR",_xlfn.XLOOKUP(A485,Rotación!$A:$A,Rotación!$O:$O,0,0,-1),"")))),"")</f>
        <v>7740000</v>
      </c>
      <c r="K485" s="13" t="str">
        <f>_xlfn.XLOOKUP(A485,Rotación!$A:$A,Rotación!$P:$P,"",0,-1)</f>
        <v/>
      </c>
      <c r="L485" s="25" t="e">
        <f t="shared" si="30"/>
        <v>#VALUE!</v>
      </c>
      <c r="M485" s="26">
        <f t="shared" si="31"/>
        <v>0.81395348837209303</v>
      </c>
      <c r="N485" s="22">
        <f>IFERROR(VLOOKUP(A485,'Base ATR'!$1:$1048576,2,0),"")</f>
        <v>46101.681250000001</v>
      </c>
      <c r="O485" s="23">
        <f t="shared" ca="1" si="32"/>
        <v>124.31874999999854</v>
      </c>
      <c r="P485" t="str">
        <f t="shared" si="33"/>
        <v>SOBRE MERCADO</v>
      </c>
      <c r="R485" t="e">
        <f>VLOOKUP(A485,FORMULA!A:A,1,0)</f>
        <v>#N/A</v>
      </c>
    </row>
    <row r="486" spans="1:18" x14ac:dyDescent="0.3">
      <c r="A486" t="s">
        <v>5544</v>
      </c>
      <c r="B486" t="str">
        <f>IFERROR(VLOOKUP(A486,'Base ATP'!$1:$1048576,3,0),"")</f>
        <v>BYD</v>
      </c>
      <c r="C486" s="19" t="str">
        <f>IFERROR(VLOOKUP(A486,'Base ATP'!$1:$1048576,4,0),"")</f>
        <v>SHARK</v>
      </c>
      <c r="D486" s="20">
        <v>40600000</v>
      </c>
      <c r="E486" s="20">
        <v>30000000</v>
      </c>
      <c r="F486" s="13" t="s">
        <v>5398</v>
      </c>
      <c r="G486" s="13">
        <f>IFERROR(IF($F486="ALTA",$D486*1.03,
IF($F486="MEDIA",$D486*1,
IF($F486="BAJA",$D486*0.92,
IF($F486="LIQUIDAR",_xlfn.XLOOKUP(A486,Rotación!$A:$A,Rotación!$O:$O,0,0,-1),"")))),"")</f>
        <v>37352000</v>
      </c>
      <c r="H486" s="13">
        <f>IFERROR(IF($F486="ALTA",$D486*1,
IF($F486="MEDIA",$D486*0.97,
IF($F486="BAJA",$D486*0.9,
IF($F486="LIQUIDAR",_xlfn.XLOOKUP(A486,Rotación!$A:$A,Rotación!$O:$O,0,0,-1),"")))),"")</f>
        <v>36540000</v>
      </c>
      <c r="I486" s="13">
        <f>IFERROR(IF($F486="ALTA",$D486*0.97,
IF($F486="MEDIA",$D486*0.94,
IF($F486="BAJA",$D486*0.87,
IF($F486="LIQUIDAR",_xlfn.XLOOKUP(A486,Rotación!$A:$A,Rotación!$O:$O,0,0,-1),"")))),"")</f>
        <v>35322000</v>
      </c>
      <c r="J486" s="13">
        <f>IFERROR(IF($F486="ALTA",$D486*0.94,
IF($F486="MEDIA",$D486*0.9,
IF($F486="BAJA",$D486*0.85,
IF($F486="LIQUIDAR",_xlfn.XLOOKUP(A486,Rotación!$A:$A,Rotación!$O:$O,0,0,-1),"")))),"")</f>
        <v>34510000</v>
      </c>
      <c r="K486" s="13" t="str">
        <f>_xlfn.XLOOKUP(A486,Rotación!$A:$A,Rotación!$P:$P,"",0,-1)</f>
        <v/>
      </c>
      <c r="L486" s="25" t="e">
        <f t="shared" si="30"/>
        <v>#VALUE!</v>
      </c>
      <c r="M486" s="26">
        <f t="shared" si="31"/>
        <v>0.73891625615763545</v>
      </c>
      <c r="N486" s="22">
        <f>IFERROR(VLOOKUP(A486,'Base ATR'!$1:$1048576,2,0),"")</f>
        <v>46108.697222222225</v>
      </c>
      <c r="O486" s="23">
        <f t="shared" ca="1" si="32"/>
        <v>117.30277777777519</v>
      </c>
      <c r="P486" t="str">
        <f t="shared" si="33"/>
        <v>SOBRE MERCADO</v>
      </c>
      <c r="R486" t="e">
        <f>VLOOKUP(A486,FORMULA!A:A,1,0)</f>
        <v>#N/A</v>
      </c>
    </row>
    <row r="487" spans="1:18" x14ac:dyDescent="0.3">
      <c r="A487" t="s">
        <v>5545</v>
      </c>
      <c r="B487" t="str">
        <f>IFERROR(VLOOKUP(A487,'Base ATP'!$1:$1048576,3,0),"")</f>
        <v>FORD</v>
      </c>
      <c r="C487" s="19" t="str">
        <f>IFERROR(VLOOKUP(A487,'Base ATP'!$1:$1048576,4,0),"")</f>
        <v>EDGE ALL NEW</v>
      </c>
      <c r="D487" s="20">
        <v>13900000</v>
      </c>
      <c r="E487" s="20">
        <v>11500000</v>
      </c>
      <c r="F487" s="13" t="s">
        <v>5398</v>
      </c>
      <c r="G487" s="13">
        <f>IFERROR(IF($F487="ALTA",$D487*1.03,
IF($F487="MEDIA",$D487*1,
IF($F487="BAJA",$D487*0.92,
IF($F487="LIQUIDAR",_xlfn.XLOOKUP(A487,Rotación!$A:$A,Rotación!$O:$O,0,0,-1),"")))),"")</f>
        <v>12788000</v>
      </c>
      <c r="H487" s="13">
        <f>IFERROR(IF($F487="ALTA",$D487*1,
IF($F487="MEDIA",$D487*0.97,
IF($F487="BAJA",$D487*0.9,
IF($F487="LIQUIDAR",_xlfn.XLOOKUP(A487,Rotación!$A:$A,Rotación!$O:$O,0,0,-1),"")))),"")</f>
        <v>12510000</v>
      </c>
      <c r="I487" s="13">
        <f>IFERROR(IF($F487="ALTA",$D487*0.97,
IF($F487="MEDIA",$D487*0.94,
IF($F487="BAJA",$D487*0.87,
IF($F487="LIQUIDAR",_xlfn.XLOOKUP(A487,Rotación!$A:$A,Rotación!$O:$O,0,0,-1),"")))),"")</f>
        <v>12093000</v>
      </c>
      <c r="J487" s="13">
        <f>IFERROR(IF($F487="ALTA",$D487*0.94,
IF($F487="MEDIA",$D487*0.9,
IF($F487="BAJA",$D487*0.85,
IF($F487="LIQUIDAR",_xlfn.XLOOKUP(A487,Rotación!$A:$A,Rotación!$O:$O,0,0,-1),"")))),"")</f>
        <v>11815000</v>
      </c>
      <c r="K487" s="13" t="str">
        <f>_xlfn.XLOOKUP(A487,Rotación!$A:$A,Rotación!$P:$P,"",0,-1)</f>
        <v/>
      </c>
      <c r="L487" s="25" t="e">
        <f t="shared" si="30"/>
        <v>#VALUE!</v>
      </c>
      <c r="M487" s="26">
        <f t="shared" si="31"/>
        <v>0.82733812949640284</v>
      </c>
      <c r="N487" s="22">
        <f>IFERROR(VLOOKUP(A487,'Base ATR'!$1:$1048576,2,0),"")</f>
        <v>46107.701388888891</v>
      </c>
      <c r="O487" s="23">
        <f t="shared" ca="1" si="32"/>
        <v>118.29861111110949</v>
      </c>
      <c r="P487" t="str">
        <f t="shared" si="33"/>
        <v>SOBRE MERCADO</v>
      </c>
      <c r="R487" t="e">
        <f>VLOOKUP(A487,FORMULA!A:A,1,0)</f>
        <v>#N/A</v>
      </c>
    </row>
    <row r="488" spans="1:18" x14ac:dyDescent="0.3">
      <c r="A488" t="s">
        <v>5546</v>
      </c>
      <c r="B488" t="str">
        <f>IFERROR(VLOOKUP(A488,'Base ATP'!$1:$1048576,3,0),"")</f>
        <v>JMC</v>
      </c>
      <c r="C488" s="19" t="str">
        <f>IFERROR(VLOOKUP(A488,'Base ATP'!$1:$1048576,4,0),"")</f>
        <v>NEW VIGUS</v>
      </c>
      <c r="D488" s="20">
        <v>12900000</v>
      </c>
      <c r="E488" s="20">
        <v>11100000</v>
      </c>
      <c r="F488" s="13" t="s">
        <v>4033</v>
      </c>
      <c r="G488" s="13">
        <f>IFERROR(IF($F488="ALTA",$D488*1.03,
IF($F488="MEDIA",$D488*1,
IF($F488="BAJA",$D488*0.92,
IF($F488="LIQUIDAR",_xlfn.XLOOKUP(A488,Rotación!$A:$A,Rotación!$O:$O,0,0,-1),"")))),"")</f>
        <v>12900000</v>
      </c>
      <c r="H488" s="13">
        <f>IFERROR(IF($F488="ALTA",$D488*1,
IF($F488="MEDIA",$D488*0.97,
IF($F488="BAJA",$D488*0.9,
IF($F488="LIQUIDAR",_xlfn.XLOOKUP(A488,Rotación!$A:$A,Rotación!$O:$O,0,0,-1),"")))),"")</f>
        <v>12513000</v>
      </c>
      <c r="I488" s="13">
        <f>IFERROR(IF($F488="ALTA",$D488*0.97,
IF($F488="MEDIA",$D488*0.94,
IF($F488="BAJA",$D488*0.87,
IF($F488="LIQUIDAR",_xlfn.XLOOKUP(A488,Rotación!$A:$A,Rotación!$O:$O,0,0,-1),"")))),"")</f>
        <v>12126000</v>
      </c>
      <c r="J488" s="13">
        <f>IFERROR(IF($F488="ALTA",$D488*0.94,
IF($F488="MEDIA",$D488*0.9,
IF($F488="BAJA",$D488*0.85,
IF($F488="LIQUIDAR",_xlfn.XLOOKUP(A488,Rotación!$A:$A,Rotación!$O:$O,0,0,-1),"")))),"")</f>
        <v>11610000</v>
      </c>
      <c r="K488" s="13" t="str">
        <f>_xlfn.XLOOKUP(A488,Rotación!$A:$A,Rotación!$P:$P,"",0,-1)</f>
        <v/>
      </c>
      <c r="L488" s="25" t="e">
        <f t="shared" si="30"/>
        <v>#VALUE!</v>
      </c>
      <c r="M488" s="26">
        <f t="shared" si="31"/>
        <v>0.86046511627906974</v>
      </c>
      <c r="N488" s="22" t="str">
        <f>IFERROR(VLOOKUP(A488,'Base ATR'!$1:$1048576,2,0),"")</f>
        <v/>
      </c>
      <c r="O488" s="23" t="str">
        <f t="shared" ca="1" si="32"/>
        <v/>
      </c>
      <c r="P488" t="str">
        <f t="shared" si="33"/>
        <v/>
      </c>
      <c r="R488" t="e">
        <f>VLOOKUP(A488,FORMULA!A:A,1,0)</f>
        <v>#N/A</v>
      </c>
    </row>
    <row r="489" spans="1:18" x14ac:dyDescent="0.3">
      <c r="A489" t="s">
        <v>5547</v>
      </c>
      <c r="B489" t="str">
        <f>IFERROR(VLOOKUP(A489,'Base ATP'!$1:$1048576,3,0),"")</f>
        <v>TOYOTA</v>
      </c>
      <c r="C489" s="19" t="str">
        <f>IFERROR(VLOOKUP(A489,'Base ATP'!$1:$1048576,4,0),"")</f>
        <v>RAIZE</v>
      </c>
      <c r="D489" s="20">
        <v>11400000</v>
      </c>
      <c r="E489" s="20">
        <v>9500000</v>
      </c>
      <c r="F489" s="13" t="s">
        <v>4033</v>
      </c>
      <c r="G489" s="13">
        <f>IFERROR(IF($F489="ALTA",$D489*1.03,
IF($F489="MEDIA",$D489*1,
IF($F489="BAJA",$D489*0.92,
IF($F489="LIQUIDAR",_xlfn.XLOOKUP(A489,Rotación!$A:$A,Rotación!$O:$O,0,0,-1),"")))),"")</f>
        <v>11400000</v>
      </c>
      <c r="H489" s="13">
        <f>IFERROR(IF($F489="ALTA",$D489*1,
IF($F489="MEDIA",$D489*0.97,
IF($F489="BAJA",$D489*0.9,
IF($F489="LIQUIDAR",_xlfn.XLOOKUP(A489,Rotación!$A:$A,Rotación!$O:$O,0,0,-1),"")))),"")</f>
        <v>11058000</v>
      </c>
      <c r="I489" s="13">
        <f>IFERROR(IF($F489="ALTA",$D489*0.97,
IF($F489="MEDIA",$D489*0.94,
IF($F489="BAJA",$D489*0.87,
IF($F489="LIQUIDAR",_xlfn.XLOOKUP(A489,Rotación!$A:$A,Rotación!$O:$O,0,0,-1),"")))),"")</f>
        <v>10716000</v>
      </c>
      <c r="J489" s="13">
        <f>IFERROR(IF($F489="ALTA",$D489*0.94,
IF($F489="MEDIA",$D489*0.9,
IF($F489="BAJA",$D489*0.85,
IF($F489="LIQUIDAR",_xlfn.XLOOKUP(A489,Rotación!$A:$A,Rotación!$O:$O,0,0,-1),"")))),"")</f>
        <v>10260000</v>
      </c>
      <c r="K489" s="13" t="str">
        <f>_xlfn.XLOOKUP(A489,Rotación!$A:$A,Rotación!$P:$P,"",0,-1)</f>
        <v/>
      </c>
      <c r="L489" s="25" t="e">
        <f t="shared" si="30"/>
        <v>#VALUE!</v>
      </c>
      <c r="M489" s="26">
        <f t="shared" si="31"/>
        <v>0.83333333333333337</v>
      </c>
      <c r="N489" s="22" t="str">
        <f>IFERROR(VLOOKUP(A489,'Base ATR'!$1:$1048576,2,0),"")</f>
        <v/>
      </c>
      <c r="O489" s="23" t="str">
        <f t="shared" ca="1" si="32"/>
        <v/>
      </c>
      <c r="P489" t="str">
        <f t="shared" si="33"/>
        <v/>
      </c>
      <c r="R489" t="e">
        <f>VLOOKUP(A489,FORMULA!A:A,1,0)</f>
        <v>#N/A</v>
      </c>
    </row>
    <row r="490" spans="1:18" x14ac:dyDescent="0.3">
      <c r="A490" t="s">
        <v>5548</v>
      </c>
      <c r="B490" t="str">
        <f>IFERROR(VLOOKUP(A490,'Base ATP'!$1:$1048576,3,0),"")</f>
        <v>CHERY</v>
      </c>
      <c r="C490" s="19" t="str">
        <f>IFERROR(VLOOKUP(A490,'Base ATP'!$1:$1048576,4,0),"")</f>
        <v>TIGGO 3 PRO</v>
      </c>
      <c r="D490" s="20">
        <v>10400000</v>
      </c>
      <c r="E490" s="20">
        <v>9500000</v>
      </c>
      <c r="F490" s="13" t="s">
        <v>4033</v>
      </c>
      <c r="G490" s="13">
        <f>IFERROR(IF($F490="ALTA",$D490*1.03,
IF($F490="MEDIA",$D490*1,
IF($F490="BAJA",$D490*0.92,
IF($F490="LIQUIDAR",_xlfn.XLOOKUP(A490,Rotación!$A:$A,Rotación!$O:$O,0,0,-1),"")))),"")</f>
        <v>10400000</v>
      </c>
      <c r="H490" s="13">
        <f>IFERROR(IF($F490="ALTA",$D490*1,
IF($F490="MEDIA",$D490*0.97,
IF($F490="BAJA",$D490*0.9,
IF($F490="LIQUIDAR",_xlfn.XLOOKUP(A490,Rotación!$A:$A,Rotación!$O:$O,0,0,-1),"")))),"")</f>
        <v>10088000</v>
      </c>
      <c r="I490" s="13">
        <f>IFERROR(IF($F490="ALTA",$D490*0.97,
IF($F490="MEDIA",$D490*0.94,
IF($F490="BAJA",$D490*0.87,
IF($F490="LIQUIDAR",_xlfn.XLOOKUP(A490,Rotación!$A:$A,Rotación!$O:$O,0,0,-1),"")))),"")</f>
        <v>9776000</v>
      </c>
      <c r="J490" s="13">
        <f>IFERROR(IF($F490="ALTA",$D490*0.94,
IF($F490="MEDIA",$D490*0.9,
IF($F490="BAJA",$D490*0.85,
IF($F490="LIQUIDAR",_xlfn.XLOOKUP(A490,Rotación!$A:$A,Rotación!$O:$O,0,0,-1),"")))),"")</f>
        <v>9360000</v>
      </c>
      <c r="K490" s="13">
        <f>_xlfn.XLOOKUP(A490,Rotación!$A:$A,Rotación!$P:$P,"",0,-1)</f>
        <v>11990000</v>
      </c>
      <c r="L490" s="25">
        <f t="shared" si="30"/>
        <v>1590000</v>
      </c>
      <c r="M490" s="26">
        <f t="shared" si="31"/>
        <v>0.91346153846153844</v>
      </c>
      <c r="N490" s="22">
        <f>IFERROR(VLOOKUP(A490,'Base ATR'!$1:$1048576,2,0),"")</f>
        <v>45986.790972222225</v>
      </c>
      <c r="O490" s="23">
        <f t="shared" ca="1" si="32"/>
        <v>239.20902777777519</v>
      </c>
      <c r="P490" t="str">
        <f t="shared" si="33"/>
        <v>SOBRE MERCADO</v>
      </c>
      <c r="R490" t="e">
        <f>VLOOKUP(A490,FORMULA!A:A,1,0)</f>
        <v>#N/A</v>
      </c>
    </row>
    <row r="491" spans="1:18" x14ac:dyDescent="0.3">
      <c r="A491" t="s">
        <v>5549</v>
      </c>
      <c r="B491" t="str">
        <f>IFERROR(VLOOKUP(A491,'Base ATP'!$1:$1048576,3,0),"")</f>
        <v>HYUNDAI</v>
      </c>
      <c r="C491" s="19" t="str">
        <f>IFERROR(VLOOKUP(A491,'Base ATP'!$1:$1048576,4,0),"")</f>
        <v>TUCSON</v>
      </c>
      <c r="D491" s="20">
        <v>19400000</v>
      </c>
      <c r="E491" s="20">
        <v>16000000</v>
      </c>
      <c r="F491" s="13" t="s">
        <v>4033</v>
      </c>
      <c r="G491" s="13">
        <f>IFERROR(IF($F491="ALTA",$D491*1.03,
IF($F491="MEDIA",$D491*1,
IF($F491="BAJA",$D491*0.92,
IF($F491="LIQUIDAR",_xlfn.XLOOKUP(A491,Rotación!$A:$A,Rotación!$O:$O,0,0,-1),"")))),"")</f>
        <v>19400000</v>
      </c>
      <c r="H491" s="13">
        <f>IFERROR(IF($F491="ALTA",$D491*1,
IF($F491="MEDIA",$D491*0.97,
IF($F491="BAJA",$D491*0.9,
IF($F491="LIQUIDAR",_xlfn.XLOOKUP(A491,Rotación!$A:$A,Rotación!$O:$O,0,0,-1),"")))),"")</f>
        <v>18818000</v>
      </c>
      <c r="I491" s="13">
        <f>IFERROR(IF($F491="ALTA",$D491*0.97,
IF($F491="MEDIA",$D491*0.94,
IF($F491="BAJA",$D491*0.87,
IF($F491="LIQUIDAR",_xlfn.XLOOKUP(A491,Rotación!$A:$A,Rotación!$O:$O,0,0,-1),"")))),"")</f>
        <v>18236000</v>
      </c>
      <c r="J491" s="13">
        <f>IFERROR(IF($F491="ALTA",$D491*0.94,
IF($F491="MEDIA",$D491*0.9,
IF($F491="BAJA",$D491*0.85,
IF($F491="LIQUIDAR",_xlfn.XLOOKUP(A491,Rotación!$A:$A,Rotación!$O:$O,0,0,-1),"")))),"")</f>
        <v>17460000</v>
      </c>
      <c r="K491" s="13" t="str">
        <f>_xlfn.XLOOKUP(A491,Rotación!$A:$A,Rotación!$P:$P,"",0,-1)</f>
        <v/>
      </c>
      <c r="L491" s="25" t="e">
        <f t="shared" si="30"/>
        <v>#VALUE!</v>
      </c>
      <c r="M491" s="26">
        <f t="shared" si="31"/>
        <v>0.82474226804123707</v>
      </c>
      <c r="N491" s="22" t="str">
        <f>IFERROR(VLOOKUP(A491,'Base ATR'!$1:$1048576,2,0),"")</f>
        <v/>
      </c>
      <c r="O491" s="23" t="str">
        <f t="shared" ca="1" si="32"/>
        <v/>
      </c>
      <c r="P491" t="str">
        <f t="shared" si="33"/>
        <v/>
      </c>
      <c r="R491" t="e">
        <f>VLOOKUP(A491,FORMULA!A:A,1,0)</f>
        <v>#N/A</v>
      </c>
    </row>
    <row r="492" spans="1:18" x14ac:dyDescent="0.3">
      <c r="A492" t="s">
        <v>5550</v>
      </c>
      <c r="B492" t="str">
        <f>IFERROR(VLOOKUP(A492,'Base ATP'!$1:$1048576,3,0),"")</f>
        <v>TOYOTA</v>
      </c>
      <c r="C492" s="19" t="str">
        <f>IFERROR(VLOOKUP(A492,'Base ATP'!$1:$1048576,4,0),"")</f>
        <v>RAIZE</v>
      </c>
      <c r="D492" s="20">
        <v>12500000</v>
      </c>
      <c r="E492" s="20">
        <v>10300000</v>
      </c>
      <c r="F492" s="13" t="s">
        <v>4033</v>
      </c>
      <c r="G492" s="13">
        <f>IFERROR(IF($F492="ALTA",$D492*1.03,
IF($F492="MEDIA",$D492*1,
IF($F492="BAJA",$D492*0.92,
IF($F492="LIQUIDAR",_xlfn.XLOOKUP(A492,Rotación!$A:$A,Rotación!$O:$O,0,0,-1),"")))),"")</f>
        <v>12500000</v>
      </c>
      <c r="H492" s="13">
        <f>IFERROR(IF($F492="ALTA",$D492*1,
IF($F492="MEDIA",$D492*0.97,
IF($F492="BAJA",$D492*0.9,
IF($F492="LIQUIDAR",_xlfn.XLOOKUP(A492,Rotación!$A:$A,Rotación!$O:$O,0,0,-1),"")))),"")</f>
        <v>12125000</v>
      </c>
      <c r="I492" s="13">
        <f>IFERROR(IF($F492="ALTA",$D492*0.97,
IF($F492="MEDIA",$D492*0.94,
IF($F492="BAJA",$D492*0.87,
IF($F492="LIQUIDAR",_xlfn.XLOOKUP(A492,Rotación!$A:$A,Rotación!$O:$O,0,0,-1),"")))),"")</f>
        <v>11750000</v>
      </c>
      <c r="J492" s="13">
        <f>IFERROR(IF($F492="ALTA",$D492*0.94,
IF($F492="MEDIA",$D492*0.9,
IF($F492="BAJA",$D492*0.85,
IF($F492="LIQUIDAR",_xlfn.XLOOKUP(A492,Rotación!$A:$A,Rotación!$O:$O,0,0,-1),"")))),"")</f>
        <v>11250000</v>
      </c>
      <c r="K492" s="13" t="str">
        <f>_xlfn.XLOOKUP(A492,Rotación!$A:$A,Rotación!$P:$P,"",0,-1)</f>
        <v/>
      </c>
      <c r="L492" s="25" t="e">
        <f t="shared" si="30"/>
        <v>#VALUE!</v>
      </c>
      <c r="M492" s="26">
        <f t="shared" si="31"/>
        <v>0.82399999999999995</v>
      </c>
      <c r="N492" s="22" t="str">
        <f>IFERROR(VLOOKUP(A492,'Base ATR'!$1:$1048576,2,0),"")</f>
        <v/>
      </c>
      <c r="O492" s="23" t="str">
        <f t="shared" ca="1" si="32"/>
        <v/>
      </c>
      <c r="P492" t="str">
        <f t="shared" si="33"/>
        <v/>
      </c>
      <c r="R492" t="e">
        <f>VLOOKUP(A492,FORMULA!A:A,1,0)</f>
        <v>#N/A</v>
      </c>
    </row>
    <row r="493" spans="1:18" x14ac:dyDescent="0.3">
      <c r="A493" t="s">
        <v>5551</v>
      </c>
      <c r="B493" t="str">
        <f>IFERROR(VLOOKUP(A493,'Base ATP'!$1:$1048576,3,0),"")</f>
        <v>GREAT WALL</v>
      </c>
      <c r="C493" s="19" t="str">
        <f>IFERROR(VLOOKUP(A493,'Base ATP'!$1:$1048576,4,0),"")</f>
        <v>POER</v>
      </c>
      <c r="D493" s="20">
        <v>18500000</v>
      </c>
      <c r="E493" s="20">
        <v>15000000</v>
      </c>
      <c r="F493" s="13" t="s">
        <v>4033</v>
      </c>
      <c r="G493" s="13">
        <f>IFERROR(IF($F493="ALTA",$D493*1.03,
IF($F493="MEDIA",$D493*1,
IF($F493="BAJA",$D493*0.92,
IF($F493="LIQUIDAR",_xlfn.XLOOKUP(A493,Rotación!$A:$A,Rotación!$O:$O,0,0,-1),"")))),"")</f>
        <v>18500000</v>
      </c>
      <c r="H493" s="13">
        <f>IFERROR(IF($F493="ALTA",$D493*1,
IF($F493="MEDIA",$D493*0.97,
IF($F493="BAJA",$D493*0.9,
IF($F493="LIQUIDAR",_xlfn.XLOOKUP(A493,Rotación!$A:$A,Rotación!$O:$O,0,0,-1),"")))),"")</f>
        <v>17945000</v>
      </c>
      <c r="I493" s="13">
        <f>IFERROR(IF($F493="ALTA",$D493*0.97,
IF($F493="MEDIA",$D493*0.94,
IF($F493="BAJA",$D493*0.87,
IF($F493="LIQUIDAR",_xlfn.XLOOKUP(A493,Rotación!$A:$A,Rotación!$O:$O,0,0,-1),"")))),"")</f>
        <v>17390000</v>
      </c>
      <c r="J493" s="13">
        <f>IFERROR(IF($F493="ALTA",$D493*0.94,
IF($F493="MEDIA",$D493*0.9,
IF($F493="BAJA",$D493*0.85,
IF($F493="LIQUIDAR",_xlfn.XLOOKUP(A493,Rotación!$A:$A,Rotación!$O:$O,0,0,-1),"")))),"")</f>
        <v>16650000</v>
      </c>
      <c r="K493" s="13" t="str">
        <f>_xlfn.XLOOKUP(A493,Rotación!$A:$A,Rotación!$P:$P,"",0,-1)</f>
        <v/>
      </c>
      <c r="L493" s="25" t="e">
        <f t="shared" si="30"/>
        <v>#VALUE!</v>
      </c>
      <c r="M493" s="26">
        <f t="shared" si="31"/>
        <v>0.81081081081081086</v>
      </c>
      <c r="N493" s="22">
        <f>IFERROR(VLOOKUP(A493,'Base ATR'!$1:$1048576,2,0),"")</f>
        <v>46107.782638888886</v>
      </c>
      <c r="O493" s="23">
        <f t="shared" ca="1" si="32"/>
        <v>118.21736111111386</v>
      </c>
      <c r="P493" t="str">
        <f t="shared" si="33"/>
        <v>SOBRE MERCADO</v>
      </c>
      <c r="R493" t="e">
        <f>VLOOKUP(A493,FORMULA!A:A,1,0)</f>
        <v>#N/A</v>
      </c>
    </row>
    <row r="494" spans="1:18" x14ac:dyDescent="0.3">
      <c r="A494" t="s">
        <v>5552</v>
      </c>
      <c r="B494" t="str">
        <f>IFERROR(VLOOKUP(A494,'Base ATP'!$1:$1048576,3,0),"")</f>
        <v>CHEVROLET</v>
      </c>
      <c r="C494" s="19" t="str">
        <f>IFERROR(VLOOKUP(A494,'Base ATP'!$1:$1048576,4,0),"")</f>
        <v>CAPTIVA</v>
      </c>
      <c r="D494" s="20">
        <v>11400000</v>
      </c>
      <c r="E494" s="20">
        <v>9300000</v>
      </c>
      <c r="F494" s="13" t="s">
        <v>4033</v>
      </c>
      <c r="G494" s="13">
        <f>IFERROR(IF($F494="ALTA",$D494*1.03,
IF($F494="MEDIA",$D494*1,
IF($F494="BAJA",$D494*0.92,
IF($F494="LIQUIDAR",_xlfn.XLOOKUP(A494,Rotación!$A:$A,Rotación!$O:$O,0,0,-1),"")))),"")</f>
        <v>11400000</v>
      </c>
      <c r="H494" s="13">
        <f>IFERROR(IF($F494="ALTA",$D494*1,
IF($F494="MEDIA",$D494*0.97,
IF($F494="BAJA",$D494*0.9,
IF($F494="LIQUIDAR",_xlfn.XLOOKUP(A494,Rotación!$A:$A,Rotación!$O:$O,0,0,-1),"")))),"")</f>
        <v>11058000</v>
      </c>
      <c r="I494" s="13">
        <f>IFERROR(IF($F494="ALTA",$D494*0.97,
IF($F494="MEDIA",$D494*0.94,
IF($F494="BAJA",$D494*0.87,
IF($F494="LIQUIDAR",_xlfn.XLOOKUP(A494,Rotación!$A:$A,Rotación!$O:$O,0,0,-1),"")))),"")</f>
        <v>10716000</v>
      </c>
      <c r="J494" s="13">
        <f>IFERROR(IF($F494="ALTA",$D494*0.94,
IF($F494="MEDIA",$D494*0.9,
IF($F494="BAJA",$D494*0.85,
IF($F494="LIQUIDAR",_xlfn.XLOOKUP(A494,Rotación!$A:$A,Rotación!$O:$O,0,0,-1),"")))),"")</f>
        <v>10260000</v>
      </c>
      <c r="K494" s="13" t="str">
        <f>_xlfn.XLOOKUP(A494,Rotación!$A:$A,Rotación!$P:$P,"",0,-1)</f>
        <v/>
      </c>
      <c r="L494" s="25" t="e">
        <f t="shared" si="30"/>
        <v>#VALUE!</v>
      </c>
      <c r="M494" s="26">
        <f t="shared" si="31"/>
        <v>0.81578947368421051</v>
      </c>
      <c r="N494" s="22" t="str">
        <f>IFERROR(VLOOKUP(A494,'Base ATR'!$1:$1048576,2,0),"")</f>
        <v/>
      </c>
      <c r="O494" s="23" t="str">
        <f t="shared" ca="1" si="32"/>
        <v/>
      </c>
      <c r="P494" t="str">
        <f t="shared" si="33"/>
        <v/>
      </c>
      <c r="R494" t="e">
        <f>VLOOKUP(A494,FORMULA!A:A,1,0)</f>
        <v>#N/A</v>
      </c>
    </row>
    <row r="495" spans="1:18" x14ac:dyDescent="0.3">
      <c r="A495" t="s">
        <v>5553</v>
      </c>
      <c r="B495" t="str">
        <f>IFERROR(VLOOKUP(A495,'Base ATP'!$1:$1048576,3,0),"")</f>
        <v>KIA</v>
      </c>
      <c r="C495" s="19" t="str">
        <f>IFERROR(VLOOKUP(A495,'Base ATP'!$1:$1048576,4,0),"")</f>
        <v>SOLUTO</v>
      </c>
      <c r="D495" s="20">
        <v>9500000</v>
      </c>
      <c r="E495" s="20">
        <v>8000000</v>
      </c>
      <c r="F495" s="13" t="s">
        <v>5397</v>
      </c>
      <c r="G495" s="13">
        <f>IFERROR(IF($F495="ALTA",$D495*1.03,
IF($F495="MEDIA",$D495*1,
IF($F495="BAJA",$D495*0.92,
IF($F495="LIQUIDAR",_xlfn.XLOOKUP(A495,Rotación!$A:$A,Rotación!$O:$O,0,0,-1),"")))),"")</f>
        <v>9785000</v>
      </c>
      <c r="H495" s="13">
        <f>IFERROR(IF($F495="ALTA",$D495*1,
IF($F495="MEDIA",$D495*0.97,
IF($F495="BAJA",$D495*0.9,
IF($F495="LIQUIDAR",_xlfn.XLOOKUP(A495,Rotación!$A:$A,Rotación!$O:$O,0,0,-1),"")))),"")</f>
        <v>9500000</v>
      </c>
      <c r="I495" s="13">
        <f>IFERROR(IF($F495="ALTA",$D495*0.97,
IF($F495="MEDIA",$D495*0.94,
IF($F495="BAJA",$D495*0.87,
IF($F495="LIQUIDAR",_xlfn.XLOOKUP(A495,Rotación!$A:$A,Rotación!$O:$O,0,0,-1),"")))),"")</f>
        <v>9215000</v>
      </c>
      <c r="J495" s="13">
        <f>IFERROR(IF($F495="ALTA",$D495*0.94,
IF($F495="MEDIA",$D495*0.9,
IF($F495="BAJA",$D495*0.85,
IF($F495="LIQUIDAR",_xlfn.XLOOKUP(A495,Rotación!$A:$A,Rotación!$O:$O,0,0,-1),"")))),"")</f>
        <v>8930000</v>
      </c>
      <c r="K495" s="13" t="str">
        <f>_xlfn.XLOOKUP(A495,Rotación!$A:$A,Rotación!$P:$P,"",0,-1)</f>
        <v/>
      </c>
      <c r="L495" s="25" t="e">
        <f t="shared" si="30"/>
        <v>#VALUE!</v>
      </c>
      <c r="M495" s="26">
        <f t="shared" si="31"/>
        <v>0.84210526315789469</v>
      </c>
      <c r="N495" s="22" t="str">
        <f>IFERROR(VLOOKUP(A495,'Base ATR'!$1:$1048576,2,0),"")</f>
        <v/>
      </c>
      <c r="O495" s="23" t="str">
        <f t="shared" ca="1" si="32"/>
        <v/>
      </c>
      <c r="P495" t="str">
        <f t="shared" si="33"/>
        <v/>
      </c>
      <c r="R495" t="e">
        <f>VLOOKUP(A495,FORMULA!A:A,1,0)</f>
        <v>#N/A</v>
      </c>
    </row>
    <row r="496" spans="1:18" x14ac:dyDescent="0.3">
      <c r="A496" t="s">
        <v>5353</v>
      </c>
      <c r="B496" t="str">
        <f>IFERROR(VLOOKUP(A496,'Base ATP'!$1:$1048576,3,0),"")</f>
        <v>NISSAN</v>
      </c>
      <c r="C496" s="19" t="str">
        <f>IFERROR(VLOOKUP(A496,'Base ATP'!$1:$1048576,4,0),"")</f>
        <v>VERSA</v>
      </c>
      <c r="D496" s="20">
        <v>12300000</v>
      </c>
      <c r="E496" s="20">
        <v>9300000</v>
      </c>
      <c r="F496" s="13" t="s">
        <v>5397</v>
      </c>
      <c r="G496" s="13">
        <f>IFERROR(IF($F496="ALTA",$D496*1.03,
IF($F496="MEDIA",$D496*1,
IF($F496="BAJA",$D496*0.92,
IF($F496="LIQUIDAR",_xlfn.XLOOKUP(A496,Rotación!$A:$A,Rotación!$O:$O,0,0,-1),"")))),"")</f>
        <v>12669000</v>
      </c>
      <c r="H496" s="13">
        <f>IFERROR(IF($F496="ALTA",$D496*1,
IF($F496="MEDIA",$D496*0.97,
IF($F496="BAJA",$D496*0.9,
IF($F496="LIQUIDAR",_xlfn.XLOOKUP(A496,Rotación!$A:$A,Rotación!$O:$O,0,0,-1),"")))),"")</f>
        <v>12300000</v>
      </c>
      <c r="I496" s="13">
        <f>IFERROR(IF($F496="ALTA",$D496*0.97,
IF($F496="MEDIA",$D496*0.94,
IF($F496="BAJA",$D496*0.87,
IF($F496="LIQUIDAR",_xlfn.XLOOKUP(A496,Rotación!$A:$A,Rotación!$O:$O,0,0,-1),"")))),"")</f>
        <v>11931000</v>
      </c>
      <c r="J496" s="13">
        <f>IFERROR(IF($F496="ALTA",$D496*0.94,
IF($F496="MEDIA",$D496*0.9,
IF($F496="BAJA",$D496*0.85,
IF($F496="LIQUIDAR",_xlfn.XLOOKUP(A496,Rotación!$A:$A,Rotación!$O:$O,0,0,-1),"")))),"")</f>
        <v>11562000</v>
      </c>
      <c r="K496" s="13" t="str">
        <f>_xlfn.XLOOKUP(A496,Rotación!$A:$A,Rotación!$P:$P,"",0,-1)</f>
        <v/>
      </c>
      <c r="L496" s="25" t="e">
        <f t="shared" si="30"/>
        <v>#VALUE!</v>
      </c>
      <c r="M496" s="26">
        <f t="shared" si="31"/>
        <v>0.75609756097560976</v>
      </c>
      <c r="N496" s="22">
        <f>IFERROR(VLOOKUP(A496,'Base ATR'!$1:$1048576,2,0),"")</f>
        <v>46097.568749999999</v>
      </c>
      <c r="O496" s="23">
        <f t="shared" ca="1" si="32"/>
        <v>128.43125000000146</v>
      </c>
      <c r="P496" t="str">
        <f t="shared" si="33"/>
        <v>SOBRE MERCADO</v>
      </c>
      <c r="R496" t="e">
        <f>VLOOKUP(A496,FORMULA!A:A,1,0)</f>
        <v>#N/A</v>
      </c>
    </row>
    <row r="497" spans="1:18" x14ac:dyDescent="0.3">
      <c r="A497" t="s">
        <v>5554</v>
      </c>
      <c r="B497" t="str">
        <f>IFERROR(VLOOKUP(A497,'Base ATP'!$1:$1048576,3,0),"")</f>
        <v>BYD</v>
      </c>
      <c r="C497" s="19" t="str">
        <f>IFERROR(VLOOKUP(A497,'Base ATP'!$1:$1048576,4,0),"")</f>
        <v>SHARK</v>
      </c>
      <c r="D497" s="20">
        <v>40300000</v>
      </c>
      <c r="E497" s="20">
        <v>31000000</v>
      </c>
      <c r="F497" s="13" t="s">
        <v>5398</v>
      </c>
      <c r="G497" s="13">
        <f>IFERROR(IF($F497="ALTA",$D497*1.03,
IF($F497="MEDIA",$D497*1,
IF($F497="BAJA",$D497*0.92,
IF($F497="LIQUIDAR",_xlfn.XLOOKUP(A497,Rotación!$A:$A,Rotación!$O:$O,0,0,-1),"")))),"")</f>
        <v>37076000</v>
      </c>
      <c r="H497" s="13">
        <f>IFERROR(IF($F497="ALTA",$D497*1,
IF($F497="MEDIA",$D497*0.97,
IF($F497="BAJA",$D497*0.9,
IF($F497="LIQUIDAR",_xlfn.XLOOKUP(A497,Rotación!$A:$A,Rotación!$O:$O,0,0,-1),"")))),"")</f>
        <v>36270000</v>
      </c>
      <c r="I497" s="13">
        <f>IFERROR(IF($F497="ALTA",$D497*0.97,
IF($F497="MEDIA",$D497*0.94,
IF($F497="BAJA",$D497*0.87,
IF($F497="LIQUIDAR",_xlfn.XLOOKUP(A497,Rotación!$A:$A,Rotación!$O:$O,0,0,-1),"")))),"")</f>
        <v>35061000</v>
      </c>
      <c r="J497" s="13">
        <f>IFERROR(IF($F497="ALTA",$D497*0.94,
IF($F497="MEDIA",$D497*0.9,
IF($F497="BAJA",$D497*0.85,
IF($F497="LIQUIDAR",_xlfn.XLOOKUP(A497,Rotación!$A:$A,Rotación!$O:$O,0,0,-1),"")))),"")</f>
        <v>34255000</v>
      </c>
      <c r="K497" s="13">
        <f>_xlfn.XLOOKUP(A497,Rotación!$A:$A,Rotación!$P:$P,"",0,-1)</f>
        <v>36990000</v>
      </c>
      <c r="L497" s="25">
        <f t="shared" si="30"/>
        <v>-3310000</v>
      </c>
      <c r="M497" s="26">
        <f t="shared" si="31"/>
        <v>0.76923076923076927</v>
      </c>
      <c r="N497" s="22">
        <f>IFERROR(VLOOKUP(A497,'Base ATR'!$1:$1048576,2,0),"")</f>
        <v>46108.697222222225</v>
      </c>
      <c r="O497" s="23">
        <f t="shared" ca="1" si="32"/>
        <v>117.30277777777519</v>
      </c>
      <c r="P497" t="str">
        <f t="shared" si="33"/>
        <v>BAJO MERCADO</v>
      </c>
      <c r="R497" t="e">
        <f>VLOOKUP(A497,FORMULA!A:A,1,0)</f>
        <v>#N/A</v>
      </c>
    </row>
    <row r="498" spans="1:18" x14ac:dyDescent="0.3">
      <c r="A498" t="s">
        <v>5555</v>
      </c>
      <c r="B498" t="str">
        <f>IFERROR(VLOOKUP(A498,'Base ATP'!$1:$1048576,3,0),"")</f>
        <v/>
      </c>
      <c r="C498" s="19" t="str">
        <f>IFERROR(VLOOKUP(A498,'Base ATP'!$1:$1048576,4,0),"")</f>
        <v/>
      </c>
      <c r="D498" s="20">
        <v>40300000</v>
      </c>
      <c r="E498" s="20">
        <v>31000000</v>
      </c>
      <c r="F498" s="13" t="s">
        <v>5398</v>
      </c>
      <c r="G498" s="13">
        <f>IFERROR(IF($F498="ALTA",$D498*1.03,
IF($F498="MEDIA",$D498*1,
IF($F498="BAJA",$D498*0.92,
IF($F498="LIQUIDAR",_xlfn.XLOOKUP(A498,Rotación!$A:$A,Rotación!$O:$O,0,0,-1),"")))),"")</f>
        <v>37076000</v>
      </c>
      <c r="H498" s="13">
        <f>IFERROR(IF($F498="ALTA",$D498*1,
IF($F498="MEDIA",$D498*0.97,
IF($F498="BAJA",$D498*0.9,
IF($F498="LIQUIDAR",_xlfn.XLOOKUP(A498,Rotación!$A:$A,Rotación!$O:$O,0,0,-1),"")))),"")</f>
        <v>36270000</v>
      </c>
      <c r="I498" s="13">
        <f>IFERROR(IF($F498="ALTA",$D498*0.97,
IF($F498="MEDIA",$D498*0.94,
IF($F498="BAJA",$D498*0.87,
IF($F498="LIQUIDAR",_xlfn.XLOOKUP(A498,Rotación!$A:$A,Rotación!$O:$O,0,0,-1),"")))),"")</f>
        <v>35061000</v>
      </c>
      <c r="J498" s="13">
        <f>IFERROR(IF($F498="ALTA",$D498*0.94,
IF($F498="MEDIA",$D498*0.9,
IF($F498="BAJA",$D498*0.85,
IF($F498="LIQUIDAR",_xlfn.XLOOKUP(A498,Rotación!$A:$A,Rotación!$O:$O,0,0,-1),"")))),"")</f>
        <v>34255000</v>
      </c>
      <c r="K498" s="13" t="str">
        <f>_xlfn.XLOOKUP(A498,Rotación!$A:$A,Rotación!$P:$P,"",0,-1)</f>
        <v/>
      </c>
      <c r="L498" s="25" t="e">
        <f t="shared" si="30"/>
        <v>#VALUE!</v>
      </c>
      <c r="M498" s="26">
        <f t="shared" si="31"/>
        <v>0.76923076923076927</v>
      </c>
      <c r="N498" s="22">
        <f>IFERROR(VLOOKUP(A498,'Base ATR'!$1:$1048576,2,0),"")</f>
        <v>46140.424305555556</v>
      </c>
      <c r="O498" s="23">
        <f t="shared" ca="1" si="32"/>
        <v>85.575694444443798</v>
      </c>
      <c r="P498" t="str">
        <f t="shared" si="33"/>
        <v>SOBRE MERCADO</v>
      </c>
      <c r="R498" t="e">
        <f>VLOOKUP(A498,FORMULA!A:A,1,0)</f>
        <v>#N/A</v>
      </c>
    </row>
    <row r="499" spans="1:18" x14ac:dyDescent="0.3">
      <c r="A499" t="s">
        <v>4977</v>
      </c>
      <c r="B499" t="str">
        <f>IFERROR(VLOOKUP(A499,'Base ATP'!$1:$1048576,3,0),"")</f>
        <v>FORD</v>
      </c>
      <c r="C499" s="19" t="str">
        <f>IFERROR(VLOOKUP(A499,'Base ATP'!$1:$1048576,4,0),"")</f>
        <v>F-150</v>
      </c>
      <c r="D499" s="20">
        <v>32100000</v>
      </c>
      <c r="E499" s="20">
        <v>25500000</v>
      </c>
      <c r="F499" s="13" t="s">
        <v>4033</v>
      </c>
      <c r="G499" s="13">
        <f>IFERROR(IF($F499="ALTA",$D499*1.03,
IF($F499="MEDIA",$D499*1,
IF($F499="BAJA",$D499*0.92,
IF($F499="LIQUIDAR",_xlfn.XLOOKUP(A499,Rotación!$A:$A,Rotación!$O:$O,0,0,-1),"")))),"")</f>
        <v>32100000</v>
      </c>
      <c r="H499" s="13">
        <f>IFERROR(IF($F499="ALTA",$D499*1,
IF($F499="MEDIA",$D499*0.97,
IF($F499="BAJA",$D499*0.9,
IF($F499="LIQUIDAR",_xlfn.XLOOKUP(A499,Rotación!$A:$A,Rotación!$O:$O,0,0,-1),"")))),"")</f>
        <v>31137000</v>
      </c>
      <c r="I499" s="13">
        <f>IFERROR(IF($F499="ALTA",$D499*0.97,
IF($F499="MEDIA",$D499*0.94,
IF($F499="BAJA",$D499*0.87,
IF($F499="LIQUIDAR",_xlfn.XLOOKUP(A499,Rotación!$A:$A,Rotación!$O:$O,0,0,-1),"")))),"")</f>
        <v>30174000</v>
      </c>
      <c r="J499" s="13">
        <f>IFERROR(IF($F499="ALTA",$D499*0.94,
IF($F499="MEDIA",$D499*0.9,
IF($F499="BAJA",$D499*0.85,
IF($F499="LIQUIDAR",_xlfn.XLOOKUP(A499,Rotación!$A:$A,Rotación!$O:$O,0,0,-1),"")))),"")</f>
        <v>28890000</v>
      </c>
      <c r="K499" s="13">
        <f>_xlfn.XLOOKUP(A499,Rotación!$A:$A,Rotación!$P:$P,"",0,-1)</f>
        <v>31990000</v>
      </c>
      <c r="L499" s="25">
        <f t="shared" si="30"/>
        <v>-110000</v>
      </c>
      <c r="M499" s="26">
        <f t="shared" si="31"/>
        <v>0.79439252336448596</v>
      </c>
      <c r="N499" s="22">
        <f>IFERROR(VLOOKUP(A499,'Base ATR'!$1:$1048576,2,0),"")</f>
        <v>46111.387499999997</v>
      </c>
      <c r="O499" s="23">
        <f t="shared" ca="1" si="32"/>
        <v>114.61250000000291</v>
      </c>
      <c r="P499" t="str">
        <f t="shared" si="33"/>
        <v>BAJO MERCADO</v>
      </c>
      <c r="R499" t="e">
        <f>VLOOKUP(A499,FORMULA!A:A,1,0)</f>
        <v>#N/A</v>
      </c>
    </row>
    <row r="500" spans="1:18" x14ac:dyDescent="0.3">
      <c r="A500" t="s">
        <v>5556</v>
      </c>
      <c r="B500" t="str">
        <f>IFERROR(VLOOKUP(A500,'Base ATP'!$1:$1048576,3,0),"")</f>
        <v>PEUGEOT</v>
      </c>
      <c r="C500" s="19" t="str">
        <f>IFERROR(VLOOKUP(A500,'Base ATP'!$1:$1048576,4,0),"")</f>
        <v>PARTNER</v>
      </c>
      <c r="D500" s="20">
        <v>16300000</v>
      </c>
      <c r="E500" s="20">
        <v>13500000</v>
      </c>
      <c r="F500" s="13" t="s">
        <v>4033</v>
      </c>
      <c r="G500" s="13">
        <f>IFERROR(IF($F500="ALTA",$D500*1.03,
IF($F500="MEDIA",$D500*1,
IF($F500="BAJA",$D500*0.92,
IF($F500="LIQUIDAR",_xlfn.XLOOKUP(A500,Rotación!$A:$A,Rotación!$O:$O,0,0,-1),"")))),"")</f>
        <v>16300000</v>
      </c>
      <c r="H500" s="13">
        <f>IFERROR(IF($F500="ALTA",$D500*1,
IF($F500="MEDIA",$D500*0.97,
IF($F500="BAJA",$D500*0.9,
IF($F500="LIQUIDAR",_xlfn.XLOOKUP(A500,Rotación!$A:$A,Rotación!$O:$O,0,0,-1),"")))),"")</f>
        <v>15811000</v>
      </c>
      <c r="I500" s="13">
        <f>IFERROR(IF($F500="ALTA",$D500*0.97,
IF($F500="MEDIA",$D500*0.94,
IF($F500="BAJA",$D500*0.87,
IF($F500="LIQUIDAR",_xlfn.XLOOKUP(A500,Rotación!$A:$A,Rotación!$O:$O,0,0,-1),"")))),"")</f>
        <v>15322000</v>
      </c>
      <c r="J500" s="13">
        <f>IFERROR(IF($F500="ALTA",$D500*0.94,
IF($F500="MEDIA",$D500*0.9,
IF($F500="BAJA",$D500*0.85,
IF($F500="LIQUIDAR",_xlfn.XLOOKUP(A500,Rotación!$A:$A,Rotación!$O:$O,0,0,-1),"")))),"")</f>
        <v>14670000</v>
      </c>
      <c r="K500" s="13" t="str">
        <f>_xlfn.XLOOKUP(A500,Rotación!$A:$A,Rotación!$P:$P,"",0,-1)</f>
        <v/>
      </c>
      <c r="L500" s="25" t="e">
        <f t="shared" si="30"/>
        <v>#VALUE!</v>
      </c>
      <c r="M500" s="26">
        <f t="shared" si="31"/>
        <v>0.82822085889570551</v>
      </c>
      <c r="N500" s="22" t="str">
        <f>IFERROR(VLOOKUP(A500,'Base ATR'!$1:$1048576,2,0),"")</f>
        <v/>
      </c>
      <c r="O500" s="23" t="str">
        <f t="shared" ca="1" si="32"/>
        <v/>
      </c>
      <c r="P500" t="str">
        <f t="shared" si="33"/>
        <v/>
      </c>
      <c r="R500" t="e">
        <f>VLOOKUP(A500,FORMULA!A:A,1,0)</f>
        <v>#N/A</v>
      </c>
    </row>
    <row r="501" spans="1:18" x14ac:dyDescent="0.3">
      <c r="A501" t="s">
        <v>5557</v>
      </c>
      <c r="B501" t="str">
        <f>IFERROR(VLOOKUP(A501,'Base ATP'!$1:$1048576,3,0),"")</f>
        <v>KIA</v>
      </c>
      <c r="C501" s="19" t="str">
        <f>IFERROR(VLOOKUP(A501,'Base ATP'!$1:$1048576,4,0),"")</f>
        <v>NUEVO SELTOS</v>
      </c>
      <c r="D501" s="20">
        <v>15400000</v>
      </c>
      <c r="E501" s="20">
        <v>12500000</v>
      </c>
      <c r="F501" s="13" t="s">
        <v>4033</v>
      </c>
      <c r="G501" s="13">
        <f>IFERROR(IF($F501="ALTA",$D501*1.03,
IF($F501="MEDIA",$D501*1,
IF($F501="BAJA",$D501*0.92,
IF($F501="LIQUIDAR",_xlfn.XLOOKUP(A501,Rotación!$A:$A,Rotación!$O:$O,0,0,-1),"")))),"")</f>
        <v>15400000</v>
      </c>
      <c r="H501" s="13">
        <f>IFERROR(IF($F501="ALTA",$D501*1,
IF($F501="MEDIA",$D501*0.97,
IF($F501="BAJA",$D501*0.9,
IF($F501="LIQUIDAR",_xlfn.XLOOKUP(A501,Rotación!$A:$A,Rotación!$O:$O,0,0,-1),"")))),"")</f>
        <v>14938000</v>
      </c>
      <c r="I501" s="13">
        <f>IFERROR(IF($F501="ALTA",$D501*0.97,
IF($F501="MEDIA",$D501*0.94,
IF($F501="BAJA",$D501*0.87,
IF($F501="LIQUIDAR",_xlfn.XLOOKUP(A501,Rotación!$A:$A,Rotación!$O:$O,0,0,-1),"")))),"")</f>
        <v>14476000</v>
      </c>
      <c r="J501" s="13">
        <f>IFERROR(IF($F501="ALTA",$D501*0.94,
IF($F501="MEDIA",$D501*0.9,
IF($F501="BAJA",$D501*0.85,
IF($F501="LIQUIDAR",_xlfn.XLOOKUP(A501,Rotación!$A:$A,Rotación!$O:$O,0,0,-1),"")))),"")</f>
        <v>13860000</v>
      </c>
      <c r="K501" s="13" t="str">
        <f>_xlfn.XLOOKUP(A501,Rotación!$A:$A,Rotación!$P:$P,"",0,-1)</f>
        <v/>
      </c>
      <c r="L501" s="25" t="e">
        <f t="shared" si="30"/>
        <v>#VALUE!</v>
      </c>
      <c r="M501" s="26">
        <f t="shared" si="31"/>
        <v>0.81168831168831168</v>
      </c>
      <c r="N501" s="22" t="str">
        <f>IFERROR(VLOOKUP(A501,'Base ATR'!$1:$1048576,2,0),"")</f>
        <v/>
      </c>
      <c r="O501" s="23" t="str">
        <f t="shared" ca="1" si="32"/>
        <v/>
      </c>
      <c r="P501" t="str">
        <f t="shared" si="33"/>
        <v/>
      </c>
      <c r="R501" t="e">
        <f>VLOOKUP(A501,FORMULA!A:A,1,0)</f>
        <v>#N/A</v>
      </c>
    </row>
    <row r="502" spans="1:18" x14ac:dyDescent="0.3">
      <c r="A502" t="s">
        <v>5558</v>
      </c>
      <c r="B502" t="str">
        <f>IFERROR(VLOOKUP(A502,'Base ATP'!$1:$1048576,3,0),"")</f>
        <v>NISSAN</v>
      </c>
      <c r="C502" s="19" t="str">
        <f>IFERROR(VLOOKUP(A502,'Base ATP'!$1:$1048576,4,0),"")</f>
        <v>NEW KICKS</v>
      </c>
      <c r="D502" s="20">
        <v>13000000</v>
      </c>
      <c r="E502" s="20">
        <v>10800000</v>
      </c>
      <c r="F502" s="13" t="s">
        <v>4033</v>
      </c>
      <c r="G502" s="13">
        <f>IFERROR(IF($F502="ALTA",$D502*1.03,
IF($F502="MEDIA",$D502*1,
IF($F502="BAJA",$D502*0.92,
IF($F502="LIQUIDAR",_xlfn.XLOOKUP(A502,Rotación!$A:$A,Rotación!$O:$O,0,0,-1),"")))),"")</f>
        <v>13000000</v>
      </c>
      <c r="H502" s="13">
        <f>IFERROR(IF($F502="ALTA",$D502*1,
IF($F502="MEDIA",$D502*0.97,
IF($F502="BAJA",$D502*0.9,
IF($F502="LIQUIDAR",_xlfn.XLOOKUP(A502,Rotación!$A:$A,Rotación!$O:$O,0,0,-1),"")))),"")</f>
        <v>12610000</v>
      </c>
      <c r="I502" s="13">
        <f>IFERROR(IF($F502="ALTA",$D502*0.97,
IF($F502="MEDIA",$D502*0.94,
IF($F502="BAJA",$D502*0.87,
IF($F502="LIQUIDAR",_xlfn.XLOOKUP(A502,Rotación!$A:$A,Rotación!$O:$O,0,0,-1),"")))),"")</f>
        <v>12220000</v>
      </c>
      <c r="J502" s="13">
        <f>IFERROR(IF($F502="ALTA",$D502*0.94,
IF($F502="MEDIA",$D502*0.9,
IF($F502="BAJA",$D502*0.85,
IF($F502="LIQUIDAR",_xlfn.XLOOKUP(A502,Rotación!$A:$A,Rotación!$O:$O,0,0,-1),"")))),"")</f>
        <v>11700000</v>
      </c>
      <c r="K502" s="13" t="str">
        <f>_xlfn.XLOOKUP(A502,Rotación!$A:$A,Rotación!$P:$P,"",0,-1)</f>
        <v/>
      </c>
      <c r="L502" s="25" t="e">
        <f t="shared" si="30"/>
        <v>#VALUE!</v>
      </c>
      <c r="M502" s="26">
        <f t="shared" si="31"/>
        <v>0.83076923076923082</v>
      </c>
      <c r="N502" s="22" t="str">
        <f>IFERROR(VLOOKUP(A502,'Base ATR'!$1:$1048576,2,0),"")</f>
        <v/>
      </c>
      <c r="O502" s="23" t="str">
        <f t="shared" ca="1" si="32"/>
        <v/>
      </c>
      <c r="P502" t="str">
        <f t="shared" si="33"/>
        <v/>
      </c>
      <c r="R502" t="e">
        <f>VLOOKUP(A502,FORMULA!A:A,1,0)</f>
        <v>#N/A</v>
      </c>
    </row>
    <row r="503" spans="1:18" x14ac:dyDescent="0.3">
      <c r="A503" t="s">
        <v>5559</v>
      </c>
      <c r="B503" t="str">
        <f>IFERROR(VLOOKUP(A503,'Base ATP'!$1:$1048576,3,0),"")</f>
        <v>CITROEN</v>
      </c>
      <c r="C503" s="19" t="str">
        <f>IFERROR(VLOOKUP(A503,'Base ATP'!$1:$1048576,4,0),"")</f>
        <v>BERLINGO</v>
      </c>
      <c r="D503" s="20">
        <v>15600000</v>
      </c>
      <c r="E503" s="20">
        <v>13000000</v>
      </c>
      <c r="F503" s="13" t="s">
        <v>4033</v>
      </c>
      <c r="G503" s="13">
        <f>IFERROR(IF($F503="ALTA",$D503*1.03,
IF($F503="MEDIA",$D503*1,
IF($F503="BAJA",$D503*0.92,
IF($F503="LIQUIDAR",_xlfn.XLOOKUP(A503,Rotación!$A:$A,Rotación!$O:$O,0,0,-1),"")))),"")</f>
        <v>15600000</v>
      </c>
      <c r="H503" s="13">
        <f>IFERROR(IF($F503="ALTA",$D503*1,
IF($F503="MEDIA",$D503*0.97,
IF($F503="BAJA",$D503*0.9,
IF($F503="LIQUIDAR",_xlfn.XLOOKUP(A503,Rotación!$A:$A,Rotación!$O:$O,0,0,-1),"")))),"")</f>
        <v>15132000</v>
      </c>
      <c r="I503" s="13">
        <f>IFERROR(IF($F503="ALTA",$D503*0.97,
IF($F503="MEDIA",$D503*0.94,
IF($F503="BAJA",$D503*0.87,
IF($F503="LIQUIDAR",_xlfn.XLOOKUP(A503,Rotación!$A:$A,Rotación!$O:$O,0,0,-1),"")))),"")</f>
        <v>14664000</v>
      </c>
      <c r="J503" s="13">
        <f>IFERROR(IF($F503="ALTA",$D503*0.94,
IF($F503="MEDIA",$D503*0.9,
IF($F503="BAJA",$D503*0.85,
IF($F503="LIQUIDAR",_xlfn.XLOOKUP(A503,Rotación!$A:$A,Rotación!$O:$O,0,0,-1),"")))),"")</f>
        <v>14040000</v>
      </c>
      <c r="K503" s="13" t="str">
        <f>_xlfn.XLOOKUP(A503,Rotación!$A:$A,Rotación!$P:$P,"",0,-1)</f>
        <v/>
      </c>
      <c r="L503" s="25" t="e">
        <f t="shared" si="30"/>
        <v>#VALUE!</v>
      </c>
      <c r="M503" s="26">
        <f t="shared" si="31"/>
        <v>0.83333333333333337</v>
      </c>
      <c r="N503" s="22" t="str">
        <f>IFERROR(VLOOKUP(A503,'Base ATR'!$1:$1048576,2,0),"")</f>
        <v/>
      </c>
      <c r="O503" s="23" t="str">
        <f t="shared" ca="1" si="32"/>
        <v/>
      </c>
      <c r="P503" t="str">
        <f t="shared" si="33"/>
        <v/>
      </c>
      <c r="R503" t="e">
        <f>VLOOKUP(A503,FORMULA!A:A,1,0)</f>
        <v>#N/A</v>
      </c>
    </row>
    <row r="504" spans="1:18" x14ac:dyDescent="0.3">
      <c r="A504" t="s">
        <v>5560</v>
      </c>
      <c r="B504" t="str">
        <f>IFERROR(VLOOKUP(A504,'Base ATP'!$1:$1048576,3,0),"")</f>
        <v>PEUGEOT</v>
      </c>
      <c r="C504" s="19" t="str">
        <f>IFERROR(VLOOKUP(A504,'Base ATP'!$1:$1048576,4,0),"")</f>
        <v>NUEVO 308</v>
      </c>
      <c r="D504" s="20">
        <v>15500000</v>
      </c>
      <c r="E504" s="20">
        <v>13000000</v>
      </c>
      <c r="F504" s="13" t="s">
        <v>5398</v>
      </c>
      <c r="G504" s="13">
        <f>IFERROR(IF($F504="ALTA",$D504*1.03,
IF($F504="MEDIA",$D504*1,
IF($F504="BAJA",$D504*0.92,
IF($F504="LIQUIDAR",_xlfn.XLOOKUP(A504,Rotación!$A:$A,Rotación!$O:$O,0,0,-1),"")))),"")</f>
        <v>14260000</v>
      </c>
      <c r="H504" s="13">
        <f>IFERROR(IF($F504="ALTA",$D504*1,
IF($F504="MEDIA",$D504*0.97,
IF($F504="BAJA",$D504*0.9,
IF($F504="LIQUIDAR",_xlfn.XLOOKUP(A504,Rotación!$A:$A,Rotación!$O:$O,0,0,-1),"")))),"")</f>
        <v>13950000</v>
      </c>
      <c r="I504" s="13">
        <f>IFERROR(IF($F504="ALTA",$D504*0.97,
IF($F504="MEDIA",$D504*0.94,
IF($F504="BAJA",$D504*0.87,
IF($F504="LIQUIDAR",_xlfn.XLOOKUP(A504,Rotación!$A:$A,Rotación!$O:$O,0,0,-1),"")))),"")</f>
        <v>13485000</v>
      </c>
      <c r="J504" s="13">
        <f>IFERROR(IF($F504="ALTA",$D504*0.94,
IF($F504="MEDIA",$D504*0.9,
IF($F504="BAJA",$D504*0.85,
IF($F504="LIQUIDAR",_xlfn.XLOOKUP(A504,Rotación!$A:$A,Rotación!$O:$O,0,0,-1),"")))),"")</f>
        <v>13175000</v>
      </c>
      <c r="K504" s="13" t="str">
        <f>_xlfn.XLOOKUP(A504,Rotación!$A:$A,Rotación!$P:$P,"",0,-1)</f>
        <v/>
      </c>
      <c r="L504" s="25" t="e">
        <f t="shared" si="30"/>
        <v>#VALUE!</v>
      </c>
      <c r="M504" s="26">
        <f t="shared" si="31"/>
        <v>0.83870967741935487</v>
      </c>
      <c r="N504" s="22" t="str">
        <f>IFERROR(VLOOKUP(A504,'Base ATR'!$1:$1048576,2,0),"")</f>
        <v/>
      </c>
      <c r="O504" s="23" t="str">
        <f t="shared" ca="1" si="32"/>
        <v/>
      </c>
      <c r="P504" t="str">
        <f t="shared" si="33"/>
        <v/>
      </c>
      <c r="R504" t="e">
        <f>VLOOKUP(A504,FORMULA!A:A,1,0)</f>
        <v>#N/A</v>
      </c>
    </row>
    <row r="505" spans="1:18" x14ac:dyDescent="0.3">
      <c r="A505" t="s">
        <v>5561</v>
      </c>
      <c r="B505" t="str">
        <f>IFERROR(VLOOKUP(A505,'Base ATP'!$1:$1048576,3,0),"")</f>
        <v>PEUGEOT</v>
      </c>
      <c r="C505" s="19" t="str">
        <f>IFERROR(VLOOKUP(A505,'Base ATP'!$1:$1048576,4,0),"")</f>
        <v>NUEVO 2008</v>
      </c>
      <c r="D505" s="20">
        <v>13200000</v>
      </c>
      <c r="E505" s="20">
        <v>10500000</v>
      </c>
      <c r="F505" s="13" t="s">
        <v>5398</v>
      </c>
      <c r="G505" s="13">
        <f>IFERROR(IF($F505="ALTA",$D505*1.03,
IF($F505="MEDIA",$D505*1,
IF($F505="BAJA",$D505*0.92,
IF($F505="LIQUIDAR",_xlfn.XLOOKUP(A505,Rotación!$A:$A,Rotación!$O:$O,0,0,-1),"")))),"")</f>
        <v>12144000</v>
      </c>
      <c r="H505" s="13">
        <f>IFERROR(IF($F505="ALTA",$D505*1,
IF($F505="MEDIA",$D505*0.97,
IF($F505="BAJA",$D505*0.9,
IF($F505="LIQUIDAR",_xlfn.XLOOKUP(A505,Rotación!$A:$A,Rotación!$O:$O,0,0,-1),"")))),"")</f>
        <v>11880000</v>
      </c>
      <c r="I505" s="13">
        <f>IFERROR(IF($F505="ALTA",$D505*0.97,
IF($F505="MEDIA",$D505*0.94,
IF($F505="BAJA",$D505*0.87,
IF($F505="LIQUIDAR",_xlfn.XLOOKUP(A505,Rotación!$A:$A,Rotación!$O:$O,0,0,-1),"")))),"")</f>
        <v>11484000</v>
      </c>
      <c r="J505" s="13">
        <f>IFERROR(IF($F505="ALTA",$D505*0.94,
IF($F505="MEDIA",$D505*0.9,
IF($F505="BAJA",$D505*0.85,
IF($F505="LIQUIDAR",_xlfn.XLOOKUP(A505,Rotación!$A:$A,Rotación!$O:$O,0,0,-1),"")))),"")</f>
        <v>11220000</v>
      </c>
      <c r="K505" s="13" t="str">
        <f>_xlfn.XLOOKUP(A505,Rotación!$A:$A,Rotación!$P:$P,"",0,-1)</f>
        <v/>
      </c>
      <c r="L505" s="25" t="e">
        <f t="shared" si="30"/>
        <v>#VALUE!</v>
      </c>
      <c r="M505" s="26">
        <f t="shared" si="31"/>
        <v>0.79545454545454541</v>
      </c>
      <c r="N505" s="22" t="str">
        <f>IFERROR(VLOOKUP(A505,'Base ATR'!$1:$1048576,2,0),"")</f>
        <v/>
      </c>
      <c r="O505" s="23" t="str">
        <f t="shared" ca="1" si="32"/>
        <v/>
      </c>
      <c r="P505" t="str">
        <f t="shared" si="33"/>
        <v/>
      </c>
      <c r="R505" t="e">
        <f>VLOOKUP(A505,FORMULA!A:A,1,0)</f>
        <v>#N/A</v>
      </c>
    </row>
    <row r="506" spans="1:18" x14ac:dyDescent="0.3">
      <c r="A506" t="s">
        <v>5562</v>
      </c>
      <c r="B506" t="str">
        <f>IFERROR(VLOOKUP(A506,'Base ATP'!$1:$1048576,3,0),"")</f>
        <v>BAIC</v>
      </c>
      <c r="C506" s="19" t="str">
        <f>IFERROR(VLOOKUP(A506,'Base ATP'!$1:$1048576,4,0),"")</f>
        <v>X25</v>
      </c>
      <c r="D506" s="20">
        <v>6700000</v>
      </c>
      <c r="E506" s="20">
        <v>5100000</v>
      </c>
      <c r="F506" s="13" t="s">
        <v>4033</v>
      </c>
      <c r="G506" s="13">
        <f>IFERROR(IF($F506="ALTA",$D506*1.03,
IF($F506="MEDIA",$D506*1,
IF($F506="BAJA",$D506*0.92,
IF($F506="LIQUIDAR",_xlfn.XLOOKUP(A506,Rotación!$A:$A,Rotación!$O:$O,0,0,-1),"")))),"")</f>
        <v>6700000</v>
      </c>
      <c r="H506" s="13">
        <f>IFERROR(IF($F506="ALTA",$D506*1,
IF($F506="MEDIA",$D506*0.97,
IF($F506="BAJA",$D506*0.9,
IF($F506="LIQUIDAR",_xlfn.XLOOKUP(A506,Rotación!$A:$A,Rotación!$O:$O,0,0,-1),"")))),"")</f>
        <v>6499000</v>
      </c>
      <c r="I506" s="13">
        <f>IFERROR(IF($F506="ALTA",$D506*0.97,
IF($F506="MEDIA",$D506*0.94,
IF($F506="BAJA",$D506*0.87,
IF($F506="LIQUIDAR",_xlfn.XLOOKUP(A506,Rotación!$A:$A,Rotación!$O:$O,0,0,-1),"")))),"")</f>
        <v>6298000</v>
      </c>
      <c r="J506" s="13">
        <f>IFERROR(IF($F506="ALTA",$D506*0.94,
IF($F506="MEDIA",$D506*0.9,
IF($F506="BAJA",$D506*0.85,
IF($F506="LIQUIDAR",_xlfn.XLOOKUP(A506,Rotación!$A:$A,Rotación!$O:$O,0,0,-1),"")))),"")</f>
        <v>6030000</v>
      </c>
      <c r="K506" s="13" t="str">
        <f>_xlfn.XLOOKUP(A506,Rotación!$A:$A,Rotación!$P:$P,"",0,-1)</f>
        <v/>
      </c>
      <c r="L506" s="25" t="e">
        <f t="shared" si="30"/>
        <v>#VALUE!</v>
      </c>
      <c r="M506" s="26">
        <f t="shared" si="31"/>
        <v>0.76119402985074625</v>
      </c>
      <c r="N506" s="22" t="str">
        <f>IFERROR(VLOOKUP(A506,'Base ATR'!$1:$1048576,2,0),"")</f>
        <v/>
      </c>
      <c r="O506" s="23" t="str">
        <f t="shared" ca="1" si="32"/>
        <v/>
      </c>
      <c r="P506" t="str">
        <f t="shared" si="33"/>
        <v/>
      </c>
      <c r="R506" t="e">
        <f>VLOOKUP(A506,FORMULA!A:A,1,0)</f>
        <v>#N/A</v>
      </c>
    </row>
    <row r="507" spans="1:18" x14ac:dyDescent="0.3">
      <c r="A507" t="s">
        <v>5563</v>
      </c>
      <c r="B507" t="str">
        <f>IFERROR(VLOOKUP(A507,'Base ATP'!$1:$1048576,3,0),"")</f>
        <v>TOYOTA</v>
      </c>
      <c r="C507" s="19" t="str">
        <f>IFERROR(VLOOKUP(A507,'Base ATP'!$1:$1048576,4,0),"")</f>
        <v>RAV4</v>
      </c>
      <c r="D507" s="20">
        <v>17800000</v>
      </c>
      <c r="E507" s="20">
        <v>14500000</v>
      </c>
      <c r="F507" s="13" t="s">
        <v>4033</v>
      </c>
      <c r="G507" s="13">
        <f>IFERROR(IF($F507="ALTA",$D507*1.03,
IF($F507="MEDIA",$D507*1,
IF($F507="BAJA",$D507*0.92,
IF($F507="LIQUIDAR",_xlfn.XLOOKUP(A507,Rotación!$A:$A,Rotación!$O:$O,0,0,-1),"")))),"")</f>
        <v>17800000</v>
      </c>
      <c r="H507" s="13">
        <f>IFERROR(IF($F507="ALTA",$D507*1,
IF($F507="MEDIA",$D507*0.97,
IF($F507="BAJA",$D507*0.9,
IF($F507="LIQUIDAR",_xlfn.XLOOKUP(A507,Rotación!$A:$A,Rotación!$O:$O,0,0,-1),"")))),"")</f>
        <v>17266000</v>
      </c>
      <c r="I507" s="13">
        <f>IFERROR(IF($F507="ALTA",$D507*0.97,
IF($F507="MEDIA",$D507*0.94,
IF($F507="BAJA",$D507*0.87,
IF($F507="LIQUIDAR",_xlfn.XLOOKUP(A507,Rotación!$A:$A,Rotación!$O:$O,0,0,-1),"")))),"")</f>
        <v>16731999.999999998</v>
      </c>
      <c r="J507" s="13">
        <f>IFERROR(IF($F507="ALTA",$D507*0.94,
IF($F507="MEDIA",$D507*0.9,
IF($F507="BAJA",$D507*0.85,
IF($F507="LIQUIDAR",_xlfn.XLOOKUP(A507,Rotación!$A:$A,Rotación!$O:$O,0,0,-1),"")))),"")</f>
        <v>16020000</v>
      </c>
      <c r="K507" s="13" t="str">
        <f>_xlfn.XLOOKUP(A507,Rotación!$A:$A,Rotación!$P:$P,"",0,-1)</f>
        <v/>
      </c>
      <c r="L507" s="25" t="e">
        <f t="shared" si="30"/>
        <v>#VALUE!</v>
      </c>
      <c r="M507" s="26">
        <f t="shared" si="31"/>
        <v>0.8146067415730337</v>
      </c>
      <c r="N507" s="22" t="str">
        <f>IFERROR(VLOOKUP(A507,'Base ATR'!$1:$1048576,2,0),"")</f>
        <v/>
      </c>
      <c r="O507" s="23" t="str">
        <f t="shared" ca="1" si="32"/>
        <v/>
      </c>
      <c r="P507" t="str">
        <f t="shared" si="33"/>
        <v/>
      </c>
      <c r="R507" t="e">
        <f>VLOOKUP(A507,FORMULA!A:A,1,0)</f>
        <v>#N/A</v>
      </c>
    </row>
    <row r="508" spans="1:18" x14ac:dyDescent="0.3">
      <c r="A508" t="s">
        <v>5564</v>
      </c>
      <c r="B508" t="str">
        <f>IFERROR(VLOOKUP(A508,'Base ATP'!$1:$1048576,3,0),"")</f>
        <v>SHINERAY</v>
      </c>
      <c r="C508" s="19" t="str">
        <f>IFERROR(VLOOKUP(A508,'Base ATP'!$1:$1048576,4,0),"")</f>
        <v>X30</v>
      </c>
      <c r="D508" s="20">
        <v>6900000</v>
      </c>
      <c r="E508" s="20">
        <v>4800000</v>
      </c>
      <c r="F508" s="13" t="s">
        <v>4033</v>
      </c>
      <c r="G508" s="13">
        <f>IFERROR(IF($F508="ALTA",$D508*1.03,
IF($F508="MEDIA",$D508*1,
IF($F508="BAJA",$D508*0.92,
IF($F508="LIQUIDAR",_xlfn.XLOOKUP(A508,Rotación!$A:$A,Rotación!$O:$O,0,0,-1),"")))),"")</f>
        <v>6900000</v>
      </c>
      <c r="H508" s="13">
        <f>IFERROR(IF($F508="ALTA",$D508*1,
IF($F508="MEDIA",$D508*0.97,
IF($F508="BAJA",$D508*0.9,
IF($F508="LIQUIDAR",_xlfn.XLOOKUP(A508,Rotación!$A:$A,Rotación!$O:$O,0,0,-1),"")))),"")</f>
        <v>6693000</v>
      </c>
      <c r="I508" s="13">
        <f>IFERROR(IF($F508="ALTA",$D508*0.97,
IF($F508="MEDIA",$D508*0.94,
IF($F508="BAJA",$D508*0.87,
IF($F508="LIQUIDAR",_xlfn.XLOOKUP(A508,Rotación!$A:$A,Rotación!$O:$O,0,0,-1),"")))),"")</f>
        <v>6486000</v>
      </c>
      <c r="J508" s="13">
        <f>IFERROR(IF($F508="ALTA",$D508*0.94,
IF($F508="MEDIA",$D508*0.9,
IF($F508="BAJA",$D508*0.85,
IF($F508="LIQUIDAR",_xlfn.XLOOKUP(A508,Rotación!$A:$A,Rotación!$O:$O,0,0,-1),"")))),"")</f>
        <v>6210000</v>
      </c>
      <c r="K508" s="13" t="str">
        <f>_xlfn.XLOOKUP(A508,Rotación!$A:$A,Rotación!$P:$P,"",0,-1)</f>
        <v/>
      </c>
      <c r="L508" s="25" t="e">
        <f t="shared" si="30"/>
        <v>#VALUE!</v>
      </c>
      <c r="M508" s="26">
        <f t="shared" si="31"/>
        <v>0.69565217391304346</v>
      </c>
      <c r="N508" s="22" t="str">
        <f>IFERROR(VLOOKUP(A508,'Base ATR'!$1:$1048576,2,0),"")</f>
        <v/>
      </c>
      <c r="O508" s="23" t="str">
        <f t="shared" ca="1" si="32"/>
        <v/>
      </c>
      <c r="P508" t="str">
        <f t="shared" si="33"/>
        <v/>
      </c>
      <c r="R508" t="e">
        <f>VLOOKUP(A508,FORMULA!A:A,1,0)</f>
        <v>#N/A</v>
      </c>
    </row>
    <row r="509" spans="1:18" x14ac:dyDescent="0.3">
      <c r="A509" t="s">
        <v>5565</v>
      </c>
      <c r="B509" t="str">
        <f>IFERROR(VLOOKUP(A509,'Base ATP'!$1:$1048576,3,0),"")</f>
        <v>CHERY</v>
      </c>
      <c r="C509" s="19" t="str">
        <f>IFERROR(VLOOKUP(A509,'Base ATP'!$1:$1048576,4,0),"")</f>
        <v>TIGGO 8</v>
      </c>
      <c r="D509" s="20">
        <v>11600000</v>
      </c>
      <c r="E509" s="20">
        <v>9600000</v>
      </c>
      <c r="F509" s="13" t="s">
        <v>4033</v>
      </c>
      <c r="G509" s="13">
        <f>IFERROR(IF($F509="ALTA",$D509*1.03,
IF($F509="MEDIA",$D509*1,
IF($F509="BAJA",$D509*0.92,
IF($F509="LIQUIDAR",_xlfn.XLOOKUP(A509,Rotación!$A:$A,Rotación!$O:$O,0,0,-1),"")))),"")</f>
        <v>11600000</v>
      </c>
      <c r="H509" s="13">
        <f>IFERROR(IF($F509="ALTA",$D509*1,
IF($F509="MEDIA",$D509*0.97,
IF($F509="BAJA",$D509*0.9,
IF($F509="LIQUIDAR",_xlfn.XLOOKUP(A509,Rotación!$A:$A,Rotación!$O:$O,0,0,-1),"")))),"")</f>
        <v>11252000</v>
      </c>
      <c r="I509" s="13">
        <f>IFERROR(IF($F509="ALTA",$D509*0.97,
IF($F509="MEDIA",$D509*0.94,
IF($F509="BAJA",$D509*0.87,
IF($F509="LIQUIDAR",_xlfn.XLOOKUP(A509,Rotación!$A:$A,Rotación!$O:$O,0,0,-1),"")))),"")</f>
        <v>10904000</v>
      </c>
      <c r="J509" s="13">
        <f>IFERROR(IF($F509="ALTA",$D509*0.94,
IF($F509="MEDIA",$D509*0.9,
IF($F509="BAJA",$D509*0.85,
IF($F509="LIQUIDAR",_xlfn.XLOOKUP(A509,Rotación!$A:$A,Rotación!$O:$O,0,0,-1),"")))),"")</f>
        <v>10440000</v>
      </c>
      <c r="K509" s="13" t="str">
        <f>_xlfn.XLOOKUP(A509,Rotación!$A:$A,Rotación!$P:$P,"",0,-1)</f>
        <v/>
      </c>
      <c r="L509" s="25" t="e">
        <f t="shared" si="30"/>
        <v>#VALUE!</v>
      </c>
      <c r="M509" s="26">
        <f t="shared" si="31"/>
        <v>0.82758620689655171</v>
      </c>
      <c r="N509" s="22" t="str">
        <f>IFERROR(VLOOKUP(A509,'Base ATR'!$1:$1048576,2,0),"")</f>
        <v/>
      </c>
      <c r="O509" s="23" t="str">
        <f t="shared" ca="1" si="32"/>
        <v/>
      </c>
      <c r="P509" t="str">
        <f t="shared" si="33"/>
        <v/>
      </c>
      <c r="R509" t="e">
        <f>VLOOKUP(A509,FORMULA!A:A,1,0)</f>
        <v>#N/A</v>
      </c>
    </row>
    <row r="510" spans="1:18" x14ac:dyDescent="0.3">
      <c r="A510" t="s">
        <v>5566</v>
      </c>
      <c r="B510" t="str">
        <f>IFERROR(VLOOKUP(A510,'Base ATP'!$1:$1048576,3,0),"")</f>
        <v>JAC</v>
      </c>
      <c r="C510" s="19" t="str">
        <f>IFERROR(VLOOKUP(A510,'Base ATP'!$1:$1048576,4,0),"")</f>
        <v>JS4</v>
      </c>
      <c r="D510" s="20">
        <v>9900000</v>
      </c>
      <c r="E510" s="20">
        <v>8200000</v>
      </c>
      <c r="F510" s="13" t="s">
        <v>4033</v>
      </c>
      <c r="G510" s="13">
        <f>IFERROR(IF($F510="ALTA",$D510*1.03,
IF($F510="MEDIA",$D510*1,
IF($F510="BAJA",$D510*0.92,
IF($F510="LIQUIDAR",_xlfn.XLOOKUP(A510,Rotación!$A:$A,Rotación!$O:$O,0,0,-1),"")))),"")</f>
        <v>9900000</v>
      </c>
      <c r="H510" s="13">
        <f>IFERROR(IF($F510="ALTA",$D510*1,
IF($F510="MEDIA",$D510*0.97,
IF($F510="BAJA",$D510*0.9,
IF($F510="LIQUIDAR",_xlfn.XLOOKUP(A510,Rotación!$A:$A,Rotación!$O:$O,0,0,-1),"")))),"")</f>
        <v>9603000</v>
      </c>
      <c r="I510" s="13">
        <f>IFERROR(IF($F510="ALTA",$D510*0.97,
IF($F510="MEDIA",$D510*0.94,
IF($F510="BAJA",$D510*0.87,
IF($F510="LIQUIDAR",_xlfn.XLOOKUP(A510,Rotación!$A:$A,Rotación!$O:$O,0,0,-1),"")))),"")</f>
        <v>9306000</v>
      </c>
      <c r="J510" s="13">
        <f>IFERROR(IF($F510="ALTA",$D510*0.94,
IF($F510="MEDIA",$D510*0.9,
IF($F510="BAJA",$D510*0.85,
IF($F510="LIQUIDAR",_xlfn.XLOOKUP(A510,Rotación!$A:$A,Rotación!$O:$O,0,0,-1),"")))),"")</f>
        <v>8910000</v>
      </c>
      <c r="K510" s="13" t="str">
        <f>_xlfn.XLOOKUP(A510,Rotación!$A:$A,Rotación!$P:$P,"",0,-1)</f>
        <v/>
      </c>
      <c r="L510" s="25" t="e">
        <f t="shared" si="30"/>
        <v>#VALUE!</v>
      </c>
      <c r="M510" s="26">
        <f t="shared" si="31"/>
        <v>0.82828282828282829</v>
      </c>
      <c r="N510" s="22" t="str">
        <f>IFERROR(VLOOKUP(A510,'Base ATR'!$1:$1048576,2,0),"")</f>
        <v/>
      </c>
      <c r="O510" s="23" t="str">
        <f t="shared" ca="1" si="32"/>
        <v/>
      </c>
      <c r="P510" t="str">
        <f t="shared" si="33"/>
        <v/>
      </c>
      <c r="R510" t="e">
        <f>VLOOKUP(A510,FORMULA!A:A,1,0)</f>
        <v>#N/A</v>
      </c>
    </row>
    <row r="511" spans="1:18" x14ac:dyDescent="0.3">
      <c r="A511" t="s">
        <v>5567</v>
      </c>
      <c r="B511" t="str">
        <f>IFERROR(VLOOKUP(A511,'Base ATP'!$1:$1048576,3,0),"")</f>
        <v>CHERY</v>
      </c>
      <c r="C511" s="19" t="str">
        <f>IFERROR(VLOOKUP(A511,'Base ATP'!$1:$1048576,4,0),"")</f>
        <v>TIGGO 8</v>
      </c>
      <c r="D511" s="20">
        <v>10900000</v>
      </c>
      <c r="E511" s="20">
        <v>8700000</v>
      </c>
      <c r="F511" s="13" t="s">
        <v>4033</v>
      </c>
      <c r="G511" s="13">
        <f>IFERROR(IF($F511="ALTA",$D511*1.03,
IF($F511="MEDIA",$D511*1,
IF($F511="BAJA",$D511*0.92,
IF($F511="LIQUIDAR",_xlfn.XLOOKUP(A511,Rotación!$A:$A,Rotación!$O:$O,0,0,-1),"")))),"")</f>
        <v>10900000</v>
      </c>
      <c r="H511" s="13">
        <f>IFERROR(IF($F511="ALTA",$D511*1,
IF($F511="MEDIA",$D511*0.97,
IF($F511="BAJA",$D511*0.9,
IF($F511="LIQUIDAR",_xlfn.XLOOKUP(A511,Rotación!$A:$A,Rotación!$O:$O,0,0,-1),"")))),"")</f>
        <v>10573000</v>
      </c>
      <c r="I511" s="13">
        <f>IFERROR(IF($F511="ALTA",$D511*0.97,
IF($F511="MEDIA",$D511*0.94,
IF($F511="BAJA",$D511*0.87,
IF($F511="LIQUIDAR",_xlfn.XLOOKUP(A511,Rotación!$A:$A,Rotación!$O:$O,0,0,-1),"")))),"")</f>
        <v>10246000</v>
      </c>
      <c r="J511" s="13">
        <f>IFERROR(IF($F511="ALTA",$D511*0.94,
IF($F511="MEDIA",$D511*0.9,
IF($F511="BAJA",$D511*0.85,
IF($F511="LIQUIDAR",_xlfn.XLOOKUP(A511,Rotación!$A:$A,Rotación!$O:$O,0,0,-1),"")))),"")</f>
        <v>9810000</v>
      </c>
      <c r="K511" s="13" t="str">
        <f>_xlfn.XLOOKUP(A511,Rotación!$A:$A,Rotación!$P:$P,"",0,-1)</f>
        <v/>
      </c>
      <c r="L511" s="25" t="e">
        <f t="shared" si="30"/>
        <v>#VALUE!</v>
      </c>
      <c r="M511" s="26">
        <f t="shared" si="31"/>
        <v>0.79816513761467889</v>
      </c>
      <c r="N511" s="22" t="str">
        <f>IFERROR(VLOOKUP(A511,'Base ATR'!$1:$1048576,2,0),"")</f>
        <v/>
      </c>
      <c r="O511" s="23" t="str">
        <f t="shared" ca="1" si="32"/>
        <v/>
      </c>
      <c r="P511" t="str">
        <f t="shared" si="33"/>
        <v/>
      </c>
      <c r="R511" t="e">
        <f>VLOOKUP(A511,FORMULA!A:A,1,0)</f>
        <v>#N/A</v>
      </c>
    </row>
    <row r="512" spans="1:18" x14ac:dyDescent="0.3">
      <c r="A512" t="s">
        <v>5568</v>
      </c>
      <c r="B512" t="str">
        <f>IFERROR(VLOOKUP(A512,'Base ATP'!$1:$1048576,3,0),"")</f>
        <v>PEUGEOT</v>
      </c>
      <c r="C512" s="19" t="str">
        <f>IFERROR(VLOOKUP(A512,'Base ATP'!$1:$1048576,4,0),"")</f>
        <v>LANDTREK</v>
      </c>
      <c r="D512" s="20">
        <v>21100000</v>
      </c>
      <c r="E512" s="20">
        <v>16000000</v>
      </c>
      <c r="F512" s="13" t="s">
        <v>5398</v>
      </c>
      <c r="G512" s="13">
        <f>IFERROR(IF($F512="ALTA",$D512*1.03,
IF($F512="MEDIA",$D512*1,
IF($F512="BAJA",$D512*0.92,
IF($F512="LIQUIDAR",_xlfn.XLOOKUP(A512,Rotación!$A:$A,Rotación!$O:$O,0,0,-1),"")))),"")</f>
        <v>19412000</v>
      </c>
      <c r="H512" s="13">
        <f>IFERROR(IF($F512="ALTA",$D512*1,
IF($F512="MEDIA",$D512*0.97,
IF($F512="BAJA",$D512*0.9,
IF($F512="LIQUIDAR",_xlfn.XLOOKUP(A512,Rotación!$A:$A,Rotación!$O:$O,0,0,-1),"")))),"")</f>
        <v>18990000</v>
      </c>
      <c r="I512" s="13">
        <f>IFERROR(IF($F512="ALTA",$D512*0.97,
IF($F512="MEDIA",$D512*0.94,
IF($F512="BAJA",$D512*0.87,
IF($F512="LIQUIDAR",_xlfn.XLOOKUP(A512,Rotación!$A:$A,Rotación!$O:$O,0,0,-1),"")))),"")</f>
        <v>18357000</v>
      </c>
      <c r="J512" s="13">
        <f>IFERROR(IF($F512="ALTA",$D512*0.94,
IF($F512="MEDIA",$D512*0.9,
IF($F512="BAJA",$D512*0.85,
IF($F512="LIQUIDAR",_xlfn.XLOOKUP(A512,Rotación!$A:$A,Rotación!$O:$O,0,0,-1),"")))),"")</f>
        <v>17935000</v>
      </c>
      <c r="K512" s="13" t="str">
        <f>_xlfn.XLOOKUP(A512,Rotación!$A:$A,Rotación!$P:$P,"",0,-1)</f>
        <v/>
      </c>
      <c r="L512" s="25" t="e">
        <f t="shared" si="30"/>
        <v>#VALUE!</v>
      </c>
      <c r="M512" s="26">
        <f t="shared" si="31"/>
        <v>0.75829383886255919</v>
      </c>
      <c r="N512" s="22" t="str">
        <f>IFERROR(VLOOKUP(A512,'Base ATR'!$1:$1048576,2,0),"")</f>
        <v/>
      </c>
      <c r="O512" s="23" t="str">
        <f t="shared" ca="1" si="32"/>
        <v/>
      </c>
      <c r="P512" t="str">
        <f t="shared" si="33"/>
        <v/>
      </c>
      <c r="R512" t="e">
        <f>VLOOKUP(A512,FORMULA!A:A,1,0)</f>
        <v>#N/A</v>
      </c>
    </row>
    <row r="513" spans="1:18" x14ac:dyDescent="0.3">
      <c r="A513" t="s">
        <v>5569</v>
      </c>
      <c r="B513" t="str">
        <f>IFERROR(VLOOKUP(A513,'Base ATP'!$1:$1048576,3,0),"")</f>
        <v>DFSK</v>
      </c>
      <c r="C513" s="19" t="str">
        <f>IFERROR(VLOOKUP(A513,'Base ATP'!$1:$1048576,4,0),"")</f>
        <v>CARGO BOX</v>
      </c>
      <c r="D513" s="20">
        <v>6000000</v>
      </c>
      <c r="E513" s="20">
        <v>4500000</v>
      </c>
      <c r="F513" s="13" t="s">
        <v>5398</v>
      </c>
      <c r="G513" s="13">
        <f>IFERROR(IF($F513="ALTA",$D513*1.03,
IF($F513="MEDIA",$D513*1,
IF($F513="BAJA",$D513*0.92,
IF($F513="LIQUIDAR",_xlfn.XLOOKUP(A513,Rotación!$A:$A,Rotación!$O:$O,0,0,-1),"")))),"")</f>
        <v>5520000</v>
      </c>
      <c r="H513" s="13">
        <f>IFERROR(IF($F513="ALTA",$D513*1,
IF($F513="MEDIA",$D513*0.97,
IF($F513="BAJA",$D513*0.9,
IF($F513="LIQUIDAR",_xlfn.XLOOKUP(A513,Rotación!$A:$A,Rotación!$O:$O,0,0,-1),"")))),"")</f>
        <v>5400000</v>
      </c>
      <c r="I513" s="13">
        <f>IFERROR(IF($F513="ALTA",$D513*0.97,
IF($F513="MEDIA",$D513*0.94,
IF($F513="BAJA",$D513*0.87,
IF($F513="LIQUIDAR",_xlfn.XLOOKUP(A513,Rotación!$A:$A,Rotación!$O:$O,0,0,-1),"")))),"")</f>
        <v>5220000</v>
      </c>
      <c r="J513" s="13">
        <f>IFERROR(IF($F513="ALTA",$D513*0.94,
IF($F513="MEDIA",$D513*0.9,
IF($F513="BAJA",$D513*0.85,
IF($F513="LIQUIDAR",_xlfn.XLOOKUP(A513,Rotación!$A:$A,Rotación!$O:$O,0,0,-1),"")))),"")</f>
        <v>5100000</v>
      </c>
      <c r="K513" s="13" t="str">
        <f>_xlfn.XLOOKUP(A513,Rotación!$A:$A,Rotación!$P:$P,"",0,-1)</f>
        <v/>
      </c>
      <c r="L513" s="25" t="e">
        <f t="shared" si="30"/>
        <v>#VALUE!</v>
      </c>
      <c r="M513" s="26">
        <f t="shared" si="31"/>
        <v>0.75</v>
      </c>
      <c r="N513" s="22" t="str">
        <f>IFERROR(VLOOKUP(A513,'Base ATR'!$1:$1048576,2,0),"")</f>
        <v/>
      </c>
      <c r="O513" s="23" t="str">
        <f t="shared" ca="1" si="32"/>
        <v/>
      </c>
      <c r="P513" t="str">
        <f t="shared" si="33"/>
        <v/>
      </c>
      <c r="R513" t="e">
        <f>VLOOKUP(A513,FORMULA!A:A,1,0)</f>
        <v>#N/A</v>
      </c>
    </row>
    <row r="514" spans="1:18" x14ac:dyDescent="0.3">
      <c r="A514" t="s">
        <v>5351</v>
      </c>
      <c r="B514" t="str">
        <f>IFERROR(VLOOKUP(A514,'Base ATP'!$1:$1048576,3,0),"")</f>
        <v>CHERY</v>
      </c>
      <c r="C514" s="19" t="str">
        <f>IFERROR(VLOOKUP(A514,'Base ATP'!$1:$1048576,4,0),"")</f>
        <v>TIGGO 2</v>
      </c>
      <c r="D514" s="20">
        <v>7300000</v>
      </c>
      <c r="E514" s="20">
        <v>6200000</v>
      </c>
      <c r="F514" s="13" t="s">
        <v>5397</v>
      </c>
      <c r="G514" s="13">
        <f>IFERROR(IF($F514="ALTA",$D514*1.03,
IF($F514="MEDIA",$D514*1,
IF($F514="BAJA",$D514*0.92,
IF($F514="LIQUIDAR",_xlfn.XLOOKUP(A514,Rotación!$A:$A,Rotación!$O:$O,0,0,-1),"")))),"")</f>
        <v>7519000</v>
      </c>
      <c r="H514" s="13">
        <f>IFERROR(IF($F514="ALTA",$D514*1,
IF($F514="MEDIA",$D514*0.97,
IF($F514="BAJA",$D514*0.9,
IF($F514="LIQUIDAR",_xlfn.XLOOKUP(A514,Rotación!$A:$A,Rotación!$O:$O,0,0,-1),"")))),"")</f>
        <v>7300000</v>
      </c>
      <c r="I514" s="13">
        <f>IFERROR(IF($F514="ALTA",$D514*0.97,
IF($F514="MEDIA",$D514*0.94,
IF($F514="BAJA",$D514*0.87,
IF($F514="LIQUIDAR",_xlfn.XLOOKUP(A514,Rotación!$A:$A,Rotación!$O:$O,0,0,-1),"")))),"")</f>
        <v>7081000</v>
      </c>
      <c r="J514" s="13">
        <f>IFERROR(IF($F514="ALTA",$D514*0.94,
IF($F514="MEDIA",$D514*0.9,
IF($F514="BAJA",$D514*0.85,
IF($F514="LIQUIDAR",_xlfn.XLOOKUP(A514,Rotación!$A:$A,Rotación!$O:$O,0,0,-1),"")))),"")</f>
        <v>6862000</v>
      </c>
      <c r="K514" s="13" t="str">
        <f>_xlfn.XLOOKUP(A514,Rotación!$A:$A,Rotación!$P:$P,"",0,-1)</f>
        <v/>
      </c>
      <c r="L514" s="25" t="e">
        <f t="shared" ref="L514:L577" si="34">K514-D514</f>
        <v>#VALUE!</v>
      </c>
      <c r="M514" s="26">
        <f t="shared" ref="M514:M577" si="35">E514/D514</f>
        <v>0.84931506849315064</v>
      </c>
      <c r="N514" s="22">
        <f>IFERROR(VLOOKUP(A514,'Base ATR'!$1:$1048576,2,0),"")</f>
        <v>46099.411805555559</v>
      </c>
      <c r="O514" s="23">
        <f t="shared" ca="1" si="32"/>
        <v>126.58819444444089</v>
      </c>
      <c r="P514" t="str">
        <f t="shared" si="33"/>
        <v>SOBRE MERCADO</v>
      </c>
      <c r="R514" t="e">
        <f>VLOOKUP(A514,FORMULA!A:A,1,0)</f>
        <v>#N/A</v>
      </c>
    </row>
    <row r="515" spans="1:18" x14ac:dyDescent="0.3">
      <c r="A515" t="s">
        <v>5570</v>
      </c>
      <c r="B515" t="str">
        <f>IFERROR(VLOOKUP(A515,'Base ATP'!$1:$1048576,3,0),"")</f>
        <v>TOYOTA</v>
      </c>
      <c r="C515" s="19" t="str">
        <f>IFERROR(VLOOKUP(A515,'Base ATP'!$1:$1048576,4,0),"")</f>
        <v>RAV4</v>
      </c>
      <c r="D515" s="20">
        <v>18500000</v>
      </c>
      <c r="E515" s="20">
        <v>15000000</v>
      </c>
      <c r="F515" s="13" t="s">
        <v>5397</v>
      </c>
      <c r="G515" s="13">
        <f>IFERROR(IF($F515="ALTA",$D515*1.03,
IF($F515="MEDIA",$D515*1,
IF($F515="BAJA",$D515*0.92,
IF($F515="LIQUIDAR",_xlfn.XLOOKUP(A515,Rotación!$A:$A,Rotación!$O:$O,0,0,-1),"")))),"")</f>
        <v>19055000</v>
      </c>
      <c r="H515" s="13">
        <f>IFERROR(IF($F515="ALTA",$D515*1,
IF($F515="MEDIA",$D515*0.97,
IF($F515="BAJA",$D515*0.9,
IF($F515="LIQUIDAR",_xlfn.XLOOKUP(A515,Rotación!$A:$A,Rotación!$O:$O,0,0,-1),"")))),"")</f>
        <v>18500000</v>
      </c>
      <c r="I515" s="13">
        <f>IFERROR(IF($F515="ALTA",$D515*0.97,
IF($F515="MEDIA",$D515*0.94,
IF($F515="BAJA",$D515*0.87,
IF($F515="LIQUIDAR",_xlfn.XLOOKUP(A515,Rotación!$A:$A,Rotación!$O:$O,0,0,-1),"")))),"")</f>
        <v>17945000</v>
      </c>
      <c r="J515" s="13">
        <f>IFERROR(IF($F515="ALTA",$D515*0.94,
IF($F515="MEDIA",$D515*0.9,
IF($F515="BAJA",$D515*0.85,
IF($F515="LIQUIDAR",_xlfn.XLOOKUP(A515,Rotación!$A:$A,Rotación!$O:$O,0,0,-1),"")))),"")</f>
        <v>17390000</v>
      </c>
      <c r="K515" s="13" t="str">
        <f>_xlfn.XLOOKUP(A515,Rotación!$A:$A,Rotación!$P:$P,"",0,-1)</f>
        <v/>
      </c>
      <c r="L515" s="25" t="e">
        <f t="shared" si="34"/>
        <v>#VALUE!</v>
      </c>
      <c r="M515" s="26">
        <f t="shared" si="35"/>
        <v>0.81081081081081086</v>
      </c>
      <c r="N515" s="22" t="str">
        <f>IFERROR(VLOOKUP(A515,'Base ATR'!$1:$1048576,2,0),"")</f>
        <v/>
      </c>
      <c r="O515" s="23" t="str">
        <f t="shared" ca="1" si="32"/>
        <v/>
      </c>
      <c r="P515" t="str">
        <f t="shared" si="33"/>
        <v/>
      </c>
      <c r="R515" t="e">
        <f>VLOOKUP(A515,FORMULA!A:A,1,0)</f>
        <v>#N/A</v>
      </c>
    </row>
    <row r="516" spans="1:18" x14ac:dyDescent="0.3">
      <c r="A516" t="s">
        <v>5571</v>
      </c>
      <c r="B516" t="str">
        <f>IFERROR(VLOOKUP(A516,'Base ATP'!$1:$1048576,3,0),"")</f>
        <v>NISSAN</v>
      </c>
      <c r="C516" s="19" t="str">
        <f>IFERROR(VLOOKUP(A516,'Base ATP'!$1:$1048576,4,0),"")</f>
        <v>KICKS</v>
      </c>
      <c r="D516" s="20">
        <v>9400000</v>
      </c>
      <c r="E516" s="20">
        <v>7800000</v>
      </c>
      <c r="F516" s="13" t="s">
        <v>4033</v>
      </c>
      <c r="G516" s="13">
        <f>IFERROR(IF($F516="ALTA",$D516*1.03,
IF($F516="MEDIA",$D516*1,
IF($F516="BAJA",$D516*0.92,
IF($F516="LIQUIDAR",_xlfn.XLOOKUP(A516,Rotación!$A:$A,Rotación!$O:$O,0,0,-1),"")))),"")</f>
        <v>9400000</v>
      </c>
      <c r="H516" s="13">
        <f>IFERROR(IF($F516="ALTA",$D516*1,
IF($F516="MEDIA",$D516*0.97,
IF($F516="BAJA",$D516*0.9,
IF($F516="LIQUIDAR",_xlfn.XLOOKUP(A516,Rotación!$A:$A,Rotación!$O:$O,0,0,-1),"")))),"")</f>
        <v>9118000</v>
      </c>
      <c r="I516" s="13">
        <f>IFERROR(IF($F516="ALTA",$D516*0.97,
IF($F516="MEDIA",$D516*0.94,
IF($F516="BAJA",$D516*0.87,
IF($F516="LIQUIDAR",_xlfn.XLOOKUP(A516,Rotación!$A:$A,Rotación!$O:$O,0,0,-1),"")))),"")</f>
        <v>8836000</v>
      </c>
      <c r="J516" s="13">
        <f>IFERROR(IF($F516="ALTA",$D516*0.94,
IF($F516="MEDIA",$D516*0.9,
IF($F516="BAJA",$D516*0.85,
IF($F516="LIQUIDAR",_xlfn.XLOOKUP(A516,Rotación!$A:$A,Rotación!$O:$O,0,0,-1),"")))),"")</f>
        <v>8460000</v>
      </c>
      <c r="K516" s="13" t="str">
        <f>_xlfn.XLOOKUP(A516,Rotación!$A:$A,Rotación!$P:$P,"",0,-1)</f>
        <v/>
      </c>
      <c r="L516" s="25" t="e">
        <f t="shared" si="34"/>
        <v>#VALUE!</v>
      </c>
      <c r="M516" s="26">
        <f t="shared" si="35"/>
        <v>0.82978723404255317</v>
      </c>
      <c r="N516" s="22" t="str">
        <f>IFERROR(VLOOKUP(A516,'Base ATR'!$1:$1048576,2,0),"")</f>
        <v/>
      </c>
      <c r="O516" s="23" t="str">
        <f t="shared" ca="1" si="32"/>
        <v/>
      </c>
      <c r="P516" t="str">
        <f t="shared" si="33"/>
        <v/>
      </c>
      <c r="R516" t="e">
        <f>VLOOKUP(A516,FORMULA!A:A,1,0)</f>
        <v>#N/A</v>
      </c>
    </row>
    <row r="517" spans="1:18" x14ac:dyDescent="0.3">
      <c r="A517" t="s">
        <v>5572</v>
      </c>
      <c r="B517" t="str">
        <f>IFERROR(VLOOKUP(A517,'Base ATP'!$1:$1048576,3,0),"")</f>
        <v>HYUNDAI</v>
      </c>
      <c r="C517" s="19" t="str">
        <f>IFERROR(VLOOKUP(A517,'Base ATP'!$1:$1048576,4,0),"")</f>
        <v>THE NEW TUCSON</v>
      </c>
      <c r="D517" s="20">
        <v>19300000</v>
      </c>
      <c r="E517" s="20">
        <v>17500000</v>
      </c>
      <c r="F517" s="13" t="s">
        <v>4033</v>
      </c>
      <c r="G517" s="13">
        <f>IFERROR(IF($F517="ALTA",$D517*1.03,
IF($F517="MEDIA",$D517*1,
IF($F517="BAJA",$D517*0.92,
IF($F517="LIQUIDAR",_xlfn.XLOOKUP(A517,Rotación!$A:$A,Rotación!$O:$O,0,0,-1),"")))),"")</f>
        <v>19300000</v>
      </c>
      <c r="H517" s="13">
        <f>IFERROR(IF($F517="ALTA",$D517*1,
IF($F517="MEDIA",$D517*0.97,
IF($F517="BAJA",$D517*0.9,
IF($F517="LIQUIDAR",_xlfn.XLOOKUP(A517,Rotación!$A:$A,Rotación!$O:$O,0,0,-1),"")))),"")</f>
        <v>18721000</v>
      </c>
      <c r="I517" s="13">
        <f>IFERROR(IF($F517="ALTA",$D517*0.97,
IF($F517="MEDIA",$D517*0.94,
IF($F517="BAJA",$D517*0.87,
IF($F517="LIQUIDAR",_xlfn.XLOOKUP(A517,Rotación!$A:$A,Rotación!$O:$O,0,0,-1),"")))),"")</f>
        <v>18142000</v>
      </c>
      <c r="J517" s="13">
        <f>IFERROR(IF($F517="ALTA",$D517*0.94,
IF($F517="MEDIA",$D517*0.9,
IF($F517="BAJA",$D517*0.85,
IF($F517="LIQUIDAR",_xlfn.XLOOKUP(A517,Rotación!$A:$A,Rotación!$O:$O,0,0,-1),"")))),"")</f>
        <v>17370000</v>
      </c>
      <c r="K517" s="13" t="str">
        <f>_xlfn.XLOOKUP(A517,Rotación!$A:$A,Rotación!$P:$P,"",0,-1)</f>
        <v/>
      </c>
      <c r="L517" s="25" t="e">
        <f t="shared" si="34"/>
        <v>#VALUE!</v>
      </c>
      <c r="M517" s="26">
        <f t="shared" si="35"/>
        <v>0.90673575129533679</v>
      </c>
      <c r="N517" s="22" t="str">
        <f>IFERROR(VLOOKUP(A517,'Base ATR'!$1:$1048576,2,0),"")</f>
        <v/>
      </c>
      <c r="O517" s="23" t="str">
        <f t="shared" ca="1" si="32"/>
        <v/>
      </c>
      <c r="P517" t="str">
        <f t="shared" si="33"/>
        <v/>
      </c>
      <c r="R517" t="e">
        <f>VLOOKUP(A517,FORMULA!A:A,1,0)</f>
        <v>#N/A</v>
      </c>
    </row>
    <row r="518" spans="1:18" x14ac:dyDescent="0.3">
      <c r="A518" t="s">
        <v>5573</v>
      </c>
      <c r="B518" t="str">
        <f>IFERROR(VLOOKUP(A518,'Base ATP'!$1:$1048576,3,0),"")</f>
        <v>CHERY</v>
      </c>
      <c r="C518" s="19" t="str">
        <f>IFERROR(VLOOKUP(A518,'Base ATP'!$1:$1048576,4,0),"")</f>
        <v>TIGGO 8</v>
      </c>
      <c r="D518" s="20">
        <v>10400000</v>
      </c>
      <c r="E518" s="20">
        <v>8300000</v>
      </c>
      <c r="F518" s="13" t="s">
        <v>4033</v>
      </c>
      <c r="G518" s="13">
        <f>IFERROR(IF($F518="ALTA",$D518*1.03,
IF($F518="MEDIA",$D518*1,
IF($F518="BAJA",$D518*0.92,
IF($F518="LIQUIDAR",_xlfn.XLOOKUP(A518,Rotación!$A:$A,Rotación!$O:$O,0,0,-1),"")))),"")</f>
        <v>10400000</v>
      </c>
      <c r="H518" s="13">
        <f>IFERROR(IF($F518="ALTA",$D518*1,
IF($F518="MEDIA",$D518*0.97,
IF($F518="BAJA",$D518*0.9,
IF($F518="LIQUIDAR",_xlfn.XLOOKUP(A518,Rotación!$A:$A,Rotación!$O:$O,0,0,-1),"")))),"")</f>
        <v>10088000</v>
      </c>
      <c r="I518" s="13">
        <f>IFERROR(IF($F518="ALTA",$D518*0.97,
IF($F518="MEDIA",$D518*0.94,
IF($F518="BAJA",$D518*0.87,
IF($F518="LIQUIDAR",_xlfn.XLOOKUP(A518,Rotación!$A:$A,Rotación!$O:$O,0,0,-1),"")))),"")</f>
        <v>9776000</v>
      </c>
      <c r="J518" s="13">
        <f>IFERROR(IF($F518="ALTA",$D518*0.94,
IF($F518="MEDIA",$D518*0.9,
IF($F518="BAJA",$D518*0.85,
IF($F518="LIQUIDAR",_xlfn.XLOOKUP(A518,Rotación!$A:$A,Rotación!$O:$O,0,0,-1),"")))),"")</f>
        <v>9360000</v>
      </c>
      <c r="K518" s="13" t="str">
        <f>_xlfn.XLOOKUP(A518,Rotación!$A:$A,Rotación!$P:$P,"",0,-1)</f>
        <v/>
      </c>
      <c r="L518" s="25" t="e">
        <f t="shared" si="34"/>
        <v>#VALUE!</v>
      </c>
      <c r="M518" s="26">
        <f t="shared" si="35"/>
        <v>0.79807692307692313</v>
      </c>
      <c r="N518" s="22" t="str">
        <f>IFERROR(VLOOKUP(A518,'Base ATR'!$1:$1048576,2,0),"")</f>
        <v/>
      </c>
      <c r="O518" s="23" t="str">
        <f t="shared" ca="1" si="32"/>
        <v/>
      </c>
      <c r="P518" t="str">
        <f t="shared" si="33"/>
        <v/>
      </c>
      <c r="R518" t="e">
        <f>VLOOKUP(A518,FORMULA!A:A,1,0)</f>
        <v>#N/A</v>
      </c>
    </row>
    <row r="519" spans="1:18" x14ac:dyDescent="0.3">
      <c r="A519" t="s">
        <v>5574</v>
      </c>
      <c r="B519" t="str">
        <f>IFERROR(VLOOKUP(A519,'Base ATP'!$1:$1048576,3,0),"")</f>
        <v>JAECOO</v>
      </c>
      <c r="C519" s="19">
        <f>IFERROR(VLOOKUP(A519,'Base ATP'!$1:$1048576,4,0),"")</f>
        <v>7</v>
      </c>
      <c r="D519" s="20">
        <v>17500000</v>
      </c>
      <c r="E519" s="20">
        <v>15000000</v>
      </c>
      <c r="F519" s="13" t="s">
        <v>4033</v>
      </c>
      <c r="G519" s="13">
        <f>IFERROR(IF($F519="ALTA",$D519*1.03,
IF($F519="MEDIA",$D519*1,
IF($F519="BAJA",$D519*0.92,
IF($F519="LIQUIDAR",_xlfn.XLOOKUP(A519,Rotación!$A:$A,Rotación!$O:$O,0,0,-1),"")))),"")</f>
        <v>17500000</v>
      </c>
      <c r="H519" s="13">
        <f>IFERROR(IF($F519="ALTA",$D519*1,
IF($F519="MEDIA",$D519*0.97,
IF($F519="BAJA",$D519*0.9,
IF($F519="LIQUIDAR",_xlfn.XLOOKUP(A519,Rotación!$A:$A,Rotación!$O:$O,0,0,-1),"")))),"")</f>
        <v>16975000</v>
      </c>
      <c r="I519" s="13">
        <f>IFERROR(IF($F519="ALTA",$D519*0.97,
IF($F519="MEDIA",$D519*0.94,
IF($F519="BAJA",$D519*0.87,
IF($F519="LIQUIDAR",_xlfn.XLOOKUP(A519,Rotación!$A:$A,Rotación!$O:$O,0,0,-1),"")))),"")</f>
        <v>16449999.999999998</v>
      </c>
      <c r="J519" s="13">
        <f>IFERROR(IF($F519="ALTA",$D519*0.94,
IF($F519="MEDIA",$D519*0.9,
IF($F519="BAJA",$D519*0.85,
IF($F519="LIQUIDAR",_xlfn.XLOOKUP(A519,Rotación!$A:$A,Rotación!$O:$O,0,0,-1),"")))),"")</f>
        <v>15750000</v>
      </c>
      <c r="K519" s="13" t="str">
        <f>_xlfn.XLOOKUP(A519,Rotación!$A:$A,Rotación!$P:$P,"",0,-1)</f>
        <v/>
      </c>
      <c r="L519" s="25" t="e">
        <f t="shared" si="34"/>
        <v>#VALUE!</v>
      </c>
      <c r="M519" s="26">
        <f t="shared" si="35"/>
        <v>0.8571428571428571</v>
      </c>
      <c r="N519" s="22" t="str">
        <f>IFERROR(VLOOKUP(A519,'Base ATR'!$1:$1048576,2,0),"")</f>
        <v/>
      </c>
      <c r="O519" s="23" t="str">
        <f t="shared" ca="1" si="32"/>
        <v/>
      </c>
      <c r="P519" t="str">
        <f t="shared" si="33"/>
        <v/>
      </c>
      <c r="R519" t="e">
        <f>VLOOKUP(A519,FORMULA!A:A,1,0)</f>
        <v>#N/A</v>
      </c>
    </row>
    <row r="520" spans="1:18" x14ac:dyDescent="0.3">
      <c r="A520" t="s">
        <v>5350</v>
      </c>
      <c r="B520" t="str">
        <f>IFERROR(VLOOKUP(A520,'Base ATP'!$1:$1048576,3,0),"")</f>
        <v>JAC</v>
      </c>
      <c r="C520" s="19" t="str">
        <f>IFERROR(VLOOKUP(A520,'Base ATP'!$1:$1048576,4,0),"")</f>
        <v>JS2</v>
      </c>
      <c r="D520" s="20">
        <v>7700000</v>
      </c>
      <c r="E520" s="20">
        <v>6500000</v>
      </c>
      <c r="F520" s="13" t="s">
        <v>5397</v>
      </c>
      <c r="G520" s="13">
        <f>IFERROR(IF($F520="ALTA",$D520*1.03,
IF($F520="MEDIA",$D520*1,
IF($F520="BAJA",$D520*0.92,
IF($F520="LIQUIDAR",_xlfn.XLOOKUP(A520,Rotación!$A:$A,Rotación!$O:$O,0,0,-1),"")))),"")</f>
        <v>7931000</v>
      </c>
      <c r="H520" s="13">
        <f>IFERROR(IF($F520="ALTA",$D520*1,
IF($F520="MEDIA",$D520*0.97,
IF($F520="BAJA",$D520*0.9,
IF($F520="LIQUIDAR",_xlfn.XLOOKUP(A520,Rotación!$A:$A,Rotación!$O:$O,0,0,-1),"")))),"")</f>
        <v>7700000</v>
      </c>
      <c r="I520" s="13">
        <f>IFERROR(IF($F520="ALTA",$D520*0.97,
IF($F520="MEDIA",$D520*0.94,
IF($F520="BAJA",$D520*0.87,
IF($F520="LIQUIDAR",_xlfn.XLOOKUP(A520,Rotación!$A:$A,Rotación!$O:$O,0,0,-1),"")))),"")</f>
        <v>7469000</v>
      </c>
      <c r="J520" s="13">
        <f>IFERROR(IF($F520="ALTA",$D520*0.94,
IF($F520="MEDIA",$D520*0.9,
IF($F520="BAJA",$D520*0.85,
IF($F520="LIQUIDAR",_xlfn.XLOOKUP(A520,Rotación!$A:$A,Rotación!$O:$O,0,0,-1),"")))),"")</f>
        <v>7238000</v>
      </c>
      <c r="K520" s="13" t="str">
        <f>_xlfn.XLOOKUP(A520,Rotación!$A:$A,Rotación!$P:$P,"",0,-1)</f>
        <v/>
      </c>
      <c r="L520" s="25" t="e">
        <f t="shared" si="34"/>
        <v>#VALUE!</v>
      </c>
      <c r="M520" s="26">
        <f t="shared" si="35"/>
        <v>0.8441558441558441</v>
      </c>
      <c r="N520" s="22">
        <f>IFERROR(VLOOKUP(A520,'Base ATR'!$1:$1048576,2,0),"")</f>
        <v>46100.42083333333</v>
      </c>
      <c r="O520" s="23">
        <f t="shared" ca="1" si="32"/>
        <v>125.57916666667006</v>
      </c>
      <c r="P520" t="str">
        <f t="shared" si="33"/>
        <v>SOBRE MERCADO</v>
      </c>
      <c r="R520" t="e">
        <f>VLOOKUP(A520,FORMULA!A:A,1,0)</f>
        <v>#N/A</v>
      </c>
    </row>
    <row r="521" spans="1:18" x14ac:dyDescent="0.3">
      <c r="A521" t="s">
        <v>5575</v>
      </c>
      <c r="B521" t="str">
        <f>IFERROR(VLOOKUP(A521,'Base ATP'!$1:$1048576,3,0),"")</f>
        <v>CHERY</v>
      </c>
      <c r="C521" s="19" t="str">
        <f>IFERROR(VLOOKUP(A521,'Base ATP'!$1:$1048576,4,0),"")</f>
        <v>TIGGO 3</v>
      </c>
      <c r="D521" s="20">
        <v>8600000</v>
      </c>
      <c r="E521" s="20">
        <v>7300000</v>
      </c>
      <c r="F521" s="13" t="s">
        <v>5397</v>
      </c>
      <c r="G521" s="13">
        <f>IFERROR(IF($F521="ALTA",$D521*1.03,
IF($F521="MEDIA",$D521*1,
IF($F521="BAJA",$D521*0.92,
IF($F521="LIQUIDAR",_xlfn.XLOOKUP(A521,Rotación!$A:$A,Rotación!$O:$O,0,0,-1),"")))),"")</f>
        <v>8858000</v>
      </c>
      <c r="H521" s="13">
        <f>IFERROR(IF($F521="ALTA",$D521*1,
IF($F521="MEDIA",$D521*0.97,
IF($F521="BAJA",$D521*0.9,
IF($F521="LIQUIDAR",_xlfn.XLOOKUP(A521,Rotación!$A:$A,Rotación!$O:$O,0,0,-1),"")))),"")</f>
        <v>8600000</v>
      </c>
      <c r="I521" s="13">
        <f>IFERROR(IF($F521="ALTA",$D521*0.97,
IF($F521="MEDIA",$D521*0.94,
IF($F521="BAJA",$D521*0.87,
IF($F521="LIQUIDAR",_xlfn.XLOOKUP(A521,Rotación!$A:$A,Rotación!$O:$O,0,0,-1),"")))),"")</f>
        <v>8342000</v>
      </c>
      <c r="J521" s="13">
        <f>IFERROR(IF($F521="ALTA",$D521*0.94,
IF($F521="MEDIA",$D521*0.9,
IF($F521="BAJA",$D521*0.85,
IF($F521="LIQUIDAR",_xlfn.XLOOKUP(A521,Rotación!$A:$A,Rotación!$O:$O,0,0,-1),"")))),"")</f>
        <v>8084000</v>
      </c>
      <c r="K521" s="13" t="str">
        <f>_xlfn.XLOOKUP(A521,Rotación!$A:$A,Rotación!$P:$P,"",0,-1)</f>
        <v/>
      </c>
      <c r="L521" s="25" t="e">
        <f t="shared" si="34"/>
        <v>#VALUE!</v>
      </c>
      <c r="M521" s="26">
        <f t="shared" si="35"/>
        <v>0.84883720930232553</v>
      </c>
      <c r="N521" s="22" t="str">
        <f>IFERROR(VLOOKUP(A521,'Base ATR'!$1:$1048576,2,0),"")</f>
        <v/>
      </c>
      <c r="O521" s="23" t="str">
        <f t="shared" ca="1" si="32"/>
        <v/>
      </c>
      <c r="P521" t="str">
        <f t="shared" si="33"/>
        <v/>
      </c>
      <c r="R521" t="e">
        <f>VLOOKUP(A521,FORMULA!A:A,1,0)</f>
        <v>#N/A</v>
      </c>
    </row>
    <row r="522" spans="1:18" x14ac:dyDescent="0.3">
      <c r="A522" t="s">
        <v>5577</v>
      </c>
      <c r="B522" t="str">
        <f>IFERROR(VLOOKUP(A522,'Base ATP'!$1:$1048576,3,0),"")</f>
        <v>MITSUBISHI</v>
      </c>
      <c r="C522" s="19" t="str">
        <f>IFERROR(VLOOKUP(A522,'Base ATP'!$1:$1048576,4,0),"")</f>
        <v>XPANDER</v>
      </c>
      <c r="D522" s="20">
        <v>15800000</v>
      </c>
      <c r="E522" s="20">
        <v>13200000</v>
      </c>
      <c r="F522" s="13" t="s">
        <v>5398</v>
      </c>
      <c r="G522" s="13">
        <f>IFERROR(IF($F522="ALTA",$D522*1.03,
IF($F522="MEDIA",$D522*1,
IF($F522="BAJA",$D522*0.92,
IF($F522="LIQUIDAR",_xlfn.XLOOKUP(A522,Rotación!$A:$A,Rotación!$O:$O,0,0,-1),"")))),"")</f>
        <v>14536000</v>
      </c>
      <c r="H522" s="13">
        <f>IFERROR(IF($F522="ALTA",$D522*1,
IF($F522="MEDIA",$D522*0.97,
IF($F522="BAJA",$D522*0.9,
IF($F522="LIQUIDAR",_xlfn.XLOOKUP(A522,Rotación!$A:$A,Rotación!$O:$O,0,0,-1),"")))),"")</f>
        <v>14220000</v>
      </c>
      <c r="I522" s="13">
        <f>IFERROR(IF($F522="ALTA",$D522*0.97,
IF($F522="MEDIA",$D522*0.94,
IF($F522="BAJA",$D522*0.87,
IF($F522="LIQUIDAR",_xlfn.XLOOKUP(A522,Rotación!$A:$A,Rotación!$O:$O,0,0,-1),"")))),"")</f>
        <v>13746000</v>
      </c>
      <c r="J522" s="13">
        <f>IFERROR(IF($F522="ALTA",$D522*0.94,
IF($F522="MEDIA",$D522*0.9,
IF($F522="BAJA",$D522*0.85,
IF($F522="LIQUIDAR",_xlfn.XLOOKUP(A522,Rotación!$A:$A,Rotación!$O:$O,0,0,-1),"")))),"")</f>
        <v>13430000</v>
      </c>
      <c r="K522" s="13" t="str">
        <f>_xlfn.XLOOKUP(A522,Rotación!$A:$A,Rotación!$P:$P,"",0,-1)</f>
        <v/>
      </c>
      <c r="L522" s="25" t="e">
        <f t="shared" si="34"/>
        <v>#VALUE!</v>
      </c>
      <c r="M522" s="26">
        <f t="shared" si="35"/>
        <v>0.83544303797468356</v>
      </c>
      <c r="N522" s="22">
        <f>IFERROR(VLOOKUP(A522,'Base ATR'!$1:$1048576,2,0),"")</f>
        <v>46134.723611111112</v>
      </c>
      <c r="O522" s="23">
        <f t="shared" ca="1" si="32"/>
        <v>91.276388888887595</v>
      </c>
      <c r="P522" t="str">
        <f t="shared" si="33"/>
        <v>SOBRE MERCADO</v>
      </c>
      <c r="R522" t="e">
        <f>VLOOKUP(A522,FORMULA!A:A,1,0)</f>
        <v>#N/A</v>
      </c>
    </row>
    <row r="523" spans="1:18" x14ac:dyDescent="0.3">
      <c r="A523" t="s">
        <v>5578</v>
      </c>
      <c r="B523" t="str">
        <f>IFERROR(VLOOKUP(A523,'Base ATP'!$1:$1048576,3,0),"")</f>
        <v>NISSAN</v>
      </c>
      <c r="C523" s="19" t="str">
        <f>IFERROR(VLOOKUP(A523,'Base ATP'!$1:$1048576,4,0),"")</f>
        <v>NUEVO VERSA</v>
      </c>
      <c r="D523" s="20">
        <v>12600000</v>
      </c>
      <c r="E523" s="20">
        <v>10200000</v>
      </c>
      <c r="F523" s="13" t="s">
        <v>4033</v>
      </c>
      <c r="G523" s="13">
        <f>IFERROR(IF($F523="ALTA",$D523*1.03,
IF($F523="MEDIA",$D523*1,
IF($F523="BAJA",$D523*0.92,
IF($F523="LIQUIDAR",_xlfn.XLOOKUP(A523,Rotación!$A:$A,Rotación!$O:$O,0,0,-1),"")))),"")</f>
        <v>12600000</v>
      </c>
      <c r="H523" s="13">
        <f>IFERROR(IF($F523="ALTA",$D523*1,
IF($F523="MEDIA",$D523*0.97,
IF($F523="BAJA",$D523*0.9,
IF($F523="LIQUIDAR",_xlfn.XLOOKUP(A523,Rotación!$A:$A,Rotación!$O:$O,0,0,-1),"")))),"")</f>
        <v>12222000</v>
      </c>
      <c r="I523" s="13">
        <f>IFERROR(IF($F523="ALTA",$D523*0.97,
IF($F523="MEDIA",$D523*0.94,
IF($F523="BAJA",$D523*0.87,
IF($F523="LIQUIDAR",_xlfn.XLOOKUP(A523,Rotación!$A:$A,Rotación!$O:$O,0,0,-1),"")))),"")</f>
        <v>11844000</v>
      </c>
      <c r="J523" s="13">
        <f>IFERROR(IF($F523="ALTA",$D523*0.94,
IF($F523="MEDIA",$D523*0.9,
IF($F523="BAJA",$D523*0.85,
IF($F523="LIQUIDAR",_xlfn.XLOOKUP(A523,Rotación!$A:$A,Rotación!$O:$O,0,0,-1),"")))),"")</f>
        <v>11340000</v>
      </c>
      <c r="K523" s="13" t="str">
        <f>_xlfn.XLOOKUP(A523,Rotación!$A:$A,Rotación!$P:$P,"",0,-1)</f>
        <v/>
      </c>
      <c r="L523" s="25" t="e">
        <f t="shared" si="34"/>
        <v>#VALUE!</v>
      </c>
      <c r="M523" s="26">
        <f t="shared" si="35"/>
        <v>0.80952380952380953</v>
      </c>
      <c r="N523" s="22" t="str">
        <f>IFERROR(VLOOKUP(A523,'Base ATR'!$1:$1048576,2,0),"")</f>
        <v/>
      </c>
      <c r="O523" s="23" t="str">
        <f t="shared" ca="1" si="32"/>
        <v/>
      </c>
      <c r="P523" t="str">
        <f t="shared" si="33"/>
        <v/>
      </c>
      <c r="R523" t="e">
        <f>VLOOKUP(A523,FORMULA!A:A,1,0)</f>
        <v>#N/A</v>
      </c>
    </row>
    <row r="524" spans="1:18" x14ac:dyDescent="0.3">
      <c r="A524" t="s">
        <v>5579</v>
      </c>
      <c r="B524" t="str">
        <f>IFERROR(VLOOKUP(A524,'Base ATP'!$1:$1048576,3,0),"")</f>
        <v>MAZDA</v>
      </c>
      <c r="C524" s="19" t="str">
        <f>IFERROR(VLOOKUP(A524,'Base ATP'!$1:$1048576,4,0),"")</f>
        <v>BT-50</v>
      </c>
      <c r="D524" s="20">
        <v>14200000</v>
      </c>
      <c r="E524" s="20">
        <v>12000000</v>
      </c>
      <c r="F524" s="13" t="s">
        <v>4033</v>
      </c>
      <c r="G524" s="13">
        <f>IFERROR(IF($F524="ALTA",$D524*1.03,
IF($F524="MEDIA",$D524*1,
IF($F524="BAJA",$D524*0.92,
IF($F524="LIQUIDAR",_xlfn.XLOOKUP(A524,Rotación!$A:$A,Rotación!$O:$O,0,0,-1),"")))),"")</f>
        <v>14200000</v>
      </c>
      <c r="H524" s="13">
        <f>IFERROR(IF($F524="ALTA",$D524*1,
IF($F524="MEDIA",$D524*0.97,
IF($F524="BAJA",$D524*0.9,
IF($F524="LIQUIDAR",_xlfn.XLOOKUP(A524,Rotación!$A:$A,Rotación!$O:$O,0,0,-1),"")))),"")</f>
        <v>13774000</v>
      </c>
      <c r="I524" s="13">
        <f>IFERROR(IF($F524="ALTA",$D524*0.97,
IF($F524="MEDIA",$D524*0.94,
IF($F524="BAJA",$D524*0.87,
IF($F524="LIQUIDAR",_xlfn.XLOOKUP(A524,Rotación!$A:$A,Rotación!$O:$O,0,0,-1),"")))),"")</f>
        <v>13348000</v>
      </c>
      <c r="J524" s="13">
        <f>IFERROR(IF($F524="ALTA",$D524*0.94,
IF($F524="MEDIA",$D524*0.9,
IF($F524="BAJA",$D524*0.85,
IF($F524="LIQUIDAR",_xlfn.XLOOKUP(A524,Rotación!$A:$A,Rotación!$O:$O,0,0,-1),"")))),"")</f>
        <v>12780000</v>
      </c>
      <c r="K524" s="13" t="str">
        <f>_xlfn.XLOOKUP(A524,Rotación!$A:$A,Rotación!$P:$P,"",0,-1)</f>
        <v/>
      </c>
      <c r="L524" s="25" t="e">
        <f t="shared" si="34"/>
        <v>#VALUE!</v>
      </c>
      <c r="M524" s="26">
        <f t="shared" si="35"/>
        <v>0.84507042253521125</v>
      </c>
      <c r="N524" s="22" t="str">
        <f>IFERROR(VLOOKUP(A524,'Base ATR'!$1:$1048576,2,0),"")</f>
        <v/>
      </c>
      <c r="O524" s="23" t="str">
        <f t="shared" ca="1" si="32"/>
        <v/>
      </c>
      <c r="P524" t="str">
        <f t="shared" si="33"/>
        <v/>
      </c>
      <c r="R524" t="e">
        <f>VLOOKUP(A524,FORMULA!A:A,1,0)</f>
        <v>#N/A</v>
      </c>
    </row>
    <row r="525" spans="1:18" x14ac:dyDescent="0.3">
      <c r="A525" t="s">
        <v>5580</v>
      </c>
      <c r="B525" t="str">
        <f>IFERROR(VLOOKUP(A525,'Base ATP'!$1:$1048576,3,0),"")</f>
        <v>JAC</v>
      </c>
      <c r="C525" s="19" t="str">
        <f>IFERROR(VLOOKUP(A525,'Base ATP'!$1:$1048576,4,0),"")</f>
        <v>S4</v>
      </c>
      <c r="D525" s="20">
        <v>7900000</v>
      </c>
      <c r="E525" s="20">
        <v>6000000</v>
      </c>
      <c r="F525" s="13" t="s">
        <v>4033</v>
      </c>
      <c r="G525" s="13">
        <f>IFERROR(IF($F525="ALTA",$D525*1.03,
IF($F525="MEDIA",$D525*1,
IF($F525="BAJA",$D525*0.92,
IF($F525="LIQUIDAR",_xlfn.XLOOKUP(A525,Rotación!$A:$A,Rotación!$O:$O,0,0,-1),"")))),"")</f>
        <v>7900000</v>
      </c>
      <c r="H525" s="13">
        <f>IFERROR(IF($F525="ALTA",$D525*1,
IF($F525="MEDIA",$D525*0.97,
IF($F525="BAJA",$D525*0.9,
IF($F525="LIQUIDAR",_xlfn.XLOOKUP(A525,Rotación!$A:$A,Rotación!$O:$O,0,0,-1),"")))),"")</f>
        <v>7663000</v>
      </c>
      <c r="I525" s="13">
        <f>IFERROR(IF($F525="ALTA",$D525*0.97,
IF($F525="MEDIA",$D525*0.94,
IF($F525="BAJA",$D525*0.87,
IF($F525="LIQUIDAR",_xlfn.XLOOKUP(A525,Rotación!$A:$A,Rotación!$O:$O,0,0,-1),"")))),"")</f>
        <v>7426000</v>
      </c>
      <c r="J525" s="13">
        <f>IFERROR(IF($F525="ALTA",$D525*0.94,
IF($F525="MEDIA",$D525*0.9,
IF($F525="BAJA",$D525*0.85,
IF($F525="LIQUIDAR",_xlfn.XLOOKUP(A525,Rotación!$A:$A,Rotación!$O:$O,0,0,-1),"")))),"")</f>
        <v>7110000</v>
      </c>
      <c r="K525" s="13" t="str">
        <f>_xlfn.XLOOKUP(A525,Rotación!$A:$A,Rotación!$P:$P,"",0,-1)</f>
        <v/>
      </c>
      <c r="L525" s="25" t="e">
        <f t="shared" si="34"/>
        <v>#VALUE!</v>
      </c>
      <c r="M525" s="26">
        <f t="shared" si="35"/>
        <v>0.759493670886076</v>
      </c>
      <c r="N525" s="22" t="str">
        <f>IFERROR(VLOOKUP(A525,'Base ATR'!$1:$1048576,2,0),"")</f>
        <v/>
      </c>
      <c r="O525" s="23" t="str">
        <f t="shared" ca="1" si="32"/>
        <v/>
      </c>
      <c r="P525" t="str">
        <f t="shared" si="33"/>
        <v/>
      </c>
      <c r="R525" t="e">
        <f>VLOOKUP(A525,FORMULA!A:A,1,0)</f>
        <v>#N/A</v>
      </c>
    </row>
    <row r="526" spans="1:18" x14ac:dyDescent="0.3">
      <c r="A526" t="s">
        <v>5581</v>
      </c>
      <c r="B526" t="str">
        <f>IFERROR(VLOOKUP(A526,'Base ATP'!$1:$1048576,3,0),"")</f>
        <v>FORD</v>
      </c>
      <c r="C526" s="19" t="str">
        <f>IFERROR(VLOOKUP(A526,'Base ATP'!$1:$1048576,4,0),"")</f>
        <v>F-150 NEW</v>
      </c>
      <c r="D526" s="20">
        <v>37000000</v>
      </c>
      <c r="E526" s="20">
        <v>29500000</v>
      </c>
      <c r="F526" s="13" t="s">
        <v>5398</v>
      </c>
      <c r="G526" s="13">
        <f>IFERROR(IF($F526="ALTA",$D526*1.03,
IF($F526="MEDIA",$D526*1,
IF($F526="BAJA",$D526*0.92,
IF($F526="LIQUIDAR",_xlfn.XLOOKUP(A526,Rotación!$A:$A,Rotación!$O:$O,0,0,-1),"")))),"")</f>
        <v>34040000</v>
      </c>
      <c r="H526" s="13">
        <f>IFERROR(IF($F526="ALTA",$D526*1,
IF($F526="MEDIA",$D526*0.97,
IF($F526="BAJA",$D526*0.9,
IF($F526="LIQUIDAR",_xlfn.XLOOKUP(A526,Rotación!$A:$A,Rotación!$O:$O,0,0,-1),"")))),"")</f>
        <v>33300000</v>
      </c>
      <c r="I526" s="13">
        <f>IFERROR(IF($F526="ALTA",$D526*0.97,
IF($F526="MEDIA",$D526*0.94,
IF($F526="BAJA",$D526*0.87,
IF($F526="LIQUIDAR",_xlfn.XLOOKUP(A526,Rotación!$A:$A,Rotación!$O:$O,0,0,-1),"")))),"")</f>
        <v>32190000</v>
      </c>
      <c r="J526" s="13">
        <f>IFERROR(IF($F526="ALTA",$D526*0.94,
IF($F526="MEDIA",$D526*0.9,
IF($F526="BAJA",$D526*0.85,
IF($F526="LIQUIDAR",_xlfn.XLOOKUP(A526,Rotación!$A:$A,Rotación!$O:$O,0,0,-1),"")))),"")</f>
        <v>31450000</v>
      </c>
      <c r="K526" s="13" t="str">
        <f>_xlfn.XLOOKUP(A526,Rotación!$A:$A,Rotación!$P:$P,"",0,-1)</f>
        <v/>
      </c>
      <c r="L526" s="25" t="e">
        <f t="shared" si="34"/>
        <v>#VALUE!</v>
      </c>
      <c r="M526" s="26">
        <f t="shared" si="35"/>
        <v>0.79729729729729726</v>
      </c>
      <c r="N526" s="22" t="str">
        <f>IFERROR(VLOOKUP(A526,'Base ATR'!$1:$1048576,2,0),"")</f>
        <v/>
      </c>
      <c r="O526" s="23" t="str">
        <f t="shared" ca="1" si="32"/>
        <v/>
      </c>
      <c r="P526" t="str">
        <f t="shared" si="33"/>
        <v/>
      </c>
      <c r="R526" t="e">
        <f>VLOOKUP(A526,FORMULA!A:A,1,0)</f>
        <v>#N/A</v>
      </c>
    </row>
    <row r="527" spans="1:18" x14ac:dyDescent="0.3">
      <c r="A527" t="s">
        <v>5582</v>
      </c>
      <c r="B527" t="str">
        <f>IFERROR(VLOOKUP(A527,'Base ATP'!$1:$1048576,3,0),"")</f>
        <v>PEUGEOT</v>
      </c>
      <c r="C527" s="19" t="str">
        <f>IFERROR(VLOOKUP(A527,'Base ATP'!$1:$1048576,4,0),"")</f>
        <v>NUEVO 5008</v>
      </c>
      <c r="D527" s="20">
        <v>23000000</v>
      </c>
      <c r="E527" s="20">
        <v>18500000</v>
      </c>
      <c r="F527" s="13" t="s">
        <v>5398</v>
      </c>
      <c r="G527" s="13">
        <f>IFERROR(IF($F527="ALTA",$D527*1.03,
IF($F527="MEDIA",$D527*1,
IF($F527="BAJA",$D527*0.92,
IF($F527="LIQUIDAR",_xlfn.XLOOKUP(A527,Rotación!$A:$A,Rotación!$O:$O,0,0,-1),"")))),"")</f>
        <v>21160000</v>
      </c>
      <c r="H527" s="13">
        <f>IFERROR(IF($F527="ALTA",$D527*1,
IF($F527="MEDIA",$D527*0.97,
IF($F527="BAJA",$D527*0.9,
IF($F527="LIQUIDAR",_xlfn.XLOOKUP(A527,Rotación!$A:$A,Rotación!$O:$O,0,0,-1),"")))),"")</f>
        <v>20700000</v>
      </c>
      <c r="I527" s="13">
        <f>IFERROR(IF($F527="ALTA",$D527*0.97,
IF($F527="MEDIA",$D527*0.94,
IF($F527="BAJA",$D527*0.87,
IF($F527="LIQUIDAR",_xlfn.XLOOKUP(A527,Rotación!$A:$A,Rotación!$O:$O,0,0,-1),"")))),"")</f>
        <v>20010000</v>
      </c>
      <c r="J527" s="13">
        <f>IFERROR(IF($F527="ALTA",$D527*0.94,
IF($F527="MEDIA",$D527*0.9,
IF($F527="BAJA",$D527*0.85,
IF($F527="LIQUIDAR",_xlfn.XLOOKUP(A527,Rotación!$A:$A,Rotación!$O:$O,0,0,-1),"")))),"")</f>
        <v>19550000</v>
      </c>
      <c r="K527" s="13" t="str">
        <f>_xlfn.XLOOKUP(A527,Rotación!$A:$A,Rotación!$P:$P,"",0,-1)</f>
        <v/>
      </c>
      <c r="L527" s="25" t="e">
        <f t="shared" si="34"/>
        <v>#VALUE!</v>
      </c>
      <c r="M527" s="26">
        <f t="shared" si="35"/>
        <v>0.80434782608695654</v>
      </c>
      <c r="N527" s="22" t="str">
        <f>IFERROR(VLOOKUP(A527,'Base ATR'!$1:$1048576,2,0),"")</f>
        <v/>
      </c>
      <c r="O527" s="23" t="str">
        <f t="shared" ca="1" si="32"/>
        <v/>
      </c>
      <c r="P527" t="str">
        <f t="shared" si="33"/>
        <v/>
      </c>
      <c r="R527" t="e">
        <f>VLOOKUP(A527,FORMULA!A:A,1,0)</f>
        <v>#N/A</v>
      </c>
    </row>
    <row r="528" spans="1:18" x14ac:dyDescent="0.3">
      <c r="A528" t="s">
        <v>5583</v>
      </c>
      <c r="B528" t="str">
        <f>IFERROR(VLOOKUP(A528,'Base ATP'!$1:$1048576,3,0),"")</f>
        <v>CITROEN</v>
      </c>
      <c r="C528" s="19" t="str">
        <f>IFERROR(VLOOKUP(A528,'Base ATP'!$1:$1048576,4,0),"")</f>
        <v>JUMPY</v>
      </c>
      <c r="D528" s="20">
        <v>22500000</v>
      </c>
      <c r="E528" s="20">
        <v>17500000</v>
      </c>
      <c r="F528" s="13" t="s">
        <v>5398</v>
      </c>
      <c r="G528" s="13">
        <f>IFERROR(IF($F528="ALTA",$D528*1.03,
IF($F528="MEDIA",$D528*1,
IF($F528="BAJA",$D528*0.92,
IF($F528="LIQUIDAR",_xlfn.XLOOKUP(A528,Rotación!$A:$A,Rotación!$O:$O,0,0,-1),"")))),"")</f>
        <v>20700000</v>
      </c>
      <c r="H528" s="13">
        <f>IFERROR(IF($F528="ALTA",$D528*1,
IF($F528="MEDIA",$D528*0.97,
IF($F528="BAJA",$D528*0.9,
IF($F528="LIQUIDAR",_xlfn.XLOOKUP(A528,Rotación!$A:$A,Rotación!$O:$O,0,0,-1),"")))),"")</f>
        <v>20250000</v>
      </c>
      <c r="I528" s="13">
        <f>IFERROR(IF($F528="ALTA",$D528*0.97,
IF($F528="MEDIA",$D528*0.94,
IF($F528="BAJA",$D528*0.87,
IF($F528="LIQUIDAR",_xlfn.XLOOKUP(A528,Rotación!$A:$A,Rotación!$O:$O,0,0,-1),"")))),"")</f>
        <v>19575000</v>
      </c>
      <c r="J528" s="13">
        <f>IFERROR(IF($F528="ALTA",$D528*0.94,
IF($F528="MEDIA",$D528*0.9,
IF($F528="BAJA",$D528*0.85,
IF($F528="LIQUIDAR",_xlfn.XLOOKUP(A528,Rotación!$A:$A,Rotación!$O:$O,0,0,-1),"")))),"")</f>
        <v>19125000</v>
      </c>
      <c r="K528" s="13" t="str">
        <f>_xlfn.XLOOKUP(A528,Rotación!$A:$A,Rotación!$P:$P,"",0,-1)</f>
        <v/>
      </c>
      <c r="L528" s="25" t="e">
        <f t="shared" si="34"/>
        <v>#VALUE!</v>
      </c>
      <c r="M528" s="26">
        <f t="shared" si="35"/>
        <v>0.77777777777777779</v>
      </c>
      <c r="N528" s="22" t="str">
        <f>IFERROR(VLOOKUP(A528,'Base ATR'!$1:$1048576,2,0),"")</f>
        <v/>
      </c>
      <c r="O528" s="23" t="str">
        <f t="shared" ca="1" si="32"/>
        <v/>
      </c>
      <c r="P528" t="str">
        <f t="shared" si="33"/>
        <v/>
      </c>
      <c r="R528" t="e">
        <f>VLOOKUP(A528,FORMULA!A:A,1,0)</f>
        <v>#N/A</v>
      </c>
    </row>
    <row r="529" spans="1:18" x14ac:dyDescent="0.3">
      <c r="A529" t="s">
        <v>5584</v>
      </c>
      <c r="B529" t="str">
        <f>IFERROR(VLOOKUP(A529,'Base ATP'!$1:$1048576,3,0),"")</f>
        <v/>
      </c>
      <c r="C529" s="19" t="str">
        <f>IFERROR(VLOOKUP(A529,'Base ATP'!$1:$1048576,4,0),"")</f>
        <v/>
      </c>
      <c r="D529" s="20">
        <v>9900000</v>
      </c>
      <c r="E529" s="20">
        <v>7200000</v>
      </c>
      <c r="F529" s="13" t="s">
        <v>5398</v>
      </c>
      <c r="G529" s="13">
        <f>IFERROR(IF($F529="ALTA",$D529*1.03,
IF($F529="MEDIA",$D529*1,
IF($F529="BAJA",$D529*0.92,
IF($F529="LIQUIDAR",_xlfn.XLOOKUP(A529,Rotación!$A:$A,Rotación!$O:$O,0,0,-1),"")))),"")</f>
        <v>9108000</v>
      </c>
      <c r="H529" s="13">
        <f>IFERROR(IF($F529="ALTA",$D529*1,
IF($F529="MEDIA",$D529*0.97,
IF($F529="BAJA",$D529*0.9,
IF($F529="LIQUIDAR",_xlfn.XLOOKUP(A529,Rotación!$A:$A,Rotación!$O:$O,0,0,-1),"")))),"")</f>
        <v>8910000</v>
      </c>
      <c r="I529" s="13">
        <f>IFERROR(IF($F529="ALTA",$D529*0.97,
IF($F529="MEDIA",$D529*0.94,
IF($F529="BAJA",$D529*0.87,
IF($F529="LIQUIDAR",_xlfn.XLOOKUP(A529,Rotación!$A:$A,Rotación!$O:$O,0,0,-1),"")))),"")</f>
        <v>8613000</v>
      </c>
      <c r="J529" s="13">
        <f>IFERROR(IF($F529="ALTA",$D529*0.94,
IF($F529="MEDIA",$D529*0.9,
IF($F529="BAJA",$D529*0.85,
IF($F529="LIQUIDAR",_xlfn.XLOOKUP(A529,Rotación!$A:$A,Rotación!$O:$O,0,0,-1),"")))),"")</f>
        <v>8415000</v>
      </c>
      <c r="K529" s="13" t="str">
        <f>_xlfn.XLOOKUP(A529,Rotación!$A:$A,Rotación!$P:$P,"",0,-1)</f>
        <v/>
      </c>
      <c r="L529" s="25" t="e">
        <f t="shared" si="34"/>
        <v>#VALUE!</v>
      </c>
      <c r="M529" s="26">
        <f t="shared" si="35"/>
        <v>0.72727272727272729</v>
      </c>
      <c r="N529" s="22" t="str">
        <f>IFERROR(VLOOKUP(A529,'Base ATR'!$1:$1048576,2,0),"")</f>
        <v/>
      </c>
      <c r="O529" s="23" t="str">
        <f t="shared" ref="O529:O592" ca="1" si="36">IF(N529="","",TODAY()-N529)</f>
        <v/>
      </c>
      <c r="P529" t="str">
        <f t="shared" ref="P529:P592" si="37">IF(N529="", "", IF(K529 &gt; D529, "SOBRE MERCADO", IF(K529 &lt; D529, "BAJO MERCADO", "ALINEADO")))</f>
        <v/>
      </c>
      <c r="R529" t="e">
        <f>VLOOKUP(A529,FORMULA!A:A,1,0)</f>
        <v>#N/A</v>
      </c>
    </row>
    <row r="530" spans="1:18" x14ac:dyDescent="0.3">
      <c r="A530" t="s">
        <v>5358</v>
      </c>
      <c r="B530" t="str">
        <f>IFERROR(VLOOKUP(A530,'Base ATP'!$1:$1048576,3,0),"")</f>
        <v>DFSK</v>
      </c>
      <c r="C530" s="19">
        <f>IFERROR(VLOOKUP(A530,'Base ATP'!$1:$1048576,4,0),"")</f>
        <v>560</v>
      </c>
      <c r="D530" s="20">
        <v>9200000</v>
      </c>
      <c r="E530" s="20">
        <v>7000000</v>
      </c>
      <c r="F530" s="13" t="s">
        <v>5398</v>
      </c>
      <c r="G530" s="13">
        <f>IFERROR(IF($F530="ALTA",$D530*1.03,
IF($F530="MEDIA",$D530*1,
IF($F530="BAJA",$D530*0.92,
IF($F530="LIQUIDAR",_xlfn.XLOOKUP(A530,Rotación!$A:$A,Rotación!$O:$O,0,0,-1),"")))),"")</f>
        <v>8464000</v>
      </c>
      <c r="H530" s="13">
        <f>IFERROR(IF($F530="ALTA",$D530*1,
IF($F530="MEDIA",$D530*0.97,
IF($F530="BAJA",$D530*0.9,
IF($F530="LIQUIDAR",_xlfn.XLOOKUP(A530,Rotación!$A:$A,Rotación!$O:$O,0,0,-1),"")))),"")</f>
        <v>8280000</v>
      </c>
      <c r="I530" s="13">
        <f>IFERROR(IF($F530="ALTA",$D530*0.97,
IF($F530="MEDIA",$D530*0.94,
IF($F530="BAJA",$D530*0.87,
IF($F530="LIQUIDAR",_xlfn.XLOOKUP(A530,Rotación!$A:$A,Rotación!$O:$O,0,0,-1),"")))),"")</f>
        <v>8004000</v>
      </c>
      <c r="J530" s="13">
        <f>IFERROR(IF($F530="ALTA",$D530*0.94,
IF($F530="MEDIA",$D530*0.9,
IF($F530="BAJA",$D530*0.85,
IF($F530="LIQUIDAR",_xlfn.XLOOKUP(A530,Rotación!$A:$A,Rotación!$O:$O,0,0,-1),"")))),"")</f>
        <v>7820000</v>
      </c>
      <c r="K530" s="13" t="str">
        <f>_xlfn.XLOOKUP(A530,Rotación!$A:$A,Rotación!$P:$P,"",0,-1)</f>
        <v/>
      </c>
      <c r="L530" s="25" t="e">
        <f t="shared" si="34"/>
        <v>#VALUE!</v>
      </c>
      <c r="M530" s="26">
        <f t="shared" si="35"/>
        <v>0.76086956521739135</v>
      </c>
      <c r="N530" s="22">
        <f>IFERROR(VLOOKUP(A530,'Base ATR'!$1:$1048576,2,0),"")</f>
        <v>46092.474999999999</v>
      </c>
      <c r="O530" s="23">
        <f t="shared" ca="1" si="36"/>
        <v>133.52500000000146</v>
      </c>
      <c r="P530" t="str">
        <f t="shared" si="37"/>
        <v>SOBRE MERCADO</v>
      </c>
      <c r="R530" t="e">
        <f>VLOOKUP(A530,FORMULA!A:A,1,0)</f>
        <v>#N/A</v>
      </c>
    </row>
    <row r="531" spans="1:18" x14ac:dyDescent="0.3">
      <c r="A531" t="s">
        <v>5585</v>
      </c>
      <c r="B531" t="str">
        <f>IFERROR(VLOOKUP(A531,'Base ATP'!$1:$1048576,3,0),"")</f>
        <v>CHERY</v>
      </c>
      <c r="C531" s="19" t="str">
        <f>IFERROR(VLOOKUP(A531,'Base ATP'!$1:$1048576,4,0),"")</f>
        <v>TIGGO 2 PRO</v>
      </c>
      <c r="D531" s="20">
        <v>7900000</v>
      </c>
      <c r="E531" s="20">
        <v>6700000</v>
      </c>
      <c r="F531" s="13" t="s">
        <v>5397</v>
      </c>
      <c r="G531" s="13">
        <f>IFERROR(IF($F531="ALTA",$D531*1.03,
IF($F531="MEDIA",$D531*1,
IF($F531="BAJA",$D531*0.92,
IF($F531="LIQUIDAR",_xlfn.XLOOKUP(A531,Rotación!$A:$A,Rotación!$O:$O,0,0,-1),"")))),"")</f>
        <v>8137000</v>
      </c>
      <c r="H531" s="13">
        <f>IFERROR(IF($F531="ALTA",$D531*1,
IF($F531="MEDIA",$D531*0.97,
IF($F531="BAJA",$D531*0.9,
IF($F531="LIQUIDAR",_xlfn.XLOOKUP(A531,Rotación!$A:$A,Rotación!$O:$O,0,0,-1),"")))),"")</f>
        <v>7900000</v>
      </c>
      <c r="I531" s="13">
        <f>IFERROR(IF($F531="ALTA",$D531*0.97,
IF($F531="MEDIA",$D531*0.94,
IF($F531="BAJA",$D531*0.87,
IF($F531="LIQUIDAR",_xlfn.XLOOKUP(A531,Rotación!$A:$A,Rotación!$O:$O,0,0,-1),"")))),"")</f>
        <v>7663000</v>
      </c>
      <c r="J531" s="13">
        <f>IFERROR(IF($F531="ALTA",$D531*0.94,
IF($F531="MEDIA",$D531*0.9,
IF($F531="BAJA",$D531*0.85,
IF($F531="LIQUIDAR",_xlfn.XLOOKUP(A531,Rotación!$A:$A,Rotación!$O:$O,0,0,-1),"")))),"")</f>
        <v>7426000</v>
      </c>
      <c r="K531" s="13" t="str">
        <f>_xlfn.XLOOKUP(A531,Rotación!$A:$A,Rotación!$P:$P,"",0,-1)</f>
        <v/>
      </c>
      <c r="L531" s="25" t="e">
        <f t="shared" si="34"/>
        <v>#VALUE!</v>
      </c>
      <c r="M531" s="26">
        <f t="shared" si="35"/>
        <v>0.84810126582278478</v>
      </c>
      <c r="N531" s="22">
        <f>IFERROR(VLOOKUP(A531,'Base ATR'!$1:$1048576,2,0),"")</f>
        <v>46107.478472222225</v>
      </c>
      <c r="O531" s="23">
        <f t="shared" ca="1" si="36"/>
        <v>118.52152777777519</v>
      </c>
      <c r="P531" t="str">
        <f t="shared" si="37"/>
        <v>SOBRE MERCADO</v>
      </c>
      <c r="R531" t="e">
        <f>VLOOKUP(A531,FORMULA!A:A,1,0)</f>
        <v>#N/A</v>
      </c>
    </row>
    <row r="532" spans="1:18" x14ac:dyDescent="0.3">
      <c r="A532" t="s">
        <v>449</v>
      </c>
      <c r="B532" t="str">
        <f>IFERROR(VLOOKUP(A532,'Base ATP'!$1:$1048576,3,0),"")</f>
        <v>CHERY</v>
      </c>
      <c r="C532" s="19" t="str">
        <f>IFERROR(VLOOKUP(A532,'Base ATP'!$1:$1048576,4,0),"")</f>
        <v>TIGGO 3 PRO</v>
      </c>
      <c r="D532" s="20">
        <v>10400000</v>
      </c>
      <c r="E532" s="20">
        <v>13000000</v>
      </c>
      <c r="F532" s="13" t="s">
        <v>5397</v>
      </c>
      <c r="G532" s="13">
        <f>IFERROR(IF($F532="ALTA",$D532*1.03,
IF($F532="MEDIA",$D532*1,
IF($F532="BAJA",$D532*0.92,
IF($F532="LIQUIDAR",_xlfn.XLOOKUP(A532,Rotación!$A:$A,Rotación!$O:$O,0,0,-1),"")))),"")</f>
        <v>10712000</v>
      </c>
      <c r="H532" s="13">
        <f>IFERROR(IF($F532="ALTA",$D532*1,
IF($F532="MEDIA",$D532*0.97,
IF($F532="BAJA",$D532*0.9,
IF($F532="LIQUIDAR",_xlfn.XLOOKUP(A532,Rotación!$A:$A,Rotación!$O:$O,0,0,-1),"")))),"")</f>
        <v>10400000</v>
      </c>
      <c r="I532" s="13">
        <f>IFERROR(IF($F532="ALTA",$D532*0.97,
IF($F532="MEDIA",$D532*0.94,
IF($F532="BAJA",$D532*0.87,
IF($F532="LIQUIDAR",_xlfn.XLOOKUP(A532,Rotación!$A:$A,Rotación!$O:$O,0,0,-1),"")))),"")</f>
        <v>10088000</v>
      </c>
      <c r="J532" s="13">
        <f>IFERROR(IF($F532="ALTA",$D532*0.94,
IF($F532="MEDIA",$D532*0.9,
IF($F532="BAJA",$D532*0.85,
IF($F532="LIQUIDAR",_xlfn.XLOOKUP(A532,Rotación!$A:$A,Rotación!$O:$O,0,0,-1),"")))),"")</f>
        <v>9776000</v>
      </c>
      <c r="K532" s="13">
        <f>_xlfn.XLOOKUP(A532,Rotación!$A:$A,Rotación!$P:$P,"",0,-1)</f>
        <v>11990000</v>
      </c>
      <c r="L532" s="25">
        <f t="shared" si="34"/>
        <v>1590000</v>
      </c>
      <c r="M532" s="26">
        <f t="shared" si="35"/>
        <v>1.25</v>
      </c>
      <c r="N532" s="22">
        <f>IFERROR(VLOOKUP(A532,'Base ATR'!$1:$1048576,2,0),"")</f>
        <v>45986.790972222225</v>
      </c>
      <c r="O532" s="23">
        <f t="shared" ca="1" si="36"/>
        <v>239.20902777777519</v>
      </c>
      <c r="P532" t="str">
        <f t="shared" si="37"/>
        <v>SOBRE MERCADO</v>
      </c>
      <c r="R532" t="e">
        <f>VLOOKUP(A532,FORMULA!A:A,1,0)</f>
        <v>#N/A</v>
      </c>
    </row>
    <row r="533" spans="1:18" x14ac:dyDescent="0.3">
      <c r="A533" t="s">
        <v>5586</v>
      </c>
      <c r="B533" t="str">
        <f>IFERROR(VLOOKUP(A533,'Base ATP'!$1:$1048576,3,0),"")</f>
        <v>SHINERAY</v>
      </c>
      <c r="C533" s="19" t="str">
        <f>IFERROR(VLOOKUP(A533,'Base ATP'!$1:$1048576,4,0),"")</f>
        <v>X30</v>
      </c>
      <c r="D533" s="20">
        <v>8700000</v>
      </c>
      <c r="E533" s="20">
        <v>6600000</v>
      </c>
      <c r="F533" s="13" t="s">
        <v>5398</v>
      </c>
      <c r="G533" s="13">
        <f>IFERROR(IF($F533="ALTA",$D533*1.03,
IF($F533="MEDIA",$D533*1,
IF($F533="BAJA",$D533*0.92,
IF($F533="LIQUIDAR",_xlfn.XLOOKUP(A533,Rotación!$A:$A,Rotación!$O:$O,0,0,-1),"")))),"")</f>
        <v>8004000</v>
      </c>
      <c r="H533" s="13">
        <f>IFERROR(IF($F533="ALTA",$D533*1,
IF($F533="MEDIA",$D533*0.97,
IF($F533="BAJA",$D533*0.9,
IF($F533="LIQUIDAR",_xlfn.XLOOKUP(A533,Rotación!$A:$A,Rotación!$O:$O,0,0,-1),"")))),"")</f>
        <v>7830000</v>
      </c>
      <c r="I533" s="13">
        <f>IFERROR(IF($F533="ALTA",$D533*0.97,
IF($F533="MEDIA",$D533*0.94,
IF($F533="BAJA",$D533*0.87,
IF($F533="LIQUIDAR",_xlfn.XLOOKUP(A533,Rotación!$A:$A,Rotación!$O:$O,0,0,-1),"")))),"")</f>
        <v>7569000</v>
      </c>
      <c r="J533" s="13">
        <f>IFERROR(IF($F533="ALTA",$D533*0.94,
IF($F533="MEDIA",$D533*0.9,
IF($F533="BAJA",$D533*0.85,
IF($F533="LIQUIDAR",_xlfn.XLOOKUP(A533,Rotación!$A:$A,Rotación!$O:$O,0,0,-1),"")))),"")</f>
        <v>7395000</v>
      </c>
      <c r="K533" s="13" t="str">
        <f>_xlfn.XLOOKUP(A533,Rotación!$A:$A,Rotación!$P:$P,"",0,-1)</f>
        <v/>
      </c>
      <c r="L533" s="25" t="e">
        <f t="shared" si="34"/>
        <v>#VALUE!</v>
      </c>
      <c r="M533" s="26">
        <f t="shared" si="35"/>
        <v>0.75862068965517238</v>
      </c>
      <c r="N533" s="22">
        <f>IFERROR(VLOOKUP(A533,'Base ATR'!$1:$1048576,2,0),"")</f>
        <v>46182.408333333333</v>
      </c>
      <c r="O533" s="23">
        <f t="shared" ca="1" si="36"/>
        <v>43.591666666667152</v>
      </c>
      <c r="P533" t="str">
        <f t="shared" si="37"/>
        <v>SOBRE MERCADO</v>
      </c>
      <c r="R533" t="e">
        <f>VLOOKUP(A533,FORMULA!A:A,1,0)</f>
        <v>#N/A</v>
      </c>
    </row>
    <row r="534" spans="1:18" x14ac:dyDescent="0.3">
      <c r="A534" t="s">
        <v>5587</v>
      </c>
      <c r="B534" t="str">
        <f>IFERROR(VLOOKUP(A534,'Base ATP'!$1:$1048576,3,0),"")</f>
        <v>TOYOTA</v>
      </c>
      <c r="C534" s="19" t="str">
        <f>IFERROR(VLOOKUP(A534,'Base ATP'!$1:$1048576,4,0),"")</f>
        <v>RAIZE</v>
      </c>
      <c r="D534" s="20">
        <v>13200000</v>
      </c>
      <c r="E534" s="20">
        <v>11000000</v>
      </c>
      <c r="F534" s="13" t="s">
        <v>5398</v>
      </c>
      <c r="G534" s="13">
        <f>IFERROR(IF($F534="ALTA",$D534*1.03,
IF($F534="MEDIA",$D534*1,
IF($F534="BAJA",$D534*0.92,
IF($F534="LIQUIDAR",_xlfn.XLOOKUP(A534,Rotación!$A:$A,Rotación!$O:$O,0,0,-1),"")))),"")</f>
        <v>12144000</v>
      </c>
      <c r="H534" s="13">
        <f>IFERROR(IF($F534="ALTA",$D534*1,
IF($F534="MEDIA",$D534*0.97,
IF($F534="BAJA",$D534*0.9,
IF($F534="LIQUIDAR",_xlfn.XLOOKUP(A534,Rotación!$A:$A,Rotación!$O:$O,0,0,-1),"")))),"")</f>
        <v>11880000</v>
      </c>
      <c r="I534" s="13">
        <f>IFERROR(IF($F534="ALTA",$D534*0.97,
IF($F534="MEDIA",$D534*0.94,
IF($F534="BAJA",$D534*0.87,
IF($F534="LIQUIDAR",_xlfn.XLOOKUP(A534,Rotación!$A:$A,Rotación!$O:$O,0,0,-1),"")))),"")</f>
        <v>11484000</v>
      </c>
      <c r="J534" s="13">
        <f>IFERROR(IF($F534="ALTA",$D534*0.94,
IF($F534="MEDIA",$D534*0.9,
IF($F534="BAJA",$D534*0.85,
IF($F534="LIQUIDAR",_xlfn.XLOOKUP(A534,Rotación!$A:$A,Rotación!$O:$O,0,0,-1),"")))),"")</f>
        <v>11220000</v>
      </c>
      <c r="K534" s="13" t="str">
        <f>_xlfn.XLOOKUP(A534,Rotación!$A:$A,Rotación!$P:$P,"",0,-1)</f>
        <v/>
      </c>
      <c r="L534" s="25" t="e">
        <f t="shared" si="34"/>
        <v>#VALUE!</v>
      </c>
      <c r="M534" s="26">
        <f t="shared" si="35"/>
        <v>0.83333333333333337</v>
      </c>
      <c r="N534" s="22" t="str">
        <f>IFERROR(VLOOKUP(A534,'Base ATR'!$1:$1048576,2,0),"")</f>
        <v/>
      </c>
      <c r="O534" s="23" t="str">
        <f t="shared" ca="1" si="36"/>
        <v/>
      </c>
      <c r="P534" t="str">
        <f t="shared" si="37"/>
        <v/>
      </c>
      <c r="R534" t="e">
        <f>VLOOKUP(A534,FORMULA!A:A,1,0)</f>
        <v>#N/A</v>
      </c>
    </row>
    <row r="535" spans="1:18" x14ac:dyDescent="0.3">
      <c r="A535" t="s">
        <v>5588</v>
      </c>
      <c r="B535" t="str">
        <f>IFERROR(VLOOKUP(A535,'Base ATP'!$1:$1048576,3,0),"")</f>
        <v>MITSUBISHI</v>
      </c>
      <c r="C535" s="19" t="str">
        <f>IFERROR(VLOOKUP(A535,'Base ATP'!$1:$1048576,4,0),"")</f>
        <v>MONTERO SPORT</v>
      </c>
      <c r="D535" s="20">
        <v>19500000</v>
      </c>
      <c r="E535" s="20">
        <v>16500000</v>
      </c>
      <c r="F535" s="13" t="s">
        <v>4033</v>
      </c>
      <c r="G535" s="13">
        <f>IFERROR(IF($F535="ALTA",$D535*1.03,
IF($F535="MEDIA",$D535*1,
IF($F535="BAJA",$D535*0.92,
IF($F535="LIQUIDAR",_xlfn.XLOOKUP(A535,Rotación!$A:$A,Rotación!$O:$O,0,0,-1),"")))),"")</f>
        <v>19500000</v>
      </c>
      <c r="H535" s="13">
        <f>IFERROR(IF($F535="ALTA",$D535*1,
IF($F535="MEDIA",$D535*0.97,
IF($F535="BAJA",$D535*0.9,
IF($F535="LIQUIDAR",_xlfn.XLOOKUP(A535,Rotación!$A:$A,Rotación!$O:$O,0,0,-1),"")))),"")</f>
        <v>18915000</v>
      </c>
      <c r="I535" s="13">
        <f>IFERROR(IF($F535="ALTA",$D535*0.97,
IF($F535="MEDIA",$D535*0.94,
IF($F535="BAJA",$D535*0.87,
IF($F535="LIQUIDAR",_xlfn.XLOOKUP(A535,Rotación!$A:$A,Rotación!$O:$O,0,0,-1),"")))),"")</f>
        <v>18330000</v>
      </c>
      <c r="J535" s="13">
        <f>IFERROR(IF($F535="ALTA",$D535*0.94,
IF($F535="MEDIA",$D535*0.9,
IF($F535="BAJA",$D535*0.85,
IF($F535="LIQUIDAR",_xlfn.XLOOKUP(A535,Rotación!$A:$A,Rotación!$O:$O,0,0,-1),"")))),"")</f>
        <v>17550000</v>
      </c>
      <c r="K535" s="13" t="str">
        <f>_xlfn.XLOOKUP(A535,Rotación!$A:$A,Rotación!$P:$P,"",0,-1)</f>
        <v/>
      </c>
      <c r="L535" s="25" t="e">
        <f t="shared" si="34"/>
        <v>#VALUE!</v>
      </c>
      <c r="M535" s="26">
        <f t="shared" si="35"/>
        <v>0.84615384615384615</v>
      </c>
      <c r="N535" s="22" t="str">
        <f>IFERROR(VLOOKUP(A535,'Base ATR'!$1:$1048576,2,0),"")</f>
        <v/>
      </c>
      <c r="O535" s="23" t="str">
        <f t="shared" ca="1" si="36"/>
        <v/>
      </c>
      <c r="P535" t="str">
        <f t="shared" si="37"/>
        <v/>
      </c>
      <c r="R535" t="e">
        <f>VLOOKUP(A535,FORMULA!A:A,1,0)</f>
        <v>#N/A</v>
      </c>
    </row>
    <row r="536" spans="1:18" x14ac:dyDescent="0.3">
      <c r="A536" t="s">
        <v>5589</v>
      </c>
      <c r="B536" t="str">
        <f>IFERROR(VLOOKUP(A536,'Base ATP'!$1:$1048576,3,0),"")</f>
        <v>CHANGAN</v>
      </c>
      <c r="C536" s="19" t="str">
        <f>IFERROR(VLOOKUP(A536,'Base ATP'!$1:$1048576,4,0),"")</f>
        <v>A500</v>
      </c>
      <c r="D536" s="20">
        <v>7100000</v>
      </c>
      <c r="E536" s="20">
        <v>5700000</v>
      </c>
      <c r="F536" s="13" t="s">
        <v>4033</v>
      </c>
      <c r="G536" s="13">
        <f>IFERROR(IF($F536="ALTA",$D536*1.03,
IF($F536="MEDIA",$D536*1,
IF($F536="BAJA",$D536*0.92,
IF($F536="LIQUIDAR",_xlfn.XLOOKUP(A536,Rotación!$A:$A,Rotación!$O:$O,0,0,-1),"")))),"")</f>
        <v>7100000</v>
      </c>
      <c r="H536" s="13">
        <f>IFERROR(IF($F536="ALTA",$D536*1,
IF($F536="MEDIA",$D536*0.97,
IF($F536="BAJA",$D536*0.9,
IF($F536="LIQUIDAR",_xlfn.XLOOKUP(A536,Rotación!$A:$A,Rotación!$O:$O,0,0,-1),"")))),"")</f>
        <v>6887000</v>
      </c>
      <c r="I536" s="13">
        <f>IFERROR(IF($F536="ALTA",$D536*0.97,
IF($F536="MEDIA",$D536*0.94,
IF($F536="BAJA",$D536*0.87,
IF($F536="LIQUIDAR",_xlfn.XLOOKUP(A536,Rotación!$A:$A,Rotación!$O:$O,0,0,-1),"")))),"")</f>
        <v>6674000</v>
      </c>
      <c r="J536" s="13">
        <f>IFERROR(IF($F536="ALTA",$D536*0.94,
IF($F536="MEDIA",$D536*0.9,
IF($F536="BAJA",$D536*0.85,
IF($F536="LIQUIDAR",_xlfn.XLOOKUP(A536,Rotación!$A:$A,Rotación!$O:$O,0,0,-1),"")))),"")</f>
        <v>6390000</v>
      </c>
      <c r="K536" s="13" t="str">
        <f>_xlfn.XLOOKUP(A536,Rotación!$A:$A,Rotación!$P:$P,"",0,-1)</f>
        <v/>
      </c>
      <c r="L536" s="25" t="e">
        <f t="shared" si="34"/>
        <v>#VALUE!</v>
      </c>
      <c r="M536" s="26">
        <f t="shared" si="35"/>
        <v>0.80281690140845074</v>
      </c>
      <c r="N536" s="22" t="str">
        <f>IFERROR(VLOOKUP(A536,'Base ATR'!$1:$1048576,2,0),"")</f>
        <v/>
      </c>
      <c r="O536" s="23" t="str">
        <f t="shared" ca="1" si="36"/>
        <v/>
      </c>
      <c r="P536" t="str">
        <f t="shared" si="37"/>
        <v/>
      </c>
      <c r="R536" t="e">
        <f>VLOOKUP(A536,FORMULA!A:A,1,0)</f>
        <v>#N/A</v>
      </c>
    </row>
    <row r="537" spans="1:18" x14ac:dyDescent="0.3">
      <c r="A537" t="s">
        <v>5590</v>
      </c>
      <c r="B537" t="str">
        <f>IFERROR(VLOOKUP(A537,'Base ATP'!$1:$1048576,3,0),"")</f>
        <v>JAC</v>
      </c>
      <c r="C537" s="19" t="str">
        <f>IFERROR(VLOOKUP(A537,'Base ATP'!$1:$1048576,4,0),"")</f>
        <v>JS4</v>
      </c>
      <c r="D537" s="20">
        <v>8500000</v>
      </c>
      <c r="E537" s="20">
        <v>7400000</v>
      </c>
      <c r="F537" s="13" t="s">
        <v>5397</v>
      </c>
      <c r="G537" s="13">
        <f>IFERROR(IF($F537="ALTA",$D537*1.03,
IF($F537="MEDIA",$D537*1,
IF($F537="BAJA",$D537*0.92,
IF($F537="LIQUIDAR",_xlfn.XLOOKUP(A537,Rotación!$A:$A,Rotación!$O:$O,0,0,-1),"")))),"")</f>
        <v>8755000</v>
      </c>
      <c r="H537" s="13">
        <f>IFERROR(IF($F537="ALTA",$D537*1,
IF($F537="MEDIA",$D537*0.97,
IF($F537="BAJA",$D537*0.9,
IF($F537="LIQUIDAR",_xlfn.XLOOKUP(A537,Rotación!$A:$A,Rotación!$O:$O,0,0,-1),"")))),"")</f>
        <v>8500000</v>
      </c>
      <c r="I537" s="13">
        <f>IFERROR(IF($F537="ALTA",$D537*0.97,
IF($F537="MEDIA",$D537*0.94,
IF($F537="BAJA",$D537*0.87,
IF($F537="LIQUIDAR",_xlfn.XLOOKUP(A537,Rotación!$A:$A,Rotación!$O:$O,0,0,-1),"")))),"")</f>
        <v>8245000</v>
      </c>
      <c r="J537" s="13">
        <f>IFERROR(IF($F537="ALTA",$D537*0.94,
IF($F537="MEDIA",$D537*0.9,
IF($F537="BAJA",$D537*0.85,
IF($F537="LIQUIDAR",_xlfn.XLOOKUP(A537,Rotación!$A:$A,Rotación!$O:$O,0,0,-1),"")))),"")</f>
        <v>7990000</v>
      </c>
      <c r="K537" s="13" t="str">
        <f>_xlfn.XLOOKUP(A537,Rotación!$A:$A,Rotación!$P:$P,"",0,-1)</f>
        <v/>
      </c>
      <c r="L537" s="25" t="e">
        <f t="shared" si="34"/>
        <v>#VALUE!</v>
      </c>
      <c r="M537" s="26">
        <f t="shared" si="35"/>
        <v>0.87058823529411766</v>
      </c>
      <c r="N537" s="22" t="str">
        <f>IFERROR(VLOOKUP(A537,'Base ATR'!$1:$1048576,2,0),"")</f>
        <v/>
      </c>
      <c r="O537" s="23" t="str">
        <f t="shared" ca="1" si="36"/>
        <v/>
      </c>
      <c r="P537" t="str">
        <f t="shared" si="37"/>
        <v/>
      </c>
      <c r="R537" t="e">
        <f>VLOOKUP(A537,FORMULA!A:A,1,0)</f>
        <v>#N/A</v>
      </c>
    </row>
    <row r="538" spans="1:18" x14ac:dyDescent="0.3">
      <c r="A538" t="s">
        <v>5591</v>
      </c>
      <c r="B538" t="str">
        <f>IFERROR(VLOOKUP(A538,'Base ATP'!$1:$1048576,3,0),"")</f>
        <v>VOLKSWAGEN</v>
      </c>
      <c r="C538" s="19" t="str">
        <f>IFERROR(VLOOKUP(A538,'Base ATP'!$1:$1048576,4,0),"")</f>
        <v>NEW TIGUAN</v>
      </c>
      <c r="D538" s="20">
        <v>23100000</v>
      </c>
      <c r="E538" s="20">
        <v>19200000</v>
      </c>
      <c r="F538" s="13" t="s">
        <v>4033</v>
      </c>
      <c r="G538" s="13">
        <f>IFERROR(IF($F538="ALTA",$D538*1.03,
IF($F538="MEDIA",$D538*1,
IF($F538="BAJA",$D538*0.92,
IF($F538="LIQUIDAR",_xlfn.XLOOKUP(A538,Rotación!$A:$A,Rotación!$O:$O,0,0,-1),"")))),"")</f>
        <v>23100000</v>
      </c>
      <c r="H538" s="13">
        <f>IFERROR(IF($F538="ALTA",$D538*1,
IF($F538="MEDIA",$D538*0.97,
IF($F538="BAJA",$D538*0.9,
IF($F538="LIQUIDAR",_xlfn.XLOOKUP(A538,Rotación!$A:$A,Rotación!$O:$O,0,0,-1),"")))),"")</f>
        <v>22407000</v>
      </c>
      <c r="I538" s="13">
        <f>IFERROR(IF($F538="ALTA",$D538*0.97,
IF($F538="MEDIA",$D538*0.94,
IF($F538="BAJA",$D538*0.87,
IF($F538="LIQUIDAR",_xlfn.XLOOKUP(A538,Rotación!$A:$A,Rotación!$O:$O,0,0,-1),"")))),"")</f>
        <v>21714000</v>
      </c>
      <c r="J538" s="13">
        <f>IFERROR(IF($F538="ALTA",$D538*0.94,
IF($F538="MEDIA",$D538*0.9,
IF($F538="BAJA",$D538*0.85,
IF($F538="LIQUIDAR",_xlfn.XLOOKUP(A538,Rotación!$A:$A,Rotación!$O:$O,0,0,-1),"")))),"")</f>
        <v>20790000</v>
      </c>
      <c r="K538" s="13" t="str">
        <f>_xlfn.XLOOKUP(A538,Rotación!$A:$A,Rotación!$P:$P,"",0,-1)</f>
        <v/>
      </c>
      <c r="L538" s="25" t="e">
        <f t="shared" si="34"/>
        <v>#VALUE!</v>
      </c>
      <c r="M538" s="26">
        <f t="shared" si="35"/>
        <v>0.83116883116883122</v>
      </c>
      <c r="N538" s="22">
        <f>IFERROR(VLOOKUP(A538,'Base ATR'!$1:$1048576,2,0),"")</f>
        <v>46101.654861111114</v>
      </c>
      <c r="O538" s="23">
        <f t="shared" ca="1" si="36"/>
        <v>124.34513888888614</v>
      </c>
      <c r="P538" t="str">
        <f t="shared" si="37"/>
        <v>SOBRE MERCADO</v>
      </c>
      <c r="R538" t="e">
        <f>VLOOKUP(A538,FORMULA!A:A,1,0)</f>
        <v>#N/A</v>
      </c>
    </row>
    <row r="539" spans="1:18" x14ac:dyDescent="0.3">
      <c r="A539" t="s">
        <v>5592</v>
      </c>
      <c r="B539" t="str">
        <f>IFERROR(VLOOKUP(A539,'Base ATP'!$1:$1048576,3,0),"")</f>
        <v>JAC</v>
      </c>
      <c r="C539" s="19" t="str">
        <f>IFERROR(VLOOKUP(A539,'Base ATP'!$1:$1048576,4,0),"")</f>
        <v>JS4</v>
      </c>
      <c r="D539" s="20">
        <v>9800000</v>
      </c>
      <c r="E539" s="20">
        <v>8400000</v>
      </c>
      <c r="F539" s="13" t="s">
        <v>5397</v>
      </c>
      <c r="G539" s="13">
        <f>IFERROR(IF($F539="ALTA",$D539*1.03,
IF($F539="MEDIA",$D539*1,
IF($F539="BAJA",$D539*0.92,
IF($F539="LIQUIDAR",_xlfn.XLOOKUP(A539,Rotación!$A:$A,Rotación!$O:$O,0,0,-1),"")))),"")</f>
        <v>10094000</v>
      </c>
      <c r="H539" s="13">
        <f>IFERROR(IF($F539="ALTA",$D539*1,
IF($F539="MEDIA",$D539*0.97,
IF($F539="BAJA",$D539*0.9,
IF($F539="LIQUIDAR",_xlfn.XLOOKUP(A539,Rotación!$A:$A,Rotación!$O:$O,0,0,-1),"")))),"")</f>
        <v>9800000</v>
      </c>
      <c r="I539" s="13">
        <f>IFERROR(IF($F539="ALTA",$D539*0.97,
IF($F539="MEDIA",$D539*0.94,
IF($F539="BAJA",$D539*0.87,
IF($F539="LIQUIDAR",_xlfn.XLOOKUP(A539,Rotación!$A:$A,Rotación!$O:$O,0,0,-1),"")))),"")</f>
        <v>9506000</v>
      </c>
      <c r="J539" s="13">
        <f>IFERROR(IF($F539="ALTA",$D539*0.94,
IF($F539="MEDIA",$D539*0.9,
IF($F539="BAJA",$D539*0.85,
IF($F539="LIQUIDAR",_xlfn.XLOOKUP(A539,Rotación!$A:$A,Rotación!$O:$O,0,0,-1),"")))),"")</f>
        <v>9212000</v>
      </c>
      <c r="K539" s="13" t="str">
        <f>_xlfn.XLOOKUP(A539,Rotación!$A:$A,Rotación!$P:$P,"",0,-1)</f>
        <v/>
      </c>
      <c r="L539" s="25" t="e">
        <f t="shared" si="34"/>
        <v>#VALUE!</v>
      </c>
      <c r="M539" s="26">
        <f t="shared" si="35"/>
        <v>0.8571428571428571</v>
      </c>
      <c r="N539" s="22" t="str">
        <f>IFERROR(VLOOKUP(A539,'Base ATR'!$1:$1048576,2,0),"")</f>
        <v/>
      </c>
      <c r="O539" s="23" t="str">
        <f t="shared" ca="1" si="36"/>
        <v/>
      </c>
      <c r="P539" t="str">
        <f t="shared" si="37"/>
        <v/>
      </c>
      <c r="R539" t="e">
        <f>VLOOKUP(A539,FORMULA!A:A,1,0)</f>
        <v>#N/A</v>
      </c>
    </row>
    <row r="540" spans="1:18" x14ac:dyDescent="0.3">
      <c r="A540" t="s">
        <v>5593</v>
      </c>
      <c r="B540" t="str">
        <f>IFERROR(VLOOKUP(A540,'Base ATP'!$1:$1048576,3,0),"")</f>
        <v>HYUNDAI</v>
      </c>
      <c r="C540" s="19" t="str">
        <f>IFERROR(VLOOKUP(A540,'Base ATP'!$1:$1048576,4,0),"")</f>
        <v>TUCSON</v>
      </c>
      <c r="D540" s="20">
        <v>19700000</v>
      </c>
      <c r="E540" s="20">
        <v>16300000</v>
      </c>
      <c r="F540" s="13" t="s">
        <v>5397</v>
      </c>
      <c r="G540" s="13">
        <f>IFERROR(IF($F540="ALTA",$D540*1.03,
IF($F540="MEDIA",$D540*1,
IF($F540="BAJA",$D540*0.92,
IF($F540="LIQUIDAR",_xlfn.XLOOKUP(A540,Rotación!$A:$A,Rotación!$O:$O,0,0,-1),"")))),"")</f>
        <v>20291000</v>
      </c>
      <c r="H540" s="13">
        <f>IFERROR(IF($F540="ALTA",$D540*1,
IF($F540="MEDIA",$D540*0.97,
IF($F540="BAJA",$D540*0.9,
IF($F540="LIQUIDAR",_xlfn.XLOOKUP(A540,Rotación!$A:$A,Rotación!$O:$O,0,0,-1),"")))),"")</f>
        <v>19700000</v>
      </c>
      <c r="I540" s="13">
        <f>IFERROR(IF($F540="ALTA",$D540*0.97,
IF($F540="MEDIA",$D540*0.94,
IF($F540="BAJA",$D540*0.87,
IF($F540="LIQUIDAR",_xlfn.XLOOKUP(A540,Rotación!$A:$A,Rotación!$O:$O,0,0,-1),"")))),"")</f>
        <v>19109000</v>
      </c>
      <c r="J540" s="13">
        <f>IFERROR(IF($F540="ALTA",$D540*0.94,
IF($F540="MEDIA",$D540*0.9,
IF($F540="BAJA",$D540*0.85,
IF($F540="LIQUIDAR",_xlfn.XLOOKUP(A540,Rotación!$A:$A,Rotación!$O:$O,0,0,-1),"")))),"")</f>
        <v>18518000</v>
      </c>
      <c r="K540" s="13" t="str">
        <f>_xlfn.XLOOKUP(A540,Rotación!$A:$A,Rotación!$P:$P,"",0,-1)</f>
        <v/>
      </c>
      <c r="L540" s="25" t="e">
        <f t="shared" si="34"/>
        <v>#VALUE!</v>
      </c>
      <c r="M540" s="26">
        <f t="shared" si="35"/>
        <v>0.82741116751269039</v>
      </c>
      <c r="N540" s="22" t="str">
        <f>IFERROR(VLOOKUP(A540,'Base ATR'!$1:$1048576,2,0),"")</f>
        <v/>
      </c>
      <c r="O540" s="23" t="str">
        <f t="shared" ca="1" si="36"/>
        <v/>
      </c>
      <c r="P540" t="str">
        <f t="shared" si="37"/>
        <v/>
      </c>
      <c r="R540" t="e">
        <f>VLOOKUP(A540,FORMULA!A:A,1,0)</f>
        <v>#N/A</v>
      </c>
    </row>
    <row r="541" spans="1:18" x14ac:dyDescent="0.3">
      <c r="A541" t="s">
        <v>5594</v>
      </c>
      <c r="B541" t="str">
        <f>IFERROR(VLOOKUP(A541,'Base ATP'!$1:$1048576,3,0),"")</f>
        <v>SUBARU</v>
      </c>
      <c r="C541" s="19" t="str">
        <f>IFERROR(VLOOKUP(A541,'Base ATP'!$1:$1048576,4,0),"")</f>
        <v>FORESTER</v>
      </c>
      <c r="D541" s="20">
        <v>24200000</v>
      </c>
      <c r="E541" s="20">
        <v>21000000</v>
      </c>
      <c r="F541" s="13" t="s">
        <v>5397</v>
      </c>
      <c r="G541" s="13">
        <f>IFERROR(IF($F541="ALTA",$D541*1.03,
IF($F541="MEDIA",$D541*1,
IF($F541="BAJA",$D541*0.92,
IF($F541="LIQUIDAR",_xlfn.XLOOKUP(A541,Rotación!$A:$A,Rotación!$O:$O,0,0,-1),"")))),"")</f>
        <v>24926000</v>
      </c>
      <c r="H541" s="13">
        <f>IFERROR(IF($F541="ALTA",$D541*1,
IF($F541="MEDIA",$D541*0.97,
IF($F541="BAJA",$D541*0.9,
IF($F541="LIQUIDAR",_xlfn.XLOOKUP(A541,Rotación!$A:$A,Rotación!$O:$O,0,0,-1),"")))),"")</f>
        <v>24200000</v>
      </c>
      <c r="I541" s="13">
        <f>IFERROR(IF($F541="ALTA",$D541*0.97,
IF($F541="MEDIA",$D541*0.94,
IF($F541="BAJA",$D541*0.87,
IF($F541="LIQUIDAR",_xlfn.XLOOKUP(A541,Rotación!$A:$A,Rotación!$O:$O,0,0,-1),"")))),"")</f>
        <v>23474000</v>
      </c>
      <c r="J541" s="13">
        <f>IFERROR(IF($F541="ALTA",$D541*0.94,
IF($F541="MEDIA",$D541*0.9,
IF($F541="BAJA",$D541*0.85,
IF($F541="LIQUIDAR",_xlfn.XLOOKUP(A541,Rotación!$A:$A,Rotación!$O:$O,0,0,-1),"")))),"")</f>
        <v>22748000</v>
      </c>
      <c r="K541" s="13" t="str">
        <f>_xlfn.XLOOKUP(A541,Rotación!$A:$A,Rotación!$P:$P,"",0,-1)</f>
        <v/>
      </c>
      <c r="L541" s="25" t="e">
        <f t="shared" si="34"/>
        <v>#VALUE!</v>
      </c>
      <c r="M541" s="26">
        <f t="shared" si="35"/>
        <v>0.86776859504132231</v>
      </c>
      <c r="N541" s="22" t="str">
        <f>IFERROR(VLOOKUP(A541,'Base ATR'!$1:$1048576,2,0),"")</f>
        <v/>
      </c>
      <c r="O541" s="23" t="str">
        <f t="shared" ca="1" si="36"/>
        <v/>
      </c>
      <c r="P541" t="str">
        <f t="shared" si="37"/>
        <v/>
      </c>
      <c r="R541" t="e">
        <f>VLOOKUP(A541,FORMULA!A:A,1,0)</f>
        <v>#N/A</v>
      </c>
    </row>
    <row r="542" spans="1:18" x14ac:dyDescent="0.3">
      <c r="A542" t="s">
        <v>5595</v>
      </c>
      <c r="B542" t="str">
        <f>IFERROR(VLOOKUP(A542,'Base ATP'!$1:$1048576,3,0),"")</f>
        <v>FORD</v>
      </c>
      <c r="C542" s="19" t="str">
        <f>IFERROR(VLOOKUP(A542,'Base ATP'!$1:$1048576,4,0),"")</f>
        <v>NEW EXPLORER</v>
      </c>
      <c r="D542" s="20">
        <v>14100000</v>
      </c>
      <c r="E542" s="20">
        <v>11500000</v>
      </c>
      <c r="F542" s="13" t="s">
        <v>4033</v>
      </c>
      <c r="G542" s="13">
        <f>IFERROR(IF($F542="ALTA",$D542*1.03,
IF($F542="MEDIA",$D542*1,
IF($F542="BAJA",$D542*0.92,
IF($F542="LIQUIDAR",_xlfn.XLOOKUP(A542,Rotación!$A:$A,Rotación!$O:$O,0,0,-1),"")))),"")</f>
        <v>14100000</v>
      </c>
      <c r="H542" s="13">
        <f>IFERROR(IF($F542="ALTA",$D542*1,
IF($F542="MEDIA",$D542*0.97,
IF($F542="BAJA",$D542*0.9,
IF($F542="LIQUIDAR",_xlfn.XLOOKUP(A542,Rotación!$A:$A,Rotación!$O:$O,0,0,-1),"")))),"")</f>
        <v>13677000</v>
      </c>
      <c r="I542" s="13">
        <f>IFERROR(IF($F542="ALTA",$D542*0.97,
IF($F542="MEDIA",$D542*0.94,
IF($F542="BAJA",$D542*0.87,
IF($F542="LIQUIDAR",_xlfn.XLOOKUP(A542,Rotación!$A:$A,Rotación!$O:$O,0,0,-1),"")))),"")</f>
        <v>13254000</v>
      </c>
      <c r="J542" s="13">
        <f>IFERROR(IF($F542="ALTA",$D542*0.94,
IF($F542="MEDIA",$D542*0.9,
IF($F542="BAJA",$D542*0.85,
IF($F542="LIQUIDAR",_xlfn.XLOOKUP(A542,Rotación!$A:$A,Rotación!$O:$O,0,0,-1),"")))),"")</f>
        <v>12690000</v>
      </c>
      <c r="K542" s="13" t="str">
        <f>_xlfn.XLOOKUP(A542,Rotación!$A:$A,Rotación!$P:$P,"",0,-1)</f>
        <v/>
      </c>
      <c r="L542" s="25" t="e">
        <f t="shared" si="34"/>
        <v>#VALUE!</v>
      </c>
      <c r="M542" s="26">
        <f t="shared" si="35"/>
        <v>0.81560283687943258</v>
      </c>
      <c r="N542" s="22" t="str">
        <f>IFERROR(VLOOKUP(A542,'Base ATR'!$1:$1048576,2,0),"")</f>
        <v/>
      </c>
      <c r="O542" s="23" t="str">
        <f t="shared" ca="1" si="36"/>
        <v/>
      </c>
      <c r="P542" t="str">
        <f t="shared" si="37"/>
        <v/>
      </c>
      <c r="R542" t="e">
        <f>VLOOKUP(A542,FORMULA!A:A,1,0)</f>
        <v>#N/A</v>
      </c>
    </row>
    <row r="543" spans="1:18" x14ac:dyDescent="0.3">
      <c r="A543" t="s">
        <v>5596</v>
      </c>
      <c r="B543" t="str">
        <f>IFERROR(VLOOKUP(A543,'Base ATP'!$1:$1048576,3,0),"")</f>
        <v>SUZUKI</v>
      </c>
      <c r="C543" s="19" t="str">
        <f>IFERROR(VLOOKUP(A543,'Base ATP'!$1:$1048576,4,0),"")</f>
        <v>NUEVO CELERIO</v>
      </c>
      <c r="D543" s="20">
        <v>8700000</v>
      </c>
      <c r="E543" s="20">
        <v>7500000</v>
      </c>
      <c r="F543" s="13" t="s">
        <v>5397</v>
      </c>
      <c r="G543" s="13">
        <f>IFERROR(IF($F543="ALTA",$D543*1.03,
IF($F543="MEDIA",$D543*1,
IF($F543="BAJA",$D543*0.92,
IF($F543="LIQUIDAR",_xlfn.XLOOKUP(A543,Rotación!$A:$A,Rotación!$O:$O,0,0,-1),"")))),"")</f>
        <v>8961000</v>
      </c>
      <c r="H543" s="13">
        <f>IFERROR(IF($F543="ALTA",$D543*1,
IF($F543="MEDIA",$D543*0.97,
IF($F543="BAJA",$D543*0.9,
IF($F543="LIQUIDAR",_xlfn.XLOOKUP(A543,Rotación!$A:$A,Rotación!$O:$O,0,0,-1),"")))),"")</f>
        <v>8700000</v>
      </c>
      <c r="I543" s="13">
        <f>IFERROR(IF($F543="ALTA",$D543*0.97,
IF($F543="MEDIA",$D543*0.94,
IF($F543="BAJA",$D543*0.87,
IF($F543="LIQUIDAR",_xlfn.XLOOKUP(A543,Rotación!$A:$A,Rotación!$O:$O,0,0,-1),"")))),"")</f>
        <v>8439000</v>
      </c>
      <c r="J543" s="13">
        <f>IFERROR(IF($F543="ALTA",$D543*0.94,
IF($F543="MEDIA",$D543*0.9,
IF($F543="BAJA",$D543*0.85,
IF($F543="LIQUIDAR",_xlfn.XLOOKUP(A543,Rotación!$A:$A,Rotación!$O:$O,0,0,-1),"")))),"")</f>
        <v>8178000</v>
      </c>
      <c r="K543" s="13" t="str">
        <f>_xlfn.XLOOKUP(A543,Rotación!$A:$A,Rotación!$P:$P,"",0,-1)</f>
        <v/>
      </c>
      <c r="L543" s="25" t="e">
        <f t="shared" si="34"/>
        <v>#VALUE!</v>
      </c>
      <c r="M543" s="26">
        <f t="shared" si="35"/>
        <v>0.86206896551724133</v>
      </c>
      <c r="N543" s="22" t="str">
        <f>IFERROR(VLOOKUP(A543,'Base ATR'!$1:$1048576,2,0),"")</f>
        <v/>
      </c>
      <c r="O543" s="23" t="str">
        <f t="shared" ca="1" si="36"/>
        <v/>
      </c>
      <c r="P543" t="str">
        <f t="shared" si="37"/>
        <v/>
      </c>
      <c r="R543" t="e">
        <f>VLOOKUP(A543,FORMULA!A:A,1,0)</f>
        <v>#N/A</v>
      </c>
    </row>
    <row r="544" spans="1:18" x14ac:dyDescent="0.3">
      <c r="A544" t="s">
        <v>5597</v>
      </c>
      <c r="B544" t="str">
        <f>IFERROR(VLOOKUP(A544,'Base ATP'!$1:$1048576,3,0),"")</f>
        <v>CHERY</v>
      </c>
      <c r="C544" s="19" t="str">
        <f>IFERROR(VLOOKUP(A544,'Base ATP'!$1:$1048576,4,0),"")</f>
        <v>TIGGO 2</v>
      </c>
      <c r="D544" s="20">
        <v>7000000</v>
      </c>
      <c r="E544" s="20">
        <v>5600000</v>
      </c>
      <c r="F544" s="13" t="s">
        <v>5397</v>
      </c>
      <c r="G544" s="13">
        <f>IFERROR(IF($F544="ALTA",$D544*1.03,
IF($F544="MEDIA",$D544*1,
IF($F544="BAJA",$D544*0.92,
IF($F544="LIQUIDAR",_xlfn.XLOOKUP(A544,Rotación!$A:$A,Rotación!$O:$O,0,0,-1),"")))),"")</f>
        <v>7210000</v>
      </c>
      <c r="H544" s="13">
        <f>IFERROR(IF($F544="ALTA",$D544*1,
IF($F544="MEDIA",$D544*0.97,
IF($F544="BAJA",$D544*0.9,
IF($F544="LIQUIDAR",_xlfn.XLOOKUP(A544,Rotación!$A:$A,Rotación!$O:$O,0,0,-1),"")))),"")</f>
        <v>7000000</v>
      </c>
      <c r="I544" s="13">
        <f>IFERROR(IF($F544="ALTA",$D544*0.97,
IF($F544="MEDIA",$D544*0.94,
IF($F544="BAJA",$D544*0.87,
IF($F544="LIQUIDAR",_xlfn.XLOOKUP(A544,Rotación!$A:$A,Rotación!$O:$O,0,0,-1),"")))),"")</f>
        <v>6790000</v>
      </c>
      <c r="J544" s="13">
        <f>IFERROR(IF($F544="ALTA",$D544*0.94,
IF($F544="MEDIA",$D544*0.9,
IF($F544="BAJA",$D544*0.85,
IF($F544="LIQUIDAR",_xlfn.XLOOKUP(A544,Rotación!$A:$A,Rotación!$O:$O,0,0,-1),"")))),"")</f>
        <v>6580000</v>
      </c>
      <c r="K544" s="13" t="str">
        <f>_xlfn.XLOOKUP(A544,Rotación!$A:$A,Rotación!$P:$P,"",0,-1)</f>
        <v/>
      </c>
      <c r="L544" s="25" t="e">
        <f t="shared" si="34"/>
        <v>#VALUE!</v>
      </c>
      <c r="M544" s="26">
        <f t="shared" si="35"/>
        <v>0.8</v>
      </c>
      <c r="N544" s="22" t="str">
        <f>IFERROR(VLOOKUP(A544,'Base ATR'!$1:$1048576,2,0),"")</f>
        <v/>
      </c>
      <c r="O544" s="23" t="str">
        <f t="shared" ca="1" si="36"/>
        <v/>
      </c>
      <c r="P544" t="str">
        <f t="shared" si="37"/>
        <v/>
      </c>
      <c r="R544" t="e">
        <f>VLOOKUP(A544,FORMULA!A:A,1,0)</f>
        <v>#N/A</v>
      </c>
    </row>
    <row r="545" spans="1:18" x14ac:dyDescent="0.3">
      <c r="A545" t="s">
        <v>5544</v>
      </c>
      <c r="B545" t="str">
        <f>IFERROR(VLOOKUP(A545,'Base ATP'!$1:$1048576,3,0),"")</f>
        <v>BYD</v>
      </c>
      <c r="C545" s="19" t="str">
        <f>IFERROR(VLOOKUP(A545,'Base ATP'!$1:$1048576,4,0),"")</f>
        <v>SHARK</v>
      </c>
      <c r="D545" s="20">
        <v>40600000</v>
      </c>
      <c r="E545" s="20">
        <v>31000000</v>
      </c>
      <c r="F545" s="13" t="s">
        <v>5398</v>
      </c>
      <c r="G545" s="13">
        <f>IFERROR(IF($F545="ALTA",$D545*1.03,
IF($F545="MEDIA",$D545*1,
IF($F545="BAJA",$D545*0.92,
IF($F545="LIQUIDAR",_xlfn.XLOOKUP(A545,Rotación!$A:$A,Rotación!$O:$O,0,0,-1),"")))),"")</f>
        <v>37352000</v>
      </c>
      <c r="H545" s="13">
        <f>IFERROR(IF($F545="ALTA",$D545*1,
IF($F545="MEDIA",$D545*0.97,
IF($F545="BAJA",$D545*0.9,
IF($F545="LIQUIDAR",_xlfn.XLOOKUP(A545,Rotación!$A:$A,Rotación!$O:$O,0,0,-1),"")))),"")</f>
        <v>36540000</v>
      </c>
      <c r="I545" s="13">
        <f>IFERROR(IF($F545="ALTA",$D545*0.97,
IF($F545="MEDIA",$D545*0.94,
IF($F545="BAJA",$D545*0.87,
IF($F545="LIQUIDAR",_xlfn.XLOOKUP(A545,Rotación!$A:$A,Rotación!$O:$O,0,0,-1),"")))),"")</f>
        <v>35322000</v>
      </c>
      <c r="J545" s="13">
        <f>IFERROR(IF($F545="ALTA",$D545*0.94,
IF($F545="MEDIA",$D545*0.9,
IF($F545="BAJA",$D545*0.85,
IF($F545="LIQUIDAR",_xlfn.XLOOKUP(A545,Rotación!$A:$A,Rotación!$O:$O,0,0,-1),"")))),"")</f>
        <v>34510000</v>
      </c>
      <c r="K545" s="13" t="str">
        <f>_xlfn.XLOOKUP(A545,Rotación!$A:$A,Rotación!$P:$P,"",0,-1)</f>
        <v/>
      </c>
      <c r="L545" s="25" t="e">
        <f t="shared" si="34"/>
        <v>#VALUE!</v>
      </c>
      <c r="M545" s="26">
        <f t="shared" si="35"/>
        <v>0.76354679802955661</v>
      </c>
      <c r="N545" s="22">
        <f>IFERROR(VLOOKUP(A545,'Base ATR'!$1:$1048576,2,0),"")</f>
        <v>46108.697222222225</v>
      </c>
      <c r="O545" s="23">
        <f t="shared" ca="1" si="36"/>
        <v>117.30277777777519</v>
      </c>
      <c r="P545" t="str">
        <f t="shared" si="37"/>
        <v>SOBRE MERCADO</v>
      </c>
      <c r="R545" t="e">
        <f>VLOOKUP(A545,FORMULA!A:A,1,0)</f>
        <v>#N/A</v>
      </c>
    </row>
    <row r="546" spans="1:18" x14ac:dyDescent="0.3">
      <c r="A546" t="s">
        <v>5587</v>
      </c>
      <c r="B546" t="str">
        <f>IFERROR(VLOOKUP(A546,'Base ATP'!$1:$1048576,3,0),"")</f>
        <v>TOYOTA</v>
      </c>
      <c r="C546" s="19" t="str">
        <f>IFERROR(VLOOKUP(A546,'Base ATP'!$1:$1048576,4,0),"")</f>
        <v>RAIZE</v>
      </c>
      <c r="D546" s="20">
        <v>13300000</v>
      </c>
      <c r="E546" s="20">
        <v>11200000</v>
      </c>
      <c r="F546" s="13" t="s">
        <v>5398</v>
      </c>
      <c r="G546" s="13">
        <f>IFERROR(IF($F546="ALTA",$D546*1.03,
IF($F546="MEDIA",$D546*1,
IF($F546="BAJA",$D546*0.92,
IF($F546="LIQUIDAR",_xlfn.XLOOKUP(A546,Rotación!$A:$A,Rotación!$O:$O,0,0,-1),"")))),"")</f>
        <v>12236000</v>
      </c>
      <c r="H546" s="13">
        <f>IFERROR(IF($F546="ALTA",$D546*1,
IF($F546="MEDIA",$D546*0.97,
IF($F546="BAJA",$D546*0.9,
IF($F546="LIQUIDAR",_xlfn.XLOOKUP(A546,Rotación!$A:$A,Rotación!$O:$O,0,0,-1),"")))),"")</f>
        <v>11970000</v>
      </c>
      <c r="I546" s="13">
        <f>IFERROR(IF($F546="ALTA",$D546*0.97,
IF($F546="MEDIA",$D546*0.94,
IF($F546="BAJA",$D546*0.87,
IF($F546="LIQUIDAR",_xlfn.XLOOKUP(A546,Rotación!$A:$A,Rotación!$O:$O,0,0,-1),"")))),"")</f>
        <v>11571000</v>
      </c>
      <c r="J546" s="13">
        <f>IFERROR(IF($F546="ALTA",$D546*0.94,
IF($F546="MEDIA",$D546*0.9,
IF($F546="BAJA",$D546*0.85,
IF($F546="LIQUIDAR",_xlfn.XLOOKUP(A546,Rotación!$A:$A,Rotación!$O:$O,0,0,-1),"")))),"")</f>
        <v>11305000</v>
      </c>
      <c r="K546" s="13" t="str">
        <f>_xlfn.XLOOKUP(A546,Rotación!$A:$A,Rotación!$P:$P,"",0,-1)</f>
        <v/>
      </c>
      <c r="L546" s="25" t="e">
        <f t="shared" si="34"/>
        <v>#VALUE!</v>
      </c>
      <c r="M546" s="26">
        <f t="shared" si="35"/>
        <v>0.84210526315789469</v>
      </c>
      <c r="N546" s="22" t="str">
        <f>IFERROR(VLOOKUP(A546,'Base ATR'!$1:$1048576,2,0),"")</f>
        <v/>
      </c>
      <c r="O546" s="23" t="str">
        <f t="shared" ca="1" si="36"/>
        <v/>
      </c>
      <c r="P546" t="str">
        <f t="shared" si="37"/>
        <v/>
      </c>
      <c r="R546" t="e">
        <f>VLOOKUP(A546,FORMULA!A:A,1,0)</f>
        <v>#N/A</v>
      </c>
    </row>
    <row r="547" spans="1:18" x14ac:dyDescent="0.3">
      <c r="A547" t="s">
        <v>5598</v>
      </c>
      <c r="B547" t="str">
        <f>IFERROR(VLOOKUP(A547,'Base ATP'!$1:$1048576,3,0),"")</f>
        <v>BAIC</v>
      </c>
      <c r="C547" s="19" t="str">
        <f>IFERROR(VLOOKUP(A547,'Base ATP'!$1:$1048576,4,0),"")</f>
        <v>X25</v>
      </c>
      <c r="D547" s="20">
        <v>4910000</v>
      </c>
      <c r="E547" s="20">
        <v>4000000</v>
      </c>
      <c r="F547" s="13" t="s">
        <v>5398</v>
      </c>
      <c r="G547" s="13">
        <f>IFERROR(IF($F547="ALTA",$D547*1.03,
IF($F547="MEDIA",$D547*1,
IF($F547="BAJA",$D547*0.92,
IF($F547="LIQUIDAR",_xlfn.XLOOKUP(A547,Rotación!$A:$A,Rotación!$O:$O,0,0,-1),"")))),"")</f>
        <v>4517200</v>
      </c>
      <c r="H547" s="13">
        <f>IFERROR(IF($F547="ALTA",$D547*1,
IF($F547="MEDIA",$D547*0.97,
IF($F547="BAJA",$D547*0.9,
IF($F547="LIQUIDAR",_xlfn.XLOOKUP(A547,Rotación!$A:$A,Rotación!$O:$O,0,0,-1),"")))),"")</f>
        <v>4419000</v>
      </c>
      <c r="I547" s="13">
        <f>IFERROR(IF($F547="ALTA",$D547*0.97,
IF($F547="MEDIA",$D547*0.94,
IF($F547="BAJA",$D547*0.87,
IF($F547="LIQUIDAR",_xlfn.XLOOKUP(A547,Rotación!$A:$A,Rotación!$O:$O,0,0,-1),"")))),"")</f>
        <v>4271700</v>
      </c>
      <c r="J547" s="13">
        <f>IFERROR(IF($F547="ALTA",$D547*0.94,
IF($F547="MEDIA",$D547*0.9,
IF($F547="BAJA",$D547*0.85,
IF($F547="LIQUIDAR",_xlfn.XLOOKUP(A547,Rotación!$A:$A,Rotación!$O:$O,0,0,-1),"")))),"")</f>
        <v>4173500</v>
      </c>
      <c r="K547" s="13" t="str">
        <f>_xlfn.XLOOKUP(A547,Rotación!$A:$A,Rotación!$P:$P,"",0,-1)</f>
        <v/>
      </c>
      <c r="L547" s="25" t="e">
        <f t="shared" si="34"/>
        <v>#VALUE!</v>
      </c>
      <c r="M547" s="26">
        <f t="shared" si="35"/>
        <v>0.81466395112016299</v>
      </c>
      <c r="N547" s="22" t="str">
        <f>IFERROR(VLOOKUP(A547,'Base ATR'!$1:$1048576,2,0),"")</f>
        <v/>
      </c>
      <c r="O547" s="23" t="str">
        <f t="shared" ca="1" si="36"/>
        <v/>
      </c>
      <c r="P547" t="str">
        <f t="shared" si="37"/>
        <v/>
      </c>
      <c r="R547" t="e">
        <f>VLOOKUP(A547,FORMULA!A:A,1,0)</f>
        <v>#N/A</v>
      </c>
    </row>
    <row r="548" spans="1:18" x14ac:dyDescent="0.3">
      <c r="A548" t="s">
        <v>5599</v>
      </c>
      <c r="B548" t="str">
        <f>IFERROR(VLOOKUP(A548,'Base ATP'!$1:$1048576,3,0),"")</f>
        <v>SUBARU</v>
      </c>
      <c r="C548" s="19" t="str">
        <f>IFERROR(VLOOKUP(A548,'Base ATP'!$1:$1048576,4,0),"")</f>
        <v>FORESTER</v>
      </c>
      <c r="D548" s="20">
        <v>22800000</v>
      </c>
      <c r="E548" s="20">
        <v>19000000</v>
      </c>
      <c r="F548" s="13" t="s">
        <v>5398</v>
      </c>
      <c r="G548" s="13">
        <f>IFERROR(IF($F548="ALTA",$D548*1.03,
IF($F548="MEDIA",$D548*1,
IF($F548="BAJA",$D548*0.92,
IF($F548="LIQUIDAR",_xlfn.XLOOKUP(A548,Rotación!$A:$A,Rotación!$O:$O,0,0,-1),"")))),"")</f>
        <v>20976000</v>
      </c>
      <c r="H548" s="13">
        <f>IFERROR(IF($F548="ALTA",$D548*1,
IF($F548="MEDIA",$D548*0.97,
IF($F548="BAJA",$D548*0.9,
IF($F548="LIQUIDAR",_xlfn.XLOOKUP(A548,Rotación!$A:$A,Rotación!$O:$O,0,0,-1),"")))),"")</f>
        <v>20520000</v>
      </c>
      <c r="I548" s="13">
        <f>IFERROR(IF($F548="ALTA",$D548*0.97,
IF($F548="MEDIA",$D548*0.94,
IF($F548="BAJA",$D548*0.87,
IF($F548="LIQUIDAR",_xlfn.XLOOKUP(A548,Rotación!$A:$A,Rotación!$O:$O,0,0,-1),"")))),"")</f>
        <v>19836000</v>
      </c>
      <c r="J548" s="13">
        <f>IFERROR(IF($F548="ALTA",$D548*0.94,
IF($F548="MEDIA",$D548*0.9,
IF($F548="BAJA",$D548*0.85,
IF($F548="LIQUIDAR",_xlfn.XLOOKUP(A548,Rotación!$A:$A,Rotación!$O:$O,0,0,-1),"")))),"")</f>
        <v>19380000</v>
      </c>
      <c r="K548" s="13">
        <f>_xlfn.XLOOKUP(A548,Rotación!$A:$A,Rotación!$P:$P,"",0,-1)</f>
        <v>23990000</v>
      </c>
      <c r="L548" s="25">
        <f t="shared" si="34"/>
        <v>1190000</v>
      </c>
      <c r="M548" s="26">
        <f t="shared" si="35"/>
        <v>0.83333333333333337</v>
      </c>
      <c r="N548" s="22">
        <f>IFERROR(VLOOKUP(A548,'Base ATR'!$1:$1048576,2,0),"")</f>
        <v>46167.386111111111</v>
      </c>
      <c r="O548" s="23">
        <f t="shared" ca="1" si="36"/>
        <v>58.613888888889051</v>
      </c>
      <c r="P548" t="str">
        <f t="shared" si="37"/>
        <v>SOBRE MERCADO</v>
      </c>
      <c r="R548" t="e">
        <f>VLOOKUP(A548,FORMULA!A:A,1,0)</f>
        <v>#N/A</v>
      </c>
    </row>
    <row r="549" spans="1:18" x14ac:dyDescent="0.3">
      <c r="A549" t="s">
        <v>5600</v>
      </c>
      <c r="B549" t="str">
        <f>IFERROR(VLOOKUP(A549,'Base ATP'!$1:$1048576,3,0),"")</f>
        <v>FORD</v>
      </c>
      <c r="C549" s="19" t="str">
        <f>IFERROR(VLOOKUP(A549,'Base ATP'!$1:$1048576,4,0),"")</f>
        <v>ESCAPE NEW</v>
      </c>
      <c r="D549" s="20">
        <v>9600000</v>
      </c>
      <c r="E549" s="20">
        <v>7300000</v>
      </c>
      <c r="F549" s="13" t="s">
        <v>5398</v>
      </c>
      <c r="G549" s="13">
        <f>IFERROR(IF($F549="ALTA",$D549*1.03,
IF($F549="MEDIA",$D549*1,
IF($F549="BAJA",$D549*0.92,
IF($F549="LIQUIDAR",_xlfn.XLOOKUP(A549,Rotación!$A:$A,Rotación!$O:$O,0,0,-1),"")))),"")</f>
        <v>8832000</v>
      </c>
      <c r="H549" s="13">
        <f>IFERROR(IF($F549="ALTA",$D549*1,
IF($F549="MEDIA",$D549*0.97,
IF($F549="BAJA",$D549*0.9,
IF($F549="LIQUIDAR",_xlfn.XLOOKUP(A549,Rotación!$A:$A,Rotación!$O:$O,0,0,-1),"")))),"")</f>
        <v>8640000</v>
      </c>
      <c r="I549" s="13">
        <f>IFERROR(IF($F549="ALTA",$D549*0.97,
IF($F549="MEDIA",$D549*0.94,
IF($F549="BAJA",$D549*0.87,
IF($F549="LIQUIDAR",_xlfn.XLOOKUP(A549,Rotación!$A:$A,Rotación!$O:$O,0,0,-1),"")))),"")</f>
        <v>8352000</v>
      </c>
      <c r="J549" s="13">
        <f>IFERROR(IF($F549="ALTA",$D549*0.94,
IF($F549="MEDIA",$D549*0.9,
IF($F549="BAJA",$D549*0.85,
IF($F549="LIQUIDAR",_xlfn.XLOOKUP(A549,Rotación!$A:$A,Rotación!$O:$O,0,0,-1),"")))),"")</f>
        <v>8160000</v>
      </c>
      <c r="K549" s="13" t="str">
        <f>_xlfn.XLOOKUP(A549,Rotación!$A:$A,Rotación!$P:$P,"",0,-1)</f>
        <v/>
      </c>
      <c r="L549" s="25" t="e">
        <f t="shared" si="34"/>
        <v>#VALUE!</v>
      </c>
      <c r="M549" s="26">
        <f t="shared" si="35"/>
        <v>0.76041666666666663</v>
      </c>
      <c r="N549" s="22" t="str">
        <f>IFERROR(VLOOKUP(A549,'Base ATR'!$1:$1048576,2,0),"")</f>
        <v/>
      </c>
      <c r="O549" s="23" t="str">
        <f t="shared" ca="1" si="36"/>
        <v/>
      </c>
      <c r="P549" t="str">
        <f t="shared" si="37"/>
        <v/>
      </c>
      <c r="R549" t="e">
        <f>VLOOKUP(A549,FORMULA!A:A,1,0)</f>
        <v>#N/A</v>
      </c>
    </row>
    <row r="550" spans="1:18" x14ac:dyDescent="0.3">
      <c r="A550" t="s">
        <v>5601</v>
      </c>
      <c r="B550" t="str">
        <f>IFERROR(VLOOKUP(A550,'Base ATP'!$1:$1048576,3,0),"")</f>
        <v>MG</v>
      </c>
      <c r="C550" s="19" t="str">
        <f>IFERROR(VLOOKUP(A550,'Base ATP'!$1:$1048576,4,0),"")</f>
        <v>ZS</v>
      </c>
      <c r="D550" s="20">
        <v>7800000</v>
      </c>
      <c r="E550" s="20">
        <v>6600000</v>
      </c>
      <c r="F550" s="13" t="s">
        <v>5397</v>
      </c>
      <c r="G550" s="13">
        <f>IFERROR(IF($F550="ALTA",$D550*1.03,
IF($F550="MEDIA",$D550*1,
IF($F550="BAJA",$D550*0.92,
IF($F550="LIQUIDAR",_xlfn.XLOOKUP(A550,Rotación!$A:$A,Rotación!$O:$O,0,0,-1),"")))),"")</f>
        <v>8034000</v>
      </c>
      <c r="H550" s="13">
        <f>IFERROR(IF($F550="ALTA",$D550*1,
IF($F550="MEDIA",$D550*0.97,
IF($F550="BAJA",$D550*0.9,
IF($F550="LIQUIDAR",_xlfn.XLOOKUP(A550,Rotación!$A:$A,Rotación!$O:$O,0,0,-1),"")))),"")</f>
        <v>7800000</v>
      </c>
      <c r="I550" s="13">
        <f>IFERROR(IF($F550="ALTA",$D550*0.97,
IF($F550="MEDIA",$D550*0.94,
IF($F550="BAJA",$D550*0.87,
IF($F550="LIQUIDAR",_xlfn.XLOOKUP(A550,Rotación!$A:$A,Rotación!$O:$O,0,0,-1),"")))),"")</f>
        <v>7566000</v>
      </c>
      <c r="J550" s="13">
        <f>IFERROR(IF($F550="ALTA",$D550*0.94,
IF($F550="MEDIA",$D550*0.9,
IF($F550="BAJA",$D550*0.85,
IF($F550="LIQUIDAR",_xlfn.XLOOKUP(A550,Rotación!$A:$A,Rotación!$O:$O,0,0,-1),"")))),"")</f>
        <v>7332000</v>
      </c>
      <c r="K550" s="13" t="str">
        <f>_xlfn.XLOOKUP(A550,Rotación!$A:$A,Rotación!$P:$P,"",0,-1)</f>
        <v/>
      </c>
      <c r="L550" s="25" t="e">
        <f t="shared" si="34"/>
        <v>#VALUE!</v>
      </c>
      <c r="M550" s="26">
        <f t="shared" si="35"/>
        <v>0.84615384615384615</v>
      </c>
      <c r="N550" s="22" t="str">
        <f>IFERROR(VLOOKUP(A550,'Base ATR'!$1:$1048576,2,0),"")</f>
        <v/>
      </c>
      <c r="O550" s="23" t="str">
        <f t="shared" ca="1" si="36"/>
        <v/>
      </c>
      <c r="P550" t="str">
        <f t="shared" si="37"/>
        <v/>
      </c>
      <c r="R550" t="e">
        <f>VLOOKUP(A550,FORMULA!A:A,1,0)</f>
        <v>#N/A</v>
      </c>
    </row>
    <row r="551" spans="1:18" x14ac:dyDescent="0.3">
      <c r="A551" t="s">
        <v>5602</v>
      </c>
      <c r="B551" t="str">
        <f>IFERROR(VLOOKUP(A551,'Base ATP'!$1:$1048576,3,0),"")</f>
        <v>MITSUBISHI</v>
      </c>
      <c r="C551" s="19" t="str">
        <f>IFERROR(VLOOKUP(A551,'Base ATP'!$1:$1048576,4,0),"")</f>
        <v>OUTLANDER</v>
      </c>
      <c r="D551" s="20">
        <v>14100000</v>
      </c>
      <c r="E551" s="20">
        <v>11700000</v>
      </c>
      <c r="F551" s="13" t="s">
        <v>4033</v>
      </c>
      <c r="G551" s="13">
        <f>IFERROR(IF($F551="ALTA",$D551*1.03,
IF($F551="MEDIA",$D551*1,
IF($F551="BAJA",$D551*0.92,
IF($F551="LIQUIDAR",_xlfn.XLOOKUP(A551,Rotación!$A:$A,Rotación!$O:$O,0,0,-1),"")))),"")</f>
        <v>14100000</v>
      </c>
      <c r="H551" s="13">
        <f>IFERROR(IF($F551="ALTA",$D551*1,
IF($F551="MEDIA",$D551*0.97,
IF($F551="BAJA",$D551*0.9,
IF($F551="LIQUIDAR",_xlfn.XLOOKUP(A551,Rotación!$A:$A,Rotación!$O:$O,0,0,-1),"")))),"")</f>
        <v>13677000</v>
      </c>
      <c r="I551" s="13">
        <f>IFERROR(IF($F551="ALTA",$D551*0.97,
IF($F551="MEDIA",$D551*0.94,
IF($F551="BAJA",$D551*0.87,
IF($F551="LIQUIDAR",_xlfn.XLOOKUP(A551,Rotación!$A:$A,Rotación!$O:$O,0,0,-1),"")))),"")</f>
        <v>13254000</v>
      </c>
      <c r="J551" s="13">
        <f>IFERROR(IF($F551="ALTA",$D551*0.94,
IF($F551="MEDIA",$D551*0.9,
IF($F551="BAJA",$D551*0.85,
IF($F551="LIQUIDAR",_xlfn.XLOOKUP(A551,Rotación!$A:$A,Rotación!$O:$O,0,0,-1),"")))),"")</f>
        <v>12690000</v>
      </c>
      <c r="K551" s="13" t="str">
        <f>_xlfn.XLOOKUP(A551,Rotación!$A:$A,Rotación!$P:$P,"",0,-1)</f>
        <v/>
      </c>
      <c r="L551" s="25" t="e">
        <f t="shared" si="34"/>
        <v>#VALUE!</v>
      </c>
      <c r="M551" s="26">
        <f t="shared" si="35"/>
        <v>0.82978723404255317</v>
      </c>
      <c r="N551" s="22" t="str">
        <f>IFERROR(VLOOKUP(A551,'Base ATR'!$1:$1048576,2,0),"")</f>
        <v/>
      </c>
      <c r="O551" s="23" t="str">
        <f t="shared" ca="1" si="36"/>
        <v/>
      </c>
      <c r="P551" t="str">
        <f t="shared" si="37"/>
        <v/>
      </c>
      <c r="R551" t="e">
        <f>VLOOKUP(A551,FORMULA!A:A,1,0)</f>
        <v>#N/A</v>
      </c>
    </row>
    <row r="552" spans="1:18" x14ac:dyDescent="0.3">
      <c r="A552" t="s">
        <v>5603</v>
      </c>
      <c r="B552" t="str">
        <f>IFERROR(VLOOKUP(A552,'Base ATP'!$1:$1048576,3,0),"")</f>
        <v>JAECOO</v>
      </c>
      <c r="C552" s="19">
        <f>IFERROR(VLOOKUP(A552,'Base ATP'!$1:$1048576,4,0),"")</f>
        <v>7</v>
      </c>
      <c r="D552" s="20">
        <v>17900000</v>
      </c>
      <c r="E552" s="20">
        <v>15000000</v>
      </c>
      <c r="F552" s="13" t="s">
        <v>5398</v>
      </c>
      <c r="G552" s="13">
        <f>IFERROR(IF($F552="ALTA",$D552*1.03,
IF($F552="MEDIA",$D552*1,
IF($F552="BAJA",$D552*0.92,
IF($F552="LIQUIDAR",_xlfn.XLOOKUP(A552,Rotación!$A:$A,Rotación!$O:$O,0,0,-1),"")))),"")</f>
        <v>16468000</v>
      </c>
      <c r="H552" s="13">
        <f>IFERROR(IF($F552="ALTA",$D552*1,
IF($F552="MEDIA",$D552*0.97,
IF($F552="BAJA",$D552*0.9,
IF($F552="LIQUIDAR",_xlfn.XLOOKUP(A552,Rotación!$A:$A,Rotación!$O:$O,0,0,-1),"")))),"")</f>
        <v>16110000</v>
      </c>
      <c r="I552" s="13">
        <f>IFERROR(IF($F552="ALTA",$D552*0.97,
IF($F552="MEDIA",$D552*0.94,
IF($F552="BAJA",$D552*0.87,
IF($F552="LIQUIDAR",_xlfn.XLOOKUP(A552,Rotación!$A:$A,Rotación!$O:$O,0,0,-1),"")))),"")</f>
        <v>15573000</v>
      </c>
      <c r="J552" s="13">
        <f>IFERROR(IF($F552="ALTA",$D552*0.94,
IF($F552="MEDIA",$D552*0.9,
IF($F552="BAJA",$D552*0.85,
IF($F552="LIQUIDAR",_xlfn.XLOOKUP(A552,Rotación!$A:$A,Rotación!$O:$O,0,0,-1),"")))),"")</f>
        <v>15215000</v>
      </c>
      <c r="K552" s="13">
        <f>_xlfn.XLOOKUP(A552,Rotación!$A:$A,Rotación!$P:$P,"",0,-1)</f>
        <v>16490000</v>
      </c>
      <c r="L552" s="25">
        <f t="shared" si="34"/>
        <v>-1410000</v>
      </c>
      <c r="M552" s="26">
        <f t="shared" si="35"/>
        <v>0.83798882681564246</v>
      </c>
      <c r="N552" s="22">
        <f>IFERROR(VLOOKUP(A552,'Base ATR'!$1:$1048576,2,0),"")</f>
        <v>46111.667361111111</v>
      </c>
      <c r="O552" s="23">
        <f t="shared" ca="1" si="36"/>
        <v>114.33263888888905</v>
      </c>
      <c r="P552" t="str">
        <f t="shared" si="37"/>
        <v>BAJO MERCADO</v>
      </c>
      <c r="R552" t="e">
        <f>VLOOKUP(A552,FORMULA!A:A,1,0)</f>
        <v>#N/A</v>
      </c>
    </row>
    <row r="553" spans="1:18" x14ac:dyDescent="0.3">
      <c r="A553" t="s">
        <v>5544</v>
      </c>
      <c r="B553" t="str">
        <f>IFERROR(VLOOKUP(A553,'Base ATP'!$1:$1048576,3,0),"")</f>
        <v>BYD</v>
      </c>
      <c r="C553" s="19" t="str">
        <f>IFERROR(VLOOKUP(A553,'Base ATP'!$1:$1048576,4,0),"")</f>
        <v>SHARK</v>
      </c>
      <c r="D553" s="20">
        <v>39400000</v>
      </c>
      <c r="E553" s="20">
        <v>31627180</v>
      </c>
      <c r="F553" s="13" t="s">
        <v>5398</v>
      </c>
      <c r="G553" s="13">
        <f>IFERROR(IF($F553="ALTA",$D553*1.03,
IF($F553="MEDIA",$D553*1,
IF($F553="BAJA",$D553*0.92,
IF($F553="LIQUIDAR",_xlfn.XLOOKUP(A553,Rotación!$A:$A,Rotación!$O:$O,0,0,-1),"")))),"")</f>
        <v>36248000</v>
      </c>
      <c r="H553" s="13">
        <f>IFERROR(IF($F553="ALTA",$D553*1,
IF($F553="MEDIA",$D553*0.97,
IF($F553="BAJA",$D553*0.9,
IF($F553="LIQUIDAR",_xlfn.XLOOKUP(A553,Rotación!$A:$A,Rotación!$O:$O,0,0,-1),"")))),"")</f>
        <v>35460000</v>
      </c>
      <c r="I553" s="13">
        <f>IFERROR(IF($F553="ALTA",$D553*0.97,
IF($F553="MEDIA",$D553*0.94,
IF($F553="BAJA",$D553*0.87,
IF($F553="LIQUIDAR",_xlfn.XLOOKUP(A553,Rotación!$A:$A,Rotación!$O:$O,0,0,-1),"")))),"")</f>
        <v>34278000</v>
      </c>
      <c r="J553" s="13">
        <f>IFERROR(IF($F553="ALTA",$D553*0.94,
IF($F553="MEDIA",$D553*0.9,
IF($F553="BAJA",$D553*0.85,
IF($F553="LIQUIDAR",_xlfn.XLOOKUP(A553,Rotación!$A:$A,Rotación!$O:$O,0,0,-1),"")))),"")</f>
        <v>33490000</v>
      </c>
      <c r="K553" s="13" t="str">
        <f>_xlfn.XLOOKUP(A553,Rotación!$A:$A,Rotación!$P:$P,"",0,-1)</f>
        <v/>
      </c>
      <c r="L553" s="25" t="e">
        <f t="shared" si="34"/>
        <v>#VALUE!</v>
      </c>
      <c r="M553" s="26">
        <f t="shared" si="35"/>
        <v>0.80272030456852794</v>
      </c>
      <c r="N553" s="22">
        <f>IFERROR(VLOOKUP(A553,'Base ATR'!$1:$1048576,2,0),"")</f>
        <v>46108.697222222225</v>
      </c>
      <c r="O553" s="23">
        <f t="shared" ca="1" si="36"/>
        <v>117.30277777777519</v>
      </c>
      <c r="P553" t="str">
        <f t="shared" si="37"/>
        <v>SOBRE MERCADO</v>
      </c>
      <c r="R553" t="e">
        <f>VLOOKUP(A553,FORMULA!A:A,1,0)</f>
        <v>#N/A</v>
      </c>
    </row>
    <row r="554" spans="1:18" x14ac:dyDescent="0.3">
      <c r="A554" t="s">
        <v>5556</v>
      </c>
      <c r="B554" t="str">
        <f>IFERROR(VLOOKUP(A554,'Base ATP'!$1:$1048576,3,0),"")</f>
        <v>PEUGEOT</v>
      </c>
      <c r="C554" s="19" t="str">
        <f>IFERROR(VLOOKUP(A554,'Base ATP'!$1:$1048576,4,0),"")</f>
        <v>PARTNER</v>
      </c>
      <c r="D554" s="20">
        <v>16400000</v>
      </c>
      <c r="E554" s="20">
        <v>13500000</v>
      </c>
      <c r="F554" s="13" t="s">
        <v>5398</v>
      </c>
      <c r="G554" s="13">
        <f>IFERROR(IF($F554="ALTA",$D554*1.03,
IF($F554="MEDIA",$D554*1,
IF($F554="BAJA",$D554*0.92,
IF($F554="LIQUIDAR",_xlfn.XLOOKUP(A554,Rotación!$A:$A,Rotación!$O:$O,0,0,-1),"")))),"")</f>
        <v>15088000</v>
      </c>
      <c r="H554" s="13">
        <f>IFERROR(IF($F554="ALTA",$D554*1,
IF($F554="MEDIA",$D554*0.97,
IF($F554="BAJA",$D554*0.9,
IF($F554="LIQUIDAR",_xlfn.XLOOKUP(A554,Rotación!$A:$A,Rotación!$O:$O,0,0,-1),"")))),"")</f>
        <v>14760000</v>
      </c>
      <c r="I554" s="13">
        <f>IFERROR(IF($F554="ALTA",$D554*0.97,
IF($F554="MEDIA",$D554*0.94,
IF($F554="BAJA",$D554*0.87,
IF($F554="LIQUIDAR",_xlfn.XLOOKUP(A554,Rotación!$A:$A,Rotación!$O:$O,0,0,-1),"")))),"")</f>
        <v>14268000</v>
      </c>
      <c r="J554" s="13">
        <f>IFERROR(IF($F554="ALTA",$D554*0.94,
IF($F554="MEDIA",$D554*0.9,
IF($F554="BAJA",$D554*0.85,
IF($F554="LIQUIDAR",_xlfn.XLOOKUP(A554,Rotación!$A:$A,Rotación!$O:$O,0,0,-1),"")))),"")</f>
        <v>13940000</v>
      </c>
      <c r="K554" s="13" t="str">
        <f>_xlfn.XLOOKUP(A554,Rotación!$A:$A,Rotación!$P:$P,"",0,-1)</f>
        <v/>
      </c>
      <c r="L554" s="25" t="e">
        <f t="shared" si="34"/>
        <v>#VALUE!</v>
      </c>
      <c r="M554" s="26">
        <f t="shared" si="35"/>
        <v>0.82317073170731703</v>
      </c>
      <c r="N554" s="22" t="str">
        <f>IFERROR(VLOOKUP(A554,'Base ATR'!$1:$1048576,2,0),"")</f>
        <v/>
      </c>
      <c r="O554" s="23" t="str">
        <f t="shared" ca="1" si="36"/>
        <v/>
      </c>
      <c r="P554" t="str">
        <f t="shared" si="37"/>
        <v/>
      </c>
      <c r="R554" t="e">
        <f>VLOOKUP(A554,FORMULA!A:A,1,0)</f>
        <v>#N/A</v>
      </c>
    </row>
    <row r="555" spans="1:18" x14ac:dyDescent="0.3">
      <c r="A555" t="s">
        <v>5604</v>
      </c>
      <c r="B555" t="str">
        <f>IFERROR(VLOOKUP(A555,'Base ATP'!$1:$1048576,3,0),"")</f>
        <v>HYUNDAI</v>
      </c>
      <c r="C555" s="19" t="str">
        <f>IFERROR(VLOOKUP(A555,'Base ATP'!$1:$1048576,4,0),"")</f>
        <v>ACCENT</v>
      </c>
      <c r="D555" s="20">
        <v>11800000</v>
      </c>
      <c r="E555" s="20">
        <v>10300000</v>
      </c>
      <c r="F555" s="13" t="s">
        <v>5397</v>
      </c>
      <c r="G555" s="13">
        <f>IFERROR(IF($F555="ALTA",$D555*1.03,
IF($F555="MEDIA",$D555*1,
IF($F555="BAJA",$D555*0.92,
IF($F555="LIQUIDAR",_xlfn.XLOOKUP(A555,Rotación!$A:$A,Rotación!$O:$O,0,0,-1),"")))),"")</f>
        <v>12154000</v>
      </c>
      <c r="H555" s="13">
        <f>IFERROR(IF($F555="ALTA",$D555*1,
IF($F555="MEDIA",$D555*0.97,
IF($F555="BAJA",$D555*0.9,
IF($F555="LIQUIDAR",_xlfn.XLOOKUP(A555,Rotación!$A:$A,Rotación!$O:$O,0,0,-1),"")))),"")</f>
        <v>11800000</v>
      </c>
      <c r="I555" s="13">
        <f>IFERROR(IF($F555="ALTA",$D555*0.97,
IF($F555="MEDIA",$D555*0.94,
IF($F555="BAJA",$D555*0.87,
IF($F555="LIQUIDAR",_xlfn.XLOOKUP(A555,Rotación!$A:$A,Rotación!$O:$O,0,0,-1),"")))),"")</f>
        <v>11446000</v>
      </c>
      <c r="J555" s="13">
        <f>IFERROR(IF($F555="ALTA",$D555*0.94,
IF($F555="MEDIA",$D555*0.9,
IF($F555="BAJA",$D555*0.85,
IF($F555="LIQUIDAR",_xlfn.XLOOKUP(A555,Rotación!$A:$A,Rotación!$O:$O,0,0,-1),"")))),"")</f>
        <v>11092000</v>
      </c>
      <c r="K555" s="13" t="str">
        <f>_xlfn.XLOOKUP(A555,Rotación!$A:$A,Rotación!$P:$P,"",0,-1)</f>
        <v/>
      </c>
      <c r="L555" s="25" t="e">
        <f t="shared" si="34"/>
        <v>#VALUE!</v>
      </c>
      <c r="M555" s="26">
        <f t="shared" si="35"/>
        <v>0.8728813559322034</v>
      </c>
      <c r="N555" s="22" t="str">
        <f>IFERROR(VLOOKUP(A555,'Base ATR'!$1:$1048576,2,0),"")</f>
        <v/>
      </c>
      <c r="O555" s="23" t="str">
        <f t="shared" ca="1" si="36"/>
        <v/>
      </c>
      <c r="P555" t="str">
        <f t="shared" si="37"/>
        <v/>
      </c>
      <c r="R555" t="e">
        <f>VLOOKUP(A555,FORMULA!A:A,1,0)</f>
        <v>#N/A</v>
      </c>
    </row>
    <row r="556" spans="1:18" x14ac:dyDescent="0.3">
      <c r="A556" t="s">
        <v>5605</v>
      </c>
      <c r="B556" t="str">
        <f>IFERROR(VLOOKUP(A556,'Base ATP'!$1:$1048576,3,0),"")</f>
        <v>CHEVROLET</v>
      </c>
      <c r="C556" s="19" t="str">
        <f>IFERROR(VLOOKUP(A556,'Base ATP'!$1:$1048576,4,0),"")</f>
        <v>GROOVE</v>
      </c>
      <c r="D556" s="20">
        <v>10990000</v>
      </c>
      <c r="E556" s="20">
        <v>9100000</v>
      </c>
      <c r="F556" s="13" t="s">
        <v>4033</v>
      </c>
      <c r="G556" s="13">
        <f>IFERROR(IF($F556="ALTA",$D556*1.03,
IF($F556="MEDIA",$D556*1,
IF($F556="BAJA",$D556*0.92,
IF($F556="LIQUIDAR",_xlfn.XLOOKUP(A556,Rotación!$A:$A,Rotación!$O:$O,0,0,-1),"")))),"")</f>
        <v>10990000</v>
      </c>
      <c r="H556" s="13">
        <f>IFERROR(IF($F556="ALTA",$D556*1,
IF($F556="MEDIA",$D556*0.97,
IF($F556="BAJA",$D556*0.9,
IF($F556="LIQUIDAR",_xlfn.XLOOKUP(A556,Rotación!$A:$A,Rotación!$O:$O,0,0,-1),"")))),"")</f>
        <v>10660300</v>
      </c>
      <c r="I556" s="13">
        <f>IFERROR(IF($F556="ALTA",$D556*0.97,
IF($F556="MEDIA",$D556*0.94,
IF($F556="BAJA",$D556*0.87,
IF($F556="LIQUIDAR",_xlfn.XLOOKUP(A556,Rotación!$A:$A,Rotación!$O:$O,0,0,-1),"")))),"")</f>
        <v>10330600</v>
      </c>
      <c r="J556" s="13">
        <f>IFERROR(IF($F556="ALTA",$D556*0.94,
IF($F556="MEDIA",$D556*0.9,
IF($F556="BAJA",$D556*0.85,
IF($F556="LIQUIDAR",_xlfn.XLOOKUP(A556,Rotación!$A:$A,Rotación!$O:$O,0,0,-1),"")))),"")</f>
        <v>9891000</v>
      </c>
      <c r="K556" s="13" t="str">
        <f>_xlfn.XLOOKUP(A556,Rotación!$A:$A,Rotación!$P:$P,"",0,-1)</f>
        <v/>
      </c>
      <c r="L556" s="25" t="e">
        <f t="shared" si="34"/>
        <v>#VALUE!</v>
      </c>
      <c r="M556" s="26">
        <f t="shared" si="35"/>
        <v>0.82802547770700641</v>
      </c>
      <c r="N556" s="22" t="str">
        <f>IFERROR(VLOOKUP(A556,'Base ATR'!$1:$1048576,2,0),"")</f>
        <v/>
      </c>
      <c r="O556" s="23" t="str">
        <f t="shared" ca="1" si="36"/>
        <v/>
      </c>
      <c r="P556" t="str">
        <f t="shared" si="37"/>
        <v/>
      </c>
      <c r="R556" t="e">
        <f>VLOOKUP(A556,FORMULA!A:A,1,0)</f>
        <v>#N/A</v>
      </c>
    </row>
    <row r="557" spans="1:18" x14ac:dyDescent="0.3">
      <c r="A557" t="s">
        <v>5606</v>
      </c>
      <c r="B557" t="str">
        <f>IFERROR(VLOOKUP(A557,'Base ATP'!$1:$1048576,3,0),"")</f>
        <v>SSANGYONG</v>
      </c>
      <c r="C557" s="19" t="str">
        <f>IFERROR(VLOOKUP(A557,'Base ATP'!$1:$1048576,4,0),"")</f>
        <v>NEW REXTON</v>
      </c>
      <c r="D557" s="20">
        <v>25100000</v>
      </c>
      <c r="E557" s="20">
        <v>20500000</v>
      </c>
      <c r="F557" s="13" t="s">
        <v>4033</v>
      </c>
      <c r="G557" s="13">
        <f>IFERROR(IF($F557="ALTA",$D557*1.03,
IF($F557="MEDIA",$D557*1,
IF($F557="BAJA",$D557*0.92,
IF($F557="LIQUIDAR",_xlfn.XLOOKUP(A557,Rotación!$A:$A,Rotación!$O:$O,0,0,-1),"")))),"")</f>
        <v>25100000</v>
      </c>
      <c r="H557" s="13">
        <f>IFERROR(IF($F557="ALTA",$D557*1,
IF($F557="MEDIA",$D557*0.97,
IF($F557="BAJA",$D557*0.9,
IF($F557="LIQUIDAR",_xlfn.XLOOKUP(A557,Rotación!$A:$A,Rotación!$O:$O,0,0,-1),"")))),"")</f>
        <v>24347000</v>
      </c>
      <c r="I557" s="13">
        <f>IFERROR(IF($F557="ALTA",$D557*0.97,
IF($F557="MEDIA",$D557*0.94,
IF($F557="BAJA",$D557*0.87,
IF($F557="LIQUIDAR",_xlfn.XLOOKUP(A557,Rotación!$A:$A,Rotación!$O:$O,0,0,-1),"")))),"")</f>
        <v>23594000</v>
      </c>
      <c r="J557" s="13">
        <f>IFERROR(IF($F557="ALTA",$D557*0.94,
IF($F557="MEDIA",$D557*0.9,
IF($F557="BAJA",$D557*0.85,
IF($F557="LIQUIDAR",_xlfn.XLOOKUP(A557,Rotación!$A:$A,Rotación!$O:$O,0,0,-1),"")))),"")</f>
        <v>22590000</v>
      </c>
      <c r="K557" s="13" t="str">
        <f>_xlfn.XLOOKUP(A557,Rotación!$A:$A,Rotación!$P:$P,"",0,-1)</f>
        <v/>
      </c>
      <c r="L557" s="25" t="e">
        <f t="shared" si="34"/>
        <v>#VALUE!</v>
      </c>
      <c r="M557" s="26">
        <f t="shared" si="35"/>
        <v>0.81673306772908372</v>
      </c>
      <c r="N557" s="22">
        <f>IFERROR(VLOOKUP(A557,'Base ATR'!$1:$1048576,2,0),"")</f>
        <v>46119.758333333331</v>
      </c>
      <c r="O557" s="23">
        <f t="shared" ca="1" si="36"/>
        <v>106.24166666666861</v>
      </c>
      <c r="P557" t="str">
        <f t="shared" si="37"/>
        <v>SOBRE MERCADO</v>
      </c>
      <c r="R557" t="e">
        <f>VLOOKUP(A557,FORMULA!A:A,1,0)</f>
        <v>#N/A</v>
      </c>
    </row>
    <row r="558" spans="1:18" x14ac:dyDescent="0.3">
      <c r="A558" t="s">
        <v>5591</v>
      </c>
      <c r="B558" t="str">
        <f>IFERROR(VLOOKUP(A558,'Base ATP'!$1:$1048576,3,0),"")</f>
        <v>VOLKSWAGEN</v>
      </c>
      <c r="C558" s="19" t="str">
        <f>IFERROR(VLOOKUP(A558,'Base ATP'!$1:$1048576,4,0),"")</f>
        <v>NEW TIGUAN</v>
      </c>
      <c r="D558" s="20">
        <v>23100000</v>
      </c>
      <c r="E558" s="20">
        <v>20000000</v>
      </c>
      <c r="F558" s="13" t="s">
        <v>5397</v>
      </c>
      <c r="G558" s="13">
        <f>IFERROR(IF($F558="ALTA",$D558*1.03,
IF($F558="MEDIA",$D558*1,
IF($F558="BAJA",$D558*0.92,
IF($F558="LIQUIDAR",_xlfn.XLOOKUP(A558,Rotación!$A:$A,Rotación!$O:$O,0,0,-1),"")))),"")</f>
        <v>23793000</v>
      </c>
      <c r="H558" s="13">
        <f>IFERROR(IF($F558="ALTA",$D558*1,
IF($F558="MEDIA",$D558*0.97,
IF($F558="BAJA",$D558*0.9,
IF($F558="LIQUIDAR",_xlfn.XLOOKUP(A558,Rotación!$A:$A,Rotación!$O:$O,0,0,-1),"")))),"")</f>
        <v>23100000</v>
      </c>
      <c r="I558" s="13">
        <f>IFERROR(IF($F558="ALTA",$D558*0.97,
IF($F558="MEDIA",$D558*0.94,
IF($F558="BAJA",$D558*0.87,
IF($F558="LIQUIDAR",_xlfn.XLOOKUP(A558,Rotación!$A:$A,Rotación!$O:$O,0,0,-1),"")))),"")</f>
        <v>22407000</v>
      </c>
      <c r="J558" s="13">
        <f>IFERROR(IF($F558="ALTA",$D558*0.94,
IF($F558="MEDIA",$D558*0.9,
IF($F558="BAJA",$D558*0.85,
IF($F558="LIQUIDAR",_xlfn.XLOOKUP(A558,Rotación!$A:$A,Rotación!$O:$O,0,0,-1),"")))),"")</f>
        <v>21714000</v>
      </c>
      <c r="K558" s="13" t="str">
        <f>_xlfn.XLOOKUP(A558,Rotación!$A:$A,Rotación!$P:$P,"",0,-1)</f>
        <v/>
      </c>
      <c r="L558" s="25" t="e">
        <f t="shared" si="34"/>
        <v>#VALUE!</v>
      </c>
      <c r="M558" s="26">
        <f t="shared" si="35"/>
        <v>0.86580086580086579</v>
      </c>
      <c r="N558" s="22">
        <f>IFERROR(VLOOKUP(A558,'Base ATR'!$1:$1048576,2,0),"")</f>
        <v>46101.654861111114</v>
      </c>
      <c r="O558" s="23">
        <f t="shared" ca="1" si="36"/>
        <v>124.34513888888614</v>
      </c>
      <c r="P558" t="str">
        <f t="shared" si="37"/>
        <v>SOBRE MERCADO</v>
      </c>
      <c r="R558" t="e">
        <f>VLOOKUP(A558,FORMULA!A:A,1,0)</f>
        <v>#N/A</v>
      </c>
    </row>
    <row r="559" spans="1:18" x14ac:dyDescent="0.3">
      <c r="A559" t="s">
        <v>5607</v>
      </c>
      <c r="B559" t="str">
        <f>IFERROR(VLOOKUP(A559,'Base ATP'!$1:$1048576,3,0),"")</f>
        <v>JAC</v>
      </c>
      <c r="C559" s="19" t="str">
        <f>IFERROR(VLOOKUP(A559,'Base ATP'!$1:$1048576,4,0),"")</f>
        <v>JS2</v>
      </c>
      <c r="D559" s="20">
        <v>9500000</v>
      </c>
      <c r="E559" s="20">
        <v>8200000</v>
      </c>
      <c r="F559" s="13" t="s">
        <v>5397</v>
      </c>
      <c r="G559" s="13">
        <f>IFERROR(IF($F559="ALTA",$D559*1.03,
IF($F559="MEDIA",$D559*1,
IF($F559="BAJA",$D559*0.92,
IF($F559="LIQUIDAR",_xlfn.XLOOKUP(A559,Rotación!$A:$A,Rotación!$O:$O,0,0,-1),"")))),"")</f>
        <v>9785000</v>
      </c>
      <c r="H559" s="13">
        <f>IFERROR(IF($F559="ALTA",$D559*1,
IF($F559="MEDIA",$D559*0.97,
IF($F559="BAJA",$D559*0.9,
IF($F559="LIQUIDAR",_xlfn.XLOOKUP(A559,Rotación!$A:$A,Rotación!$O:$O,0,0,-1),"")))),"")</f>
        <v>9500000</v>
      </c>
      <c r="I559" s="13">
        <f>IFERROR(IF($F559="ALTA",$D559*0.97,
IF($F559="MEDIA",$D559*0.94,
IF($F559="BAJA",$D559*0.87,
IF($F559="LIQUIDAR",_xlfn.XLOOKUP(A559,Rotación!$A:$A,Rotación!$O:$O,0,0,-1),"")))),"")</f>
        <v>9215000</v>
      </c>
      <c r="J559" s="13">
        <f>IFERROR(IF($F559="ALTA",$D559*0.94,
IF($F559="MEDIA",$D559*0.9,
IF($F559="BAJA",$D559*0.85,
IF($F559="LIQUIDAR",_xlfn.XLOOKUP(A559,Rotación!$A:$A,Rotación!$O:$O,0,0,-1),"")))),"")</f>
        <v>8930000</v>
      </c>
      <c r="K559" s="13" t="str">
        <f>_xlfn.XLOOKUP(A559,Rotación!$A:$A,Rotación!$P:$P,"",0,-1)</f>
        <v/>
      </c>
      <c r="L559" s="25" t="e">
        <f t="shared" si="34"/>
        <v>#VALUE!</v>
      </c>
      <c r="M559" s="26">
        <f t="shared" si="35"/>
        <v>0.86315789473684212</v>
      </c>
      <c r="N559" s="22" t="str">
        <f>IFERROR(VLOOKUP(A559,'Base ATR'!$1:$1048576,2,0),"")</f>
        <v/>
      </c>
      <c r="O559" s="23" t="str">
        <f t="shared" ca="1" si="36"/>
        <v/>
      </c>
      <c r="P559" t="str">
        <f t="shared" si="37"/>
        <v/>
      </c>
      <c r="R559" t="e">
        <f>VLOOKUP(A559,FORMULA!A:A,1,0)</f>
        <v>#N/A</v>
      </c>
    </row>
    <row r="560" spans="1:18" x14ac:dyDescent="0.3">
      <c r="A560" t="s">
        <v>5608</v>
      </c>
      <c r="B560" t="str">
        <f>IFERROR(VLOOKUP(A560,'Base ATP'!$1:$1048576,3,0),"")</f>
        <v>NISSAN</v>
      </c>
      <c r="C560" s="19" t="str">
        <f>IFERROR(VLOOKUP(A560,'Base ATP'!$1:$1048576,4,0),"")</f>
        <v>NEW KICKS</v>
      </c>
      <c r="D560" s="20">
        <v>15800000</v>
      </c>
      <c r="E560" s="20">
        <v>13500000</v>
      </c>
      <c r="F560" s="13" t="s">
        <v>5397</v>
      </c>
      <c r="G560" s="13">
        <f>IFERROR(IF($F560="ALTA",$D560*1.03,
IF($F560="MEDIA",$D560*1,
IF($F560="BAJA",$D560*0.92,
IF($F560="LIQUIDAR",_xlfn.XLOOKUP(A560,Rotación!$A:$A,Rotación!$O:$O,0,0,-1),"")))),"")</f>
        <v>16274000</v>
      </c>
      <c r="H560" s="13">
        <f>IFERROR(IF($F560="ALTA",$D560*1,
IF($F560="MEDIA",$D560*0.97,
IF($F560="BAJA",$D560*0.9,
IF($F560="LIQUIDAR",_xlfn.XLOOKUP(A560,Rotación!$A:$A,Rotación!$O:$O,0,0,-1),"")))),"")</f>
        <v>15800000</v>
      </c>
      <c r="I560" s="13">
        <f>IFERROR(IF($F560="ALTA",$D560*0.97,
IF($F560="MEDIA",$D560*0.94,
IF($F560="BAJA",$D560*0.87,
IF($F560="LIQUIDAR",_xlfn.XLOOKUP(A560,Rotación!$A:$A,Rotación!$O:$O,0,0,-1),"")))),"")</f>
        <v>15326000</v>
      </c>
      <c r="J560" s="13">
        <f>IFERROR(IF($F560="ALTA",$D560*0.94,
IF($F560="MEDIA",$D560*0.9,
IF($F560="BAJA",$D560*0.85,
IF($F560="LIQUIDAR",_xlfn.XLOOKUP(A560,Rotación!$A:$A,Rotación!$O:$O,0,0,-1),"")))),"")</f>
        <v>14852000</v>
      </c>
      <c r="K560" s="13" t="str">
        <f>_xlfn.XLOOKUP(A560,Rotación!$A:$A,Rotación!$P:$P,"",0,-1)</f>
        <v/>
      </c>
      <c r="L560" s="25" t="e">
        <f t="shared" si="34"/>
        <v>#VALUE!</v>
      </c>
      <c r="M560" s="26">
        <f t="shared" si="35"/>
        <v>0.85443037974683544</v>
      </c>
      <c r="N560" s="22" t="str">
        <f>IFERROR(VLOOKUP(A560,'Base ATR'!$1:$1048576,2,0),"")</f>
        <v/>
      </c>
      <c r="O560" s="23" t="str">
        <f t="shared" ca="1" si="36"/>
        <v/>
      </c>
      <c r="P560" t="str">
        <f t="shared" si="37"/>
        <v/>
      </c>
      <c r="R560" t="e">
        <f>VLOOKUP(A560,FORMULA!A:A,1,0)</f>
        <v>#N/A</v>
      </c>
    </row>
    <row r="561" spans="1:18" x14ac:dyDescent="0.3">
      <c r="A561" t="s">
        <v>5609</v>
      </c>
      <c r="B561" t="str">
        <f>IFERROR(VLOOKUP(A561,'Base ATP'!$1:$1048576,3,0),"")</f>
        <v>NISSAN</v>
      </c>
      <c r="C561" s="19" t="str">
        <f>IFERROR(VLOOKUP(A561,'Base ATP'!$1:$1048576,4,0),"")</f>
        <v>X-TRAIL</v>
      </c>
      <c r="D561" s="20">
        <v>13500000</v>
      </c>
      <c r="E561" s="20">
        <v>10500000</v>
      </c>
      <c r="F561" s="13" t="s">
        <v>5397</v>
      </c>
      <c r="G561" s="13">
        <f>IFERROR(IF($F561="ALTA",$D561*1.03,
IF($F561="MEDIA",$D561*1,
IF($F561="BAJA",$D561*0.92,
IF($F561="LIQUIDAR",_xlfn.XLOOKUP(A561,Rotación!$A:$A,Rotación!$O:$O,0,0,-1),"")))),"")</f>
        <v>13905000</v>
      </c>
      <c r="H561" s="13">
        <f>IFERROR(IF($F561="ALTA",$D561*1,
IF($F561="MEDIA",$D561*0.97,
IF($F561="BAJA",$D561*0.9,
IF($F561="LIQUIDAR",_xlfn.XLOOKUP(A561,Rotación!$A:$A,Rotación!$O:$O,0,0,-1),"")))),"")</f>
        <v>13500000</v>
      </c>
      <c r="I561" s="13">
        <f>IFERROR(IF($F561="ALTA",$D561*0.97,
IF($F561="MEDIA",$D561*0.94,
IF($F561="BAJA",$D561*0.87,
IF($F561="LIQUIDAR",_xlfn.XLOOKUP(A561,Rotación!$A:$A,Rotación!$O:$O,0,0,-1),"")))),"")</f>
        <v>13095000</v>
      </c>
      <c r="J561" s="13">
        <f>IFERROR(IF($F561="ALTA",$D561*0.94,
IF($F561="MEDIA",$D561*0.9,
IF($F561="BAJA",$D561*0.85,
IF($F561="LIQUIDAR",_xlfn.XLOOKUP(A561,Rotación!$A:$A,Rotación!$O:$O,0,0,-1),"")))),"")</f>
        <v>12690000</v>
      </c>
      <c r="K561" s="13" t="str">
        <f>_xlfn.XLOOKUP(A561,Rotación!$A:$A,Rotación!$P:$P,"",0,-1)</f>
        <v/>
      </c>
      <c r="L561" s="25" t="e">
        <f t="shared" si="34"/>
        <v>#VALUE!</v>
      </c>
      <c r="M561" s="26">
        <f t="shared" si="35"/>
        <v>0.77777777777777779</v>
      </c>
      <c r="N561" s="22" t="str">
        <f>IFERROR(VLOOKUP(A561,'Base ATR'!$1:$1048576,2,0),"")</f>
        <v/>
      </c>
      <c r="O561" s="23" t="str">
        <f t="shared" ca="1" si="36"/>
        <v/>
      </c>
      <c r="P561" t="str">
        <f t="shared" si="37"/>
        <v/>
      </c>
      <c r="R561" t="e">
        <f>VLOOKUP(A561,FORMULA!A:A,1,0)</f>
        <v>#N/A</v>
      </c>
    </row>
    <row r="562" spans="1:18" x14ac:dyDescent="0.3">
      <c r="A562" t="s">
        <v>5610</v>
      </c>
      <c r="B562" t="str">
        <f>IFERROR(VLOOKUP(A562,'Base ATP'!$1:$1048576,3,0),"")</f>
        <v>JAC</v>
      </c>
      <c r="C562" s="19" t="str">
        <f>IFERROR(VLOOKUP(A562,'Base ATP'!$1:$1048576,4,0),"")</f>
        <v>S2</v>
      </c>
      <c r="D562" s="20">
        <v>6700000</v>
      </c>
      <c r="E562" s="20">
        <v>5400000</v>
      </c>
      <c r="F562" s="13" t="s">
        <v>5397</v>
      </c>
      <c r="G562" s="13">
        <f>IFERROR(IF($F562="ALTA",$D562*1.03,
IF($F562="MEDIA",$D562*1,
IF($F562="BAJA",$D562*0.92,
IF($F562="LIQUIDAR",_xlfn.XLOOKUP(A562,Rotación!$A:$A,Rotación!$O:$O,0,0,-1),"")))),"")</f>
        <v>6901000</v>
      </c>
      <c r="H562" s="13">
        <f>IFERROR(IF($F562="ALTA",$D562*1,
IF($F562="MEDIA",$D562*0.97,
IF($F562="BAJA",$D562*0.9,
IF($F562="LIQUIDAR",_xlfn.XLOOKUP(A562,Rotación!$A:$A,Rotación!$O:$O,0,0,-1),"")))),"")</f>
        <v>6700000</v>
      </c>
      <c r="I562" s="13">
        <f>IFERROR(IF($F562="ALTA",$D562*0.97,
IF($F562="MEDIA",$D562*0.94,
IF($F562="BAJA",$D562*0.87,
IF($F562="LIQUIDAR",_xlfn.XLOOKUP(A562,Rotación!$A:$A,Rotación!$O:$O,0,0,-1),"")))),"")</f>
        <v>6499000</v>
      </c>
      <c r="J562" s="13">
        <f>IFERROR(IF($F562="ALTA",$D562*0.94,
IF($F562="MEDIA",$D562*0.9,
IF($F562="BAJA",$D562*0.85,
IF($F562="LIQUIDAR",_xlfn.XLOOKUP(A562,Rotación!$A:$A,Rotación!$O:$O,0,0,-1),"")))),"")</f>
        <v>6298000</v>
      </c>
      <c r="K562" s="13" t="str">
        <f>_xlfn.XLOOKUP(A562,Rotación!$A:$A,Rotación!$P:$P,"",0,-1)</f>
        <v/>
      </c>
      <c r="L562" s="25" t="e">
        <f t="shared" si="34"/>
        <v>#VALUE!</v>
      </c>
      <c r="M562" s="26">
        <f t="shared" si="35"/>
        <v>0.80597014925373134</v>
      </c>
      <c r="N562" s="22" t="str">
        <f>IFERROR(VLOOKUP(A562,'Base ATR'!$1:$1048576,2,0),"")</f>
        <v/>
      </c>
      <c r="O562" s="23" t="str">
        <f t="shared" ca="1" si="36"/>
        <v/>
      </c>
      <c r="P562" t="str">
        <f t="shared" si="37"/>
        <v/>
      </c>
      <c r="R562" t="e">
        <f>VLOOKUP(A562,FORMULA!A:A,1,0)</f>
        <v>#N/A</v>
      </c>
    </row>
    <row r="563" spans="1:18" x14ac:dyDescent="0.3">
      <c r="A563" t="s">
        <v>5611</v>
      </c>
      <c r="B563" t="str">
        <f>IFERROR(VLOOKUP(A563,'Base ATP'!$1:$1048576,3,0),"")</f>
        <v>CITROEN</v>
      </c>
      <c r="C563" s="19" t="str">
        <f>IFERROR(VLOOKUP(A563,'Base ATP'!$1:$1048576,4,0),"")</f>
        <v>C4</v>
      </c>
      <c r="D563" s="20">
        <v>14800000</v>
      </c>
      <c r="E563" s="20">
        <v>12300000</v>
      </c>
      <c r="F563" s="13" t="s">
        <v>4033</v>
      </c>
      <c r="G563" s="13">
        <f>IFERROR(IF($F563="ALTA",$D563*1.03,
IF($F563="MEDIA",$D563*1,
IF($F563="BAJA",$D563*0.92,
IF($F563="LIQUIDAR",_xlfn.XLOOKUP(A563,Rotación!$A:$A,Rotación!$O:$O,0,0,-1),"")))),"")</f>
        <v>14800000</v>
      </c>
      <c r="H563" s="13">
        <f>IFERROR(IF($F563="ALTA",$D563*1,
IF($F563="MEDIA",$D563*0.97,
IF($F563="BAJA",$D563*0.9,
IF($F563="LIQUIDAR",_xlfn.XLOOKUP(A563,Rotación!$A:$A,Rotación!$O:$O,0,0,-1),"")))),"")</f>
        <v>14356000</v>
      </c>
      <c r="I563" s="13">
        <f>IFERROR(IF($F563="ALTA",$D563*0.97,
IF($F563="MEDIA",$D563*0.94,
IF($F563="BAJA",$D563*0.87,
IF($F563="LIQUIDAR",_xlfn.XLOOKUP(A563,Rotación!$A:$A,Rotación!$O:$O,0,0,-1),"")))),"")</f>
        <v>13912000</v>
      </c>
      <c r="J563" s="13">
        <f>IFERROR(IF($F563="ALTA",$D563*0.94,
IF($F563="MEDIA",$D563*0.9,
IF($F563="BAJA",$D563*0.85,
IF($F563="LIQUIDAR",_xlfn.XLOOKUP(A563,Rotación!$A:$A,Rotación!$O:$O,0,0,-1),"")))),"")</f>
        <v>13320000</v>
      </c>
      <c r="K563" s="13" t="str">
        <f>_xlfn.XLOOKUP(A563,Rotación!$A:$A,Rotación!$P:$P,"",0,-1)</f>
        <v/>
      </c>
      <c r="L563" s="25" t="e">
        <f t="shared" si="34"/>
        <v>#VALUE!</v>
      </c>
      <c r="M563" s="26">
        <f t="shared" si="35"/>
        <v>0.83108108108108103</v>
      </c>
      <c r="N563" s="22" t="str">
        <f>IFERROR(VLOOKUP(A563,'Base ATR'!$1:$1048576,2,0),"")</f>
        <v/>
      </c>
      <c r="O563" s="23" t="str">
        <f t="shared" ca="1" si="36"/>
        <v/>
      </c>
      <c r="P563" t="str">
        <f t="shared" si="37"/>
        <v/>
      </c>
      <c r="R563" t="e">
        <f>VLOOKUP(A563,FORMULA!A:A,1,0)</f>
        <v>#N/A</v>
      </c>
    </row>
    <row r="564" spans="1:18" x14ac:dyDescent="0.3">
      <c r="A564" t="s">
        <v>5612</v>
      </c>
      <c r="B564" t="str">
        <f>IFERROR(VLOOKUP(A564,'Base ATP'!$1:$1048576,3,0),"")</f>
        <v>SUBARU</v>
      </c>
      <c r="C564" s="19" t="str">
        <f>IFERROR(VLOOKUP(A564,'Base ATP'!$1:$1048576,4,0),"")</f>
        <v>EVOLTIS</v>
      </c>
      <c r="D564" s="20">
        <v>33300000</v>
      </c>
      <c r="E564" s="20">
        <v>26000000</v>
      </c>
      <c r="F564" s="13" t="s">
        <v>5397</v>
      </c>
      <c r="G564" s="13">
        <f>IFERROR(IF($F564="ALTA",$D564*1.03,
IF($F564="MEDIA",$D564*1,
IF($F564="BAJA",$D564*0.92,
IF($F564="LIQUIDAR",_xlfn.XLOOKUP(A564,Rotación!$A:$A,Rotación!$O:$O,0,0,-1),"")))),"")</f>
        <v>34299000</v>
      </c>
      <c r="H564" s="13">
        <f>IFERROR(IF($F564="ALTA",$D564*1,
IF($F564="MEDIA",$D564*0.97,
IF($F564="BAJA",$D564*0.9,
IF($F564="LIQUIDAR",_xlfn.XLOOKUP(A564,Rotación!$A:$A,Rotación!$O:$O,0,0,-1),"")))),"")</f>
        <v>33300000</v>
      </c>
      <c r="I564" s="13">
        <f>IFERROR(IF($F564="ALTA",$D564*0.97,
IF($F564="MEDIA",$D564*0.94,
IF($F564="BAJA",$D564*0.87,
IF($F564="LIQUIDAR",_xlfn.XLOOKUP(A564,Rotación!$A:$A,Rotación!$O:$O,0,0,-1),"")))),"")</f>
        <v>32301000</v>
      </c>
      <c r="J564" s="13">
        <f>IFERROR(IF($F564="ALTA",$D564*0.94,
IF($F564="MEDIA",$D564*0.9,
IF($F564="BAJA",$D564*0.85,
IF($F564="LIQUIDAR",_xlfn.XLOOKUP(A564,Rotación!$A:$A,Rotación!$O:$O,0,0,-1),"")))),"")</f>
        <v>31302000</v>
      </c>
      <c r="K564" s="13" t="str">
        <f>_xlfn.XLOOKUP(A564,Rotación!$A:$A,Rotación!$P:$P,"",0,-1)</f>
        <v/>
      </c>
      <c r="L564" s="25" t="e">
        <f t="shared" si="34"/>
        <v>#VALUE!</v>
      </c>
      <c r="M564" s="26">
        <f t="shared" si="35"/>
        <v>0.78078078078078073</v>
      </c>
      <c r="N564" s="22" t="str">
        <f>IFERROR(VLOOKUP(A564,'Base ATR'!$1:$1048576,2,0),"")</f>
        <v/>
      </c>
      <c r="O564" s="23" t="str">
        <f t="shared" ca="1" si="36"/>
        <v/>
      </c>
      <c r="P564" t="str">
        <f t="shared" si="37"/>
        <v/>
      </c>
      <c r="R564" t="e">
        <f>VLOOKUP(A564,FORMULA!A:A,1,0)</f>
        <v>#N/A</v>
      </c>
    </row>
    <row r="565" spans="1:18" x14ac:dyDescent="0.3">
      <c r="A565" t="s">
        <v>5613</v>
      </c>
      <c r="B565" t="str">
        <f>IFERROR(VLOOKUP(A565,'Base ATP'!$1:$1048576,3,0),"")</f>
        <v>CHERY</v>
      </c>
      <c r="C565" s="19" t="str">
        <f>IFERROR(VLOOKUP(A565,'Base ATP'!$1:$1048576,4,0),"")</f>
        <v>TIGGO 7 PRO</v>
      </c>
      <c r="D565" s="20">
        <v>12200000</v>
      </c>
      <c r="E565" s="20">
        <v>10000000</v>
      </c>
      <c r="F565" s="13" t="s">
        <v>5397</v>
      </c>
      <c r="G565" s="13">
        <f>IFERROR(IF($F565="ALTA",$D565*1.03,
IF($F565="MEDIA",$D565*1,
IF($F565="BAJA",$D565*0.92,
IF($F565="LIQUIDAR",_xlfn.XLOOKUP(A565,Rotación!$A:$A,Rotación!$O:$O,0,0,-1),"")))),"")</f>
        <v>12566000</v>
      </c>
      <c r="H565" s="13">
        <f>IFERROR(IF($F565="ALTA",$D565*1,
IF($F565="MEDIA",$D565*0.97,
IF($F565="BAJA",$D565*0.9,
IF($F565="LIQUIDAR",_xlfn.XLOOKUP(A565,Rotación!$A:$A,Rotación!$O:$O,0,0,-1),"")))),"")</f>
        <v>12200000</v>
      </c>
      <c r="I565" s="13">
        <f>IFERROR(IF($F565="ALTA",$D565*0.97,
IF($F565="MEDIA",$D565*0.94,
IF($F565="BAJA",$D565*0.87,
IF($F565="LIQUIDAR",_xlfn.XLOOKUP(A565,Rotación!$A:$A,Rotación!$O:$O,0,0,-1),"")))),"")</f>
        <v>11834000</v>
      </c>
      <c r="J565" s="13">
        <f>IFERROR(IF($F565="ALTA",$D565*0.94,
IF($F565="MEDIA",$D565*0.9,
IF($F565="BAJA",$D565*0.85,
IF($F565="LIQUIDAR",_xlfn.XLOOKUP(A565,Rotación!$A:$A,Rotación!$O:$O,0,0,-1),"")))),"")</f>
        <v>11468000</v>
      </c>
      <c r="K565" s="13" t="str">
        <f>_xlfn.XLOOKUP(A565,Rotación!$A:$A,Rotación!$P:$P,"",0,-1)</f>
        <v/>
      </c>
      <c r="L565" s="25" t="e">
        <f t="shared" si="34"/>
        <v>#VALUE!</v>
      </c>
      <c r="M565" s="26">
        <f t="shared" si="35"/>
        <v>0.81967213114754101</v>
      </c>
      <c r="N565" s="22" t="str">
        <f>IFERROR(VLOOKUP(A565,'Base ATR'!$1:$1048576,2,0),"")</f>
        <v/>
      </c>
      <c r="O565" s="23" t="str">
        <f t="shared" ca="1" si="36"/>
        <v/>
      </c>
      <c r="P565" t="str">
        <f t="shared" si="37"/>
        <v/>
      </c>
      <c r="R565" t="e">
        <f>VLOOKUP(A565,FORMULA!A:A,1,0)</f>
        <v>#N/A</v>
      </c>
    </row>
    <row r="566" spans="1:18" x14ac:dyDescent="0.3">
      <c r="A566" t="s">
        <v>5614</v>
      </c>
      <c r="B566" t="str">
        <f>IFERROR(VLOOKUP(A566,'Base ATP'!$1:$1048576,3,0),"")</f>
        <v>CHERY</v>
      </c>
      <c r="C566" s="19" t="str">
        <f>IFERROR(VLOOKUP(A566,'Base ATP'!$1:$1048576,4,0),"")</f>
        <v>TIGGO 7 PRO</v>
      </c>
      <c r="D566" s="20">
        <v>11900000</v>
      </c>
      <c r="E566" s="20">
        <v>10000000</v>
      </c>
      <c r="F566" s="13" t="s">
        <v>5397</v>
      </c>
      <c r="G566" s="13">
        <f>IFERROR(IF($F566="ALTA",$D566*1.03,
IF($F566="MEDIA",$D566*1,
IF($F566="BAJA",$D566*0.92,
IF($F566="LIQUIDAR",_xlfn.XLOOKUP(A566,Rotación!$A:$A,Rotación!$O:$O,0,0,-1),"")))),"")</f>
        <v>12257000</v>
      </c>
      <c r="H566" s="13">
        <f>IFERROR(IF($F566="ALTA",$D566*1,
IF($F566="MEDIA",$D566*0.97,
IF($F566="BAJA",$D566*0.9,
IF($F566="LIQUIDAR",_xlfn.XLOOKUP(A566,Rotación!$A:$A,Rotación!$O:$O,0,0,-1),"")))),"")</f>
        <v>11900000</v>
      </c>
      <c r="I566" s="13">
        <f>IFERROR(IF($F566="ALTA",$D566*0.97,
IF($F566="MEDIA",$D566*0.94,
IF($F566="BAJA",$D566*0.87,
IF($F566="LIQUIDAR",_xlfn.XLOOKUP(A566,Rotación!$A:$A,Rotación!$O:$O,0,0,-1),"")))),"")</f>
        <v>11543000</v>
      </c>
      <c r="J566" s="13">
        <f>IFERROR(IF($F566="ALTA",$D566*0.94,
IF($F566="MEDIA",$D566*0.9,
IF($F566="BAJA",$D566*0.85,
IF($F566="LIQUIDAR",_xlfn.XLOOKUP(A566,Rotación!$A:$A,Rotación!$O:$O,0,0,-1),"")))),"")</f>
        <v>11186000</v>
      </c>
      <c r="K566" s="13" t="str">
        <f>_xlfn.XLOOKUP(A566,Rotación!$A:$A,Rotación!$P:$P,"",0,-1)</f>
        <v/>
      </c>
      <c r="L566" s="25" t="e">
        <f t="shared" si="34"/>
        <v>#VALUE!</v>
      </c>
      <c r="M566" s="26">
        <f t="shared" si="35"/>
        <v>0.84033613445378152</v>
      </c>
      <c r="N566" s="22" t="str">
        <f>IFERROR(VLOOKUP(A566,'Base ATR'!$1:$1048576,2,0),"")</f>
        <v/>
      </c>
      <c r="O566" s="23" t="str">
        <f t="shared" ca="1" si="36"/>
        <v/>
      </c>
      <c r="P566" t="str">
        <f t="shared" si="37"/>
        <v/>
      </c>
      <c r="R566" t="e">
        <f>VLOOKUP(A566,FORMULA!A:A,1,0)</f>
        <v>#N/A</v>
      </c>
    </row>
    <row r="567" spans="1:18" x14ac:dyDescent="0.3">
      <c r="A567" t="s">
        <v>5615</v>
      </c>
      <c r="B567" t="str">
        <f>IFERROR(VLOOKUP(A567,'Base ATP'!$1:$1048576,3,0),"")</f>
        <v>CHERY</v>
      </c>
      <c r="C567" s="19" t="str">
        <f>IFERROR(VLOOKUP(A567,'Base ATP'!$1:$1048576,4,0),"")</f>
        <v>TIGGO 7 PRO</v>
      </c>
      <c r="D567" s="20">
        <v>13000000</v>
      </c>
      <c r="E567" s="20">
        <v>11000000</v>
      </c>
      <c r="F567" s="13" t="s">
        <v>5397</v>
      </c>
      <c r="G567" s="13">
        <f>IFERROR(IF($F567="ALTA",$D567*1.03,
IF($F567="MEDIA",$D567*1,
IF($F567="BAJA",$D567*0.92,
IF($F567="LIQUIDAR",_xlfn.XLOOKUP(A567,Rotación!$A:$A,Rotación!$O:$O,0,0,-1),"")))),"")</f>
        <v>13390000</v>
      </c>
      <c r="H567" s="13">
        <f>IFERROR(IF($F567="ALTA",$D567*1,
IF($F567="MEDIA",$D567*0.97,
IF($F567="BAJA",$D567*0.9,
IF($F567="LIQUIDAR",_xlfn.XLOOKUP(A567,Rotación!$A:$A,Rotación!$O:$O,0,0,-1),"")))),"")</f>
        <v>13000000</v>
      </c>
      <c r="I567" s="13">
        <f>IFERROR(IF($F567="ALTA",$D567*0.97,
IF($F567="MEDIA",$D567*0.94,
IF($F567="BAJA",$D567*0.87,
IF($F567="LIQUIDAR",_xlfn.XLOOKUP(A567,Rotación!$A:$A,Rotación!$O:$O,0,0,-1),"")))),"")</f>
        <v>12610000</v>
      </c>
      <c r="J567" s="13">
        <f>IFERROR(IF($F567="ALTA",$D567*0.94,
IF($F567="MEDIA",$D567*0.9,
IF($F567="BAJA",$D567*0.85,
IF($F567="LIQUIDAR",_xlfn.XLOOKUP(A567,Rotación!$A:$A,Rotación!$O:$O,0,0,-1),"")))),"")</f>
        <v>12220000</v>
      </c>
      <c r="K567" s="13" t="str">
        <f>_xlfn.XLOOKUP(A567,Rotación!$A:$A,Rotación!$P:$P,"",0,-1)</f>
        <v/>
      </c>
      <c r="L567" s="25" t="e">
        <f t="shared" si="34"/>
        <v>#VALUE!</v>
      </c>
      <c r="M567" s="26">
        <f t="shared" si="35"/>
        <v>0.84615384615384615</v>
      </c>
      <c r="N567" s="22" t="str">
        <f>IFERROR(VLOOKUP(A567,'Base ATR'!$1:$1048576,2,0),"")</f>
        <v/>
      </c>
      <c r="O567" s="23" t="str">
        <f t="shared" ca="1" si="36"/>
        <v/>
      </c>
      <c r="P567" t="str">
        <f t="shared" si="37"/>
        <v/>
      </c>
      <c r="R567" t="e">
        <f>VLOOKUP(A567,FORMULA!A:A,1,0)</f>
        <v>#N/A</v>
      </c>
    </row>
    <row r="568" spans="1:18" x14ac:dyDescent="0.3">
      <c r="A568" t="s">
        <v>5616</v>
      </c>
      <c r="B568" t="str">
        <f>IFERROR(VLOOKUP(A568,'Base ATP'!$1:$1048576,3,0),"")</f>
        <v>CHANGAN</v>
      </c>
      <c r="C568" s="19" t="str">
        <f>IFERROR(VLOOKUP(A568,'Base ATP'!$1:$1048576,4,0),"")</f>
        <v>NEW CS35 PLUS</v>
      </c>
      <c r="D568" s="20">
        <v>12900000</v>
      </c>
      <c r="E568" s="20">
        <v>10000000</v>
      </c>
      <c r="F568" s="13" t="s">
        <v>5397</v>
      </c>
      <c r="G568" s="13">
        <f>IFERROR(IF($F568="ALTA",$D568*1.03,
IF($F568="MEDIA",$D568*1,
IF($F568="BAJA",$D568*0.92,
IF($F568="LIQUIDAR",_xlfn.XLOOKUP(A568,Rotación!$A:$A,Rotación!$O:$O,0,0,-1),"")))),"")</f>
        <v>13287000</v>
      </c>
      <c r="H568" s="13">
        <f>IFERROR(IF($F568="ALTA",$D568*1,
IF($F568="MEDIA",$D568*0.97,
IF($F568="BAJA",$D568*0.9,
IF($F568="LIQUIDAR",_xlfn.XLOOKUP(A568,Rotación!$A:$A,Rotación!$O:$O,0,0,-1),"")))),"")</f>
        <v>12900000</v>
      </c>
      <c r="I568" s="13">
        <f>IFERROR(IF($F568="ALTA",$D568*0.97,
IF($F568="MEDIA",$D568*0.94,
IF($F568="BAJA",$D568*0.87,
IF($F568="LIQUIDAR",_xlfn.XLOOKUP(A568,Rotación!$A:$A,Rotación!$O:$O,0,0,-1),"")))),"")</f>
        <v>12513000</v>
      </c>
      <c r="J568" s="13">
        <f>IFERROR(IF($F568="ALTA",$D568*0.94,
IF($F568="MEDIA",$D568*0.9,
IF($F568="BAJA",$D568*0.85,
IF($F568="LIQUIDAR",_xlfn.XLOOKUP(A568,Rotación!$A:$A,Rotación!$O:$O,0,0,-1),"")))),"")</f>
        <v>12126000</v>
      </c>
      <c r="K568" s="13" t="str">
        <f>_xlfn.XLOOKUP(A568,Rotación!$A:$A,Rotación!$P:$P,"",0,-1)</f>
        <v/>
      </c>
      <c r="L568" s="25" t="e">
        <f t="shared" si="34"/>
        <v>#VALUE!</v>
      </c>
      <c r="M568" s="26">
        <f t="shared" si="35"/>
        <v>0.77519379844961245</v>
      </c>
      <c r="N568" s="22" t="str">
        <f>IFERROR(VLOOKUP(A568,'Base ATR'!$1:$1048576,2,0),"")</f>
        <v/>
      </c>
      <c r="O568" s="23" t="str">
        <f t="shared" ca="1" si="36"/>
        <v/>
      </c>
      <c r="P568" t="str">
        <f t="shared" si="37"/>
        <v/>
      </c>
      <c r="R568" t="e">
        <f>VLOOKUP(A568,FORMULA!A:A,1,0)</f>
        <v>#N/A</v>
      </c>
    </row>
    <row r="569" spans="1:18" x14ac:dyDescent="0.3">
      <c r="A569" t="s">
        <v>5617</v>
      </c>
      <c r="B569" t="str">
        <f>IFERROR(VLOOKUP(A569,'Base ATP'!$1:$1048576,3,0),"")</f>
        <v>CHEVROLET</v>
      </c>
      <c r="C569" s="19" t="str">
        <f>IFERROR(VLOOKUP(A569,'Base ATP'!$1:$1048576,4,0),"")</f>
        <v>MONTANA</v>
      </c>
      <c r="D569" s="20">
        <v>17200000</v>
      </c>
      <c r="E569" s="20">
        <v>14000000</v>
      </c>
      <c r="F569" s="13" t="s">
        <v>5397</v>
      </c>
      <c r="G569" s="13">
        <f>IFERROR(IF($F569="ALTA",$D569*1.03,
IF($F569="MEDIA",$D569*1,
IF($F569="BAJA",$D569*0.92,
IF($F569="LIQUIDAR",_xlfn.XLOOKUP(A569,Rotación!$A:$A,Rotación!$O:$O,0,0,-1),"")))),"")</f>
        <v>17716000</v>
      </c>
      <c r="H569" s="13">
        <f>IFERROR(IF($F569="ALTA",$D569*1,
IF($F569="MEDIA",$D569*0.97,
IF($F569="BAJA",$D569*0.9,
IF($F569="LIQUIDAR",_xlfn.XLOOKUP(A569,Rotación!$A:$A,Rotación!$O:$O,0,0,-1),"")))),"")</f>
        <v>17200000</v>
      </c>
      <c r="I569" s="13">
        <f>IFERROR(IF($F569="ALTA",$D569*0.97,
IF($F569="MEDIA",$D569*0.94,
IF($F569="BAJA",$D569*0.87,
IF($F569="LIQUIDAR",_xlfn.XLOOKUP(A569,Rotación!$A:$A,Rotación!$O:$O,0,0,-1),"")))),"")</f>
        <v>16684000</v>
      </c>
      <c r="J569" s="13">
        <f>IFERROR(IF($F569="ALTA",$D569*0.94,
IF($F569="MEDIA",$D569*0.9,
IF($F569="BAJA",$D569*0.85,
IF($F569="LIQUIDAR",_xlfn.XLOOKUP(A569,Rotación!$A:$A,Rotación!$O:$O,0,0,-1),"")))),"")</f>
        <v>16168000</v>
      </c>
      <c r="K569" s="13" t="str">
        <f>_xlfn.XLOOKUP(A569,Rotación!$A:$A,Rotación!$P:$P,"",0,-1)</f>
        <v/>
      </c>
      <c r="L569" s="25" t="e">
        <f t="shared" si="34"/>
        <v>#VALUE!</v>
      </c>
      <c r="M569" s="26">
        <f t="shared" si="35"/>
        <v>0.81395348837209303</v>
      </c>
      <c r="N569" s="22" t="str">
        <f>IFERROR(VLOOKUP(A569,'Base ATR'!$1:$1048576,2,0),"")</f>
        <v/>
      </c>
      <c r="O569" s="23" t="str">
        <f t="shared" ca="1" si="36"/>
        <v/>
      </c>
      <c r="P569" t="str">
        <f t="shared" si="37"/>
        <v/>
      </c>
      <c r="R569" t="e">
        <f>VLOOKUP(A569,FORMULA!A:A,1,0)</f>
        <v>#N/A</v>
      </c>
    </row>
    <row r="570" spans="1:18" x14ac:dyDescent="0.3">
      <c r="A570" t="s">
        <v>5618</v>
      </c>
      <c r="B570" t="str">
        <f>IFERROR(VLOOKUP(A570,'Base ATP'!$1:$1048576,3,0),"")</f>
        <v>CHERY</v>
      </c>
      <c r="C570" s="19" t="str">
        <f>IFERROR(VLOOKUP(A570,'Base ATP'!$1:$1048576,4,0),"")</f>
        <v>TIGGO 4 PRO MAX</v>
      </c>
      <c r="D570" s="20">
        <v>9100000</v>
      </c>
      <c r="E570" s="20">
        <v>10000000</v>
      </c>
      <c r="F570" s="13" t="s">
        <v>5397</v>
      </c>
      <c r="G570" s="13">
        <f>IFERROR(IF($F570="ALTA",$D570*1.03,
IF($F570="MEDIA",$D570*1,
IF($F570="BAJA",$D570*0.92,
IF($F570="LIQUIDAR",_xlfn.XLOOKUP(A570,Rotación!$A:$A,Rotación!$O:$O,0,0,-1),"")))),"")</f>
        <v>9373000</v>
      </c>
      <c r="H570" s="13">
        <f>IFERROR(IF($F570="ALTA",$D570*1,
IF($F570="MEDIA",$D570*0.97,
IF($F570="BAJA",$D570*0.9,
IF($F570="LIQUIDAR",_xlfn.XLOOKUP(A570,Rotación!$A:$A,Rotación!$O:$O,0,0,-1),"")))),"")</f>
        <v>9100000</v>
      </c>
      <c r="I570" s="13">
        <f>IFERROR(IF($F570="ALTA",$D570*0.97,
IF($F570="MEDIA",$D570*0.94,
IF($F570="BAJA",$D570*0.87,
IF($F570="LIQUIDAR",_xlfn.XLOOKUP(A570,Rotación!$A:$A,Rotación!$O:$O,0,0,-1),"")))),"")</f>
        <v>8827000</v>
      </c>
      <c r="J570" s="13">
        <f>IFERROR(IF($F570="ALTA",$D570*0.94,
IF($F570="MEDIA",$D570*0.9,
IF($F570="BAJA",$D570*0.85,
IF($F570="LIQUIDAR",_xlfn.XLOOKUP(A570,Rotación!$A:$A,Rotación!$O:$O,0,0,-1),"")))),"")</f>
        <v>8554000</v>
      </c>
      <c r="K570" s="13" t="str">
        <f>_xlfn.XLOOKUP(A570,Rotación!$A:$A,Rotación!$P:$P,"",0,-1)</f>
        <v/>
      </c>
      <c r="L570" s="25" t="e">
        <f t="shared" si="34"/>
        <v>#VALUE!</v>
      </c>
      <c r="M570" s="26">
        <f t="shared" si="35"/>
        <v>1.098901098901099</v>
      </c>
      <c r="N570" s="22" t="str">
        <f>IFERROR(VLOOKUP(A570,'Base ATR'!$1:$1048576,2,0),"")</f>
        <v/>
      </c>
      <c r="O570" s="23" t="str">
        <f t="shared" ca="1" si="36"/>
        <v/>
      </c>
      <c r="P570" t="str">
        <f t="shared" si="37"/>
        <v/>
      </c>
      <c r="R570" t="e">
        <f>VLOOKUP(A570,FORMULA!A:A,1,0)</f>
        <v>#N/A</v>
      </c>
    </row>
    <row r="571" spans="1:18" x14ac:dyDescent="0.3">
      <c r="A571" t="s">
        <v>5619</v>
      </c>
      <c r="B571" t="str">
        <f>IFERROR(VLOOKUP(A571,'Base ATP'!$1:$1048576,3,0),"")</f>
        <v>NISSAN</v>
      </c>
      <c r="C571" s="19" t="str">
        <f>IFERROR(VLOOKUP(A571,'Base ATP'!$1:$1048576,4,0),"")</f>
        <v>KICKS</v>
      </c>
      <c r="D571" s="20">
        <v>9250000</v>
      </c>
      <c r="E571" s="20">
        <v>7500000</v>
      </c>
      <c r="F571" s="13" t="s">
        <v>5397</v>
      </c>
      <c r="G571" s="13">
        <f>IFERROR(IF($F571="ALTA",$D571*1.03,
IF($F571="MEDIA",$D571*1,
IF($F571="BAJA",$D571*0.92,
IF($F571="LIQUIDAR",_xlfn.XLOOKUP(A571,Rotación!$A:$A,Rotación!$O:$O,0,0,-1),"")))),"")</f>
        <v>9527500</v>
      </c>
      <c r="H571" s="13">
        <f>IFERROR(IF($F571="ALTA",$D571*1,
IF($F571="MEDIA",$D571*0.97,
IF($F571="BAJA",$D571*0.9,
IF($F571="LIQUIDAR",_xlfn.XLOOKUP(A571,Rotación!$A:$A,Rotación!$O:$O,0,0,-1),"")))),"")</f>
        <v>9250000</v>
      </c>
      <c r="I571" s="13">
        <f>IFERROR(IF($F571="ALTA",$D571*0.97,
IF($F571="MEDIA",$D571*0.94,
IF($F571="BAJA",$D571*0.87,
IF($F571="LIQUIDAR",_xlfn.XLOOKUP(A571,Rotación!$A:$A,Rotación!$O:$O,0,0,-1),"")))),"")</f>
        <v>8972500</v>
      </c>
      <c r="J571" s="13">
        <f>IFERROR(IF($F571="ALTA",$D571*0.94,
IF($F571="MEDIA",$D571*0.9,
IF($F571="BAJA",$D571*0.85,
IF($F571="LIQUIDAR",_xlfn.XLOOKUP(A571,Rotación!$A:$A,Rotación!$O:$O,0,0,-1),"")))),"")</f>
        <v>8695000</v>
      </c>
      <c r="K571" s="13" t="str">
        <f>_xlfn.XLOOKUP(A571,Rotación!$A:$A,Rotación!$P:$P,"",0,-1)</f>
        <v/>
      </c>
      <c r="L571" s="25" t="e">
        <f t="shared" si="34"/>
        <v>#VALUE!</v>
      </c>
      <c r="M571" s="26">
        <f t="shared" si="35"/>
        <v>0.81081081081081086</v>
      </c>
      <c r="N571" s="22" t="str">
        <f>IFERROR(VLOOKUP(A571,'Base ATR'!$1:$1048576,2,0),"")</f>
        <v/>
      </c>
      <c r="O571" s="23" t="str">
        <f t="shared" ca="1" si="36"/>
        <v/>
      </c>
      <c r="P571" t="str">
        <f t="shared" si="37"/>
        <v/>
      </c>
      <c r="R571" t="e">
        <f>VLOOKUP(A571,FORMULA!A:A,1,0)</f>
        <v>#N/A</v>
      </c>
    </row>
    <row r="572" spans="1:18" x14ac:dyDescent="0.3">
      <c r="A572" t="s">
        <v>5606</v>
      </c>
      <c r="B572" t="str">
        <f>IFERROR(VLOOKUP(A572,'Base ATP'!$1:$1048576,3,0),"")</f>
        <v>SSANGYONG</v>
      </c>
      <c r="C572" s="19" t="str">
        <f>IFERROR(VLOOKUP(A572,'Base ATP'!$1:$1048576,4,0),"")</f>
        <v>NEW REXTON</v>
      </c>
      <c r="D572" s="20">
        <v>25000000</v>
      </c>
      <c r="E572" s="20">
        <v>21000000</v>
      </c>
      <c r="F572" s="13" t="s">
        <v>5397</v>
      </c>
      <c r="G572" s="13">
        <f>IFERROR(IF($F572="ALTA",$D572*1.03,
IF($F572="MEDIA",$D572*1,
IF($F572="BAJA",$D572*0.92,
IF($F572="LIQUIDAR",_xlfn.XLOOKUP(A572,Rotación!$A:$A,Rotación!$O:$O,0,0,-1),"")))),"")</f>
        <v>25750000</v>
      </c>
      <c r="H572" s="13">
        <f>IFERROR(IF($F572="ALTA",$D572*1,
IF($F572="MEDIA",$D572*0.97,
IF($F572="BAJA",$D572*0.9,
IF($F572="LIQUIDAR",_xlfn.XLOOKUP(A572,Rotación!$A:$A,Rotación!$O:$O,0,0,-1),"")))),"")</f>
        <v>25000000</v>
      </c>
      <c r="I572" s="13">
        <f>IFERROR(IF($F572="ALTA",$D572*0.97,
IF($F572="MEDIA",$D572*0.94,
IF($F572="BAJA",$D572*0.87,
IF($F572="LIQUIDAR",_xlfn.XLOOKUP(A572,Rotación!$A:$A,Rotación!$O:$O,0,0,-1),"")))),"")</f>
        <v>24250000</v>
      </c>
      <c r="J572" s="13">
        <f>IFERROR(IF($F572="ALTA",$D572*0.94,
IF($F572="MEDIA",$D572*0.9,
IF($F572="BAJA",$D572*0.85,
IF($F572="LIQUIDAR",_xlfn.XLOOKUP(A572,Rotación!$A:$A,Rotación!$O:$O,0,0,-1),"")))),"")</f>
        <v>23500000</v>
      </c>
      <c r="K572" s="13" t="str">
        <f>_xlfn.XLOOKUP(A572,Rotación!$A:$A,Rotación!$P:$P,"",0,-1)</f>
        <v/>
      </c>
      <c r="L572" s="25" t="e">
        <f t="shared" si="34"/>
        <v>#VALUE!</v>
      </c>
      <c r="M572" s="26">
        <f t="shared" si="35"/>
        <v>0.84</v>
      </c>
      <c r="N572" s="22">
        <f>IFERROR(VLOOKUP(A572,'Base ATR'!$1:$1048576,2,0),"")</f>
        <v>46119.758333333331</v>
      </c>
      <c r="O572" s="23">
        <f t="shared" ca="1" si="36"/>
        <v>106.24166666666861</v>
      </c>
      <c r="P572" t="str">
        <f t="shared" si="37"/>
        <v>SOBRE MERCADO</v>
      </c>
      <c r="R572" t="e">
        <f>VLOOKUP(A572,FORMULA!A:A,1,0)</f>
        <v>#N/A</v>
      </c>
    </row>
    <row r="573" spans="1:18" x14ac:dyDescent="0.3">
      <c r="A573" t="s">
        <v>5620</v>
      </c>
      <c r="B573" t="str">
        <f>IFERROR(VLOOKUP(A573,'Base ATP'!$1:$1048576,3,0),"")</f>
        <v>CHEVROLET</v>
      </c>
      <c r="C573" s="19" t="str">
        <f>IFERROR(VLOOKUP(A573,'Base ATP'!$1:$1048576,4,0),"")</f>
        <v>SILVERADO</v>
      </c>
      <c r="D573" s="20">
        <v>48600000</v>
      </c>
      <c r="E573" s="20">
        <v>40000000</v>
      </c>
      <c r="F573" s="13" t="s">
        <v>4033</v>
      </c>
      <c r="G573" s="13">
        <f>IFERROR(IF($F573="ALTA",$D573*1.03,
IF($F573="MEDIA",$D573*1,
IF($F573="BAJA",$D573*0.92,
IF($F573="LIQUIDAR",_xlfn.XLOOKUP(A573,Rotación!$A:$A,Rotación!$O:$O,0,0,-1),"")))),"")</f>
        <v>48600000</v>
      </c>
      <c r="H573" s="13">
        <f>IFERROR(IF($F573="ALTA",$D573*1,
IF($F573="MEDIA",$D573*0.97,
IF($F573="BAJA",$D573*0.9,
IF($F573="LIQUIDAR",_xlfn.XLOOKUP(A573,Rotación!$A:$A,Rotación!$O:$O,0,0,-1),"")))),"")</f>
        <v>47142000</v>
      </c>
      <c r="I573" s="13">
        <f>IFERROR(IF($F573="ALTA",$D573*0.97,
IF($F573="MEDIA",$D573*0.94,
IF($F573="BAJA",$D573*0.87,
IF($F573="LIQUIDAR",_xlfn.XLOOKUP(A573,Rotación!$A:$A,Rotación!$O:$O,0,0,-1),"")))),"")</f>
        <v>45684000</v>
      </c>
      <c r="J573" s="13">
        <f>IFERROR(IF($F573="ALTA",$D573*0.94,
IF($F573="MEDIA",$D573*0.9,
IF($F573="BAJA",$D573*0.85,
IF($F573="LIQUIDAR",_xlfn.XLOOKUP(A573,Rotación!$A:$A,Rotación!$O:$O,0,0,-1),"")))),"")</f>
        <v>43740000</v>
      </c>
      <c r="K573" s="13" t="str">
        <f>_xlfn.XLOOKUP(A573,Rotación!$A:$A,Rotación!$P:$P,"",0,-1)</f>
        <v/>
      </c>
      <c r="L573" s="25" t="e">
        <f t="shared" si="34"/>
        <v>#VALUE!</v>
      </c>
      <c r="M573" s="26">
        <f t="shared" si="35"/>
        <v>0.82304526748971196</v>
      </c>
      <c r="N573" s="22" t="str">
        <f>IFERROR(VLOOKUP(A573,'Base ATR'!$1:$1048576,2,0),"")</f>
        <v/>
      </c>
      <c r="O573" s="23" t="str">
        <f t="shared" ca="1" si="36"/>
        <v/>
      </c>
      <c r="P573" t="str">
        <f t="shared" si="37"/>
        <v/>
      </c>
      <c r="R573" t="e">
        <f>VLOOKUP(A573,FORMULA!A:A,1,0)</f>
        <v>#N/A</v>
      </c>
    </row>
    <row r="574" spans="1:18" x14ac:dyDescent="0.3">
      <c r="A574" t="s">
        <v>5621</v>
      </c>
      <c r="B574" t="str">
        <f>IFERROR(VLOOKUP(A574,'Base ATP'!$1:$1048576,3,0),"")</f>
        <v>MITSUBISHI</v>
      </c>
      <c r="C574" s="19" t="str">
        <f>IFERROR(VLOOKUP(A574,'Base ATP'!$1:$1048576,4,0),"")</f>
        <v>NEW OUTLANDER</v>
      </c>
      <c r="D574" s="20">
        <v>11500000</v>
      </c>
      <c r="E574" s="20">
        <v>10000000</v>
      </c>
      <c r="F574" s="13" t="s">
        <v>4033</v>
      </c>
      <c r="G574" s="13">
        <f>IFERROR(IF($F574="ALTA",$D574*1.03,
IF($F574="MEDIA",$D574*1,
IF($F574="BAJA",$D574*0.92,
IF($F574="LIQUIDAR",_xlfn.XLOOKUP(A574,Rotación!$A:$A,Rotación!$O:$O,0,0,-1),"")))),"")</f>
        <v>11500000</v>
      </c>
      <c r="H574" s="13">
        <f>IFERROR(IF($F574="ALTA",$D574*1,
IF($F574="MEDIA",$D574*0.97,
IF($F574="BAJA",$D574*0.9,
IF($F574="LIQUIDAR",_xlfn.XLOOKUP(A574,Rotación!$A:$A,Rotación!$O:$O,0,0,-1),"")))),"")</f>
        <v>11155000</v>
      </c>
      <c r="I574" s="13">
        <f>IFERROR(IF($F574="ALTA",$D574*0.97,
IF($F574="MEDIA",$D574*0.94,
IF($F574="BAJA",$D574*0.87,
IF($F574="LIQUIDAR",_xlfn.XLOOKUP(A574,Rotación!$A:$A,Rotación!$O:$O,0,0,-1),"")))),"")</f>
        <v>10810000</v>
      </c>
      <c r="J574" s="13">
        <f>IFERROR(IF($F574="ALTA",$D574*0.94,
IF($F574="MEDIA",$D574*0.9,
IF($F574="BAJA",$D574*0.85,
IF($F574="LIQUIDAR",_xlfn.XLOOKUP(A574,Rotación!$A:$A,Rotación!$O:$O,0,0,-1),"")))),"")</f>
        <v>10350000</v>
      </c>
      <c r="K574" s="13" t="str">
        <f>_xlfn.XLOOKUP(A574,Rotación!$A:$A,Rotación!$P:$P,"",0,-1)</f>
        <v/>
      </c>
      <c r="L574" s="25" t="e">
        <f t="shared" si="34"/>
        <v>#VALUE!</v>
      </c>
      <c r="M574" s="26">
        <f t="shared" si="35"/>
        <v>0.86956521739130432</v>
      </c>
      <c r="N574" s="22" t="str">
        <f>IFERROR(VLOOKUP(A574,'Base ATR'!$1:$1048576,2,0),"")</f>
        <v/>
      </c>
      <c r="O574" s="23" t="str">
        <f t="shared" ca="1" si="36"/>
        <v/>
      </c>
      <c r="P574" t="str">
        <f t="shared" si="37"/>
        <v/>
      </c>
      <c r="R574" t="e">
        <f>VLOOKUP(A574,FORMULA!A:A,1,0)</f>
        <v>#N/A</v>
      </c>
    </row>
    <row r="575" spans="1:18" x14ac:dyDescent="0.3">
      <c r="A575" t="s">
        <v>5622</v>
      </c>
      <c r="B575" t="str">
        <f>IFERROR(VLOOKUP(A575,'Base ATP'!$1:$1048576,3,0),"")</f>
        <v>FORD</v>
      </c>
      <c r="C575" s="19" t="str">
        <f>IFERROR(VLOOKUP(A575,'Base ATP'!$1:$1048576,4,0),"")</f>
        <v>TERRITORY</v>
      </c>
      <c r="D575" s="20">
        <v>12600000</v>
      </c>
      <c r="E575" s="20">
        <v>10000000</v>
      </c>
      <c r="F575" s="13" t="s">
        <v>4033</v>
      </c>
      <c r="G575" s="13">
        <f>IFERROR(IF($F575="ALTA",$D575*1.03,
IF($F575="MEDIA",$D575*1,
IF($F575="BAJA",$D575*0.92,
IF($F575="LIQUIDAR",_xlfn.XLOOKUP(A575,Rotación!$A:$A,Rotación!$O:$O,0,0,-1),"")))),"")</f>
        <v>12600000</v>
      </c>
      <c r="H575" s="13">
        <f>IFERROR(IF($F575="ALTA",$D575*1,
IF($F575="MEDIA",$D575*0.97,
IF($F575="BAJA",$D575*0.9,
IF($F575="LIQUIDAR",_xlfn.XLOOKUP(A575,Rotación!$A:$A,Rotación!$O:$O,0,0,-1),"")))),"")</f>
        <v>12222000</v>
      </c>
      <c r="I575" s="13">
        <f>IFERROR(IF($F575="ALTA",$D575*0.97,
IF($F575="MEDIA",$D575*0.94,
IF($F575="BAJA",$D575*0.87,
IF($F575="LIQUIDAR",_xlfn.XLOOKUP(A575,Rotación!$A:$A,Rotación!$O:$O,0,0,-1),"")))),"")</f>
        <v>11844000</v>
      </c>
      <c r="J575" s="13">
        <f>IFERROR(IF($F575="ALTA",$D575*0.94,
IF($F575="MEDIA",$D575*0.9,
IF($F575="BAJA",$D575*0.85,
IF($F575="LIQUIDAR",_xlfn.XLOOKUP(A575,Rotación!$A:$A,Rotación!$O:$O,0,0,-1),"")))),"")</f>
        <v>11340000</v>
      </c>
      <c r="K575" s="13" t="str">
        <f>_xlfn.XLOOKUP(A575,Rotación!$A:$A,Rotación!$P:$P,"",0,-1)</f>
        <v/>
      </c>
      <c r="L575" s="25" t="e">
        <f t="shared" si="34"/>
        <v>#VALUE!</v>
      </c>
      <c r="M575" s="26">
        <f t="shared" si="35"/>
        <v>0.79365079365079361</v>
      </c>
      <c r="N575" s="22" t="str">
        <f>IFERROR(VLOOKUP(A575,'Base ATR'!$1:$1048576,2,0),"")</f>
        <v/>
      </c>
      <c r="O575" s="23" t="str">
        <f t="shared" ca="1" si="36"/>
        <v/>
      </c>
      <c r="P575" t="str">
        <f t="shared" si="37"/>
        <v/>
      </c>
      <c r="R575" t="e">
        <f>VLOOKUP(A575,FORMULA!A:A,1,0)</f>
        <v>#N/A</v>
      </c>
    </row>
    <row r="576" spans="1:18" x14ac:dyDescent="0.3">
      <c r="A576" t="s">
        <v>5623</v>
      </c>
      <c r="B576" t="str">
        <f>IFERROR(VLOOKUP(A576,'Base ATP'!$1:$1048576,3,0),"")</f>
        <v/>
      </c>
      <c r="C576" s="19" t="str">
        <f>IFERROR(VLOOKUP(A576,'Base ATP'!$1:$1048576,4,0),"")</f>
        <v/>
      </c>
      <c r="D576" s="20">
        <v>8600000</v>
      </c>
      <c r="E576" s="20">
        <v>7500000</v>
      </c>
      <c r="F576" s="13" t="s">
        <v>5397</v>
      </c>
      <c r="G576" s="13">
        <f>IFERROR(IF($F576="ALTA",$D576*1.03,
IF($F576="MEDIA",$D576*1,
IF($F576="BAJA",$D576*0.92,
IF($F576="LIQUIDAR",_xlfn.XLOOKUP(A576,Rotación!$A:$A,Rotación!$O:$O,0,0,-1),"")))),"")</f>
        <v>8858000</v>
      </c>
      <c r="H576" s="13">
        <f>IFERROR(IF($F576="ALTA",$D576*1,
IF($F576="MEDIA",$D576*0.97,
IF($F576="BAJA",$D576*0.9,
IF($F576="LIQUIDAR",_xlfn.XLOOKUP(A576,Rotación!$A:$A,Rotación!$O:$O,0,0,-1),"")))),"")</f>
        <v>8600000</v>
      </c>
      <c r="I576" s="13">
        <f>IFERROR(IF($F576="ALTA",$D576*0.97,
IF($F576="MEDIA",$D576*0.94,
IF($F576="BAJA",$D576*0.87,
IF($F576="LIQUIDAR",_xlfn.XLOOKUP(A576,Rotación!$A:$A,Rotación!$O:$O,0,0,-1),"")))),"")</f>
        <v>8342000</v>
      </c>
      <c r="J576" s="13">
        <f>IFERROR(IF($F576="ALTA",$D576*0.94,
IF($F576="MEDIA",$D576*0.9,
IF($F576="BAJA",$D576*0.85,
IF($F576="LIQUIDAR",_xlfn.XLOOKUP(A576,Rotación!$A:$A,Rotación!$O:$O,0,0,-1),"")))),"")</f>
        <v>8084000</v>
      </c>
      <c r="K576" s="13" t="str">
        <f>_xlfn.XLOOKUP(A576,Rotación!$A:$A,Rotación!$P:$P,"",0,-1)</f>
        <v/>
      </c>
      <c r="L576" s="25" t="e">
        <f t="shared" si="34"/>
        <v>#VALUE!</v>
      </c>
      <c r="M576" s="26">
        <f t="shared" si="35"/>
        <v>0.87209302325581395</v>
      </c>
      <c r="N576" s="22" t="str">
        <f>IFERROR(VLOOKUP(A576,'Base ATR'!$1:$1048576,2,0),"")</f>
        <v/>
      </c>
      <c r="O576" s="23" t="str">
        <f t="shared" ca="1" si="36"/>
        <v/>
      </c>
      <c r="P576" t="str">
        <f t="shared" si="37"/>
        <v/>
      </c>
      <c r="R576" t="e">
        <f>VLOOKUP(A576,FORMULA!A:A,1,0)</f>
        <v>#N/A</v>
      </c>
    </row>
    <row r="577" spans="1:18" x14ac:dyDescent="0.3">
      <c r="A577" t="s">
        <v>5624</v>
      </c>
      <c r="B577" t="str">
        <f>IFERROR(VLOOKUP(A577,'Base ATP'!$1:$1048576,3,0),"")</f>
        <v>HYUNDAI</v>
      </c>
      <c r="C577" s="19" t="str">
        <f>IFERROR(VLOOKUP(A577,'Base ATP'!$1:$1048576,4,0),"")</f>
        <v>TUCSON</v>
      </c>
      <c r="D577" s="20">
        <v>13900000</v>
      </c>
      <c r="E577" s="20">
        <v>11700000</v>
      </c>
      <c r="F577" s="13" t="s">
        <v>4033</v>
      </c>
      <c r="G577" s="13">
        <f>IFERROR(IF($F577="ALTA",$D577*1.03,
IF($F577="MEDIA",$D577*1,
IF($F577="BAJA",$D577*0.92,
IF($F577="LIQUIDAR",_xlfn.XLOOKUP(A577,Rotación!$A:$A,Rotación!$O:$O,0,0,-1),"")))),"")</f>
        <v>13900000</v>
      </c>
      <c r="H577" s="13">
        <f>IFERROR(IF($F577="ALTA",$D577*1,
IF($F577="MEDIA",$D577*0.97,
IF($F577="BAJA",$D577*0.9,
IF($F577="LIQUIDAR",_xlfn.XLOOKUP(A577,Rotación!$A:$A,Rotación!$O:$O,0,0,-1),"")))),"")</f>
        <v>13483000</v>
      </c>
      <c r="I577" s="13">
        <f>IFERROR(IF($F577="ALTA",$D577*0.97,
IF($F577="MEDIA",$D577*0.94,
IF($F577="BAJA",$D577*0.87,
IF($F577="LIQUIDAR",_xlfn.XLOOKUP(A577,Rotación!$A:$A,Rotación!$O:$O,0,0,-1),"")))),"")</f>
        <v>13066000</v>
      </c>
      <c r="J577" s="13">
        <f>IFERROR(IF($F577="ALTA",$D577*0.94,
IF($F577="MEDIA",$D577*0.9,
IF($F577="BAJA",$D577*0.85,
IF($F577="LIQUIDAR",_xlfn.XLOOKUP(A577,Rotación!$A:$A,Rotación!$O:$O,0,0,-1),"")))),"")</f>
        <v>12510000</v>
      </c>
      <c r="K577" s="13" t="str">
        <f>_xlfn.XLOOKUP(A577,Rotación!$A:$A,Rotación!$P:$P,"",0,-1)</f>
        <v/>
      </c>
      <c r="L577" s="25" t="e">
        <f t="shared" si="34"/>
        <v>#VALUE!</v>
      </c>
      <c r="M577" s="26">
        <f t="shared" si="35"/>
        <v>0.84172661870503596</v>
      </c>
      <c r="N577" s="22" t="str">
        <f>IFERROR(VLOOKUP(A577,'Base ATR'!$1:$1048576,2,0),"")</f>
        <v/>
      </c>
      <c r="O577" s="23" t="str">
        <f t="shared" ca="1" si="36"/>
        <v/>
      </c>
      <c r="P577" t="str">
        <f t="shared" si="37"/>
        <v/>
      </c>
      <c r="R577" t="e">
        <f>VLOOKUP(A577,FORMULA!A:A,1,0)</f>
        <v>#N/A</v>
      </c>
    </row>
    <row r="578" spans="1:18" x14ac:dyDescent="0.3">
      <c r="A578" t="s">
        <v>5625</v>
      </c>
      <c r="B578" t="str">
        <f>IFERROR(VLOOKUP(A578,'Base ATP'!$1:$1048576,3,0),"")</f>
        <v>KIA</v>
      </c>
      <c r="C578" s="19" t="str">
        <f>IFERROR(VLOOKUP(A578,'Base ATP'!$1:$1048576,4,0),"")</f>
        <v>GRAND CARNIVAL</v>
      </c>
      <c r="D578" s="20">
        <v>16100000</v>
      </c>
      <c r="E578" s="20">
        <v>13300000</v>
      </c>
      <c r="F578" s="13" t="s">
        <v>4033</v>
      </c>
      <c r="G578" s="13">
        <f>IFERROR(IF($F578="ALTA",$D578*1.03,
IF($F578="MEDIA",$D578*1,
IF($F578="BAJA",$D578*0.92,
IF($F578="LIQUIDAR",_xlfn.XLOOKUP(A578,Rotación!$A:$A,Rotación!$O:$O,0,0,-1),"")))),"")</f>
        <v>16100000</v>
      </c>
      <c r="H578" s="13">
        <f>IFERROR(IF($F578="ALTA",$D578*1,
IF($F578="MEDIA",$D578*0.97,
IF($F578="BAJA",$D578*0.9,
IF($F578="LIQUIDAR",_xlfn.XLOOKUP(A578,Rotación!$A:$A,Rotación!$O:$O,0,0,-1),"")))),"")</f>
        <v>15617000</v>
      </c>
      <c r="I578" s="13">
        <f>IFERROR(IF($F578="ALTA",$D578*0.97,
IF($F578="MEDIA",$D578*0.94,
IF($F578="BAJA",$D578*0.87,
IF($F578="LIQUIDAR",_xlfn.XLOOKUP(A578,Rotación!$A:$A,Rotación!$O:$O,0,0,-1),"")))),"")</f>
        <v>15134000</v>
      </c>
      <c r="J578" s="13">
        <f>IFERROR(IF($F578="ALTA",$D578*0.94,
IF($F578="MEDIA",$D578*0.9,
IF($F578="BAJA",$D578*0.85,
IF($F578="LIQUIDAR",_xlfn.XLOOKUP(A578,Rotación!$A:$A,Rotación!$O:$O,0,0,-1),"")))),"")</f>
        <v>14490000</v>
      </c>
      <c r="K578" s="13" t="str">
        <f>_xlfn.XLOOKUP(A578,Rotación!$A:$A,Rotación!$P:$P,"",0,-1)</f>
        <v/>
      </c>
      <c r="L578" s="25" t="e">
        <f t="shared" ref="L578:L641" si="38">K578-D578</f>
        <v>#VALUE!</v>
      </c>
      <c r="M578" s="26">
        <f t="shared" ref="M578:M641" si="39">E578/D578</f>
        <v>0.82608695652173914</v>
      </c>
      <c r="N578" s="22" t="str">
        <f>IFERROR(VLOOKUP(A578,'Base ATR'!$1:$1048576,2,0),"")</f>
        <v/>
      </c>
      <c r="O578" s="23" t="str">
        <f t="shared" ca="1" si="36"/>
        <v/>
      </c>
      <c r="P578" t="str">
        <f t="shared" si="37"/>
        <v/>
      </c>
      <c r="R578" t="e">
        <f>VLOOKUP(A578,FORMULA!A:A,1,0)</f>
        <v>#N/A</v>
      </c>
    </row>
    <row r="579" spans="1:18" x14ac:dyDescent="0.3">
      <c r="A579" t="s">
        <v>5626</v>
      </c>
      <c r="B579" t="str">
        <f>IFERROR(VLOOKUP(A579,'Base ATP'!$1:$1048576,3,0),"")</f>
        <v>PEUGEOT</v>
      </c>
      <c r="C579" s="19" t="str">
        <f>IFERROR(VLOOKUP(A579,'Base ATP'!$1:$1048576,4,0),"")</f>
        <v>NUEVO 308</v>
      </c>
      <c r="D579" s="20">
        <v>16500000</v>
      </c>
      <c r="E579" s="20">
        <v>13200000</v>
      </c>
      <c r="F579" s="13" t="s">
        <v>5398</v>
      </c>
      <c r="G579" s="13">
        <f>IFERROR(IF($F579="ALTA",$D579*1.03,
IF($F579="MEDIA",$D579*1,
IF($F579="BAJA",$D579*0.92,
IF($F579="LIQUIDAR",_xlfn.XLOOKUP(A579,Rotación!$A:$A,Rotación!$O:$O,0,0,-1),"")))),"")</f>
        <v>15180000</v>
      </c>
      <c r="H579" s="13">
        <f>IFERROR(IF($F579="ALTA",$D579*1,
IF($F579="MEDIA",$D579*0.97,
IF($F579="BAJA",$D579*0.9,
IF($F579="LIQUIDAR",_xlfn.XLOOKUP(A579,Rotación!$A:$A,Rotación!$O:$O,0,0,-1),"")))),"")</f>
        <v>14850000</v>
      </c>
      <c r="I579" s="13">
        <f>IFERROR(IF($F579="ALTA",$D579*0.97,
IF($F579="MEDIA",$D579*0.94,
IF($F579="BAJA",$D579*0.87,
IF($F579="LIQUIDAR",_xlfn.XLOOKUP(A579,Rotación!$A:$A,Rotación!$O:$O,0,0,-1),"")))),"")</f>
        <v>14355000</v>
      </c>
      <c r="J579" s="13">
        <f>IFERROR(IF($F579="ALTA",$D579*0.94,
IF($F579="MEDIA",$D579*0.9,
IF($F579="BAJA",$D579*0.85,
IF($F579="LIQUIDAR",_xlfn.XLOOKUP(A579,Rotación!$A:$A,Rotación!$O:$O,0,0,-1),"")))),"")</f>
        <v>14025000</v>
      </c>
      <c r="K579" s="13" t="str">
        <f>_xlfn.XLOOKUP(A579,Rotación!$A:$A,Rotación!$P:$P,"",0,-1)</f>
        <v/>
      </c>
      <c r="L579" s="25" t="e">
        <f t="shared" si="38"/>
        <v>#VALUE!</v>
      </c>
      <c r="M579" s="26">
        <f t="shared" si="39"/>
        <v>0.8</v>
      </c>
      <c r="N579" s="22" t="str">
        <f>IFERROR(VLOOKUP(A579,'Base ATR'!$1:$1048576,2,0),"")</f>
        <v/>
      </c>
      <c r="O579" s="23" t="str">
        <f t="shared" ca="1" si="36"/>
        <v/>
      </c>
      <c r="P579" t="str">
        <f t="shared" si="37"/>
        <v/>
      </c>
      <c r="R579" t="e">
        <f>VLOOKUP(A579,FORMULA!A:A,1,0)</f>
        <v>#N/A</v>
      </c>
    </row>
    <row r="580" spans="1:18" x14ac:dyDescent="0.3">
      <c r="A580" t="s">
        <v>1665</v>
      </c>
      <c r="B580" t="str">
        <f>IFERROR(VLOOKUP(A580,'Base ATP'!$1:$1048576,3,0),"")</f>
        <v>HYUNDAI</v>
      </c>
      <c r="C580" s="19" t="str">
        <f>IFERROR(VLOOKUP(A580,'Base ATP'!$1:$1048576,4,0),"")</f>
        <v>ELANTRA</v>
      </c>
      <c r="D580" s="20">
        <v>16300000</v>
      </c>
      <c r="E580" s="20">
        <v>12500000</v>
      </c>
      <c r="F580" s="13" t="s">
        <v>4033</v>
      </c>
      <c r="G580" s="13">
        <f>IFERROR(IF($F580="ALTA",$D580*1.03,
IF($F580="MEDIA",$D580*1,
IF($F580="BAJA",$D580*0.92,
IF($F580="LIQUIDAR",_xlfn.XLOOKUP(A580,Rotación!$A:$A,Rotación!$O:$O,0,0,-1),"")))),"")</f>
        <v>16300000</v>
      </c>
      <c r="H580" s="13">
        <f>IFERROR(IF($F580="ALTA",$D580*1,
IF($F580="MEDIA",$D580*0.97,
IF($F580="BAJA",$D580*0.9,
IF($F580="LIQUIDAR",_xlfn.XLOOKUP(A580,Rotación!$A:$A,Rotación!$O:$O,0,0,-1),"")))),"")</f>
        <v>15811000</v>
      </c>
      <c r="I580" s="13">
        <f>IFERROR(IF($F580="ALTA",$D580*0.97,
IF($F580="MEDIA",$D580*0.94,
IF($F580="BAJA",$D580*0.87,
IF($F580="LIQUIDAR",_xlfn.XLOOKUP(A580,Rotación!$A:$A,Rotación!$O:$O,0,0,-1),"")))),"")</f>
        <v>15322000</v>
      </c>
      <c r="J580" s="13">
        <f>IFERROR(IF($F580="ALTA",$D580*0.94,
IF($F580="MEDIA",$D580*0.9,
IF($F580="BAJA",$D580*0.85,
IF($F580="LIQUIDAR",_xlfn.XLOOKUP(A580,Rotación!$A:$A,Rotación!$O:$O,0,0,-1),"")))),"")</f>
        <v>14670000</v>
      </c>
      <c r="K580" s="13" t="str">
        <f>_xlfn.XLOOKUP(A580,Rotación!$A:$A,Rotación!$P:$P,"",0,-1)</f>
        <v/>
      </c>
      <c r="L580" s="25" t="e">
        <f t="shared" si="38"/>
        <v>#VALUE!</v>
      </c>
      <c r="M580" s="26">
        <f t="shared" si="39"/>
        <v>0.76687116564417179</v>
      </c>
      <c r="N580" s="22">
        <f>IFERROR(VLOOKUP(A580,'Base ATR'!$1:$1048576,2,0),"")</f>
        <v>45315.457638888889</v>
      </c>
      <c r="O580" s="23">
        <f t="shared" ca="1" si="36"/>
        <v>910.54236111111095</v>
      </c>
      <c r="P580" t="str">
        <f t="shared" si="37"/>
        <v>SOBRE MERCADO</v>
      </c>
      <c r="R580" t="e">
        <f>VLOOKUP(A580,FORMULA!A:A,1,0)</f>
        <v>#N/A</v>
      </c>
    </row>
    <row r="581" spans="1:18" x14ac:dyDescent="0.3">
      <c r="A581" t="s">
        <v>5627</v>
      </c>
      <c r="B581" t="str">
        <f>IFERROR(VLOOKUP(A581,'Base ATP'!$1:$1048576,3,0),"")</f>
        <v>KIA</v>
      </c>
      <c r="C581" s="19" t="str">
        <f>IFERROR(VLOOKUP(A581,'Base ATP'!$1:$1048576,4,0),"")</f>
        <v>SOLUTO</v>
      </c>
      <c r="D581" s="20">
        <v>10300000</v>
      </c>
      <c r="E581" s="20">
        <v>9000000</v>
      </c>
      <c r="F581" s="13" t="s">
        <v>5397</v>
      </c>
      <c r="G581" s="13">
        <f>IFERROR(IF($F581="ALTA",$D581*1.03,
IF($F581="MEDIA",$D581*1,
IF($F581="BAJA",$D581*0.92,
IF($F581="LIQUIDAR",_xlfn.XLOOKUP(A581,Rotación!$A:$A,Rotación!$O:$O,0,0,-1),"")))),"")</f>
        <v>10609000</v>
      </c>
      <c r="H581" s="13">
        <f>IFERROR(IF($F581="ALTA",$D581*1,
IF($F581="MEDIA",$D581*0.97,
IF($F581="BAJA",$D581*0.9,
IF($F581="LIQUIDAR",_xlfn.XLOOKUP(A581,Rotación!$A:$A,Rotación!$O:$O,0,0,-1),"")))),"")</f>
        <v>10300000</v>
      </c>
      <c r="I581" s="13">
        <f>IFERROR(IF($F581="ALTA",$D581*0.97,
IF($F581="MEDIA",$D581*0.94,
IF($F581="BAJA",$D581*0.87,
IF($F581="LIQUIDAR",_xlfn.XLOOKUP(A581,Rotación!$A:$A,Rotación!$O:$O,0,0,-1),"")))),"")</f>
        <v>9991000</v>
      </c>
      <c r="J581" s="13">
        <f>IFERROR(IF($F581="ALTA",$D581*0.94,
IF($F581="MEDIA",$D581*0.9,
IF($F581="BAJA",$D581*0.85,
IF($F581="LIQUIDAR",_xlfn.XLOOKUP(A581,Rotación!$A:$A,Rotación!$O:$O,0,0,-1),"")))),"")</f>
        <v>9682000</v>
      </c>
      <c r="K581" s="13" t="str">
        <f>_xlfn.XLOOKUP(A581,Rotación!$A:$A,Rotación!$P:$P,"",0,-1)</f>
        <v/>
      </c>
      <c r="L581" s="25" t="e">
        <f t="shared" si="38"/>
        <v>#VALUE!</v>
      </c>
      <c r="M581" s="26">
        <f t="shared" si="39"/>
        <v>0.87378640776699024</v>
      </c>
      <c r="N581" s="22">
        <f>IFERROR(VLOOKUP(A581,'Base ATR'!$1:$1048576,2,0),"")</f>
        <v>46191.561805555553</v>
      </c>
      <c r="O581" s="23">
        <f t="shared" ca="1" si="36"/>
        <v>34.438194444446708</v>
      </c>
      <c r="P581" t="str">
        <f t="shared" si="37"/>
        <v>SOBRE MERCADO</v>
      </c>
      <c r="R581" t="e">
        <f>VLOOKUP(A581,FORMULA!A:A,1,0)</f>
        <v>#N/A</v>
      </c>
    </row>
    <row r="582" spans="1:18" x14ac:dyDescent="0.3">
      <c r="A582" t="s">
        <v>5628</v>
      </c>
      <c r="B582" t="str">
        <f>IFERROR(VLOOKUP(A582,'Base ATP'!$1:$1048576,3,0),"")</f>
        <v>DFSK</v>
      </c>
      <c r="C582" s="19">
        <f>IFERROR(VLOOKUP(A582,'Base ATP'!$1:$1048576,4,0),"")</f>
        <v>560</v>
      </c>
      <c r="D582" s="20">
        <v>10200000</v>
      </c>
      <c r="E582" s="20">
        <v>8500000</v>
      </c>
      <c r="F582" s="13" t="s">
        <v>5397</v>
      </c>
      <c r="G582" s="13">
        <f>IFERROR(IF($F582="ALTA",$D582*1.03,
IF($F582="MEDIA",$D582*1,
IF($F582="BAJA",$D582*0.92,
IF($F582="LIQUIDAR",_xlfn.XLOOKUP(A582,Rotación!$A:$A,Rotación!$O:$O,0,0,-1),"")))),"")</f>
        <v>10506000</v>
      </c>
      <c r="H582" s="13">
        <f>IFERROR(IF($F582="ALTA",$D582*1,
IF($F582="MEDIA",$D582*0.97,
IF($F582="BAJA",$D582*0.9,
IF($F582="LIQUIDAR",_xlfn.XLOOKUP(A582,Rotación!$A:$A,Rotación!$O:$O,0,0,-1),"")))),"")</f>
        <v>10200000</v>
      </c>
      <c r="I582" s="13">
        <f>IFERROR(IF($F582="ALTA",$D582*0.97,
IF($F582="MEDIA",$D582*0.94,
IF($F582="BAJA",$D582*0.87,
IF($F582="LIQUIDAR",_xlfn.XLOOKUP(A582,Rotación!$A:$A,Rotación!$O:$O,0,0,-1),"")))),"")</f>
        <v>9894000</v>
      </c>
      <c r="J582" s="13">
        <f>IFERROR(IF($F582="ALTA",$D582*0.94,
IF($F582="MEDIA",$D582*0.9,
IF($F582="BAJA",$D582*0.85,
IF($F582="LIQUIDAR",_xlfn.XLOOKUP(A582,Rotación!$A:$A,Rotación!$O:$O,0,0,-1),"")))),"")</f>
        <v>9588000</v>
      </c>
      <c r="K582" s="13" t="str">
        <f>_xlfn.XLOOKUP(A582,Rotación!$A:$A,Rotación!$P:$P,"",0,-1)</f>
        <v/>
      </c>
      <c r="L582" s="25" t="e">
        <f t="shared" si="38"/>
        <v>#VALUE!</v>
      </c>
      <c r="M582" s="26">
        <f t="shared" si="39"/>
        <v>0.83333333333333337</v>
      </c>
      <c r="N582" s="22" t="str">
        <f>IFERROR(VLOOKUP(A582,'Base ATR'!$1:$1048576,2,0),"")</f>
        <v/>
      </c>
      <c r="O582" s="23" t="str">
        <f t="shared" ca="1" si="36"/>
        <v/>
      </c>
      <c r="P582" t="str">
        <f t="shared" si="37"/>
        <v/>
      </c>
      <c r="R582" t="e">
        <f>VLOOKUP(A582,FORMULA!A:A,1,0)</f>
        <v>#N/A</v>
      </c>
    </row>
    <row r="583" spans="1:18" x14ac:dyDescent="0.3">
      <c r="A583" t="s">
        <v>5629</v>
      </c>
      <c r="B583" t="str">
        <f>IFERROR(VLOOKUP(A583,'Base ATP'!$1:$1048576,3,0),"")</f>
        <v>JEEP</v>
      </c>
      <c r="C583" s="19" t="str">
        <f>IFERROR(VLOOKUP(A583,'Base ATP'!$1:$1048576,4,0),"")</f>
        <v>COMPASS ALL NEW</v>
      </c>
      <c r="D583" s="20">
        <v>9400000</v>
      </c>
      <c r="E583" s="20">
        <v>7500000</v>
      </c>
      <c r="F583" s="13" t="s">
        <v>5398</v>
      </c>
      <c r="G583" s="13">
        <f>IFERROR(IF($F583="ALTA",$D583*1.03,
IF($F583="MEDIA",$D583*1,
IF($F583="BAJA",$D583*0.92,
IF($F583="LIQUIDAR",_xlfn.XLOOKUP(A583,Rotación!$A:$A,Rotación!$O:$O,0,0,-1),"")))),"")</f>
        <v>8648000</v>
      </c>
      <c r="H583" s="13">
        <f>IFERROR(IF($F583="ALTA",$D583*1,
IF($F583="MEDIA",$D583*0.97,
IF($F583="BAJA",$D583*0.9,
IF($F583="LIQUIDAR",_xlfn.XLOOKUP(A583,Rotación!$A:$A,Rotación!$O:$O,0,0,-1),"")))),"")</f>
        <v>8460000</v>
      </c>
      <c r="I583" s="13">
        <f>IFERROR(IF($F583="ALTA",$D583*0.97,
IF($F583="MEDIA",$D583*0.94,
IF($F583="BAJA",$D583*0.87,
IF($F583="LIQUIDAR",_xlfn.XLOOKUP(A583,Rotación!$A:$A,Rotación!$O:$O,0,0,-1),"")))),"")</f>
        <v>8178000</v>
      </c>
      <c r="J583" s="13">
        <f>IFERROR(IF($F583="ALTA",$D583*0.94,
IF($F583="MEDIA",$D583*0.9,
IF($F583="BAJA",$D583*0.85,
IF($F583="LIQUIDAR",_xlfn.XLOOKUP(A583,Rotación!$A:$A,Rotación!$O:$O,0,0,-1),"")))),"")</f>
        <v>7990000</v>
      </c>
      <c r="K583" s="13" t="str">
        <f>_xlfn.XLOOKUP(A583,Rotación!$A:$A,Rotación!$P:$P,"",0,-1)</f>
        <v/>
      </c>
      <c r="L583" s="25" t="e">
        <f t="shared" si="38"/>
        <v>#VALUE!</v>
      </c>
      <c r="M583" s="26">
        <f t="shared" si="39"/>
        <v>0.7978723404255319</v>
      </c>
      <c r="N583" s="22">
        <f>IFERROR(VLOOKUP(A583,'Base ATR'!$1:$1048576,2,0),"")</f>
        <v>46169.549305555556</v>
      </c>
      <c r="O583" s="23">
        <f t="shared" ca="1" si="36"/>
        <v>56.450694444443798</v>
      </c>
      <c r="P583" t="str">
        <f t="shared" si="37"/>
        <v>SOBRE MERCADO</v>
      </c>
      <c r="R583" t="e">
        <f>VLOOKUP(A583,FORMULA!A:A,1,0)</f>
        <v>#N/A</v>
      </c>
    </row>
    <row r="584" spans="1:18" x14ac:dyDescent="0.3">
      <c r="A584" t="s">
        <v>5630</v>
      </c>
      <c r="B584" t="str">
        <f>IFERROR(VLOOKUP(A584,'Base ATP'!$1:$1048576,3,0),"")</f>
        <v>KIA</v>
      </c>
      <c r="C584" s="19" t="str">
        <f>IFERROR(VLOOKUP(A584,'Base ATP'!$1:$1048576,4,0),"")</f>
        <v>MORNING</v>
      </c>
      <c r="D584" s="20">
        <v>10200000</v>
      </c>
      <c r="E584" s="20">
        <v>9000000</v>
      </c>
      <c r="F584" s="13" t="s">
        <v>5397</v>
      </c>
      <c r="G584" s="13">
        <f>IFERROR(IF($F584="ALTA",$D584*1.03,
IF($F584="MEDIA",$D584*1,
IF($F584="BAJA",$D584*0.92,
IF($F584="LIQUIDAR",_xlfn.XLOOKUP(A584,Rotación!$A:$A,Rotación!$O:$O,0,0,-1),"")))),"")</f>
        <v>10506000</v>
      </c>
      <c r="H584" s="13">
        <f>IFERROR(IF($F584="ALTA",$D584*1,
IF($F584="MEDIA",$D584*0.97,
IF($F584="BAJA",$D584*0.9,
IF($F584="LIQUIDAR",_xlfn.XLOOKUP(A584,Rotación!$A:$A,Rotación!$O:$O,0,0,-1),"")))),"")</f>
        <v>10200000</v>
      </c>
      <c r="I584" s="13">
        <f>IFERROR(IF($F584="ALTA",$D584*0.97,
IF($F584="MEDIA",$D584*0.94,
IF($F584="BAJA",$D584*0.87,
IF($F584="LIQUIDAR",_xlfn.XLOOKUP(A584,Rotación!$A:$A,Rotación!$O:$O,0,0,-1),"")))),"")</f>
        <v>9894000</v>
      </c>
      <c r="J584" s="13">
        <f>IFERROR(IF($F584="ALTA",$D584*0.94,
IF($F584="MEDIA",$D584*0.9,
IF($F584="BAJA",$D584*0.85,
IF($F584="LIQUIDAR",_xlfn.XLOOKUP(A584,Rotación!$A:$A,Rotación!$O:$O,0,0,-1),"")))),"")</f>
        <v>9588000</v>
      </c>
      <c r="K584" s="13" t="str">
        <f>_xlfn.XLOOKUP(A584,Rotación!$A:$A,Rotación!$P:$P,"",0,-1)</f>
        <v/>
      </c>
      <c r="L584" s="25" t="e">
        <f t="shared" si="38"/>
        <v>#VALUE!</v>
      </c>
      <c r="M584" s="26">
        <f t="shared" si="39"/>
        <v>0.88235294117647056</v>
      </c>
      <c r="N584" s="22" t="str">
        <f>IFERROR(VLOOKUP(A584,'Base ATR'!$1:$1048576,2,0),"")</f>
        <v/>
      </c>
      <c r="O584" s="23" t="str">
        <f t="shared" ca="1" si="36"/>
        <v/>
      </c>
      <c r="P584" t="str">
        <f t="shared" si="37"/>
        <v/>
      </c>
      <c r="R584" t="e">
        <f>VLOOKUP(A584,FORMULA!A:A,1,0)</f>
        <v>#N/A</v>
      </c>
    </row>
    <row r="585" spans="1:18" x14ac:dyDescent="0.3">
      <c r="A585" t="s">
        <v>5631</v>
      </c>
      <c r="B585" t="str">
        <f>IFERROR(VLOOKUP(A585,'Base ATP'!$1:$1048576,3,0),"")</f>
        <v>FORD</v>
      </c>
      <c r="C585" s="19" t="str">
        <f>IFERROR(VLOOKUP(A585,'Base ATP'!$1:$1048576,4,0),"")</f>
        <v>TERRITORY</v>
      </c>
      <c r="D585" s="20">
        <v>12400000</v>
      </c>
      <c r="E585" s="20">
        <v>10000000</v>
      </c>
      <c r="F585" s="13" t="s">
        <v>5397</v>
      </c>
      <c r="G585" s="13">
        <f>IFERROR(IF($F585="ALTA",$D585*1.03,
IF($F585="MEDIA",$D585*1,
IF($F585="BAJA",$D585*0.92,
IF($F585="LIQUIDAR",_xlfn.XLOOKUP(A585,Rotación!$A:$A,Rotación!$O:$O,0,0,-1),"")))),"")</f>
        <v>12772000</v>
      </c>
      <c r="H585" s="13">
        <f>IFERROR(IF($F585="ALTA",$D585*1,
IF($F585="MEDIA",$D585*0.97,
IF($F585="BAJA",$D585*0.9,
IF($F585="LIQUIDAR",_xlfn.XLOOKUP(A585,Rotación!$A:$A,Rotación!$O:$O,0,0,-1),"")))),"")</f>
        <v>12400000</v>
      </c>
      <c r="I585" s="13">
        <f>IFERROR(IF($F585="ALTA",$D585*0.97,
IF($F585="MEDIA",$D585*0.94,
IF($F585="BAJA",$D585*0.87,
IF($F585="LIQUIDAR",_xlfn.XLOOKUP(A585,Rotación!$A:$A,Rotación!$O:$O,0,0,-1),"")))),"")</f>
        <v>12028000</v>
      </c>
      <c r="J585" s="13">
        <f>IFERROR(IF($F585="ALTA",$D585*0.94,
IF($F585="MEDIA",$D585*0.9,
IF($F585="BAJA",$D585*0.85,
IF($F585="LIQUIDAR",_xlfn.XLOOKUP(A585,Rotación!$A:$A,Rotación!$O:$O,0,0,-1),"")))),"")</f>
        <v>11656000</v>
      </c>
      <c r="K585" s="13" t="str">
        <f>_xlfn.XLOOKUP(A585,Rotación!$A:$A,Rotación!$P:$P,"",0,-1)</f>
        <v/>
      </c>
      <c r="L585" s="25" t="e">
        <f t="shared" si="38"/>
        <v>#VALUE!</v>
      </c>
      <c r="M585" s="26">
        <f t="shared" si="39"/>
        <v>0.80645161290322576</v>
      </c>
      <c r="N585" s="22" t="str">
        <f>IFERROR(VLOOKUP(A585,'Base ATR'!$1:$1048576,2,0),"")</f>
        <v/>
      </c>
      <c r="O585" s="23" t="str">
        <f t="shared" ca="1" si="36"/>
        <v/>
      </c>
      <c r="P585" t="str">
        <f t="shared" si="37"/>
        <v/>
      </c>
      <c r="R585" t="e">
        <f>VLOOKUP(A585,FORMULA!A:A,1,0)</f>
        <v>#N/A</v>
      </c>
    </row>
    <row r="586" spans="1:18" x14ac:dyDescent="0.3">
      <c r="A586" t="s">
        <v>5632</v>
      </c>
      <c r="B586" t="str">
        <f>IFERROR(VLOOKUP(A586,'Base ATP'!$1:$1048576,3,0),"")</f>
        <v>FORD</v>
      </c>
      <c r="C586" s="19" t="str">
        <f>IFERROR(VLOOKUP(A586,'Base ATP'!$1:$1048576,4,0),"")</f>
        <v>ESCAPE NEW</v>
      </c>
      <c r="D586" s="20">
        <v>11200000</v>
      </c>
      <c r="E586" s="20">
        <v>9200000</v>
      </c>
      <c r="F586" s="13" t="s">
        <v>5397</v>
      </c>
      <c r="G586" s="13">
        <f>IFERROR(IF($F586="ALTA",$D586*1.03,
IF($F586="MEDIA",$D586*1,
IF($F586="BAJA",$D586*0.92,
IF($F586="LIQUIDAR",_xlfn.XLOOKUP(A586,Rotación!$A:$A,Rotación!$O:$O,0,0,-1),"")))),"")</f>
        <v>11536000</v>
      </c>
      <c r="H586" s="13">
        <f>IFERROR(IF($F586="ALTA",$D586*1,
IF($F586="MEDIA",$D586*0.97,
IF($F586="BAJA",$D586*0.9,
IF($F586="LIQUIDAR",_xlfn.XLOOKUP(A586,Rotación!$A:$A,Rotación!$O:$O,0,0,-1),"")))),"")</f>
        <v>11200000</v>
      </c>
      <c r="I586" s="13">
        <f>IFERROR(IF($F586="ALTA",$D586*0.97,
IF($F586="MEDIA",$D586*0.94,
IF($F586="BAJA",$D586*0.87,
IF($F586="LIQUIDAR",_xlfn.XLOOKUP(A586,Rotación!$A:$A,Rotación!$O:$O,0,0,-1),"")))),"")</f>
        <v>10864000</v>
      </c>
      <c r="J586" s="13">
        <f>IFERROR(IF($F586="ALTA",$D586*0.94,
IF($F586="MEDIA",$D586*0.9,
IF($F586="BAJA",$D586*0.85,
IF($F586="LIQUIDAR",_xlfn.XLOOKUP(A586,Rotación!$A:$A,Rotación!$O:$O,0,0,-1),"")))),"")</f>
        <v>10528000</v>
      </c>
      <c r="K586" s="13" t="str">
        <f>_xlfn.XLOOKUP(A586,Rotación!$A:$A,Rotación!$P:$P,"",0,-1)</f>
        <v/>
      </c>
      <c r="L586" s="25" t="e">
        <f t="shared" si="38"/>
        <v>#VALUE!</v>
      </c>
      <c r="M586" s="26">
        <f t="shared" si="39"/>
        <v>0.8214285714285714</v>
      </c>
      <c r="N586" s="22" t="str">
        <f>IFERROR(VLOOKUP(A586,'Base ATR'!$1:$1048576,2,0),"")</f>
        <v/>
      </c>
      <c r="O586" s="23" t="str">
        <f t="shared" ca="1" si="36"/>
        <v/>
      </c>
      <c r="P586" t="str">
        <f t="shared" si="37"/>
        <v/>
      </c>
      <c r="R586" t="e">
        <f>VLOOKUP(A586,FORMULA!A:A,1,0)</f>
        <v>#N/A</v>
      </c>
    </row>
    <row r="587" spans="1:18" x14ac:dyDescent="0.3">
      <c r="A587" t="s">
        <v>5633</v>
      </c>
      <c r="B587" t="str">
        <f>IFERROR(VLOOKUP(A587,'Base ATP'!$1:$1048576,3,0),"")</f>
        <v>GEELY</v>
      </c>
      <c r="C587" s="19" t="str">
        <f>IFERROR(VLOOKUP(A587,'Base ATP'!$1:$1048576,4,0),"")</f>
        <v>X7 SPORT</v>
      </c>
      <c r="D587" s="20">
        <v>7300000</v>
      </c>
      <c r="E587" s="20">
        <v>6000000</v>
      </c>
      <c r="F587" s="13" t="s">
        <v>5397</v>
      </c>
      <c r="G587" s="13">
        <f>IFERROR(IF($F587="ALTA",$D587*1.03,
IF($F587="MEDIA",$D587*1,
IF($F587="BAJA",$D587*0.92,
IF($F587="LIQUIDAR",_xlfn.XLOOKUP(A587,Rotación!$A:$A,Rotación!$O:$O,0,0,-1),"")))),"")</f>
        <v>7519000</v>
      </c>
      <c r="H587" s="13">
        <f>IFERROR(IF($F587="ALTA",$D587*1,
IF($F587="MEDIA",$D587*0.97,
IF($F587="BAJA",$D587*0.9,
IF($F587="LIQUIDAR",_xlfn.XLOOKUP(A587,Rotación!$A:$A,Rotación!$O:$O,0,0,-1),"")))),"")</f>
        <v>7300000</v>
      </c>
      <c r="I587" s="13">
        <f>IFERROR(IF($F587="ALTA",$D587*0.97,
IF($F587="MEDIA",$D587*0.94,
IF($F587="BAJA",$D587*0.87,
IF($F587="LIQUIDAR",_xlfn.XLOOKUP(A587,Rotación!$A:$A,Rotación!$O:$O,0,0,-1),"")))),"")</f>
        <v>7081000</v>
      </c>
      <c r="J587" s="13">
        <f>IFERROR(IF($F587="ALTA",$D587*0.94,
IF($F587="MEDIA",$D587*0.9,
IF($F587="BAJA",$D587*0.85,
IF($F587="LIQUIDAR",_xlfn.XLOOKUP(A587,Rotación!$A:$A,Rotación!$O:$O,0,0,-1),"")))),"")</f>
        <v>6862000</v>
      </c>
      <c r="K587" s="13" t="str">
        <f>_xlfn.XLOOKUP(A587,Rotación!$A:$A,Rotación!$P:$P,"",0,-1)</f>
        <v/>
      </c>
      <c r="L587" s="25" t="e">
        <f t="shared" si="38"/>
        <v>#VALUE!</v>
      </c>
      <c r="M587" s="26">
        <f t="shared" si="39"/>
        <v>0.82191780821917804</v>
      </c>
      <c r="N587" s="22" t="str">
        <f>IFERROR(VLOOKUP(A587,'Base ATR'!$1:$1048576,2,0),"")</f>
        <v/>
      </c>
      <c r="O587" s="23" t="str">
        <f t="shared" ca="1" si="36"/>
        <v/>
      </c>
      <c r="P587" t="str">
        <f t="shared" si="37"/>
        <v/>
      </c>
      <c r="R587" t="e">
        <f>VLOOKUP(A587,FORMULA!A:A,1,0)</f>
        <v>#N/A</v>
      </c>
    </row>
    <row r="588" spans="1:18" x14ac:dyDescent="0.3">
      <c r="A588" t="s">
        <v>417</v>
      </c>
      <c r="B588" t="str">
        <f>IFERROR(VLOOKUP(A588,'Base ATP'!$1:$1048576,3,0),"")</f>
        <v>BYD</v>
      </c>
      <c r="C588" s="19" t="str">
        <f>IFERROR(VLOOKUP(A588,'Base ATP'!$1:$1048576,4,0),"")</f>
        <v>SONG PLUS DM-I</v>
      </c>
      <c r="D588" s="20">
        <v>22100000</v>
      </c>
      <c r="E588" s="20">
        <v>20000000</v>
      </c>
      <c r="F588" s="13" t="s">
        <v>4033</v>
      </c>
      <c r="G588" s="13">
        <f>IFERROR(IF($F588="ALTA",$D588*1.03,
IF($F588="MEDIA",$D588*1,
IF($F588="BAJA",$D588*0.92,
IF($F588="LIQUIDAR",_xlfn.XLOOKUP(A588,Rotación!$A:$A,Rotación!$O:$O,0,0,-1),"")))),"")</f>
        <v>22100000</v>
      </c>
      <c r="H588" s="13">
        <f>IFERROR(IF($F588="ALTA",$D588*1,
IF($F588="MEDIA",$D588*0.97,
IF($F588="BAJA",$D588*0.9,
IF($F588="LIQUIDAR",_xlfn.XLOOKUP(A588,Rotación!$A:$A,Rotación!$O:$O,0,0,-1),"")))),"")</f>
        <v>21437000</v>
      </c>
      <c r="I588" s="13">
        <f>IFERROR(IF($F588="ALTA",$D588*0.97,
IF($F588="MEDIA",$D588*0.94,
IF($F588="BAJA",$D588*0.87,
IF($F588="LIQUIDAR",_xlfn.XLOOKUP(A588,Rotación!$A:$A,Rotación!$O:$O,0,0,-1),"")))),"")</f>
        <v>20774000</v>
      </c>
      <c r="J588" s="13">
        <f>IFERROR(IF($F588="ALTA",$D588*0.94,
IF($F588="MEDIA",$D588*0.9,
IF($F588="BAJA",$D588*0.85,
IF($F588="LIQUIDAR",_xlfn.XLOOKUP(A588,Rotación!$A:$A,Rotación!$O:$O,0,0,-1),"")))),"")</f>
        <v>19890000</v>
      </c>
      <c r="K588" s="13">
        <f>_xlfn.XLOOKUP(A588,Rotación!$A:$A,Rotación!$P:$P,"",0,-1)</f>
        <v>20990000</v>
      </c>
      <c r="L588" s="25">
        <f t="shared" si="38"/>
        <v>-1110000</v>
      </c>
      <c r="M588" s="26">
        <f t="shared" si="39"/>
        <v>0.90497737556561086</v>
      </c>
      <c r="N588" s="22">
        <f>IFERROR(VLOOKUP(A588,'Base ATR'!$1:$1048576,2,0),"")</f>
        <v>46013.522222222222</v>
      </c>
      <c r="O588" s="23">
        <f t="shared" ca="1" si="36"/>
        <v>212.4777777777781</v>
      </c>
      <c r="P588" t="str">
        <f t="shared" si="37"/>
        <v>BAJO MERCADO</v>
      </c>
      <c r="R588" t="e">
        <f>VLOOKUP(A588,FORMULA!A:A,1,0)</f>
        <v>#N/A</v>
      </c>
    </row>
    <row r="589" spans="1:18" x14ac:dyDescent="0.3">
      <c r="A589" t="s">
        <v>6267</v>
      </c>
      <c r="B589" t="str">
        <f>IFERROR(VLOOKUP(A589,'Base ATP'!$1:$1048576,3,0),"")</f>
        <v>KIA</v>
      </c>
      <c r="C589" s="19" t="str">
        <f>IFERROR(VLOOKUP(A589,'Base ATP'!$1:$1048576,4,0),"")</f>
        <v>NUEVO SONET</v>
      </c>
      <c r="D589" s="20">
        <v>15000000</v>
      </c>
      <c r="E589" s="20">
        <v>12000000</v>
      </c>
      <c r="F589" s="13" t="s">
        <v>4033</v>
      </c>
      <c r="G589" s="13">
        <f>IFERROR(IF($F589="ALTA",$D589*1.03,
IF($F589="MEDIA",$D589*1,
IF($F589="BAJA",$D589*0.92,
IF($F589="LIQUIDAR",_xlfn.XLOOKUP(A589,Rotación!$A:$A,Rotación!$O:$O,0,0,-1),"")))),"")</f>
        <v>15000000</v>
      </c>
      <c r="H589" s="13">
        <f>IFERROR(IF($F589="ALTA",$D589*1,
IF($F589="MEDIA",$D589*0.97,
IF($F589="BAJA",$D589*0.9,
IF($F589="LIQUIDAR",_xlfn.XLOOKUP(A589,Rotación!$A:$A,Rotación!$O:$O,0,0,-1),"")))),"")</f>
        <v>14550000</v>
      </c>
      <c r="I589" s="13">
        <f>IFERROR(IF($F589="ALTA",$D589*0.97,
IF($F589="MEDIA",$D589*0.94,
IF($F589="BAJA",$D589*0.87,
IF($F589="LIQUIDAR",_xlfn.XLOOKUP(A589,Rotación!$A:$A,Rotación!$O:$O,0,0,-1),"")))),"")</f>
        <v>14100000</v>
      </c>
      <c r="J589" s="13">
        <f>IFERROR(IF($F589="ALTA",$D589*0.94,
IF($F589="MEDIA",$D589*0.9,
IF($F589="BAJA",$D589*0.85,
IF($F589="LIQUIDAR",_xlfn.XLOOKUP(A589,Rotación!$A:$A,Rotación!$O:$O,0,0,-1),"")))),"")</f>
        <v>13500000</v>
      </c>
      <c r="K589" s="13" t="str">
        <f>_xlfn.XLOOKUP(A589,Rotación!$A:$A,Rotación!$P:$P,"",0,-1)</f>
        <v/>
      </c>
      <c r="L589" s="25" t="e">
        <f t="shared" si="38"/>
        <v>#VALUE!</v>
      </c>
      <c r="M589" s="26">
        <f t="shared" si="39"/>
        <v>0.8</v>
      </c>
      <c r="N589" s="22" t="str">
        <f>IFERROR(VLOOKUP(A589,'Base ATR'!$1:$1048576,2,0),"")</f>
        <v/>
      </c>
      <c r="O589" s="23" t="str">
        <f t="shared" ca="1" si="36"/>
        <v/>
      </c>
      <c r="P589" t="str">
        <f t="shared" si="37"/>
        <v/>
      </c>
      <c r="R589" t="e">
        <f>VLOOKUP(A589,FORMULA!A:A,1,0)</f>
        <v>#N/A</v>
      </c>
    </row>
    <row r="590" spans="1:18" x14ac:dyDescent="0.3">
      <c r="A590" t="s">
        <v>6268</v>
      </c>
      <c r="B590" t="str">
        <f>IFERROR(VLOOKUP(A590,'Base ATP'!$1:$1048576,3,0),"")</f>
        <v>SUBARU</v>
      </c>
      <c r="C590" s="19" t="str">
        <f>IFERROR(VLOOKUP(A590,'Base ATP'!$1:$1048576,4,0),"")</f>
        <v>OUTBACK ALL NEW</v>
      </c>
      <c r="D590" s="20">
        <v>17700000</v>
      </c>
      <c r="E590" s="20">
        <v>14500000</v>
      </c>
      <c r="F590" s="13" t="s">
        <v>4033</v>
      </c>
      <c r="G590" s="13">
        <f>IFERROR(IF($F590="ALTA",$D590*1.03,
IF($F590="MEDIA",$D590*1,
IF($F590="BAJA",$D590*0.92,
IF($F590="LIQUIDAR",_xlfn.XLOOKUP(A590,Rotación!$A:$A,Rotación!$O:$O,0,0,-1),"")))),"")</f>
        <v>17700000</v>
      </c>
      <c r="H590" s="13">
        <f>IFERROR(IF($F590="ALTA",$D590*1,
IF($F590="MEDIA",$D590*0.97,
IF($F590="BAJA",$D590*0.9,
IF($F590="LIQUIDAR",_xlfn.XLOOKUP(A590,Rotación!$A:$A,Rotación!$O:$O,0,0,-1),"")))),"")</f>
        <v>17169000</v>
      </c>
      <c r="I590" s="13">
        <f>IFERROR(IF($F590="ALTA",$D590*0.97,
IF($F590="MEDIA",$D590*0.94,
IF($F590="BAJA",$D590*0.87,
IF($F590="LIQUIDAR",_xlfn.XLOOKUP(A590,Rotación!$A:$A,Rotación!$O:$O,0,0,-1),"")))),"")</f>
        <v>16637999.999999998</v>
      </c>
      <c r="J590" s="13">
        <f>IFERROR(IF($F590="ALTA",$D590*0.94,
IF($F590="MEDIA",$D590*0.9,
IF($F590="BAJA",$D590*0.85,
IF($F590="LIQUIDAR",_xlfn.XLOOKUP(A590,Rotación!$A:$A,Rotación!$O:$O,0,0,-1),"")))),"")</f>
        <v>15930000</v>
      </c>
      <c r="K590" s="13" t="str">
        <f>_xlfn.XLOOKUP(A590,Rotación!$A:$A,Rotación!$P:$P,"",0,-1)</f>
        <v/>
      </c>
      <c r="L590" s="25" t="e">
        <f t="shared" si="38"/>
        <v>#VALUE!</v>
      </c>
      <c r="M590" s="26">
        <f t="shared" si="39"/>
        <v>0.8192090395480226</v>
      </c>
      <c r="N590" s="22" t="str">
        <f>IFERROR(VLOOKUP(A590,'Base ATR'!$1:$1048576,2,0),"")</f>
        <v/>
      </c>
      <c r="O590" s="23" t="str">
        <f t="shared" ca="1" si="36"/>
        <v/>
      </c>
      <c r="P590" t="str">
        <f t="shared" si="37"/>
        <v/>
      </c>
      <c r="R590" t="e">
        <f>VLOOKUP(A590,FORMULA!A:A,1,0)</f>
        <v>#N/A</v>
      </c>
    </row>
    <row r="591" spans="1:18" x14ac:dyDescent="0.3">
      <c r="A591" t="s">
        <v>6269</v>
      </c>
      <c r="B591" t="str">
        <f>IFERROR(VLOOKUP(A591,'Base ATP'!$1:$1048576,3,0),"")</f>
        <v>PEUGEOT</v>
      </c>
      <c r="C591" s="19">
        <f>IFERROR(VLOOKUP(A591,'Base ATP'!$1:$1048576,4,0),"")</f>
        <v>208</v>
      </c>
      <c r="D591" s="20">
        <v>13300000</v>
      </c>
      <c r="E591" s="20">
        <v>10500000</v>
      </c>
      <c r="F591" s="13" t="s">
        <v>5398</v>
      </c>
      <c r="G591" s="13">
        <f>IFERROR(IF($F591="ALTA",$D591*1.03,
IF($F591="MEDIA",$D591*1,
IF($F591="BAJA",$D591*0.92,
IF($F591="LIQUIDAR",_xlfn.XLOOKUP(A591,Rotación!$A:$A,Rotación!$O:$O,0,0,-1),"")))),"")</f>
        <v>12236000</v>
      </c>
      <c r="H591" s="13">
        <f>IFERROR(IF($F591="ALTA",$D591*1,
IF($F591="MEDIA",$D591*0.97,
IF($F591="BAJA",$D591*0.9,
IF($F591="LIQUIDAR",_xlfn.XLOOKUP(A591,Rotación!$A:$A,Rotación!$O:$O,0,0,-1),"")))),"")</f>
        <v>11970000</v>
      </c>
      <c r="I591" s="13">
        <f>IFERROR(IF($F591="ALTA",$D591*0.97,
IF($F591="MEDIA",$D591*0.94,
IF($F591="BAJA",$D591*0.87,
IF($F591="LIQUIDAR",_xlfn.XLOOKUP(A591,Rotación!$A:$A,Rotación!$O:$O,0,0,-1),"")))),"")</f>
        <v>11571000</v>
      </c>
      <c r="J591" s="13">
        <f>IFERROR(IF($F591="ALTA",$D591*0.94,
IF($F591="MEDIA",$D591*0.9,
IF($F591="BAJA",$D591*0.85,
IF($F591="LIQUIDAR",_xlfn.XLOOKUP(A591,Rotación!$A:$A,Rotación!$O:$O,0,0,-1),"")))),"")</f>
        <v>11305000</v>
      </c>
      <c r="K591" s="13" t="str">
        <f>_xlfn.XLOOKUP(A591,Rotación!$A:$A,Rotación!$P:$P,"",0,-1)</f>
        <v/>
      </c>
      <c r="L591" s="25" t="e">
        <f t="shared" si="38"/>
        <v>#VALUE!</v>
      </c>
      <c r="M591" s="26">
        <f t="shared" si="39"/>
        <v>0.78947368421052633</v>
      </c>
      <c r="N591" s="22" t="str">
        <f>IFERROR(VLOOKUP(A591,'Base ATR'!$1:$1048576,2,0),"")</f>
        <v/>
      </c>
      <c r="O591" s="23" t="str">
        <f t="shared" ca="1" si="36"/>
        <v/>
      </c>
      <c r="P591" t="str">
        <f t="shared" si="37"/>
        <v/>
      </c>
      <c r="R591" t="e">
        <f>VLOOKUP(A591,FORMULA!A:A,1,0)</f>
        <v>#N/A</v>
      </c>
    </row>
    <row r="592" spans="1:18" x14ac:dyDescent="0.3">
      <c r="A592" t="s">
        <v>6270</v>
      </c>
      <c r="B592" t="str">
        <f>IFERROR(VLOOKUP(A592,'Base ATP'!$1:$1048576,3,0),"")</f>
        <v>CHERY</v>
      </c>
      <c r="C592" s="19" t="str">
        <f>IFERROR(VLOOKUP(A592,'Base ATP'!$1:$1048576,4,0),"")</f>
        <v>TIGGO 7 PRO</v>
      </c>
      <c r="D592" s="20">
        <v>12000000</v>
      </c>
      <c r="E592" s="20">
        <v>11000000</v>
      </c>
      <c r="F592" s="13" t="s">
        <v>4033</v>
      </c>
      <c r="G592" s="13">
        <f>IFERROR(IF($F592="ALTA",$D592*1.03,
IF($F592="MEDIA",$D592*1,
IF($F592="BAJA",$D592*0.92,
IF($F592="LIQUIDAR",_xlfn.XLOOKUP(A592,Rotación!$A:$A,Rotación!$O:$O,0,0,-1),"")))),"")</f>
        <v>12000000</v>
      </c>
      <c r="H592" s="13">
        <f>IFERROR(IF($F592="ALTA",$D592*1,
IF($F592="MEDIA",$D592*0.97,
IF($F592="BAJA",$D592*0.9,
IF($F592="LIQUIDAR",_xlfn.XLOOKUP(A592,Rotación!$A:$A,Rotación!$O:$O,0,0,-1),"")))),"")</f>
        <v>11640000</v>
      </c>
      <c r="I592" s="13">
        <f>IFERROR(IF($F592="ALTA",$D592*0.97,
IF($F592="MEDIA",$D592*0.94,
IF($F592="BAJA",$D592*0.87,
IF($F592="LIQUIDAR",_xlfn.XLOOKUP(A592,Rotación!$A:$A,Rotación!$O:$O,0,0,-1),"")))),"")</f>
        <v>11280000</v>
      </c>
      <c r="J592" s="13">
        <f>IFERROR(IF($F592="ALTA",$D592*0.94,
IF($F592="MEDIA",$D592*0.9,
IF($F592="BAJA",$D592*0.85,
IF($F592="LIQUIDAR",_xlfn.XLOOKUP(A592,Rotación!$A:$A,Rotación!$O:$O,0,0,-1),"")))),"")</f>
        <v>10800000</v>
      </c>
      <c r="K592" s="13" t="str">
        <f>_xlfn.XLOOKUP(A592,Rotación!$A:$A,Rotación!$P:$P,"",0,-1)</f>
        <v/>
      </c>
      <c r="L592" s="25" t="e">
        <f t="shared" si="38"/>
        <v>#VALUE!</v>
      </c>
      <c r="M592" s="26">
        <f t="shared" si="39"/>
        <v>0.91666666666666663</v>
      </c>
      <c r="N592" s="22" t="str">
        <f>IFERROR(VLOOKUP(A592,'Base ATR'!$1:$1048576,2,0),"")</f>
        <v/>
      </c>
      <c r="O592" s="23" t="str">
        <f t="shared" ca="1" si="36"/>
        <v/>
      </c>
      <c r="P592" t="str">
        <f t="shared" si="37"/>
        <v/>
      </c>
      <c r="R592" t="e">
        <f>VLOOKUP(A592,FORMULA!A:A,1,0)</f>
        <v>#N/A</v>
      </c>
    </row>
    <row r="593" spans="1:18" x14ac:dyDescent="0.3">
      <c r="A593" t="s">
        <v>6271</v>
      </c>
      <c r="B593" t="str">
        <f>IFERROR(VLOOKUP(A593,'Base ATP'!$1:$1048576,3,0),"")</f>
        <v>CHEVROLET</v>
      </c>
      <c r="C593" s="19" t="str">
        <f>IFERROR(VLOOKUP(A593,'Base ATP'!$1:$1048576,4,0),"")</f>
        <v>GROOVE</v>
      </c>
      <c r="D593" s="20">
        <v>9800000</v>
      </c>
      <c r="E593" s="20">
        <v>8100000</v>
      </c>
      <c r="F593" s="13" t="s">
        <v>4033</v>
      </c>
      <c r="G593" s="13">
        <f>IFERROR(IF($F593="ALTA",$D593*1.03,
IF($F593="MEDIA",$D593*1,
IF($F593="BAJA",$D593*0.92,
IF($F593="LIQUIDAR",_xlfn.XLOOKUP(A593,Rotación!$A:$A,Rotación!$O:$O,0,0,-1),"")))),"")</f>
        <v>9800000</v>
      </c>
      <c r="H593" s="13">
        <f>IFERROR(IF($F593="ALTA",$D593*1,
IF($F593="MEDIA",$D593*0.97,
IF($F593="BAJA",$D593*0.9,
IF($F593="LIQUIDAR",_xlfn.XLOOKUP(A593,Rotación!$A:$A,Rotación!$O:$O,0,0,-1),"")))),"")</f>
        <v>9506000</v>
      </c>
      <c r="I593" s="13">
        <f>IFERROR(IF($F593="ALTA",$D593*0.97,
IF($F593="MEDIA",$D593*0.94,
IF($F593="BAJA",$D593*0.87,
IF($F593="LIQUIDAR",_xlfn.XLOOKUP(A593,Rotación!$A:$A,Rotación!$O:$O,0,0,-1),"")))),"")</f>
        <v>9212000</v>
      </c>
      <c r="J593" s="13">
        <f>IFERROR(IF($F593="ALTA",$D593*0.94,
IF($F593="MEDIA",$D593*0.9,
IF($F593="BAJA",$D593*0.85,
IF($F593="LIQUIDAR",_xlfn.XLOOKUP(A593,Rotación!$A:$A,Rotación!$O:$O,0,0,-1),"")))),"")</f>
        <v>8820000</v>
      </c>
      <c r="K593" s="13" t="str">
        <f>_xlfn.XLOOKUP(A593,Rotación!$A:$A,Rotación!$P:$P,"",0,-1)</f>
        <v/>
      </c>
      <c r="L593" s="25" t="e">
        <f t="shared" si="38"/>
        <v>#VALUE!</v>
      </c>
      <c r="M593" s="26">
        <f t="shared" si="39"/>
        <v>0.82653061224489799</v>
      </c>
      <c r="N593" s="22" t="str">
        <f>IFERROR(VLOOKUP(A593,'Base ATR'!$1:$1048576,2,0),"")</f>
        <v/>
      </c>
      <c r="O593" s="23" t="str">
        <f t="shared" ref="O593:O656" ca="1" si="40">IF(N593="","",TODAY()-N593)</f>
        <v/>
      </c>
      <c r="P593" t="str">
        <f t="shared" ref="P593:P656" si="41">IF(N593="", "", IF(K593 &gt; D593, "SOBRE MERCADO", IF(K593 &lt; D593, "BAJO MERCADO", "ALINEADO")))</f>
        <v/>
      </c>
      <c r="R593" t="e">
        <f>VLOOKUP(A593,FORMULA!A:A,1,0)</f>
        <v>#N/A</v>
      </c>
    </row>
    <row r="594" spans="1:18" x14ac:dyDescent="0.3">
      <c r="A594" t="s">
        <v>6272</v>
      </c>
      <c r="B594" t="str">
        <f>IFERROR(VLOOKUP(A594,'Base ATP'!$1:$1048576,3,0),"")</f>
        <v>SUBARU</v>
      </c>
      <c r="C594" s="19" t="str">
        <f>IFERROR(VLOOKUP(A594,'Base ATP'!$1:$1048576,4,0),"")</f>
        <v>FORESTER</v>
      </c>
      <c r="D594" s="20">
        <v>22000000</v>
      </c>
      <c r="E594" s="20">
        <v>20000000</v>
      </c>
      <c r="F594" s="13" t="s">
        <v>4033</v>
      </c>
      <c r="G594" s="13">
        <f>IFERROR(IF($F594="ALTA",$D594*1.03,
IF($F594="MEDIA",$D594*1,
IF($F594="BAJA",$D594*0.92,
IF($F594="LIQUIDAR",_xlfn.XLOOKUP(A594,Rotación!$A:$A,Rotación!$O:$O,0,0,-1),"")))),"")</f>
        <v>22000000</v>
      </c>
      <c r="H594" s="13">
        <f>IFERROR(IF($F594="ALTA",$D594*1,
IF($F594="MEDIA",$D594*0.97,
IF($F594="BAJA",$D594*0.9,
IF($F594="LIQUIDAR",_xlfn.XLOOKUP(A594,Rotación!$A:$A,Rotación!$O:$O,0,0,-1),"")))),"")</f>
        <v>21340000</v>
      </c>
      <c r="I594" s="13">
        <f>IFERROR(IF($F594="ALTA",$D594*0.97,
IF($F594="MEDIA",$D594*0.94,
IF($F594="BAJA",$D594*0.87,
IF($F594="LIQUIDAR",_xlfn.XLOOKUP(A594,Rotación!$A:$A,Rotación!$O:$O,0,0,-1),"")))),"")</f>
        <v>20680000</v>
      </c>
      <c r="J594" s="13">
        <f>IFERROR(IF($F594="ALTA",$D594*0.94,
IF($F594="MEDIA",$D594*0.9,
IF($F594="BAJA",$D594*0.85,
IF($F594="LIQUIDAR",_xlfn.XLOOKUP(A594,Rotación!$A:$A,Rotación!$O:$O,0,0,-1),"")))),"")</f>
        <v>19800000</v>
      </c>
      <c r="K594" s="13" t="str">
        <f>_xlfn.XLOOKUP(A594,Rotación!$A:$A,Rotación!$P:$P,"",0,-1)</f>
        <v/>
      </c>
      <c r="L594" s="25" t="e">
        <f t="shared" si="38"/>
        <v>#VALUE!</v>
      </c>
      <c r="M594" s="26">
        <f t="shared" si="39"/>
        <v>0.90909090909090906</v>
      </c>
      <c r="N594" s="22">
        <f>IFERROR(VLOOKUP(A594,'Base ATR'!$1:$1048576,2,0),"")</f>
        <v>46108.480555555558</v>
      </c>
      <c r="O594" s="23">
        <f t="shared" ca="1" si="40"/>
        <v>117.51944444444234</v>
      </c>
      <c r="P594" t="str">
        <f t="shared" si="41"/>
        <v>SOBRE MERCADO</v>
      </c>
      <c r="R594" t="e">
        <f>VLOOKUP(A594,FORMULA!A:A,1,0)</f>
        <v>#N/A</v>
      </c>
    </row>
    <row r="595" spans="1:18" x14ac:dyDescent="0.3">
      <c r="A595" t="s">
        <v>6273</v>
      </c>
      <c r="B595" t="str">
        <f>IFERROR(VLOOKUP(A595,'Base ATP'!$1:$1048576,3,0),"")</f>
        <v>FORD</v>
      </c>
      <c r="C595" s="19" t="str">
        <f>IFERROR(VLOOKUP(A595,'Base ATP'!$1:$1048576,4,0),"")</f>
        <v>NUEVA RANGER</v>
      </c>
      <c r="D595" s="20">
        <v>24400000</v>
      </c>
      <c r="E595" s="20">
        <v>20700000</v>
      </c>
      <c r="F595" s="13" t="s">
        <v>4033</v>
      </c>
      <c r="G595" s="13">
        <f>IFERROR(IF($F595="ALTA",$D595*1.03,
IF($F595="MEDIA",$D595*1,
IF($F595="BAJA",$D595*0.92,
IF($F595="LIQUIDAR",_xlfn.XLOOKUP(A595,Rotación!$A:$A,Rotación!$O:$O,0,0,-1),"")))),"")</f>
        <v>24400000</v>
      </c>
      <c r="H595" s="13">
        <f>IFERROR(IF($F595="ALTA",$D595*1,
IF($F595="MEDIA",$D595*0.97,
IF($F595="BAJA",$D595*0.9,
IF($F595="LIQUIDAR",_xlfn.XLOOKUP(A595,Rotación!$A:$A,Rotación!$O:$O,0,0,-1),"")))),"")</f>
        <v>23668000</v>
      </c>
      <c r="I595" s="13">
        <f>IFERROR(IF($F595="ALTA",$D595*0.97,
IF($F595="MEDIA",$D595*0.94,
IF($F595="BAJA",$D595*0.87,
IF($F595="LIQUIDAR",_xlfn.XLOOKUP(A595,Rotación!$A:$A,Rotación!$O:$O,0,0,-1),"")))),"")</f>
        <v>22936000</v>
      </c>
      <c r="J595" s="13">
        <f>IFERROR(IF($F595="ALTA",$D595*0.94,
IF($F595="MEDIA",$D595*0.9,
IF($F595="BAJA",$D595*0.85,
IF($F595="LIQUIDAR",_xlfn.XLOOKUP(A595,Rotación!$A:$A,Rotación!$O:$O,0,0,-1),"")))),"")</f>
        <v>21960000</v>
      </c>
      <c r="K595" s="13">
        <f>_xlfn.XLOOKUP(A595,Rotación!$A:$A,Rotación!$P:$P,"",0,-1)</f>
        <v>24990000</v>
      </c>
      <c r="L595" s="25">
        <f t="shared" si="38"/>
        <v>590000</v>
      </c>
      <c r="M595" s="26">
        <f t="shared" si="39"/>
        <v>0.84836065573770492</v>
      </c>
      <c r="N595" s="22">
        <f>IFERROR(VLOOKUP(A595,'Base ATR'!$1:$1048576,2,0),"")</f>
        <v>46139.418749999997</v>
      </c>
      <c r="O595" s="23">
        <f t="shared" ca="1" si="40"/>
        <v>86.58125000000291</v>
      </c>
      <c r="P595" t="str">
        <f t="shared" si="41"/>
        <v>SOBRE MERCADO</v>
      </c>
      <c r="R595" t="e">
        <f>VLOOKUP(A595,FORMULA!A:A,1,0)</f>
        <v>#N/A</v>
      </c>
    </row>
    <row r="596" spans="1:18" x14ac:dyDescent="0.3">
      <c r="A596" t="s">
        <v>4759</v>
      </c>
      <c r="B596" t="str">
        <f>IFERROR(VLOOKUP(A596,'Base ATP'!$1:$1048576,3,0),"")</f>
        <v>PEUGEOT</v>
      </c>
      <c r="C596" s="19" t="str">
        <f>IFERROR(VLOOKUP(A596,'Base ATP'!$1:$1048576,4,0),"")</f>
        <v>NUEVO 5008</v>
      </c>
      <c r="D596" s="20">
        <v>17800000</v>
      </c>
      <c r="E596" s="20">
        <v>14600000</v>
      </c>
      <c r="F596" s="13" t="s">
        <v>5398</v>
      </c>
      <c r="G596" s="13">
        <f>IFERROR(IF($F596="ALTA",$D596*1.03,
IF($F596="MEDIA",$D596*1,
IF($F596="BAJA",$D596*0.92,
IF($F596="LIQUIDAR",_xlfn.XLOOKUP(A596,Rotación!$A:$A,Rotación!$O:$O,0,0,-1),"")))),"")</f>
        <v>16376000</v>
      </c>
      <c r="H596" s="13">
        <f>IFERROR(IF($F596="ALTA",$D596*1,
IF($F596="MEDIA",$D596*0.97,
IF($F596="BAJA",$D596*0.9,
IF($F596="LIQUIDAR",_xlfn.XLOOKUP(A596,Rotación!$A:$A,Rotación!$O:$O,0,0,-1),"")))),"")</f>
        <v>16020000</v>
      </c>
      <c r="I596" s="13">
        <f>IFERROR(IF($F596="ALTA",$D596*0.97,
IF($F596="MEDIA",$D596*0.94,
IF($F596="BAJA",$D596*0.87,
IF($F596="LIQUIDAR",_xlfn.XLOOKUP(A596,Rotación!$A:$A,Rotación!$O:$O,0,0,-1),"")))),"")</f>
        <v>15486000</v>
      </c>
      <c r="J596" s="13">
        <f>IFERROR(IF($F596="ALTA",$D596*0.94,
IF($F596="MEDIA",$D596*0.9,
IF($F596="BAJA",$D596*0.85,
IF($F596="LIQUIDAR",_xlfn.XLOOKUP(A596,Rotación!$A:$A,Rotación!$O:$O,0,0,-1),"")))),"")</f>
        <v>15130000</v>
      </c>
      <c r="K596" s="13">
        <f>_xlfn.XLOOKUP(A596,Rotación!$A:$A,Rotación!$P:$P,"",0,-1)</f>
        <v>16490000</v>
      </c>
      <c r="L596" s="25">
        <f t="shared" si="38"/>
        <v>-1310000</v>
      </c>
      <c r="M596" s="26">
        <f t="shared" si="39"/>
        <v>0.8202247191011236</v>
      </c>
      <c r="N596" s="22">
        <f>IFERROR(VLOOKUP(A596,'Base ATR'!$1:$1048576,2,0),"")</f>
        <v>46106.79583333333</v>
      </c>
      <c r="O596" s="23">
        <f t="shared" ca="1" si="40"/>
        <v>119.20416666667006</v>
      </c>
      <c r="P596" t="str">
        <f t="shared" si="41"/>
        <v>BAJO MERCADO</v>
      </c>
      <c r="R596" t="e">
        <f>VLOOKUP(A596,FORMULA!A:A,1,0)</f>
        <v>#N/A</v>
      </c>
    </row>
    <row r="597" spans="1:18" x14ac:dyDescent="0.3">
      <c r="A597" t="s">
        <v>6274</v>
      </c>
      <c r="B597" t="str">
        <f>IFERROR(VLOOKUP(A597,'Base ATP'!$1:$1048576,3,0),"")</f>
        <v>MITSUBISHI</v>
      </c>
      <c r="C597" s="19" t="str">
        <f>IFERROR(VLOOKUP(A597,'Base ATP'!$1:$1048576,4,0),"")</f>
        <v>XPANDER</v>
      </c>
      <c r="D597" s="20">
        <v>14400000</v>
      </c>
      <c r="E597" s="20">
        <v>11700000</v>
      </c>
      <c r="F597" s="13" t="s">
        <v>4033</v>
      </c>
      <c r="G597" s="13">
        <f>IFERROR(IF($F597="ALTA",$D597*1.03,
IF($F597="MEDIA",$D597*1,
IF($F597="BAJA",$D597*0.92,
IF($F597="LIQUIDAR",_xlfn.XLOOKUP(A597,Rotación!$A:$A,Rotación!$O:$O,0,0,-1),"")))),"")</f>
        <v>14400000</v>
      </c>
      <c r="H597" s="13">
        <f>IFERROR(IF($F597="ALTA",$D597*1,
IF($F597="MEDIA",$D597*0.97,
IF($F597="BAJA",$D597*0.9,
IF($F597="LIQUIDAR",_xlfn.XLOOKUP(A597,Rotación!$A:$A,Rotación!$O:$O,0,0,-1),"")))),"")</f>
        <v>13968000</v>
      </c>
      <c r="I597" s="13">
        <f>IFERROR(IF($F597="ALTA",$D597*0.97,
IF($F597="MEDIA",$D597*0.94,
IF($F597="BAJA",$D597*0.87,
IF($F597="LIQUIDAR",_xlfn.XLOOKUP(A597,Rotación!$A:$A,Rotación!$O:$O,0,0,-1),"")))),"")</f>
        <v>13536000</v>
      </c>
      <c r="J597" s="13">
        <f>IFERROR(IF($F597="ALTA",$D597*0.94,
IF($F597="MEDIA",$D597*0.9,
IF($F597="BAJA",$D597*0.85,
IF($F597="LIQUIDAR",_xlfn.XLOOKUP(A597,Rotación!$A:$A,Rotación!$O:$O,0,0,-1),"")))),"")</f>
        <v>12960000</v>
      </c>
      <c r="K597" s="13" t="str">
        <f>_xlfn.XLOOKUP(A597,Rotación!$A:$A,Rotación!$P:$P,"",0,-1)</f>
        <v/>
      </c>
      <c r="L597" s="25" t="e">
        <f t="shared" si="38"/>
        <v>#VALUE!</v>
      </c>
      <c r="M597" s="26">
        <f t="shared" si="39"/>
        <v>0.8125</v>
      </c>
      <c r="N597" s="22" t="str">
        <f>IFERROR(VLOOKUP(A597,'Base ATR'!$1:$1048576,2,0),"")</f>
        <v/>
      </c>
      <c r="O597" s="23" t="str">
        <f t="shared" ca="1" si="40"/>
        <v/>
      </c>
      <c r="P597" t="str">
        <f t="shared" si="41"/>
        <v/>
      </c>
      <c r="R597" t="e">
        <f>VLOOKUP(A597,FORMULA!A:A,1,0)</f>
        <v>#N/A</v>
      </c>
    </row>
    <row r="598" spans="1:18" x14ac:dyDescent="0.3">
      <c r="A598" t="s">
        <v>6275</v>
      </c>
      <c r="B598" t="str">
        <f>IFERROR(VLOOKUP(A598,'Base ATP'!$1:$1048576,3,0),"")</f>
        <v>MAZDA</v>
      </c>
      <c r="C598" s="19" t="str">
        <f>IFERROR(VLOOKUP(A598,'Base ATP'!$1:$1048576,4,0),"")</f>
        <v>BT-50</v>
      </c>
      <c r="D598" s="20">
        <v>16800000</v>
      </c>
      <c r="E598" s="20">
        <v>14300000</v>
      </c>
      <c r="F598" s="13" t="s">
        <v>4033</v>
      </c>
      <c r="G598" s="13">
        <f>IFERROR(IF($F598="ALTA",$D598*1.03,
IF($F598="MEDIA",$D598*1,
IF($F598="BAJA",$D598*0.92,
IF($F598="LIQUIDAR",_xlfn.XLOOKUP(A598,Rotación!$A:$A,Rotación!$O:$O,0,0,-1),"")))),"")</f>
        <v>16800000</v>
      </c>
      <c r="H598" s="13">
        <f>IFERROR(IF($F598="ALTA",$D598*1,
IF($F598="MEDIA",$D598*0.97,
IF($F598="BAJA",$D598*0.9,
IF($F598="LIQUIDAR",_xlfn.XLOOKUP(A598,Rotación!$A:$A,Rotación!$O:$O,0,0,-1),"")))),"")</f>
        <v>16296000</v>
      </c>
      <c r="I598" s="13">
        <f>IFERROR(IF($F598="ALTA",$D598*0.97,
IF($F598="MEDIA",$D598*0.94,
IF($F598="BAJA",$D598*0.87,
IF($F598="LIQUIDAR",_xlfn.XLOOKUP(A598,Rotación!$A:$A,Rotación!$O:$O,0,0,-1),"")))),"")</f>
        <v>15792000</v>
      </c>
      <c r="J598" s="13">
        <f>IFERROR(IF($F598="ALTA",$D598*0.94,
IF($F598="MEDIA",$D598*0.9,
IF($F598="BAJA",$D598*0.85,
IF($F598="LIQUIDAR",_xlfn.XLOOKUP(A598,Rotación!$A:$A,Rotación!$O:$O,0,0,-1),"")))),"")</f>
        <v>15120000</v>
      </c>
      <c r="K598" s="13" t="str">
        <f>_xlfn.XLOOKUP(A598,Rotación!$A:$A,Rotación!$P:$P,"",0,-1)</f>
        <v/>
      </c>
      <c r="L598" s="25" t="e">
        <f t="shared" si="38"/>
        <v>#VALUE!</v>
      </c>
      <c r="M598" s="26">
        <f t="shared" si="39"/>
        <v>0.85119047619047616</v>
      </c>
      <c r="N598" s="22" t="str">
        <f>IFERROR(VLOOKUP(A598,'Base ATR'!$1:$1048576,2,0),"")</f>
        <v/>
      </c>
      <c r="O598" s="23" t="str">
        <f t="shared" ca="1" si="40"/>
        <v/>
      </c>
      <c r="P598" t="str">
        <f t="shared" si="41"/>
        <v/>
      </c>
      <c r="R598" t="e">
        <f>VLOOKUP(A598,FORMULA!A:A,1,0)</f>
        <v>#N/A</v>
      </c>
    </row>
    <row r="599" spans="1:18" x14ac:dyDescent="0.3">
      <c r="A599" t="s">
        <v>6276</v>
      </c>
      <c r="B599" t="str">
        <f>IFERROR(VLOOKUP(A599,'Base ATP'!$1:$1048576,3,0),"")</f>
        <v>VOLKSWAGEN</v>
      </c>
      <c r="C599" s="19" t="str">
        <f>IFERROR(VLOOKUP(A599,'Base ATP'!$1:$1048576,4,0),"")</f>
        <v>VOYAGE</v>
      </c>
      <c r="D599" s="20">
        <v>7350000</v>
      </c>
      <c r="E599" s="20">
        <v>6000000</v>
      </c>
      <c r="F599" s="13" t="s">
        <v>4033</v>
      </c>
      <c r="G599" s="13">
        <f>IFERROR(IF($F599="ALTA",$D599*1.03,
IF($F599="MEDIA",$D599*1,
IF($F599="BAJA",$D599*0.92,
IF($F599="LIQUIDAR",_xlfn.XLOOKUP(A599,Rotación!$A:$A,Rotación!$O:$O,0,0,-1),"")))),"")</f>
        <v>7350000</v>
      </c>
      <c r="H599" s="13">
        <f>IFERROR(IF($F599="ALTA",$D599*1,
IF($F599="MEDIA",$D599*0.97,
IF($F599="BAJA",$D599*0.9,
IF($F599="LIQUIDAR",_xlfn.XLOOKUP(A599,Rotación!$A:$A,Rotación!$O:$O,0,0,-1),"")))),"")</f>
        <v>7129500</v>
      </c>
      <c r="I599" s="13">
        <f>IFERROR(IF($F599="ALTA",$D599*0.97,
IF($F599="MEDIA",$D599*0.94,
IF($F599="BAJA",$D599*0.87,
IF($F599="LIQUIDAR",_xlfn.XLOOKUP(A599,Rotación!$A:$A,Rotación!$O:$O,0,0,-1),"")))),"")</f>
        <v>6909000</v>
      </c>
      <c r="J599" s="13">
        <f>IFERROR(IF($F599="ALTA",$D599*0.94,
IF($F599="MEDIA",$D599*0.9,
IF($F599="BAJA",$D599*0.85,
IF($F599="LIQUIDAR",_xlfn.XLOOKUP(A599,Rotación!$A:$A,Rotación!$O:$O,0,0,-1),"")))),"")</f>
        <v>6615000</v>
      </c>
      <c r="K599" s="13" t="str">
        <f>_xlfn.XLOOKUP(A599,Rotación!$A:$A,Rotación!$P:$P,"",0,-1)</f>
        <v/>
      </c>
      <c r="L599" s="25" t="e">
        <f t="shared" si="38"/>
        <v>#VALUE!</v>
      </c>
      <c r="M599" s="26">
        <f t="shared" si="39"/>
        <v>0.81632653061224492</v>
      </c>
      <c r="N599" s="22" t="str">
        <f>IFERROR(VLOOKUP(A599,'Base ATR'!$1:$1048576,2,0),"")</f>
        <v/>
      </c>
      <c r="O599" s="23" t="str">
        <f t="shared" ca="1" si="40"/>
        <v/>
      </c>
      <c r="P599" t="str">
        <f t="shared" si="41"/>
        <v/>
      </c>
      <c r="R599" t="e">
        <f>VLOOKUP(A599,FORMULA!A:A,1,0)</f>
        <v>#N/A</v>
      </c>
    </row>
    <row r="600" spans="1:18" x14ac:dyDescent="0.3">
      <c r="A600" t="s">
        <v>6277</v>
      </c>
      <c r="B600" t="str">
        <f>IFERROR(VLOOKUP(A600,'Base ATP'!$1:$1048576,3,0),"")</f>
        <v>HAVAL</v>
      </c>
      <c r="C600" s="19" t="str">
        <f>IFERROR(VLOOKUP(A600,'Base ATP'!$1:$1048576,4,0),"")</f>
        <v>H6 GT</v>
      </c>
      <c r="D600" s="20">
        <v>18500000</v>
      </c>
      <c r="E600" s="20">
        <v>15500000</v>
      </c>
      <c r="F600" s="13" t="s">
        <v>4033</v>
      </c>
      <c r="G600" s="13">
        <f>IFERROR(IF($F600="ALTA",$D600*1.03,
IF($F600="MEDIA",$D600*1,
IF($F600="BAJA",$D600*0.92,
IF($F600="LIQUIDAR",_xlfn.XLOOKUP(A600,Rotación!$A:$A,Rotación!$O:$O,0,0,-1),"")))),"")</f>
        <v>18500000</v>
      </c>
      <c r="H600" s="13">
        <f>IFERROR(IF($F600="ALTA",$D600*1,
IF($F600="MEDIA",$D600*0.97,
IF($F600="BAJA",$D600*0.9,
IF($F600="LIQUIDAR",_xlfn.XLOOKUP(A600,Rotación!$A:$A,Rotación!$O:$O,0,0,-1),"")))),"")</f>
        <v>17945000</v>
      </c>
      <c r="I600" s="13">
        <f>IFERROR(IF($F600="ALTA",$D600*0.97,
IF($F600="MEDIA",$D600*0.94,
IF($F600="BAJA",$D600*0.87,
IF($F600="LIQUIDAR",_xlfn.XLOOKUP(A600,Rotación!$A:$A,Rotación!$O:$O,0,0,-1),"")))),"")</f>
        <v>17390000</v>
      </c>
      <c r="J600" s="13">
        <f>IFERROR(IF($F600="ALTA",$D600*0.94,
IF($F600="MEDIA",$D600*0.9,
IF($F600="BAJA",$D600*0.85,
IF($F600="LIQUIDAR",_xlfn.XLOOKUP(A600,Rotación!$A:$A,Rotación!$O:$O,0,0,-1),"")))),"")</f>
        <v>16650000</v>
      </c>
      <c r="K600" s="13" t="str">
        <f>_xlfn.XLOOKUP(A600,Rotación!$A:$A,Rotación!$P:$P,"",0,-1)</f>
        <v/>
      </c>
      <c r="L600" s="25" t="e">
        <f t="shared" si="38"/>
        <v>#VALUE!</v>
      </c>
      <c r="M600" s="26">
        <f t="shared" si="39"/>
        <v>0.83783783783783783</v>
      </c>
      <c r="N600" s="22" t="str">
        <f>IFERROR(VLOOKUP(A600,'Base ATR'!$1:$1048576,2,0),"")</f>
        <v/>
      </c>
      <c r="O600" s="23" t="str">
        <f t="shared" ca="1" si="40"/>
        <v/>
      </c>
      <c r="P600" t="str">
        <f t="shared" si="41"/>
        <v/>
      </c>
      <c r="R600" t="e">
        <f>VLOOKUP(A600,FORMULA!A:A,1,0)</f>
        <v>#N/A</v>
      </c>
    </row>
    <row r="601" spans="1:18" x14ac:dyDescent="0.3">
      <c r="A601" t="s">
        <v>6278</v>
      </c>
      <c r="B601" t="str">
        <f>IFERROR(VLOOKUP(A601,'Base ATP'!$1:$1048576,3,0),"")</f>
        <v>CHERY</v>
      </c>
      <c r="C601" s="19" t="str">
        <f>IFERROR(VLOOKUP(A601,'Base ATP'!$1:$1048576,4,0),"")</f>
        <v>TIGGO 8 PRO</v>
      </c>
      <c r="D601" s="20">
        <v>13700000</v>
      </c>
      <c r="E601" s="20">
        <v>11300000</v>
      </c>
      <c r="F601" s="13" t="s">
        <v>4033</v>
      </c>
      <c r="G601" s="13">
        <f>IFERROR(IF($F601="ALTA",$D601*1.03,
IF($F601="MEDIA",$D601*1,
IF($F601="BAJA",$D601*0.92,
IF($F601="LIQUIDAR",_xlfn.XLOOKUP(A601,Rotación!$A:$A,Rotación!$O:$O,0,0,-1),"")))),"")</f>
        <v>13700000</v>
      </c>
      <c r="H601" s="13">
        <f>IFERROR(IF($F601="ALTA",$D601*1,
IF($F601="MEDIA",$D601*0.97,
IF($F601="BAJA",$D601*0.9,
IF($F601="LIQUIDAR",_xlfn.XLOOKUP(A601,Rotación!$A:$A,Rotación!$O:$O,0,0,-1),"")))),"")</f>
        <v>13289000</v>
      </c>
      <c r="I601" s="13">
        <f>IFERROR(IF($F601="ALTA",$D601*0.97,
IF($F601="MEDIA",$D601*0.94,
IF($F601="BAJA",$D601*0.87,
IF($F601="LIQUIDAR",_xlfn.XLOOKUP(A601,Rotación!$A:$A,Rotación!$O:$O,0,0,-1),"")))),"")</f>
        <v>12878000</v>
      </c>
      <c r="J601" s="13">
        <f>IFERROR(IF($F601="ALTA",$D601*0.94,
IF($F601="MEDIA",$D601*0.9,
IF($F601="BAJA",$D601*0.85,
IF($F601="LIQUIDAR",_xlfn.XLOOKUP(A601,Rotación!$A:$A,Rotación!$O:$O,0,0,-1),"")))),"")</f>
        <v>12330000</v>
      </c>
      <c r="K601" s="13" t="str">
        <f>_xlfn.XLOOKUP(A601,Rotación!$A:$A,Rotación!$P:$P,"",0,-1)</f>
        <v/>
      </c>
      <c r="L601" s="25" t="e">
        <f t="shared" si="38"/>
        <v>#VALUE!</v>
      </c>
      <c r="M601" s="26">
        <f t="shared" si="39"/>
        <v>0.82481751824817517</v>
      </c>
      <c r="N601" s="22" t="str">
        <f>IFERROR(VLOOKUP(A601,'Base ATR'!$1:$1048576,2,0),"")</f>
        <v/>
      </c>
      <c r="O601" s="23" t="str">
        <f t="shared" ca="1" si="40"/>
        <v/>
      </c>
      <c r="P601" t="str">
        <f t="shared" si="41"/>
        <v/>
      </c>
      <c r="R601" t="e">
        <f>VLOOKUP(A601,FORMULA!A:A,1,0)</f>
        <v>#N/A</v>
      </c>
    </row>
    <row r="602" spans="1:18" x14ac:dyDescent="0.3">
      <c r="A602" t="s">
        <v>6279</v>
      </c>
      <c r="B602" t="str">
        <f>IFERROR(VLOOKUP(A602,'Base ATP'!$1:$1048576,3,0),"")</f>
        <v>OMODA</v>
      </c>
      <c r="C602" s="19" t="str">
        <f>IFERROR(VLOOKUP(A602,'Base ATP'!$1:$1048576,4,0),"")</f>
        <v>C5</v>
      </c>
      <c r="D602" s="20">
        <v>11300000</v>
      </c>
      <c r="E602" s="20">
        <v>9500000</v>
      </c>
      <c r="F602" s="13" t="s">
        <v>4033</v>
      </c>
      <c r="G602" s="13">
        <f>IFERROR(IF($F602="ALTA",$D602*1.03,
IF($F602="MEDIA",$D602*1,
IF($F602="BAJA",$D602*0.92,
IF($F602="LIQUIDAR",_xlfn.XLOOKUP(A602,Rotación!$A:$A,Rotación!$O:$O,0,0,-1),"")))),"")</f>
        <v>11300000</v>
      </c>
      <c r="H602" s="13">
        <f>IFERROR(IF($F602="ALTA",$D602*1,
IF($F602="MEDIA",$D602*0.97,
IF($F602="BAJA",$D602*0.9,
IF($F602="LIQUIDAR",_xlfn.XLOOKUP(A602,Rotación!$A:$A,Rotación!$O:$O,0,0,-1),"")))),"")</f>
        <v>10961000</v>
      </c>
      <c r="I602" s="13">
        <f>IFERROR(IF($F602="ALTA",$D602*0.97,
IF($F602="MEDIA",$D602*0.94,
IF($F602="BAJA",$D602*0.87,
IF($F602="LIQUIDAR",_xlfn.XLOOKUP(A602,Rotación!$A:$A,Rotación!$O:$O,0,0,-1),"")))),"")</f>
        <v>10622000</v>
      </c>
      <c r="J602" s="13">
        <f>IFERROR(IF($F602="ALTA",$D602*0.94,
IF($F602="MEDIA",$D602*0.9,
IF($F602="BAJA",$D602*0.85,
IF($F602="LIQUIDAR",_xlfn.XLOOKUP(A602,Rotación!$A:$A,Rotación!$O:$O,0,0,-1),"")))),"")</f>
        <v>10170000</v>
      </c>
      <c r="K602" s="13" t="str">
        <f>_xlfn.XLOOKUP(A602,Rotación!$A:$A,Rotación!$P:$P,"",0,-1)</f>
        <v/>
      </c>
      <c r="L602" s="25" t="e">
        <f t="shared" si="38"/>
        <v>#VALUE!</v>
      </c>
      <c r="M602" s="26">
        <f t="shared" si="39"/>
        <v>0.84070796460176989</v>
      </c>
      <c r="N602" s="22" t="str">
        <f>IFERROR(VLOOKUP(A602,'Base ATR'!$1:$1048576,2,0),"")</f>
        <v/>
      </c>
      <c r="O602" s="23" t="str">
        <f t="shared" ca="1" si="40"/>
        <v/>
      </c>
      <c r="P602" t="str">
        <f t="shared" si="41"/>
        <v/>
      </c>
      <c r="R602" t="e">
        <f>VLOOKUP(A602,FORMULA!A:A,1,0)</f>
        <v>#N/A</v>
      </c>
    </row>
    <row r="603" spans="1:18" x14ac:dyDescent="0.3">
      <c r="A603" t="s">
        <v>5301</v>
      </c>
      <c r="B603" t="str">
        <f>IFERROR(VLOOKUP(A603,'Base ATP'!$1:$1048576,3,0),"")</f>
        <v>KIA</v>
      </c>
      <c r="C603" s="19" t="str">
        <f>IFERROR(VLOOKUP(A603,'Base ATP'!$1:$1048576,4,0),"")</f>
        <v>NIRO</v>
      </c>
      <c r="D603" s="20">
        <v>21700000</v>
      </c>
      <c r="E603" s="20">
        <v>17750000</v>
      </c>
      <c r="F603" s="13" t="s">
        <v>4033</v>
      </c>
      <c r="G603" s="13">
        <f>IFERROR(IF($F603="ALTA",$D603*1.03,
IF($F603="MEDIA",$D603*1,
IF($F603="BAJA",$D603*0.92,
IF($F603="LIQUIDAR",_xlfn.XLOOKUP(A603,Rotación!$A:$A,Rotación!$O:$O,0,0,-1),"")))),"")</f>
        <v>21700000</v>
      </c>
      <c r="H603" s="13">
        <f>IFERROR(IF($F603="ALTA",$D603*1,
IF($F603="MEDIA",$D603*0.97,
IF($F603="BAJA",$D603*0.9,
IF($F603="LIQUIDAR",_xlfn.XLOOKUP(A603,Rotación!$A:$A,Rotación!$O:$O,0,0,-1),"")))),"")</f>
        <v>21049000</v>
      </c>
      <c r="I603" s="13">
        <f>IFERROR(IF($F603="ALTA",$D603*0.97,
IF($F603="MEDIA",$D603*0.94,
IF($F603="BAJA",$D603*0.87,
IF($F603="LIQUIDAR",_xlfn.XLOOKUP(A603,Rotación!$A:$A,Rotación!$O:$O,0,0,-1),"")))),"")</f>
        <v>20398000</v>
      </c>
      <c r="J603" s="13">
        <f>IFERROR(IF($F603="ALTA",$D603*0.94,
IF($F603="MEDIA",$D603*0.9,
IF($F603="BAJA",$D603*0.85,
IF($F603="LIQUIDAR",_xlfn.XLOOKUP(A603,Rotación!$A:$A,Rotación!$O:$O,0,0,-1),"")))),"")</f>
        <v>19530000</v>
      </c>
      <c r="K603" s="13">
        <f>_xlfn.XLOOKUP(A603,Rotación!$A:$A,Rotación!$P:$P,"",0,-1)</f>
        <v>19990000</v>
      </c>
      <c r="L603" s="25">
        <f t="shared" si="38"/>
        <v>-1710000</v>
      </c>
      <c r="M603" s="26">
        <f t="shared" si="39"/>
        <v>0.8179723502304147</v>
      </c>
      <c r="N603" s="22">
        <f>IFERROR(VLOOKUP(A603,'Base ATR'!$1:$1048576,2,0),"")</f>
        <v>46069.759722222225</v>
      </c>
      <c r="O603" s="23">
        <f t="shared" ca="1" si="40"/>
        <v>156.24027777777519</v>
      </c>
      <c r="P603" t="str">
        <f t="shared" si="41"/>
        <v>BAJO MERCADO</v>
      </c>
      <c r="R603" t="e">
        <f>VLOOKUP(A603,FORMULA!A:A,1,0)</f>
        <v>#N/A</v>
      </c>
    </row>
    <row r="604" spans="1:18" x14ac:dyDescent="0.3">
      <c r="A604" t="s">
        <v>6280</v>
      </c>
      <c r="B604" t="str">
        <f>IFERROR(VLOOKUP(A604,'Base ATP'!$1:$1048576,3,0),"")</f>
        <v>BMW</v>
      </c>
      <c r="C604" s="19" t="str">
        <f>IFERROR(VLOOKUP(A604,'Base ATP'!$1:$1048576,4,0),"")</f>
        <v>128 TI</v>
      </c>
      <c r="D604" s="20">
        <v>29700000</v>
      </c>
      <c r="E604" s="20">
        <v>22500000</v>
      </c>
      <c r="F604" s="13" t="s">
        <v>4033</v>
      </c>
      <c r="G604" s="13">
        <f>IFERROR(IF($F604="ALTA",$D604*1.03,
IF($F604="MEDIA",$D604*1,
IF($F604="BAJA",$D604*0.92,
IF($F604="LIQUIDAR",_xlfn.XLOOKUP(A604,Rotación!$A:$A,Rotación!$O:$O,0,0,-1),"")))),"")</f>
        <v>29700000</v>
      </c>
      <c r="H604" s="13">
        <f>IFERROR(IF($F604="ALTA",$D604*1,
IF($F604="MEDIA",$D604*0.97,
IF($F604="BAJA",$D604*0.9,
IF($F604="LIQUIDAR",_xlfn.XLOOKUP(A604,Rotación!$A:$A,Rotación!$O:$O,0,0,-1),"")))),"")</f>
        <v>28809000</v>
      </c>
      <c r="I604" s="13">
        <f>IFERROR(IF($F604="ALTA",$D604*0.97,
IF($F604="MEDIA",$D604*0.94,
IF($F604="BAJA",$D604*0.87,
IF($F604="LIQUIDAR",_xlfn.XLOOKUP(A604,Rotación!$A:$A,Rotación!$O:$O,0,0,-1),"")))),"")</f>
        <v>27918000</v>
      </c>
      <c r="J604" s="13">
        <f>IFERROR(IF($F604="ALTA",$D604*0.94,
IF($F604="MEDIA",$D604*0.9,
IF($F604="BAJA",$D604*0.85,
IF($F604="LIQUIDAR",_xlfn.XLOOKUP(A604,Rotación!$A:$A,Rotación!$O:$O,0,0,-1),"")))),"")</f>
        <v>26730000</v>
      </c>
      <c r="K604" s="13" t="str">
        <f>_xlfn.XLOOKUP(A604,Rotación!$A:$A,Rotación!$P:$P,"",0,-1)</f>
        <v/>
      </c>
      <c r="L604" s="25" t="e">
        <f t="shared" si="38"/>
        <v>#VALUE!</v>
      </c>
      <c r="M604" s="26">
        <f t="shared" si="39"/>
        <v>0.75757575757575757</v>
      </c>
      <c r="N604" s="22" t="str">
        <f>IFERROR(VLOOKUP(A604,'Base ATR'!$1:$1048576,2,0),"")</f>
        <v/>
      </c>
      <c r="O604" s="23" t="str">
        <f t="shared" ca="1" si="40"/>
        <v/>
      </c>
      <c r="P604" t="str">
        <f t="shared" si="41"/>
        <v/>
      </c>
      <c r="R604" t="e">
        <f>VLOOKUP(A604,FORMULA!A:A,1,0)</f>
        <v>#N/A</v>
      </c>
    </row>
    <row r="605" spans="1:18" x14ac:dyDescent="0.3">
      <c r="A605" t="s">
        <v>5543</v>
      </c>
      <c r="B605" t="str">
        <f>IFERROR(VLOOKUP(A605,'Base ATP'!$1:$1048576,3,0),"")</f>
        <v>DFSK</v>
      </c>
      <c r="C605" s="19">
        <f>IFERROR(VLOOKUP(A605,'Base ATP'!$1:$1048576,4,0),"")</f>
        <v>580</v>
      </c>
      <c r="D605" s="20">
        <v>8600000</v>
      </c>
      <c r="E605" s="20">
        <v>6800000</v>
      </c>
      <c r="F605" s="13" t="s">
        <v>4033</v>
      </c>
      <c r="G605" s="13">
        <f>IFERROR(IF($F605="ALTA",$D605*1.03,
IF($F605="MEDIA",$D605*1,
IF($F605="BAJA",$D605*0.92,
IF($F605="LIQUIDAR",_xlfn.XLOOKUP(A605,Rotación!$A:$A,Rotación!$O:$O,0,0,-1),"")))),"")</f>
        <v>8600000</v>
      </c>
      <c r="H605" s="13">
        <f>IFERROR(IF($F605="ALTA",$D605*1,
IF($F605="MEDIA",$D605*0.97,
IF($F605="BAJA",$D605*0.9,
IF($F605="LIQUIDAR",_xlfn.XLOOKUP(A605,Rotación!$A:$A,Rotación!$O:$O,0,0,-1),"")))),"")</f>
        <v>8342000</v>
      </c>
      <c r="I605" s="13">
        <f>IFERROR(IF($F605="ALTA",$D605*0.97,
IF($F605="MEDIA",$D605*0.94,
IF($F605="BAJA",$D605*0.87,
IF($F605="LIQUIDAR",_xlfn.XLOOKUP(A605,Rotación!$A:$A,Rotación!$O:$O,0,0,-1),"")))),"")</f>
        <v>8084000</v>
      </c>
      <c r="J605" s="13">
        <f>IFERROR(IF($F605="ALTA",$D605*0.94,
IF($F605="MEDIA",$D605*0.9,
IF($F605="BAJA",$D605*0.85,
IF($F605="LIQUIDAR",_xlfn.XLOOKUP(A605,Rotación!$A:$A,Rotación!$O:$O,0,0,-1),"")))),"")</f>
        <v>7740000</v>
      </c>
      <c r="K605" s="13" t="str">
        <f>_xlfn.XLOOKUP(A605,Rotación!$A:$A,Rotación!$P:$P,"",0,-1)</f>
        <v/>
      </c>
      <c r="L605" s="25" t="e">
        <f t="shared" si="38"/>
        <v>#VALUE!</v>
      </c>
      <c r="M605" s="26">
        <f t="shared" si="39"/>
        <v>0.79069767441860461</v>
      </c>
      <c r="N605" s="22">
        <f>IFERROR(VLOOKUP(A605,'Base ATR'!$1:$1048576,2,0),"")</f>
        <v>46101.681250000001</v>
      </c>
      <c r="O605" s="23">
        <f t="shared" ca="1" si="40"/>
        <v>124.31874999999854</v>
      </c>
      <c r="P605" t="str">
        <f t="shared" si="41"/>
        <v>SOBRE MERCADO</v>
      </c>
      <c r="R605" t="e">
        <f>VLOOKUP(A605,FORMULA!A:A,1,0)</f>
        <v>#N/A</v>
      </c>
    </row>
    <row r="606" spans="1:18" x14ac:dyDescent="0.3">
      <c r="A606" t="s">
        <v>6281</v>
      </c>
      <c r="B606" t="str">
        <f>IFERROR(VLOOKUP(A606,'Base ATP'!$1:$1048576,3,0),"")</f>
        <v>MAZDA</v>
      </c>
      <c r="C606" s="19" t="str">
        <f>IFERROR(VLOOKUP(A606,'Base ATP'!$1:$1048576,4,0),"")</f>
        <v>ALL NEW 3</v>
      </c>
      <c r="D606" s="20">
        <v>13700000</v>
      </c>
      <c r="E606" s="20">
        <v>11500000</v>
      </c>
      <c r="F606" s="13" t="s">
        <v>4033</v>
      </c>
      <c r="G606" s="13">
        <f>IFERROR(IF($F606="ALTA",$D606*1.03,
IF($F606="MEDIA",$D606*1,
IF($F606="BAJA",$D606*0.92,
IF($F606="LIQUIDAR",_xlfn.XLOOKUP(A606,Rotación!$A:$A,Rotación!$O:$O,0,0,-1),"")))),"")</f>
        <v>13700000</v>
      </c>
      <c r="H606" s="13">
        <f>IFERROR(IF($F606="ALTA",$D606*1,
IF($F606="MEDIA",$D606*0.97,
IF($F606="BAJA",$D606*0.9,
IF($F606="LIQUIDAR",_xlfn.XLOOKUP(A606,Rotación!$A:$A,Rotación!$O:$O,0,0,-1),"")))),"")</f>
        <v>13289000</v>
      </c>
      <c r="I606" s="13">
        <f>IFERROR(IF($F606="ALTA",$D606*0.97,
IF($F606="MEDIA",$D606*0.94,
IF($F606="BAJA",$D606*0.87,
IF($F606="LIQUIDAR",_xlfn.XLOOKUP(A606,Rotación!$A:$A,Rotación!$O:$O,0,0,-1),"")))),"")</f>
        <v>12878000</v>
      </c>
      <c r="J606" s="13">
        <f>IFERROR(IF($F606="ALTA",$D606*0.94,
IF($F606="MEDIA",$D606*0.9,
IF($F606="BAJA",$D606*0.85,
IF($F606="LIQUIDAR",_xlfn.XLOOKUP(A606,Rotación!$A:$A,Rotación!$O:$O,0,0,-1),"")))),"")</f>
        <v>12330000</v>
      </c>
      <c r="K606" s="13" t="str">
        <f>_xlfn.XLOOKUP(A606,Rotación!$A:$A,Rotación!$P:$P,"",0,-1)</f>
        <v/>
      </c>
      <c r="L606" s="25" t="e">
        <f t="shared" si="38"/>
        <v>#VALUE!</v>
      </c>
      <c r="M606" s="26">
        <f t="shared" si="39"/>
        <v>0.83941605839416056</v>
      </c>
      <c r="N606" s="22" t="str">
        <f>IFERROR(VLOOKUP(A606,'Base ATR'!$1:$1048576,2,0),"")</f>
        <v/>
      </c>
      <c r="O606" s="23" t="str">
        <f t="shared" ca="1" si="40"/>
        <v/>
      </c>
      <c r="P606" t="str">
        <f t="shared" si="41"/>
        <v/>
      </c>
      <c r="R606" t="e">
        <f>VLOOKUP(A606,FORMULA!A:A,1,0)</f>
        <v>#N/A</v>
      </c>
    </row>
    <row r="607" spans="1:18" x14ac:dyDescent="0.3">
      <c r="A607" t="s">
        <v>4733</v>
      </c>
      <c r="B607" t="str">
        <f>IFERROR(VLOOKUP(A607,'Base ATP'!$1:$1048576,3,0),"")</f>
        <v>RAM</v>
      </c>
      <c r="C607" s="19" t="str">
        <f>IFERROR(VLOOKUP(A607,'Base ATP'!$1:$1048576,4,0),"")</f>
        <v>NEW 1500</v>
      </c>
      <c r="D607" s="20">
        <v>37100000</v>
      </c>
      <c r="E607" s="20">
        <v>30400000</v>
      </c>
      <c r="F607" s="13" t="s">
        <v>4033</v>
      </c>
      <c r="G607" s="13">
        <f>IFERROR(IF($F607="ALTA",$D607*1.03,
IF($F607="MEDIA",$D607*1,
IF($F607="BAJA",$D607*0.92,
IF($F607="LIQUIDAR",_xlfn.XLOOKUP(A607,Rotación!$A:$A,Rotación!$O:$O,0,0,-1),"")))),"")</f>
        <v>37100000</v>
      </c>
      <c r="H607" s="13">
        <f>IFERROR(IF($F607="ALTA",$D607*1,
IF($F607="MEDIA",$D607*0.97,
IF($F607="BAJA",$D607*0.9,
IF($F607="LIQUIDAR",_xlfn.XLOOKUP(A607,Rotación!$A:$A,Rotación!$O:$O,0,0,-1),"")))),"")</f>
        <v>35987000</v>
      </c>
      <c r="I607" s="13">
        <f>IFERROR(IF($F607="ALTA",$D607*0.97,
IF($F607="MEDIA",$D607*0.94,
IF($F607="BAJA",$D607*0.87,
IF($F607="LIQUIDAR",_xlfn.XLOOKUP(A607,Rotación!$A:$A,Rotación!$O:$O,0,0,-1),"")))),"")</f>
        <v>34874000</v>
      </c>
      <c r="J607" s="13">
        <f>IFERROR(IF($F607="ALTA",$D607*0.94,
IF($F607="MEDIA",$D607*0.9,
IF($F607="BAJA",$D607*0.85,
IF($F607="LIQUIDAR",_xlfn.XLOOKUP(A607,Rotación!$A:$A,Rotación!$O:$O,0,0,-1),"")))),"")</f>
        <v>33390000</v>
      </c>
      <c r="K607" s="13">
        <f>_xlfn.XLOOKUP(A607,Rotación!$A:$A,Rotación!$P:$P,"",0,-1)</f>
        <v>35990000</v>
      </c>
      <c r="L607" s="25">
        <f t="shared" si="38"/>
        <v>-1110000</v>
      </c>
      <c r="M607" s="26">
        <f t="shared" si="39"/>
        <v>0.81940700808625333</v>
      </c>
      <c r="N607" s="22">
        <f>IFERROR(VLOOKUP(A607,'Base ATR'!$1:$1048576,2,0),"")</f>
        <v>46063.42083333333</v>
      </c>
      <c r="O607" s="23">
        <f t="shared" ca="1" si="40"/>
        <v>162.57916666667006</v>
      </c>
      <c r="P607" t="str">
        <f t="shared" si="41"/>
        <v>BAJO MERCADO</v>
      </c>
      <c r="R607" t="e">
        <f>VLOOKUP(A607,FORMULA!A:A,1,0)</f>
        <v>#N/A</v>
      </c>
    </row>
    <row r="608" spans="1:18" x14ac:dyDescent="0.3">
      <c r="A608" t="s">
        <v>5938</v>
      </c>
      <c r="B608" t="str">
        <f>IFERROR(VLOOKUP(A608,'Base ATP'!$1:$1048576,3,0),"")</f>
        <v>KIA</v>
      </c>
      <c r="C608" s="19" t="str">
        <f>IFERROR(VLOOKUP(A608,'Base ATP'!$1:$1048576,4,0),"")</f>
        <v>K3</v>
      </c>
      <c r="D608" s="20">
        <v>16000000</v>
      </c>
      <c r="E608" s="20">
        <v>11800000</v>
      </c>
      <c r="F608" s="13" t="s">
        <v>5398</v>
      </c>
      <c r="G608" s="13">
        <f>IFERROR(IF($F608="ALTA",$D608*1.03,
IF($F608="MEDIA",$D608*1,
IF($F608="BAJA",$D608*0.92,
IF($F608="LIQUIDAR",_xlfn.XLOOKUP(A608,Rotación!$A:$A,Rotación!$O:$O,0,0,-1),"")))),"")</f>
        <v>14720000</v>
      </c>
      <c r="H608" s="13">
        <f>IFERROR(IF($F608="ALTA",$D608*1,
IF($F608="MEDIA",$D608*0.97,
IF($F608="BAJA",$D608*0.9,
IF($F608="LIQUIDAR",_xlfn.XLOOKUP(A608,Rotación!$A:$A,Rotación!$O:$O,0,0,-1),"")))),"")</f>
        <v>14400000</v>
      </c>
      <c r="I608" s="13">
        <f>IFERROR(IF($F608="ALTA",$D608*0.97,
IF($F608="MEDIA",$D608*0.94,
IF($F608="BAJA",$D608*0.87,
IF($F608="LIQUIDAR",_xlfn.XLOOKUP(A608,Rotación!$A:$A,Rotación!$O:$O,0,0,-1),"")))),"")</f>
        <v>13920000</v>
      </c>
      <c r="J608" s="13">
        <f>IFERROR(IF($F608="ALTA",$D608*0.94,
IF($F608="MEDIA",$D608*0.9,
IF($F608="BAJA",$D608*0.85,
IF($F608="LIQUIDAR",_xlfn.XLOOKUP(A608,Rotación!$A:$A,Rotación!$O:$O,0,0,-1),"")))),"")</f>
        <v>13600000</v>
      </c>
      <c r="K608" s="13" t="str">
        <f>_xlfn.XLOOKUP(A608,Rotación!$A:$A,Rotación!$P:$P,"",0,-1)</f>
        <v/>
      </c>
      <c r="L608" s="25" t="e">
        <f t="shared" si="38"/>
        <v>#VALUE!</v>
      </c>
      <c r="M608" s="26">
        <f t="shared" si="39"/>
        <v>0.73750000000000004</v>
      </c>
      <c r="N608" s="22">
        <f>IFERROR(VLOOKUP(A608,'Base ATR'!$1:$1048576,2,0),"")</f>
        <v>46105.486111111109</v>
      </c>
      <c r="O608" s="23">
        <f t="shared" ca="1" si="40"/>
        <v>120.51388888889051</v>
      </c>
      <c r="P608" t="str">
        <f t="shared" si="41"/>
        <v>SOBRE MERCADO</v>
      </c>
      <c r="R608" t="e">
        <f>VLOOKUP(A608,FORMULA!A:A,1,0)</f>
        <v>#N/A</v>
      </c>
    </row>
    <row r="609" spans="1:18" x14ac:dyDescent="0.3">
      <c r="A609" t="s">
        <v>5303</v>
      </c>
      <c r="B609" t="str">
        <f>IFERROR(VLOOKUP(A609,'Base ATP'!$1:$1048576,3,0),"")</f>
        <v>PEUGEOT</v>
      </c>
      <c r="C609" s="19" t="str">
        <f>IFERROR(VLOOKUP(A609,'Base ATP'!$1:$1048576,4,0),"")</f>
        <v>NUEVO 208</v>
      </c>
      <c r="D609" s="20">
        <v>15600000</v>
      </c>
      <c r="E609" s="20">
        <v>11000000</v>
      </c>
      <c r="F609" s="13" t="s">
        <v>5398</v>
      </c>
      <c r="G609" s="13">
        <f>IFERROR(IF($F609="ALTA",$D609*1.03,
IF($F609="MEDIA",$D609*1,
IF($F609="BAJA",$D609*0.92,
IF($F609="LIQUIDAR",_xlfn.XLOOKUP(A609,Rotación!$A:$A,Rotación!$O:$O,0,0,-1),"")))),"")</f>
        <v>14352000</v>
      </c>
      <c r="H609" s="13">
        <f>IFERROR(IF($F609="ALTA",$D609*1,
IF($F609="MEDIA",$D609*0.97,
IF($F609="BAJA",$D609*0.9,
IF($F609="LIQUIDAR",_xlfn.XLOOKUP(A609,Rotación!$A:$A,Rotación!$O:$O,0,0,-1),"")))),"")</f>
        <v>14040000</v>
      </c>
      <c r="I609" s="13">
        <f>IFERROR(IF($F609="ALTA",$D609*0.97,
IF($F609="MEDIA",$D609*0.94,
IF($F609="BAJA",$D609*0.87,
IF($F609="LIQUIDAR",_xlfn.XLOOKUP(A609,Rotación!$A:$A,Rotación!$O:$O,0,0,-1),"")))),"")</f>
        <v>13572000</v>
      </c>
      <c r="J609" s="13">
        <f>IFERROR(IF($F609="ALTA",$D609*0.94,
IF($F609="MEDIA",$D609*0.9,
IF($F609="BAJA",$D609*0.85,
IF($F609="LIQUIDAR",_xlfn.XLOOKUP(A609,Rotación!$A:$A,Rotación!$O:$O,0,0,-1),"")))),"")</f>
        <v>13260000</v>
      </c>
      <c r="K609" s="13" t="str">
        <f>_xlfn.XLOOKUP(A609,Rotación!$A:$A,Rotación!$P:$P,"",0,-1)</f>
        <v/>
      </c>
      <c r="L609" s="25" t="e">
        <f t="shared" si="38"/>
        <v>#VALUE!</v>
      </c>
      <c r="M609" s="26">
        <f t="shared" si="39"/>
        <v>0.70512820512820518</v>
      </c>
      <c r="N609" s="22">
        <f>IFERROR(VLOOKUP(A609,'Base ATR'!$1:$1048576,2,0),"")</f>
        <v>46069.628472222219</v>
      </c>
      <c r="O609" s="23">
        <f t="shared" ca="1" si="40"/>
        <v>156.37152777778101</v>
      </c>
      <c r="P609" t="str">
        <f t="shared" si="41"/>
        <v>SOBRE MERCADO</v>
      </c>
      <c r="R609" t="e">
        <f>VLOOKUP(A609,FORMULA!A:A,1,0)</f>
        <v>#N/A</v>
      </c>
    </row>
    <row r="610" spans="1:18" x14ac:dyDescent="0.3">
      <c r="A610" t="s">
        <v>6285</v>
      </c>
      <c r="B610" t="str">
        <f>IFERROR(VLOOKUP(A610,'Base ATP'!$1:$1048576,3,0),"")</f>
        <v>MITSUBISHI</v>
      </c>
      <c r="C610" s="19" t="str">
        <f>IFERROR(VLOOKUP(A610,'Base ATP'!$1:$1048576,4,0),"")</f>
        <v>ECLIPSE CROSS</v>
      </c>
      <c r="D610" s="20">
        <v>13800000</v>
      </c>
      <c r="E610" s="20">
        <v>11500000</v>
      </c>
      <c r="F610" s="13" t="s">
        <v>4033</v>
      </c>
      <c r="G610" s="13">
        <f>IFERROR(IF($F610="ALTA",$D610*1.03,
IF($F610="MEDIA",$D610*1,
IF($F610="BAJA",$D610*0.92,
IF($F610="LIQUIDAR",_xlfn.XLOOKUP(A610,Rotación!$A:$A,Rotación!$O:$O,0,0,-1),"")))),"")</f>
        <v>13800000</v>
      </c>
      <c r="H610" s="13">
        <f>IFERROR(IF($F610="ALTA",$D610*1,
IF($F610="MEDIA",$D610*0.97,
IF($F610="BAJA",$D610*0.9,
IF($F610="LIQUIDAR",_xlfn.XLOOKUP(A610,Rotación!$A:$A,Rotación!$O:$O,0,0,-1),"")))),"")</f>
        <v>13386000</v>
      </c>
      <c r="I610" s="13">
        <f>IFERROR(IF($F610="ALTA",$D610*0.97,
IF($F610="MEDIA",$D610*0.94,
IF($F610="BAJA",$D610*0.87,
IF($F610="LIQUIDAR",_xlfn.XLOOKUP(A610,Rotación!$A:$A,Rotación!$O:$O,0,0,-1),"")))),"")</f>
        <v>12972000</v>
      </c>
      <c r="J610" s="13">
        <f>IFERROR(IF($F610="ALTA",$D610*0.94,
IF($F610="MEDIA",$D610*0.9,
IF($F610="BAJA",$D610*0.85,
IF($F610="LIQUIDAR",_xlfn.XLOOKUP(A610,Rotación!$A:$A,Rotación!$O:$O,0,0,-1),"")))),"")</f>
        <v>12420000</v>
      </c>
      <c r="K610" s="13" t="str">
        <f>_xlfn.XLOOKUP(A610,Rotación!$A:$A,Rotación!$P:$P,"",0,-1)</f>
        <v/>
      </c>
      <c r="L610" s="25" t="e">
        <f t="shared" si="38"/>
        <v>#VALUE!</v>
      </c>
      <c r="M610" s="26">
        <f t="shared" si="39"/>
        <v>0.83333333333333337</v>
      </c>
      <c r="N610" s="22" t="str">
        <f>IFERROR(VLOOKUP(A610,'Base ATR'!$1:$1048576,2,0),"")</f>
        <v/>
      </c>
      <c r="O610" s="23" t="str">
        <f t="shared" ca="1" si="40"/>
        <v/>
      </c>
      <c r="P610" t="str">
        <f t="shared" si="41"/>
        <v/>
      </c>
      <c r="R610" t="e">
        <f>VLOOKUP(A610,FORMULA!A:A,1,0)</f>
        <v>#N/A</v>
      </c>
    </row>
    <row r="611" spans="1:18" x14ac:dyDescent="0.3">
      <c r="A611" t="s">
        <v>6286</v>
      </c>
      <c r="B611" t="str">
        <f>IFERROR(VLOOKUP(A611,'Base ATP'!$1:$1048576,3,0),"")</f>
        <v>JMC</v>
      </c>
      <c r="C611" s="19" t="str">
        <f>IFERROR(VLOOKUP(A611,'Base ATP'!$1:$1048576,4,0),"")</f>
        <v>GRAND AVENUE</v>
      </c>
      <c r="D611" s="20">
        <v>22800000</v>
      </c>
      <c r="E611" s="20">
        <v>18500000</v>
      </c>
      <c r="F611" s="13" t="s">
        <v>4033</v>
      </c>
      <c r="G611" s="13">
        <f>IFERROR(IF($F611="ALTA",$D611*1.03,
IF($F611="MEDIA",$D611*1,
IF($F611="BAJA",$D611*0.92,
IF($F611="LIQUIDAR",_xlfn.XLOOKUP(A611,Rotación!$A:$A,Rotación!$O:$O,0,0,-1),"")))),"")</f>
        <v>22800000</v>
      </c>
      <c r="H611" s="13">
        <f>IFERROR(IF($F611="ALTA",$D611*1,
IF($F611="MEDIA",$D611*0.97,
IF($F611="BAJA",$D611*0.9,
IF($F611="LIQUIDAR",_xlfn.XLOOKUP(A611,Rotación!$A:$A,Rotación!$O:$O,0,0,-1),"")))),"")</f>
        <v>22116000</v>
      </c>
      <c r="I611" s="13">
        <f>IFERROR(IF($F611="ALTA",$D611*0.97,
IF($F611="MEDIA",$D611*0.94,
IF($F611="BAJA",$D611*0.87,
IF($F611="LIQUIDAR",_xlfn.XLOOKUP(A611,Rotación!$A:$A,Rotación!$O:$O,0,0,-1),"")))),"")</f>
        <v>21432000</v>
      </c>
      <c r="J611" s="13">
        <f>IFERROR(IF($F611="ALTA",$D611*0.94,
IF($F611="MEDIA",$D611*0.9,
IF($F611="BAJA",$D611*0.85,
IF($F611="LIQUIDAR",_xlfn.XLOOKUP(A611,Rotación!$A:$A,Rotación!$O:$O,0,0,-1),"")))),"")</f>
        <v>20520000</v>
      </c>
      <c r="K611" s="13" t="str">
        <f>_xlfn.XLOOKUP(A611,Rotación!$A:$A,Rotación!$P:$P,"",0,-1)</f>
        <v/>
      </c>
      <c r="L611" s="25" t="e">
        <f t="shared" si="38"/>
        <v>#VALUE!</v>
      </c>
      <c r="M611" s="26">
        <f t="shared" si="39"/>
        <v>0.81140350877192979</v>
      </c>
      <c r="N611" s="22">
        <f>IFERROR(VLOOKUP(A611,'Base ATR'!$1:$1048576,2,0),"")</f>
        <v>46111.726388888892</v>
      </c>
      <c r="O611" s="23">
        <f t="shared" ca="1" si="40"/>
        <v>114.27361111110804</v>
      </c>
      <c r="P611" t="str">
        <f t="shared" si="41"/>
        <v>SOBRE MERCADO</v>
      </c>
      <c r="R611" t="e">
        <f>VLOOKUP(A611,FORMULA!A:A,1,0)</f>
        <v>#N/A</v>
      </c>
    </row>
    <row r="612" spans="1:18" x14ac:dyDescent="0.3">
      <c r="A612" t="s">
        <v>6287</v>
      </c>
      <c r="B612" t="str">
        <f>IFERROR(VLOOKUP(A612,'Base ATP'!$1:$1048576,3,0),"")</f>
        <v>MAZDA</v>
      </c>
      <c r="C612" s="19" t="str">
        <f>IFERROR(VLOOKUP(A612,'Base ATP'!$1:$1048576,4,0),"")</f>
        <v>CX-5 NEW</v>
      </c>
      <c r="D612" s="20">
        <v>16000000</v>
      </c>
      <c r="E612" s="20">
        <v>13000000</v>
      </c>
      <c r="F612" s="13" t="s">
        <v>4033</v>
      </c>
      <c r="G612" s="13">
        <f>IFERROR(IF($F612="ALTA",$D612*1.03,
IF($F612="MEDIA",$D612*1,
IF($F612="BAJA",$D612*0.92,
IF($F612="LIQUIDAR",_xlfn.XLOOKUP(A612,Rotación!$A:$A,Rotación!$O:$O,0,0,-1),"")))),"")</f>
        <v>16000000</v>
      </c>
      <c r="H612" s="13">
        <f>IFERROR(IF($F612="ALTA",$D612*1,
IF($F612="MEDIA",$D612*0.97,
IF($F612="BAJA",$D612*0.9,
IF($F612="LIQUIDAR",_xlfn.XLOOKUP(A612,Rotación!$A:$A,Rotación!$O:$O,0,0,-1),"")))),"")</f>
        <v>15520000</v>
      </c>
      <c r="I612" s="13">
        <f>IFERROR(IF($F612="ALTA",$D612*0.97,
IF($F612="MEDIA",$D612*0.94,
IF($F612="BAJA",$D612*0.87,
IF($F612="LIQUIDAR",_xlfn.XLOOKUP(A612,Rotación!$A:$A,Rotación!$O:$O,0,0,-1),"")))),"")</f>
        <v>15040000</v>
      </c>
      <c r="J612" s="13">
        <f>IFERROR(IF($F612="ALTA",$D612*0.94,
IF($F612="MEDIA",$D612*0.9,
IF($F612="BAJA",$D612*0.85,
IF($F612="LIQUIDAR",_xlfn.XLOOKUP(A612,Rotación!$A:$A,Rotación!$O:$O,0,0,-1),"")))),"")</f>
        <v>14400000</v>
      </c>
      <c r="K612" s="13" t="str">
        <f>_xlfn.XLOOKUP(A612,Rotación!$A:$A,Rotación!$P:$P,"",0,-1)</f>
        <v/>
      </c>
      <c r="L612" s="25" t="e">
        <f t="shared" si="38"/>
        <v>#VALUE!</v>
      </c>
      <c r="M612" s="26">
        <f t="shared" si="39"/>
        <v>0.8125</v>
      </c>
      <c r="N612" s="22" t="str">
        <f>IFERROR(VLOOKUP(A612,'Base ATR'!$1:$1048576,2,0),"")</f>
        <v/>
      </c>
      <c r="O612" s="23" t="str">
        <f t="shared" ca="1" si="40"/>
        <v/>
      </c>
      <c r="P612" t="str">
        <f t="shared" si="41"/>
        <v/>
      </c>
      <c r="R612" t="e">
        <f>VLOOKUP(A612,FORMULA!A:A,1,0)</f>
        <v>#N/A</v>
      </c>
    </row>
    <row r="613" spans="1:18" x14ac:dyDescent="0.3">
      <c r="A613" t="s">
        <v>469</v>
      </c>
      <c r="B613" t="str">
        <f>IFERROR(VLOOKUP(A613,'Base ATP'!$1:$1048576,3,0),"")</f>
        <v>PEUGEOT</v>
      </c>
      <c r="C613" s="19">
        <f>IFERROR(VLOOKUP(A613,'Base ATP'!$1:$1048576,4,0),"")</f>
        <v>2008</v>
      </c>
      <c r="D613" s="20">
        <v>17100000</v>
      </c>
      <c r="E613" s="20">
        <v>15500000</v>
      </c>
      <c r="F613" s="13" t="s">
        <v>5398</v>
      </c>
      <c r="G613" s="13">
        <f>IFERROR(IF($F613="ALTA",$D613*1.03,
IF($F613="MEDIA",$D613*1,
IF($F613="BAJA",$D613*0.92,
IF($F613="LIQUIDAR",_xlfn.XLOOKUP(A613,Rotación!$A:$A,Rotación!$O:$O,0,0,-1),"")))),"")</f>
        <v>15732000</v>
      </c>
      <c r="H613" s="13">
        <f>IFERROR(IF($F613="ALTA",$D613*1,
IF($F613="MEDIA",$D613*0.97,
IF($F613="BAJA",$D613*0.9,
IF($F613="LIQUIDAR",_xlfn.XLOOKUP(A613,Rotación!$A:$A,Rotación!$O:$O,0,0,-1),"")))),"")</f>
        <v>15390000</v>
      </c>
      <c r="I613" s="13">
        <f>IFERROR(IF($F613="ALTA",$D613*0.97,
IF($F613="MEDIA",$D613*0.94,
IF($F613="BAJA",$D613*0.87,
IF($F613="LIQUIDAR",_xlfn.XLOOKUP(A613,Rotación!$A:$A,Rotación!$O:$O,0,0,-1),"")))),"")</f>
        <v>14877000</v>
      </c>
      <c r="J613" s="13">
        <f>IFERROR(IF($F613="ALTA",$D613*0.94,
IF($F613="MEDIA",$D613*0.9,
IF($F613="BAJA",$D613*0.85,
IF($F613="LIQUIDAR",_xlfn.XLOOKUP(A613,Rotación!$A:$A,Rotación!$O:$O,0,0,-1),"")))),"")</f>
        <v>14535000</v>
      </c>
      <c r="K613" s="13" t="str">
        <f>_xlfn.XLOOKUP(A613,Rotación!$A:$A,Rotación!$P:$P,"",0,-1)</f>
        <v/>
      </c>
      <c r="L613" s="25" t="e">
        <f t="shared" si="38"/>
        <v>#VALUE!</v>
      </c>
      <c r="M613" s="26">
        <f t="shared" si="39"/>
        <v>0.9064327485380117</v>
      </c>
      <c r="N613" s="22">
        <f>IFERROR(VLOOKUP(A613,'Base ATR'!$1:$1048576,2,0),"")</f>
        <v>45979.481944444444</v>
      </c>
      <c r="O613" s="23">
        <f t="shared" ca="1" si="40"/>
        <v>246.5180555555562</v>
      </c>
      <c r="P613" t="str">
        <f t="shared" si="41"/>
        <v>SOBRE MERCADO</v>
      </c>
      <c r="R613" t="e">
        <f>VLOOKUP(A613,FORMULA!A:A,1,0)</f>
        <v>#N/A</v>
      </c>
    </row>
    <row r="614" spans="1:18" x14ac:dyDescent="0.3">
      <c r="A614" t="s">
        <v>6288</v>
      </c>
      <c r="B614" t="str">
        <f>IFERROR(VLOOKUP(A614,'Base ATP'!$1:$1048576,3,0),"")</f>
        <v>CHEVROLET</v>
      </c>
      <c r="C614" s="19" t="str">
        <f>IFERROR(VLOOKUP(A614,'Base ATP'!$1:$1048576,4,0),"")</f>
        <v>SAIL</v>
      </c>
      <c r="D614" s="20">
        <v>6500000</v>
      </c>
      <c r="E614" s="20">
        <v>5000000</v>
      </c>
      <c r="F614" s="13" t="s">
        <v>5398</v>
      </c>
      <c r="G614" s="13">
        <f>IFERROR(IF($F614="ALTA",$D614*1.03,
IF($F614="MEDIA",$D614*1,
IF($F614="BAJA",$D614*0.92,
IF($F614="LIQUIDAR",_xlfn.XLOOKUP(A614,Rotación!$A:$A,Rotación!$O:$O,0,0,-1),"")))),"")</f>
        <v>5980000</v>
      </c>
      <c r="H614" s="13">
        <f>IFERROR(IF($F614="ALTA",$D614*1,
IF($F614="MEDIA",$D614*0.97,
IF($F614="BAJA",$D614*0.9,
IF($F614="LIQUIDAR",_xlfn.XLOOKUP(A614,Rotación!$A:$A,Rotación!$O:$O,0,0,-1),"")))),"")</f>
        <v>5850000</v>
      </c>
      <c r="I614" s="13">
        <f>IFERROR(IF($F614="ALTA",$D614*0.97,
IF($F614="MEDIA",$D614*0.94,
IF($F614="BAJA",$D614*0.87,
IF($F614="LIQUIDAR",_xlfn.XLOOKUP(A614,Rotación!$A:$A,Rotación!$O:$O,0,0,-1),"")))),"")</f>
        <v>5655000</v>
      </c>
      <c r="J614" s="13">
        <f>IFERROR(IF($F614="ALTA",$D614*0.94,
IF($F614="MEDIA",$D614*0.9,
IF($F614="BAJA",$D614*0.85,
IF($F614="LIQUIDAR",_xlfn.XLOOKUP(A614,Rotación!$A:$A,Rotación!$O:$O,0,0,-1),"")))),"")</f>
        <v>5525000</v>
      </c>
      <c r="K614" s="13" t="str">
        <f>_xlfn.XLOOKUP(A614,Rotación!$A:$A,Rotación!$P:$P,"",0,-1)</f>
        <v/>
      </c>
      <c r="L614" s="25" t="e">
        <f t="shared" si="38"/>
        <v>#VALUE!</v>
      </c>
      <c r="M614" s="26">
        <f t="shared" si="39"/>
        <v>0.76923076923076927</v>
      </c>
      <c r="N614" s="22" t="str">
        <f>IFERROR(VLOOKUP(A614,'Base ATR'!$1:$1048576,2,0),"")</f>
        <v/>
      </c>
      <c r="O614" s="23" t="str">
        <f t="shared" ca="1" si="40"/>
        <v/>
      </c>
      <c r="P614" t="str">
        <f t="shared" si="41"/>
        <v/>
      </c>
      <c r="R614" t="e">
        <f>VLOOKUP(A614,FORMULA!A:A,1,0)</f>
        <v>#N/A</v>
      </c>
    </row>
    <row r="615" spans="1:18" x14ac:dyDescent="0.3">
      <c r="A615" t="s">
        <v>6289</v>
      </c>
      <c r="B615" t="str">
        <f>IFERROR(VLOOKUP(A615,'Base ATP'!$1:$1048576,3,0),"")</f>
        <v>NISSAN</v>
      </c>
      <c r="C615" s="19" t="str">
        <f>IFERROR(VLOOKUP(A615,'Base ATP'!$1:$1048576,4,0),"")</f>
        <v>NUEVO VERSA</v>
      </c>
      <c r="D615" s="20">
        <v>10150000</v>
      </c>
      <c r="E615" s="20">
        <v>8500000</v>
      </c>
      <c r="F615" s="13" t="s">
        <v>5398</v>
      </c>
      <c r="G615" s="13">
        <f>IFERROR(IF($F615="ALTA",$D615*1.03,
IF($F615="MEDIA",$D615*1,
IF($F615="BAJA",$D615*0.92,
IF($F615="LIQUIDAR",_xlfn.XLOOKUP(A615,Rotación!$A:$A,Rotación!$O:$O,0,0,-1),"")))),"")</f>
        <v>9338000</v>
      </c>
      <c r="H615" s="13">
        <f>IFERROR(IF($F615="ALTA",$D615*1,
IF($F615="MEDIA",$D615*0.97,
IF($F615="BAJA",$D615*0.9,
IF($F615="LIQUIDAR",_xlfn.XLOOKUP(A615,Rotación!$A:$A,Rotación!$O:$O,0,0,-1),"")))),"")</f>
        <v>9135000</v>
      </c>
      <c r="I615" s="13">
        <f>IFERROR(IF($F615="ALTA",$D615*0.97,
IF($F615="MEDIA",$D615*0.94,
IF($F615="BAJA",$D615*0.87,
IF($F615="LIQUIDAR",_xlfn.XLOOKUP(A615,Rotación!$A:$A,Rotación!$O:$O,0,0,-1),"")))),"")</f>
        <v>8830500</v>
      </c>
      <c r="J615" s="13">
        <f>IFERROR(IF($F615="ALTA",$D615*0.94,
IF($F615="MEDIA",$D615*0.9,
IF($F615="BAJA",$D615*0.85,
IF($F615="LIQUIDAR",_xlfn.XLOOKUP(A615,Rotación!$A:$A,Rotación!$O:$O,0,0,-1),"")))),"")</f>
        <v>8627500</v>
      </c>
      <c r="K615" s="13" t="str">
        <f>_xlfn.XLOOKUP(A615,Rotación!$A:$A,Rotación!$P:$P,"",0,-1)</f>
        <v/>
      </c>
      <c r="L615" s="25" t="e">
        <f t="shared" si="38"/>
        <v>#VALUE!</v>
      </c>
      <c r="M615" s="26">
        <f t="shared" si="39"/>
        <v>0.83743842364532017</v>
      </c>
      <c r="N615" s="22" t="str">
        <f>IFERROR(VLOOKUP(A615,'Base ATR'!$1:$1048576,2,0),"")</f>
        <v/>
      </c>
      <c r="O615" s="23" t="str">
        <f t="shared" ca="1" si="40"/>
        <v/>
      </c>
      <c r="P615" t="str">
        <f t="shared" si="41"/>
        <v/>
      </c>
      <c r="R615" t="e">
        <f>VLOOKUP(A615,FORMULA!A:A,1,0)</f>
        <v>#N/A</v>
      </c>
    </row>
    <row r="616" spans="1:18" x14ac:dyDescent="0.3">
      <c r="A616" t="s">
        <v>4070</v>
      </c>
      <c r="B616" t="str">
        <f>IFERROR(VLOOKUP(A616,'Base ATP'!$1:$1048576,3,0),"")</f>
        <v>FORD</v>
      </c>
      <c r="C616" s="19" t="str">
        <f>IFERROR(VLOOKUP(A616,'Base ATP'!$1:$1048576,4,0),"")</f>
        <v>RANGER</v>
      </c>
      <c r="D616" s="20">
        <v>33500000</v>
      </c>
      <c r="E616" s="20">
        <v>26500000</v>
      </c>
      <c r="F616" s="13" t="s">
        <v>5398</v>
      </c>
      <c r="G616" s="13">
        <f>IFERROR(IF($F616="ALTA",$D616*1.03,
IF($F616="MEDIA",$D616*1,
IF($F616="BAJA",$D616*0.92,
IF($F616="LIQUIDAR",_xlfn.XLOOKUP(A616,Rotación!$A:$A,Rotación!$O:$O,0,0,-1),"")))),"")</f>
        <v>30820000</v>
      </c>
      <c r="H616" s="13">
        <f>IFERROR(IF($F616="ALTA",$D616*1,
IF($F616="MEDIA",$D616*0.97,
IF($F616="BAJA",$D616*0.9,
IF($F616="LIQUIDAR",_xlfn.XLOOKUP(A616,Rotación!$A:$A,Rotación!$O:$O,0,0,-1),"")))),"")</f>
        <v>30150000</v>
      </c>
      <c r="I616" s="13">
        <f>IFERROR(IF($F616="ALTA",$D616*0.97,
IF($F616="MEDIA",$D616*0.94,
IF($F616="BAJA",$D616*0.87,
IF($F616="LIQUIDAR",_xlfn.XLOOKUP(A616,Rotación!$A:$A,Rotación!$O:$O,0,0,-1),"")))),"")</f>
        <v>29145000</v>
      </c>
      <c r="J616" s="13">
        <f>IFERROR(IF($F616="ALTA",$D616*0.94,
IF($F616="MEDIA",$D616*0.9,
IF($F616="BAJA",$D616*0.85,
IF($F616="LIQUIDAR",_xlfn.XLOOKUP(A616,Rotación!$A:$A,Rotación!$O:$O,0,0,-1),"")))),"")</f>
        <v>28475000</v>
      </c>
      <c r="K616" s="13">
        <f>_xlfn.XLOOKUP(A616,Rotación!$A:$A,Rotación!$P:$P,"",0,-1)</f>
        <v>30290000</v>
      </c>
      <c r="L616" s="25">
        <f t="shared" si="38"/>
        <v>-3210000</v>
      </c>
      <c r="M616" s="26">
        <f t="shared" si="39"/>
        <v>0.79104477611940294</v>
      </c>
      <c r="N616" s="22">
        <f>IFERROR(VLOOKUP(A616,'Base ATR'!$1:$1048576,2,0),"")</f>
        <v>46044.65902777778</v>
      </c>
      <c r="O616" s="23">
        <f t="shared" ca="1" si="40"/>
        <v>181.34097222222044</v>
      </c>
      <c r="P616" t="str">
        <f t="shared" si="41"/>
        <v>BAJO MERCADO</v>
      </c>
      <c r="R616" t="e">
        <f>VLOOKUP(A616,FORMULA!A:A,1,0)</f>
        <v>#N/A</v>
      </c>
    </row>
    <row r="617" spans="1:18" x14ac:dyDescent="0.3">
      <c r="A617" t="s">
        <v>5350</v>
      </c>
      <c r="B617" t="str">
        <f>IFERROR(VLOOKUP(A617,'Base ATP'!$1:$1048576,3,0),"")</f>
        <v>JAC</v>
      </c>
      <c r="C617" s="19" t="str">
        <f>IFERROR(VLOOKUP(A617,'Base ATP'!$1:$1048576,4,0),"")</f>
        <v>JS2</v>
      </c>
      <c r="D617" s="20">
        <v>7900000</v>
      </c>
      <c r="E617" s="20">
        <v>6300000</v>
      </c>
      <c r="F617" s="13" t="s">
        <v>4033</v>
      </c>
      <c r="G617" s="13">
        <f>IFERROR(IF($F617="ALTA",$D617*1.03,
IF($F617="MEDIA",$D617*1,
IF($F617="BAJA",$D617*0.92,
IF($F617="LIQUIDAR",_xlfn.XLOOKUP(A617,Rotación!$A:$A,Rotación!$O:$O,0,0,-1),"")))),"")</f>
        <v>7900000</v>
      </c>
      <c r="H617" s="13">
        <f>IFERROR(IF($F617="ALTA",$D617*1,
IF($F617="MEDIA",$D617*0.97,
IF($F617="BAJA",$D617*0.9,
IF($F617="LIQUIDAR",_xlfn.XLOOKUP(A617,Rotación!$A:$A,Rotación!$O:$O,0,0,-1),"")))),"")</f>
        <v>7663000</v>
      </c>
      <c r="I617" s="13">
        <f>IFERROR(IF($F617="ALTA",$D617*0.97,
IF($F617="MEDIA",$D617*0.94,
IF($F617="BAJA",$D617*0.87,
IF($F617="LIQUIDAR",_xlfn.XLOOKUP(A617,Rotación!$A:$A,Rotación!$O:$O,0,0,-1),"")))),"")</f>
        <v>7426000</v>
      </c>
      <c r="J617" s="13">
        <f>IFERROR(IF($F617="ALTA",$D617*0.94,
IF($F617="MEDIA",$D617*0.9,
IF($F617="BAJA",$D617*0.85,
IF($F617="LIQUIDAR",_xlfn.XLOOKUP(A617,Rotación!$A:$A,Rotación!$O:$O,0,0,-1),"")))),"")</f>
        <v>7110000</v>
      </c>
      <c r="K617" s="13" t="str">
        <f>_xlfn.XLOOKUP(A617,Rotación!$A:$A,Rotación!$P:$P,"",0,-1)</f>
        <v/>
      </c>
      <c r="L617" s="25" t="e">
        <f t="shared" si="38"/>
        <v>#VALUE!</v>
      </c>
      <c r="M617" s="26">
        <f t="shared" si="39"/>
        <v>0.79746835443037978</v>
      </c>
      <c r="N617" s="22">
        <f>IFERROR(VLOOKUP(A617,'Base ATR'!$1:$1048576,2,0),"")</f>
        <v>46100.42083333333</v>
      </c>
      <c r="O617" s="23">
        <f t="shared" ca="1" si="40"/>
        <v>125.57916666667006</v>
      </c>
      <c r="P617" t="str">
        <f t="shared" si="41"/>
        <v>SOBRE MERCADO</v>
      </c>
      <c r="R617" t="e">
        <f>VLOOKUP(A617,FORMULA!A:A,1,0)</f>
        <v>#N/A</v>
      </c>
    </row>
    <row r="618" spans="1:18" x14ac:dyDescent="0.3">
      <c r="A618" t="s">
        <v>6290</v>
      </c>
      <c r="B618" t="str">
        <f>IFERROR(VLOOKUP(A618,'Base ATP'!$1:$1048576,3,0),"")</f>
        <v/>
      </c>
      <c r="C618" s="19" t="str">
        <f>IFERROR(VLOOKUP(A618,'Base ATP'!$1:$1048576,4,0),"")</f>
        <v/>
      </c>
      <c r="D618" s="20">
        <v>11000000</v>
      </c>
      <c r="E618" s="20">
        <v>9200000</v>
      </c>
      <c r="F618" s="13" t="s">
        <v>5397</v>
      </c>
      <c r="G618" s="13">
        <f>IFERROR(IF($F618="ALTA",$D618*1.03,
IF($F618="MEDIA",$D618*1,
IF($F618="BAJA",$D618*0.92,
IF($F618="LIQUIDAR",_xlfn.XLOOKUP(A618,Rotación!$A:$A,Rotación!$O:$O,0,0,-1),"")))),"")</f>
        <v>11330000</v>
      </c>
      <c r="H618" s="13">
        <f>IFERROR(IF($F618="ALTA",$D618*1,
IF($F618="MEDIA",$D618*0.97,
IF($F618="BAJA",$D618*0.9,
IF($F618="LIQUIDAR",_xlfn.XLOOKUP(A618,Rotación!$A:$A,Rotación!$O:$O,0,0,-1),"")))),"")</f>
        <v>11000000</v>
      </c>
      <c r="I618" s="13">
        <f>IFERROR(IF($F618="ALTA",$D618*0.97,
IF($F618="MEDIA",$D618*0.94,
IF($F618="BAJA",$D618*0.87,
IF($F618="LIQUIDAR",_xlfn.XLOOKUP(A618,Rotación!$A:$A,Rotación!$O:$O,0,0,-1),"")))),"")</f>
        <v>10670000</v>
      </c>
      <c r="J618" s="13">
        <f>IFERROR(IF($F618="ALTA",$D618*0.94,
IF($F618="MEDIA",$D618*0.9,
IF($F618="BAJA",$D618*0.85,
IF($F618="LIQUIDAR",_xlfn.XLOOKUP(A618,Rotación!$A:$A,Rotación!$O:$O,0,0,-1),"")))),"")</f>
        <v>10340000</v>
      </c>
      <c r="K618" s="13" t="str">
        <f>_xlfn.XLOOKUP(A618,Rotación!$A:$A,Rotación!$P:$P,"",0,-1)</f>
        <v/>
      </c>
      <c r="L618" s="25" t="e">
        <f t="shared" si="38"/>
        <v>#VALUE!</v>
      </c>
      <c r="M618" s="26">
        <f t="shared" si="39"/>
        <v>0.83636363636363631</v>
      </c>
      <c r="N618" s="22" t="str">
        <f>IFERROR(VLOOKUP(A618,'Base ATR'!$1:$1048576,2,0),"")</f>
        <v/>
      </c>
      <c r="O618" s="23" t="str">
        <f t="shared" ca="1" si="40"/>
        <v/>
      </c>
      <c r="P618" t="str">
        <f t="shared" si="41"/>
        <v/>
      </c>
      <c r="R618" t="e">
        <f>VLOOKUP(A618,FORMULA!A:A,1,0)</f>
        <v>#N/A</v>
      </c>
    </row>
    <row r="619" spans="1:18" x14ac:dyDescent="0.3">
      <c r="A619" t="s">
        <v>6291</v>
      </c>
      <c r="B619" t="str">
        <f>IFERROR(VLOOKUP(A619,'Base ATP'!$1:$1048576,3,0),"")</f>
        <v>MITSUBISHI</v>
      </c>
      <c r="C619" s="19" t="str">
        <f>IFERROR(VLOOKUP(A619,'Base ATP'!$1:$1048576,4,0),"")</f>
        <v>ECLIPSE CROSS</v>
      </c>
      <c r="D619" s="20">
        <v>20500000</v>
      </c>
      <c r="E619" s="20">
        <v>17000000</v>
      </c>
      <c r="F619" s="13" t="s">
        <v>5397</v>
      </c>
      <c r="G619" s="13">
        <f>IFERROR(IF($F619="ALTA",$D619*1.03,
IF($F619="MEDIA",$D619*1,
IF($F619="BAJA",$D619*0.92,
IF($F619="LIQUIDAR",_xlfn.XLOOKUP(A619,Rotación!$A:$A,Rotación!$O:$O,0,0,-1),"")))),"")</f>
        <v>21115000</v>
      </c>
      <c r="H619" s="13">
        <f>IFERROR(IF($F619="ALTA",$D619*1,
IF($F619="MEDIA",$D619*0.97,
IF($F619="BAJA",$D619*0.9,
IF($F619="LIQUIDAR",_xlfn.XLOOKUP(A619,Rotación!$A:$A,Rotación!$O:$O,0,0,-1),"")))),"")</f>
        <v>20500000</v>
      </c>
      <c r="I619" s="13">
        <f>IFERROR(IF($F619="ALTA",$D619*0.97,
IF($F619="MEDIA",$D619*0.94,
IF($F619="BAJA",$D619*0.87,
IF($F619="LIQUIDAR",_xlfn.XLOOKUP(A619,Rotación!$A:$A,Rotación!$O:$O,0,0,-1),"")))),"")</f>
        <v>19885000</v>
      </c>
      <c r="J619" s="13">
        <f>IFERROR(IF($F619="ALTA",$D619*0.94,
IF($F619="MEDIA",$D619*0.9,
IF($F619="BAJA",$D619*0.85,
IF($F619="LIQUIDAR",_xlfn.XLOOKUP(A619,Rotación!$A:$A,Rotación!$O:$O,0,0,-1),"")))),"")</f>
        <v>19270000</v>
      </c>
      <c r="K619" s="13" t="str">
        <f>_xlfn.XLOOKUP(A619,Rotación!$A:$A,Rotación!$P:$P,"",0,-1)</f>
        <v/>
      </c>
      <c r="L619" s="25" t="e">
        <f t="shared" si="38"/>
        <v>#VALUE!</v>
      </c>
      <c r="M619" s="26">
        <f t="shared" si="39"/>
        <v>0.82926829268292679</v>
      </c>
      <c r="N619" s="22" t="str">
        <f>IFERROR(VLOOKUP(A619,'Base ATR'!$1:$1048576,2,0),"")</f>
        <v/>
      </c>
      <c r="O619" s="23" t="str">
        <f t="shared" ca="1" si="40"/>
        <v/>
      </c>
      <c r="P619" t="str">
        <f t="shared" si="41"/>
        <v/>
      </c>
      <c r="R619" t="e">
        <f>VLOOKUP(A619,FORMULA!A:A,1,0)</f>
        <v>#N/A</v>
      </c>
    </row>
    <row r="620" spans="1:18" x14ac:dyDescent="0.3">
      <c r="A620" t="s">
        <v>5500</v>
      </c>
      <c r="B620" t="str">
        <f>IFERROR(VLOOKUP(A620,'Base ATP'!$1:$1048576,3,0),"")</f>
        <v>PEUGEOT</v>
      </c>
      <c r="C620" s="19" t="str">
        <f>IFERROR(VLOOKUP(A620,'Base ATP'!$1:$1048576,4,0),"")</f>
        <v>NUEVO 2008</v>
      </c>
      <c r="D620" s="20">
        <v>13100000</v>
      </c>
      <c r="E620" s="20">
        <v>10000000</v>
      </c>
      <c r="F620" s="13" t="s">
        <v>5398</v>
      </c>
      <c r="G620" s="13">
        <f>IFERROR(IF($F620="ALTA",$D620*1.03,
IF($F620="MEDIA",$D620*1,
IF($F620="BAJA",$D620*0.92,
IF($F620="LIQUIDAR",_xlfn.XLOOKUP(A620,Rotación!$A:$A,Rotación!$O:$O,0,0,-1),"")))),"")</f>
        <v>12052000</v>
      </c>
      <c r="H620" s="13">
        <f>IFERROR(IF($F620="ALTA",$D620*1,
IF($F620="MEDIA",$D620*0.97,
IF($F620="BAJA",$D620*0.9,
IF($F620="LIQUIDAR",_xlfn.XLOOKUP(A620,Rotación!$A:$A,Rotación!$O:$O,0,0,-1),"")))),"")</f>
        <v>11790000</v>
      </c>
      <c r="I620" s="13">
        <f>IFERROR(IF($F620="ALTA",$D620*0.97,
IF($F620="MEDIA",$D620*0.94,
IF($F620="BAJA",$D620*0.87,
IF($F620="LIQUIDAR",_xlfn.XLOOKUP(A620,Rotación!$A:$A,Rotación!$O:$O,0,0,-1),"")))),"")</f>
        <v>11397000</v>
      </c>
      <c r="J620" s="13">
        <f>IFERROR(IF($F620="ALTA",$D620*0.94,
IF($F620="MEDIA",$D620*0.9,
IF($F620="BAJA",$D620*0.85,
IF($F620="LIQUIDAR",_xlfn.XLOOKUP(A620,Rotación!$A:$A,Rotación!$O:$O,0,0,-1),"")))),"")</f>
        <v>11135000</v>
      </c>
      <c r="K620" s="13">
        <f>_xlfn.XLOOKUP(A620,Rotación!$A:$A,Rotación!$P:$P,"",0,-1)</f>
        <v>12190000</v>
      </c>
      <c r="L620" s="25">
        <f t="shared" si="38"/>
        <v>-910000</v>
      </c>
      <c r="M620" s="26">
        <f t="shared" si="39"/>
        <v>0.76335877862595425</v>
      </c>
      <c r="N620" s="22">
        <f>IFERROR(VLOOKUP(A620,'Base ATR'!$1:$1048576,2,0),"")</f>
        <v>46183.413888888892</v>
      </c>
      <c r="O620" s="23">
        <f t="shared" ca="1" si="40"/>
        <v>42.586111111108039</v>
      </c>
      <c r="P620" t="str">
        <f t="shared" si="41"/>
        <v>BAJO MERCADO</v>
      </c>
      <c r="R620" t="str">
        <f>VLOOKUP(A620,FORMULA!A:A,1,0)</f>
        <v>RVDT18</v>
      </c>
    </row>
    <row r="621" spans="1:18" x14ac:dyDescent="0.3">
      <c r="A621" t="s">
        <v>1905</v>
      </c>
      <c r="B621" t="str">
        <f>IFERROR(VLOOKUP(A621,'Base ATP'!$1:$1048576,3,0),"")</f>
        <v>NISSAN</v>
      </c>
      <c r="C621" s="19" t="str">
        <f>IFERROR(VLOOKUP(A621,'Base ATP'!$1:$1048576,4,0),"")</f>
        <v>KICKS</v>
      </c>
      <c r="D621" s="20">
        <v>10900000</v>
      </c>
      <c r="E621" s="20">
        <v>8500000</v>
      </c>
      <c r="F621" s="13" t="s">
        <v>4033</v>
      </c>
      <c r="G621" s="13">
        <f>IFERROR(IF($F621="ALTA",$D621*1.03,
IF($F621="MEDIA",$D621*1,
IF($F621="BAJA",$D621*0.92,
IF($F621="LIQUIDAR",_xlfn.XLOOKUP(A621,Rotación!$A:$A,Rotación!$O:$O,0,0,-1),"")))),"")</f>
        <v>10900000</v>
      </c>
      <c r="H621" s="13">
        <f>IFERROR(IF($F621="ALTA",$D621*1,
IF($F621="MEDIA",$D621*0.97,
IF($F621="BAJA",$D621*0.9,
IF($F621="LIQUIDAR",_xlfn.XLOOKUP(A621,Rotación!$A:$A,Rotación!$O:$O,0,0,-1),"")))),"")</f>
        <v>10573000</v>
      </c>
      <c r="I621" s="13">
        <f>IFERROR(IF($F621="ALTA",$D621*0.97,
IF($F621="MEDIA",$D621*0.94,
IF($F621="BAJA",$D621*0.87,
IF($F621="LIQUIDAR",_xlfn.XLOOKUP(A621,Rotación!$A:$A,Rotación!$O:$O,0,0,-1),"")))),"")</f>
        <v>10246000</v>
      </c>
      <c r="J621" s="13">
        <f>IFERROR(IF($F621="ALTA",$D621*0.94,
IF($F621="MEDIA",$D621*0.9,
IF($F621="BAJA",$D621*0.85,
IF($F621="LIQUIDAR",_xlfn.XLOOKUP(A621,Rotación!$A:$A,Rotación!$O:$O,0,0,-1),"")))),"")</f>
        <v>9810000</v>
      </c>
      <c r="K621" s="13" t="str">
        <f>_xlfn.XLOOKUP(A621,Rotación!$A:$A,Rotación!$P:$P,"",0,-1)</f>
        <v/>
      </c>
      <c r="L621" s="25" t="e">
        <f t="shared" si="38"/>
        <v>#VALUE!</v>
      </c>
      <c r="M621" s="26">
        <f t="shared" si="39"/>
        <v>0.77981651376146788</v>
      </c>
      <c r="N621" s="22">
        <f>IFERROR(VLOOKUP(A621,'Base ATR'!$1:$1048576,2,0),"")</f>
        <v>45154.761111111111</v>
      </c>
      <c r="O621" s="23">
        <f t="shared" ca="1" si="40"/>
        <v>1071.2388888888891</v>
      </c>
      <c r="P621" t="str">
        <f t="shared" si="41"/>
        <v>SOBRE MERCADO</v>
      </c>
      <c r="R621" t="e">
        <f>VLOOKUP(A621,FORMULA!A:A,1,0)</f>
        <v>#N/A</v>
      </c>
    </row>
    <row r="622" spans="1:18" x14ac:dyDescent="0.3">
      <c r="A622" t="s">
        <v>5307</v>
      </c>
      <c r="B622" t="str">
        <f>IFERROR(VLOOKUP(A622,'Base ATP'!$1:$1048576,3,0),"")</f>
        <v>JAECOO</v>
      </c>
      <c r="C622" s="19">
        <f>IFERROR(VLOOKUP(A622,'Base ATP'!$1:$1048576,4,0),"")</f>
        <v>7</v>
      </c>
      <c r="D622" s="20">
        <v>18360000</v>
      </c>
      <c r="E622" s="20">
        <v>15500000</v>
      </c>
      <c r="F622" s="13" t="s">
        <v>4033</v>
      </c>
      <c r="G622" s="13">
        <f>IFERROR(IF($F622="ALTA",$D622*1.03,
IF($F622="MEDIA",$D622*1,
IF($F622="BAJA",$D622*0.92,
IF($F622="LIQUIDAR",_xlfn.XLOOKUP(A622,Rotación!$A:$A,Rotación!$O:$O,0,0,-1),"")))),"")</f>
        <v>18360000</v>
      </c>
      <c r="H622" s="13">
        <f>IFERROR(IF($F622="ALTA",$D622*1,
IF($F622="MEDIA",$D622*0.97,
IF($F622="BAJA",$D622*0.9,
IF($F622="LIQUIDAR",_xlfn.XLOOKUP(A622,Rotación!$A:$A,Rotación!$O:$O,0,0,-1),"")))),"")</f>
        <v>17809200</v>
      </c>
      <c r="I622" s="13">
        <f>IFERROR(IF($F622="ALTA",$D622*0.97,
IF($F622="MEDIA",$D622*0.94,
IF($F622="BAJA",$D622*0.87,
IF($F622="LIQUIDAR",_xlfn.XLOOKUP(A622,Rotación!$A:$A,Rotación!$O:$O,0,0,-1),"")))),"")</f>
        <v>17258400</v>
      </c>
      <c r="J622" s="13">
        <f>IFERROR(IF($F622="ALTA",$D622*0.94,
IF($F622="MEDIA",$D622*0.9,
IF($F622="BAJA",$D622*0.85,
IF($F622="LIQUIDAR",_xlfn.XLOOKUP(A622,Rotación!$A:$A,Rotación!$O:$O,0,0,-1),"")))),"")</f>
        <v>16524000</v>
      </c>
      <c r="K622" s="13" t="str">
        <f>_xlfn.XLOOKUP(A622,Rotación!$A:$A,Rotación!$P:$P,"",0,-1)</f>
        <v/>
      </c>
      <c r="L622" s="25" t="e">
        <f t="shared" si="38"/>
        <v>#VALUE!</v>
      </c>
      <c r="M622" s="26">
        <f t="shared" si="39"/>
        <v>0.84422657952069713</v>
      </c>
      <c r="N622" s="22">
        <f>IFERROR(VLOOKUP(A622,'Base ATR'!$1:$1048576,2,0),"")</f>
        <v>46080.742361111108</v>
      </c>
      <c r="O622" s="23">
        <f t="shared" ca="1" si="40"/>
        <v>145.25763888889196</v>
      </c>
      <c r="P622" t="str">
        <f t="shared" si="41"/>
        <v>SOBRE MERCADO</v>
      </c>
      <c r="R622" t="e">
        <f>VLOOKUP(A622,FORMULA!A:A,1,0)</f>
        <v>#N/A</v>
      </c>
    </row>
    <row r="623" spans="1:18" x14ac:dyDescent="0.3">
      <c r="A623" t="s">
        <v>716</v>
      </c>
      <c r="B623" t="str">
        <f>IFERROR(VLOOKUP(A623,'Base ATP'!$1:$1048576,3,0),"")</f>
        <v>KIA</v>
      </c>
      <c r="C623" s="19" t="str">
        <f>IFERROR(VLOOKUP(A623,'Base ATP'!$1:$1048576,4,0),"")</f>
        <v>K3 CROSS</v>
      </c>
      <c r="D623" s="20">
        <v>17700000</v>
      </c>
      <c r="E623" s="20">
        <v>15000000</v>
      </c>
      <c r="F623" s="13" t="s">
        <v>4033</v>
      </c>
      <c r="G623" s="13">
        <f>IFERROR(IF($F623="ALTA",$D623*1.03,
IF($F623="MEDIA",$D623*1,
IF($F623="BAJA",$D623*0.92,
IF($F623="LIQUIDAR",_xlfn.XLOOKUP(A623,Rotación!$A:$A,Rotación!$O:$O,0,0,-1),"")))),"")</f>
        <v>17700000</v>
      </c>
      <c r="H623" s="13">
        <f>IFERROR(IF($F623="ALTA",$D623*1,
IF($F623="MEDIA",$D623*0.97,
IF($F623="BAJA",$D623*0.9,
IF($F623="LIQUIDAR",_xlfn.XLOOKUP(A623,Rotación!$A:$A,Rotación!$O:$O,0,0,-1),"")))),"")</f>
        <v>17169000</v>
      </c>
      <c r="I623" s="13">
        <f>IFERROR(IF($F623="ALTA",$D623*0.97,
IF($F623="MEDIA",$D623*0.94,
IF($F623="BAJA",$D623*0.87,
IF($F623="LIQUIDAR",_xlfn.XLOOKUP(A623,Rotación!$A:$A,Rotación!$O:$O,0,0,-1),"")))),"")</f>
        <v>16637999.999999998</v>
      </c>
      <c r="J623" s="13">
        <f>IFERROR(IF($F623="ALTA",$D623*0.94,
IF($F623="MEDIA",$D623*0.9,
IF($F623="BAJA",$D623*0.85,
IF($F623="LIQUIDAR",_xlfn.XLOOKUP(A623,Rotación!$A:$A,Rotación!$O:$O,0,0,-1),"")))),"")</f>
        <v>15930000</v>
      </c>
      <c r="K623" s="13" t="str">
        <f>_xlfn.XLOOKUP(A623,Rotación!$A:$A,Rotación!$P:$P,"",0,-1)</f>
        <v/>
      </c>
      <c r="L623" s="25" t="e">
        <f t="shared" si="38"/>
        <v>#VALUE!</v>
      </c>
      <c r="M623" s="26">
        <f t="shared" si="39"/>
        <v>0.84745762711864403</v>
      </c>
      <c r="N623" s="22">
        <f>IFERROR(VLOOKUP(A623,'Base ATR'!$1:$1048576,2,0),"")</f>
        <v>45831.714583333334</v>
      </c>
      <c r="O623" s="23">
        <f t="shared" ca="1" si="40"/>
        <v>394.2854166666657</v>
      </c>
      <c r="P623" t="str">
        <f t="shared" si="41"/>
        <v>SOBRE MERCADO</v>
      </c>
      <c r="R623" t="e">
        <f>VLOOKUP(A623,FORMULA!A:A,1,0)</f>
        <v>#N/A</v>
      </c>
    </row>
    <row r="624" spans="1:18" x14ac:dyDescent="0.3">
      <c r="A624" t="s">
        <v>6292</v>
      </c>
      <c r="B624" t="str">
        <f>IFERROR(VLOOKUP(A624,'Base ATP'!$1:$1048576,3,0),"")</f>
        <v>FIAT</v>
      </c>
      <c r="C624" s="19" t="str">
        <f>IFERROR(VLOOKUP(A624,'Base ATP'!$1:$1048576,4,0),"")</f>
        <v>PULSE</v>
      </c>
      <c r="D624" s="20">
        <v>11690000</v>
      </c>
      <c r="E624" s="20">
        <v>9700000</v>
      </c>
      <c r="F624" s="13" t="s">
        <v>4033</v>
      </c>
      <c r="G624" s="13">
        <f>IFERROR(IF($F624="ALTA",$D624*1.03,
IF($F624="MEDIA",$D624*1,
IF($F624="BAJA",$D624*0.92,
IF($F624="LIQUIDAR",_xlfn.XLOOKUP(A624,Rotación!$A:$A,Rotación!$O:$O,0,0,-1),"")))),"")</f>
        <v>11690000</v>
      </c>
      <c r="H624" s="13">
        <f>IFERROR(IF($F624="ALTA",$D624*1,
IF($F624="MEDIA",$D624*0.97,
IF($F624="BAJA",$D624*0.9,
IF($F624="LIQUIDAR",_xlfn.XLOOKUP(A624,Rotación!$A:$A,Rotación!$O:$O,0,0,-1),"")))),"")</f>
        <v>11339300</v>
      </c>
      <c r="I624" s="13">
        <f>IFERROR(IF($F624="ALTA",$D624*0.97,
IF($F624="MEDIA",$D624*0.94,
IF($F624="BAJA",$D624*0.87,
IF($F624="LIQUIDAR",_xlfn.XLOOKUP(A624,Rotación!$A:$A,Rotación!$O:$O,0,0,-1),"")))),"")</f>
        <v>10988600</v>
      </c>
      <c r="J624" s="13">
        <f>IFERROR(IF($F624="ALTA",$D624*0.94,
IF($F624="MEDIA",$D624*0.9,
IF($F624="BAJA",$D624*0.85,
IF($F624="LIQUIDAR",_xlfn.XLOOKUP(A624,Rotación!$A:$A,Rotación!$O:$O,0,0,-1),"")))),"")</f>
        <v>10521000</v>
      </c>
      <c r="K624" s="13" t="str">
        <f>_xlfn.XLOOKUP(A624,Rotación!$A:$A,Rotación!$P:$P,"",0,-1)</f>
        <v/>
      </c>
      <c r="L624" s="25" t="e">
        <f t="shared" si="38"/>
        <v>#VALUE!</v>
      </c>
      <c r="M624" s="26">
        <f t="shared" si="39"/>
        <v>0.82976903336184771</v>
      </c>
      <c r="N624" s="22" t="str">
        <f>IFERROR(VLOOKUP(A624,'Base ATR'!$1:$1048576,2,0),"")</f>
        <v/>
      </c>
      <c r="O624" s="23" t="str">
        <f t="shared" ca="1" si="40"/>
        <v/>
      </c>
      <c r="P624" t="str">
        <f t="shared" si="41"/>
        <v/>
      </c>
      <c r="R624" t="e">
        <f>VLOOKUP(A624,FORMULA!A:A,1,0)</f>
        <v>#N/A</v>
      </c>
    </row>
    <row r="625" spans="1:18" x14ac:dyDescent="0.3">
      <c r="A625" t="s">
        <v>208</v>
      </c>
      <c r="B625" t="str">
        <f>IFERROR(VLOOKUP(A625,'Base ATP'!$1:$1048576,3,0),"")</f>
        <v>NISSAN</v>
      </c>
      <c r="C625" s="19" t="str">
        <f>IFERROR(VLOOKUP(A625,'Base ATP'!$1:$1048576,4,0),"")</f>
        <v>JUKE</v>
      </c>
      <c r="D625" s="20">
        <v>8700000</v>
      </c>
      <c r="E625" s="20">
        <v>0</v>
      </c>
      <c r="F625" s="13" t="s">
        <v>4033</v>
      </c>
      <c r="G625" s="13">
        <f>IFERROR(IF($F625="ALTA",$D625*1.03,
IF($F625="MEDIA",$D625*1,
IF($F625="BAJA",$D625*0.92,
IF($F625="LIQUIDAR",_xlfn.XLOOKUP(A625,Rotación!$A:$A,Rotación!$O:$O,0,0,-1),"")))),"")</f>
        <v>8700000</v>
      </c>
      <c r="H625" s="13">
        <f>IFERROR(IF($F625="ALTA",$D625*1,
IF($F625="MEDIA",$D625*0.97,
IF($F625="BAJA",$D625*0.9,
IF($F625="LIQUIDAR",_xlfn.XLOOKUP(A625,Rotación!$A:$A,Rotación!$O:$O,0,0,-1),"")))),"")</f>
        <v>8439000</v>
      </c>
      <c r="I625" s="13">
        <f>IFERROR(IF($F625="ALTA",$D625*0.97,
IF($F625="MEDIA",$D625*0.94,
IF($F625="BAJA",$D625*0.87,
IF($F625="LIQUIDAR",_xlfn.XLOOKUP(A625,Rotación!$A:$A,Rotación!$O:$O,0,0,-1),"")))),"")</f>
        <v>8178000</v>
      </c>
      <c r="J625" s="13">
        <f>IFERROR(IF($F625="ALTA",$D625*0.94,
IF($F625="MEDIA",$D625*0.9,
IF($F625="BAJA",$D625*0.85,
IF($F625="LIQUIDAR",_xlfn.XLOOKUP(A625,Rotación!$A:$A,Rotación!$O:$O,0,0,-1),"")))),"")</f>
        <v>7830000</v>
      </c>
      <c r="K625" s="13" t="str">
        <f>_xlfn.XLOOKUP(A625,Rotación!$A:$A,Rotación!$P:$P,"",0,-1)</f>
        <v/>
      </c>
      <c r="L625" s="25" t="e">
        <f t="shared" si="38"/>
        <v>#VALUE!</v>
      </c>
      <c r="M625" s="26">
        <f t="shared" si="39"/>
        <v>0</v>
      </c>
      <c r="N625" s="22">
        <f>IFERROR(VLOOKUP(A625,'Base ATR'!$1:$1048576,2,0),"")</f>
        <v>44771.697222222225</v>
      </c>
      <c r="O625" s="23">
        <f t="shared" ca="1" si="40"/>
        <v>1454.3027777777752</v>
      </c>
      <c r="P625" t="str">
        <f t="shared" si="41"/>
        <v>SOBRE MERCADO</v>
      </c>
      <c r="R625" t="e">
        <f>VLOOKUP(A625,FORMULA!A:A,1,0)</f>
        <v>#N/A</v>
      </c>
    </row>
    <row r="626" spans="1:18" x14ac:dyDescent="0.3">
      <c r="A626" t="s">
        <v>6293</v>
      </c>
      <c r="B626" t="str">
        <f>IFERROR(VLOOKUP(A626,'Base ATP'!$1:$1048576,3,0),"")</f>
        <v>PEUGEOT</v>
      </c>
      <c r="C626" s="19" t="str">
        <f>IFERROR(VLOOKUP(A626,'Base ATP'!$1:$1048576,4,0),"")</f>
        <v>NUEVO 3008</v>
      </c>
      <c r="D626" s="20">
        <v>17700000</v>
      </c>
      <c r="E626" s="20">
        <v>14200000</v>
      </c>
      <c r="F626" s="13" t="s">
        <v>5398</v>
      </c>
      <c r="G626" s="13">
        <f>IFERROR(IF($F626="ALTA",$D626*1.03,
IF($F626="MEDIA",$D626*1,
IF($F626="BAJA",$D626*0.92,
IF($F626="LIQUIDAR",_xlfn.XLOOKUP(A626,Rotación!$A:$A,Rotación!$O:$O,0,0,-1),"")))),"")</f>
        <v>16284000</v>
      </c>
      <c r="H626" s="13">
        <f>IFERROR(IF($F626="ALTA",$D626*1,
IF($F626="MEDIA",$D626*0.97,
IF($F626="BAJA",$D626*0.9,
IF($F626="LIQUIDAR",_xlfn.XLOOKUP(A626,Rotación!$A:$A,Rotación!$O:$O,0,0,-1),"")))),"")</f>
        <v>15930000</v>
      </c>
      <c r="I626" s="13">
        <f>IFERROR(IF($F626="ALTA",$D626*0.97,
IF($F626="MEDIA",$D626*0.94,
IF($F626="BAJA",$D626*0.87,
IF($F626="LIQUIDAR",_xlfn.XLOOKUP(A626,Rotación!$A:$A,Rotación!$O:$O,0,0,-1),"")))),"")</f>
        <v>15399000</v>
      </c>
      <c r="J626" s="13">
        <f>IFERROR(IF($F626="ALTA",$D626*0.94,
IF($F626="MEDIA",$D626*0.9,
IF($F626="BAJA",$D626*0.85,
IF($F626="LIQUIDAR",_xlfn.XLOOKUP(A626,Rotación!$A:$A,Rotación!$O:$O,0,0,-1),"")))),"")</f>
        <v>15045000</v>
      </c>
      <c r="K626" s="13">
        <f>_xlfn.XLOOKUP(A626,Rotación!$A:$A,Rotación!$P:$P,"",0,-1)</f>
        <v>16490000</v>
      </c>
      <c r="L626" s="25">
        <f t="shared" si="38"/>
        <v>-1210000</v>
      </c>
      <c r="M626" s="26">
        <f t="shared" si="39"/>
        <v>0.80225988700564976</v>
      </c>
      <c r="N626" s="22">
        <f>IFERROR(VLOOKUP(A626,'Base ATR'!$1:$1048576,2,0),"")</f>
        <v>46112.797222222223</v>
      </c>
      <c r="O626" s="23">
        <f t="shared" ca="1" si="40"/>
        <v>113.20277777777665</v>
      </c>
      <c r="P626" t="str">
        <f t="shared" si="41"/>
        <v>BAJO MERCADO</v>
      </c>
      <c r="R626" t="e">
        <f>VLOOKUP(A626,FORMULA!A:A,1,0)</f>
        <v>#N/A</v>
      </c>
    </row>
    <row r="627" spans="1:18" x14ac:dyDescent="0.3">
      <c r="A627" t="s">
        <v>6294</v>
      </c>
      <c r="B627" t="str">
        <f>IFERROR(VLOOKUP(A627,'Base ATP'!$1:$1048576,3,0),"")</f>
        <v>KIA</v>
      </c>
      <c r="C627" s="19" t="str">
        <f>IFERROR(VLOOKUP(A627,'Base ATP'!$1:$1048576,4,0),"")</f>
        <v>RIO 5 NEW</v>
      </c>
      <c r="D627" s="20">
        <v>9600000</v>
      </c>
      <c r="E627" s="20">
        <v>8400000</v>
      </c>
      <c r="F627" s="13" t="s">
        <v>5397</v>
      </c>
      <c r="G627" s="13">
        <f>IFERROR(IF($F627="ALTA",$D627*1.03,
IF($F627="MEDIA",$D627*1,
IF($F627="BAJA",$D627*0.92,
IF($F627="LIQUIDAR",_xlfn.XLOOKUP(A627,Rotación!$A:$A,Rotación!$O:$O,0,0,-1),"")))),"")</f>
        <v>9888000</v>
      </c>
      <c r="H627" s="13">
        <f>IFERROR(IF($F627="ALTA",$D627*1,
IF($F627="MEDIA",$D627*0.97,
IF($F627="BAJA",$D627*0.9,
IF($F627="LIQUIDAR",_xlfn.XLOOKUP(A627,Rotación!$A:$A,Rotación!$O:$O,0,0,-1),"")))),"")</f>
        <v>9600000</v>
      </c>
      <c r="I627" s="13">
        <f>IFERROR(IF($F627="ALTA",$D627*0.97,
IF($F627="MEDIA",$D627*0.94,
IF($F627="BAJA",$D627*0.87,
IF($F627="LIQUIDAR",_xlfn.XLOOKUP(A627,Rotación!$A:$A,Rotación!$O:$O,0,0,-1),"")))),"")</f>
        <v>9312000</v>
      </c>
      <c r="J627" s="13">
        <f>IFERROR(IF($F627="ALTA",$D627*0.94,
IF($F627="MEDIA",$D627*0.9,
IF($F627="BAJA",$D627*0.85,
IF($F627="LIQUIDAR",_xlfn.XLOOKUP(A627,Rotación!$A:$A,Rotación!$O:$O,0,0,-1),"")))),"")</f>
        <v>9024000</v>
      </c>
      <c r="K627" s="13" t="str">
        <f>_xlfn.XLOOKUP(A627,Rotación!$A:$A,Rotación!$P:$P,"",0,-1)</f>
        <v/>
      </c>
      <c r="L627" s="25" t="e">
        <f t="shared" si="38"/>
        <v>#VALUE!</v>
      </c>
      <c r="M627" s="26">
        <f t="shared" si="39"/>
        <v>0.875</v>
      </c>
      <c r="N627" s="22" t="str">
        <f>IFERROR(VLOOKUP(A627,'Base ATR'!$1:$1048576,2,0),"")</f>
        <v/>
      </c>
      <c r="O627" s="23" t="str">
        <f t="shared" ca="1" si="40"/>
        <v/>
      </c>
      <c r="P627" t="str">
        <f t="shared" si="41"/>
        <v/>
      </c>
      <c r="R627" t="e">
        <f>VLOOKUP(A627,FORMULA!A:A,1,0)</f>
        <v>#N/A</v>
      </c>
    </row>
    <row r="628" spans="1:18" x14ac:dyDescent="0.3">
      <c r="A628" t="s">
        <v>6295</v>
      </c>
      <c r="B628" t="str">
        <f>IFERROR(VLOOKUP(A628,'Base ATP'!$1:$1048576,3,0),"")</f>
        <v>VOLKSWAGEN</v>
      </c>
      <c r="C628" s="19" t="str">
        <f>IFERROR(VLOOKUP(A628,'Base ATP'!$1:$1048576,4,0),"")</f>
        <v>T-CROSS</v>
      </c>
      <c r="D628" s="20">
        <v>11700000</v>
      </c>
      <c r="E628" s="20">
        <v>9200000</v>
      </c>
      <c r="F628" s="13" t="s">
        <v>4033</v>
      </c>
      <c r="G628" s="13">
        <f>IFERROR(IF($F628="ALTA",$D628*1.03,
IF($F628="MEDIA",$D628*1,
IF($F628="BAJA",$D628*0.92,
IF($F628="LIQUIDAR",_xlfn.XLOOKUP(A628,Rotación!$A:$A,Rotación!$O:$O,0,0,-1),"")))),"")</f>
        <v>11700000</v>
      </c>
      <c r="H628" s="13">
        <f>IFERROR(IF($F628="ALTA",$D628*1,
IF($F628="MEDIA",$D628*0.97,
IF($F628="BAJA",$D628*0.9,
IF($F628="LIQUIDAR",_xlfn.XLOOKUP(A628,Rotación!$A:$A,Rotación!$O:$O,0,0,-1),"")))),"")</f>
        <v>11349000</v>
      </c>
      <c r="I628" s="13">
        <f>IFERROR(IF($F628="ALTA",$D628*0.97,
IF($F628="MEDIA",$D628*0.94,
IF($F628="BAJA",$D628*0.87,
IF($F628="LIQUIDAR",_xlfn.XLOOKUP(A628,Rotación!$A:$A,Rotación!$O:$O,0,0,-1),"")))),"")</f>
        <v>10998000</v>
      </c>
      <c r="J628" s="13">
        <f>IFERROR(IF($F628="ALTA",$D628*0.94,
IF($F628="MEDIA",$D628*0.9,
IF($F628="BAJA",$D628*0.85,
IF($F628="LIQUIDAR",_xlfn.XLOOKUP(A628,Rotación!$A:$A,Rotación!$O:$O,0,0,-1),"")))),"")</f>
        <v>10530000</v>
      </c>
      <c r="K628" s="13" t="str">
        <f>_xlfn.XLOOKUP(A628,Rotación!$A:$A,Rotación!$P:$P,"",0,-1)</f>
        <v/>
      </c>
      <c r="L628" s="25" t="e">
        <f t="shared" si="38"/>
        <v>#VALUE!</v>
      </c>
      <c r="M628" s="26">
        <f t="shared" si="39"/>
        <v>0.78632478632478631</v>
      </c>
      <c r="N628" s="22" t="str">
        <f>IFERROR(VLOOKUP(A628,'Base ATR'!$1:$1048576,2,0),"")</f>
        <v/>
      </c>
      <c r="O628" s="23" t="str">
        <f t="shared" ca="1" si="40"/>
        <v/>
      </c>
      <c r="P628" t="str">
        <f t="shared" si="41"/>
        <v/>
      </c>
      <c r="R628" t="e">
        <f>VLOOKUP(A628,FORMULA!A:A,1,0)</f>
        <v>#N/A</v>
      </c>
    </row>
    <row r="629" spans="1:18" x14ac:dyDescent="0.3">
      <c r="A629" t="s">
        <v>6296</v>
      </c>
      <c r="B629" t="str">
        <f>IFERROR(VLOOKUP(A629,'Base ATP'!$1:$1048576,3,0),"")</f>
        <v>SUZUKI</v>
      </c>
      <c r="C629" s="19" t="str">
        <f>IFERROR(VLOOKUP(A629,'Base ATP'!$1:$1048576,4,0),"")</f>
        <v>GRAND NOMADE</v>
      </c>
      <c r="D629" s="20">
        <v>11850000</v>
      </c>
      <c r="E629" s="20">
        <v>9500000</v>
      </c>
      <c r="F629" s="13" t="s">
        <v>4033</v>
      </c>
      <c r="G629" s="13">
        <f>IFERROR(IF($F629="ALTA",$D629*1.03,
IF($F629="MEDIA",$D629*1,
IF($F629="BAJA",$D629*0.92,
IF($F629="LIQUIDAR",_xlfn.XLOOKUP(A629,Rotación!$A:$A,Rotación!$O:$O,0,0,-1),"")))),"")</f>
        <v>11850000</v>
      </c>
      <c r="H629" s="13">
        <f>IFERROR(IF($F629="ALTA",$D629*1,
IF($F629="MEDIA",$D629*0.97,
IF($F629="BAJA",$D629*0.9,
IF($F629="LIQUIDAR",_xlfn.XLOOKUP(A629,Rotación!$A:$A,Rotación!$O:$O,0,0,-1),"")))),"")</f>
        <v>11494500</v>
      </c>
      <c r="I629" s="13">
        <f>IFERROR(IF($F629="ALTA",$D629*0.97,
IF($F629="MEDIA",$D629*0.94,
IF($F629="BAJA",$D629*0.87,
IF($F629="LIQUIDAR",_xlfn.XLOOKUP(A629,Rotación!$A:$A,Rotación!$O:$O,0,0,-1),"")))),"")</f>
        <v>11139000</v>
      </c>
      <c r="J629" s="13">
        <f>IFERROR(IF($F629="ALTA",$D629*0.94,
IF($F629="MEDIA",$D629*0.9,
IF($F629="BAJA",$D629*0.85,
IF($F629="LIQUIDAR",_xlfn.XLOOKUP(A629,Rotación!$A:$A,Rotación!$O:$O,0,0,-1),"")))),"")</f>
        <v>10665000</v>
      </c>
      <c r="K629" s="13" t="str">
        <f>_xlfn.XLOOKUP(A629,Rotación!$A:$A,Rotación!$P:$P,"",0,-1)</f>
        <v/>
      </c>
      <c r="L629" s="25" t="e">
        <f t="shared" si="38"/>
        <v>#VALUE!</v>
      </c>
      <c r="M629" s="26">
        <f t="shared" si="39"/>
        <v>0.80168776371308015</v>
      </c>
      <c r="N629" s="22">
        <f>IFERROR(VLOOKUP(A629,'Base ATR'!$1:$1048576,2,0),"")</f>
        <v>46112.525000000001</v>
      </c>
      <c r="O629" s="23">
        <f t="shared" ca="1" si="40"/>
        <v>113.47499999999854</v>
      </c>
      <c r="P629" t="str">
        <f t="shared" si="41"/>
        <v>SOBRE MERCADO</v>
      </c>
      <c r="R629" t="e">
        <f>VLOOKUP(A629,FORMULA!A:A,1,0)</f>
        <v>#N/A</v>
      </c>
    </row>
    <row r="630" spans="1:18" x14ac:dyDescent="0.3">
      <c r="A630" t="s">
        <v>6297</v>
      </c>
      <c r="B630" t="str">
        <f>IFERROR(VLOOKUP(A630,'Base ATP'!$1:$1048576,3,0),"")</f>
        <v>SEAT</v>
      </c>
      <c r="C630" s="19" t="str">
        <f>IFERROR(VLOOKUP(A630,'Base ATP'!$1:$1048576,4,0),"")</f>
        <v>ATECA</v>
      </c>
      <c r="D630" s="20">
        <v>13200000</v>
      </c>
      <c r="E630" s="20">
        <v>10200000</v>
      </c>
      <c r="F630" s="13" t="s">
        <v>5398</v>
      </c>
      <c r="G630" s="13">
        <f>IFERROR(IF($F630="ALTA",$D630*1.03,
IF($F630="MEDIA",$D630*1,
IF($F630="BAJA",$D630*0.92,
IF($F630="LIQUIDAR",_xlfn.XLOOKUP(A630,Rotación!$A:$A,Rotación!$O:$O,0,0,-1),"")))),"")</f>
        <v>12144000</v>
      </c>
      <c r="H630" s="13">
        <f>IFERROR(IF($F630="ALTA",$D630*1,
IF($F630="MEDIA",$D630*0.97,
IF($F630="BAJA",$D630*0.9,
IF($F630="LIQUIDAR",_xlfn.XLOOKUP(A630,Rotación!$A:$A,Rotación!$O:$O,0,0,-1),"")))),"")</f>
        <v>11880000</v>
      </c>
      <c r="I630" s="13">
        <f>IFERROR(IF($F630="ALTA",$D630*0.97,
IF($F630="MEDIA",$D630*0.94,
IF($F630="BAJA",$D630*0.87,
IF($F630="LIQUIDAR",_xlfn.XLOOKUP(A630,Rotación!$A:$A,Rotación!$O:$O,0,0,-1),"")))),"")</f>
        <v>11484000</v>
      </c>
      <c r="J630" s="13">
        <f>IFERROR(IF($F630="ALTA",$D630*0.94,
IF($F630="MEDIA",$D630*0.9,
IF($F630="BAJA",$D630*0.85,
IF($F630="LIQUIDAR",_xlfn.XLOOKUP(A630,Rotación!$A:$A,Rotación!$O:$O,0,0,-1),"")))),"")</f>
        <v>11220000</v>
      </c>
      <c r="K630" s="13" t="str">
        <f>_xlfn.XLOOKUP(A630,Rotación!$A:$A,Rotación!$P:$P,"",0,-1)</f>
        <v/>
      </c>
      <c r="L630" s="25" t="e">
        <f t="shared" si="38"/>
        <v>#VALUE!</v>
      </c>
      <c r="M630" s="26">
        <f t="shared" si="39"/>
        <v>0.77272727272727271</v>
      </c>
      <c r="N630" s="22">
        <f>IFERROR(VLOOKUP(A630,'Base ATR'!$1:$1048576,2,0),"")</f>
        <v>46111.607638888891</v>
      </c>
      <c r="O630" s="23">
        <f t="shared" ca="1" si="40"/>
        <v>114.39236111110949</v>
      </c>
      <c r="P630" t="str">
        <f t="shared" si="41"/>
        <v>SOBRE MERCADO</v>
      </c>
      <c r="R630" t="e">
        <f>VLOOKUP(A630,FORMULA!A:A,1,0)</f>
        <v>#N/A</v>
      </c>
    </row>
    <row r="631" spans="1:18" x14ac:dyDescent="0.3">
      <c r="A631" t="s">
        <v>6298</v>
      </c>
      <c r="B631" t="str">
        <f>IFERROR(VLOOKUP(A631,'Base ATP'!$1:$1048576,3,0),"")</f>
        <v>JEEP</v>
      </c>
      <c r="C631" s="19" t="str">
        <f>IFERROR(VLOOKUP(A631,'Base ATP'!$1:$1048576,4,0),"")</f>
        <v>AVENGER</v>
      </c>
      <c r="D631" s="20">
        <v>16300000</v>
      </c>
      <c r="E631" s="20">
        <v>12700000</v>
      </c>
      <c r="F631" s="13" t="s">
        <v>5398</v>
      </c>
      <c r="G631" s="13">
        <f>IFERROR(IF($F631="ALTA",$D631*1.03,
IF($F631="MEDIA",$D631*1,
IF($F631="BAJA",$D631*0.92,
IF($F631="LIQUIDAR",_xlfn.XLOOKUP(A631,Rotación!$A:$A,Rotación!$O:$O,0,0,-1),"")))),"")</f>
        <v>14996000</v>
      </c>
      <c r="H631" s="13">
        <f>IFERROR(IF($F631="ALTA",$D631*1,
IF($F631="MEDIA",$D631*0.97,
IF($F631="BAJA",$D631*0.9,
IF($F631="LIQUIDAR",_xlfn.XLOOKUP(A631,Rotación!$A:$A,Rotación!$O:$O,0,0,-1),"")))),"")</f>
        <v>14670000</v>
      </c>
      <c r="I631" s="13">
        <f>IFERROR(IF($F631="ALTA",$D631*0.97,
IF($F631="MEDIA",$D631*0.94,
IF($F631="BAJA",$D631*0.87,
IF($F631="LIQUIDAR",_xlfn.XLOOKUP(A631,Rotación!$A:$A,Rotación!$O:$O,0,0,-1),"")))),"")</f>
        <v>14181000</v>
      </c>
      <c r="J631" s="13">
        <f>IFERROR(IF($F631="ALTA",$D631*0.94,
IF($F631="MEDIA",$D631*0.9,
IF($F631="BAJA",$D631*0.85,
IF($F631="LIQUIDAR",_xlfn.XLOOKUP(A631,Rotación!$A:$A,Rotación!$O:$O,0,0,-1),"")))),"")</f>
        <v>13855000</v>
      </c>
      <c r="K631" s="13" t="str">
        <f>_xlfn.XLOOKUP(A631,Rotación!$A:$A,Rotación!$P:$P,"",0,-1)</f>
        <v/>
      </c>
      <c r="L631" s="25" t="e">
        <f t="shared" si="38"/>
        <v>#VALUE!</v>
      </c>
      <c r="M631" s="26">
        <f t="shared" si="39"/>
        <v>0.77914110429447858</v>
      </c>
      <c r="N631" s="22" t="str">
        <f>IFERROR(VLOOKUP(A631,'Base ATR'!$1:$1048576,2,0),"")</f>
        <v/>
      </c>
      <c r="O631" s="23" t="str">
        <f t="shared" ca="1" si="40"/>
        <v/>
      </c>
      <c r="P631" t="str">
        <f t="shared" si="41"/>
        <v/>
      </c>
      <c r="R631" t="e">
        <f>VLOOKUP(A631,FORMULA!A:A,1,0)</f>
        <v>#N/A</v>
      </c>
    </row>
    <row r="632" spans="1:18" x14ac:dyDescent="0.3">
      <c r="A632" t="s">
        <v>6299</v>
      </c>
      <c r="B632" t="str">
        <f>IFERROR(VLOOKUP(A632,'Base ATP'!$1:$1048576,3,0),"")</f>
        <v>FORD</v>
      </c>
      <c r="C632" s="19" t="str">
        <f>IFERROR(VLOOKUP(A632,'Base ATP'!$1:$1048576,4,0),"")</f>
        <v>ECOSPORT</v>
      </c>
      <c r="D632" s="20">
        <v>8800000</v>
      </c>
      <c r="E632" s="20">
        <v>7300000</v>
      </c>
      <c r="F632" s="13" t="s">
        <v>5398</v>
      </c>
      <c r="G632" s="13">
        <f>IFERROR(IF($F632="ALTA",$D632*1.03,
IF($F632="MEDIA",$D632*1,
IF($F632="BAJA",$D632*0.92,
IF($F632="LIQUIDAR",_xlfn.XLOOKUP(A632,Rotación!$A:$A,Rotación!$O:$O,0,0,-1),"")))),"")</f>
        <v>8096000</v>
      </c>
      <c r="H632" s="13">
        <f>IFERROR(IF($F632="ALTA",$D632*1,
IF($F632="MEDIA",$D632*0.97,
IF($F632="BAJA",$D632*0.9,
IF($F632="LIQUIDAR",_xlfn.XLOOKUP(A632,Rotación!$A:$A,Rotación!$O:$O,0,0,-1),"")))),"")</f>
        <v>7920000</v>
      </c>
      <c r="I632" s="13">
        <f>IFERROR(IF($F632="ALTA",$D632*0.97,
IF($F632="MEDIA",$D632*0.94,
IF($F632="BAJA",$D632*0.87,
IF($F632="LIQUIDAR",_xlfn.XLOOKUP(A632,Rotación!$A:$A,Rotación!$O:$O,0,0,-1),"")))),"")</f>
        <v>7656000</v>
      </c>
      <c r="J632" s="13">
        <f>IFERROR(IF($F632="ALTA",$D632*0.94,
IF($F632="MEDIA",$D632*0.9,
IF($F632="BAJA",$D632*0.85,
IF($F632="LIQUIDAR",_xlfn.XLOOKUP(A632,Rotación!$A:$A,Rotación!$O:$O,0,0,-1),"")))),"")</f>
        <v>7480000</v>
      </c>
      <c r="K632" s="13" t="str">
        <f>_xlfn.XLOOKUP(A632,Rotación!$A:$A,Rotación!$P:$P,"",0,-1)</f>
        <v/>
      </c>
      <c r="L632" s="25" t="e">
        <f t="shared" si="38"/>
        <v>#VALUE!</v>
      </c>
      <c r="M632" s="26">
        <f t="shared" si="39"/>
        <v>0.82954545454545459</v>
      </c>
      <c r="N632" s="22">
        <f>IFERROR(VLOOKUP(A632,'Base ATR'!$1:$1048576,2,0),"")</f>
        <v>46114.673611111109</v>
      </c>
      <c r="O632" s="23">
        <f t="shared" ca="1" si="40"/>
        <v>111.32638888889051</v>
      </c>
      <c r="P632" t="str">
        <f t="shared" si="41"/>
        <v>SOBRE MERCADO</v>
      </c>
      <c r="R632" t="e">
        <f>VLOOKUP(A632,FORMULA!A:A,1,0)</f>
        <v>#N/A</v>
      </c>
    </row>
    <row r="633" spans="1:18" x14ac:dyDescent="0.3">
      <c r="A633" t="s">
        <v>6300</v>
      </c>
      <c r="B633" t="str">
        <f>IFERROR(VLOOKUP(A633,'Base ATP'!$1:$1048576,3,0),"")</f>
        <v>JAC</v>
      </c>
      <c r="C633" s="19" t="str">
        <f>IFERROR(VLOOKUP(A633,'Base ATP'!$1:$1048576,4,0),"")</f>
        <v>S2</v>
      </c>
      <c r="D633" s="20">
        <v>6850000</v>
      </c>
      <c r="E633" s="20">
        <v>5600000</v>
      </c>
      <c r="F633" s="13" t="s">
        <v>4033</v>
      </c>
      <c r="G633" s="13">
        <f>IFERROR(IF($F633="ALTA",$D633*1.03,
IF($F633="MEDIA",$D633*1,
IF($F633="BAJA",$D633*0.92,
IF($F633="LIQUIDAR",_xlfn.XLOOKUP(A633,Rotación!$A:$A,Rotación!$O:$O,0,0,-1),"")))),"")</f>
        <v>6850000</v>
      </c>
      <c r="H633" s="13">
        <f>IFERROR(IF($F633="ALTA",$D633*1,
IF($F633="MEDIA",$D633*0.97,
IF($F633="BAJA",$D633*0.9,
IF($F633="LIQUIDAR",_xlfn.XLOOKUP(A633,Rotación!$A:$A,Rotación!$O:$O,0,0,-1),"")))),"")</f>
        <v>6644500</v>
      </c>
      <c r="I633" s="13">
        <f>IFERROR(IF($F633="ALTA",$D633*0.97,
IF($F633="MEDIA",$D633*0.94,
IF($F633="BAJA",$D633*0.87,
IF($F633="LIQUIDAR",_xlfn.XLOOKUP(A633,Rotación!$A:$A,Rotación!$O:$O,0,0,-1),"")))),"")</f>
        <v>6439000</v>
      </c>
      <c r="J633" s="13">
        <f>IFERROR(IF($F633="ALTA",$D633*0.94,
IF($F633="MEDIA",$D633*0.9,
IF($F633="BAJA",$D633*0.85,
IF($F633="LIQUIDAR",_xlfn.XLOOKUP(A633,Rotación!$A:$A,Rotación!$O:$O,0,0,-1),"")))),"")</f>
        <v>6165000</v>
      </c>
      <c r="K633" s="13" t="str">
        <f>_xlfn.XLOOKUP(A633,Rotación!$A:$A,Rotación!$P:$P,"",0,-1)</f>
        <v/>
      </c>
      <c r="L633" s="25" t="e">
        <f t="shared" si="38"/>
        <v>#VALUE!</v>
      </c>
      <c r="M633" s="26">
        <f t="shared" si="39"/>
        <v>0.81751824817518248</v>
      </c>
      <c r="N633" s="22" t="str">
        <f>IFERROR(VLOOKUP(A633,'Base ATR'!$1:$1048576,2,0),"")</f>
        <v/>
      </c>
      <c r="O633" s="23" t="str">
        <f t="shared" ca="1" si="40"/>
        <v/>
      </c>
      <c r="P633" t="str">
        <f t="shared" si="41"/>
        <v/>
      </c>
      <c r="R633" t="e">
        <f>VLOOKUP(A633,FORMULA!A:A,1,0)</f>
        <v>#N/A</v>
      </c>
    </row>
    <row r="634" spans="1:18" x14ac:dyDescent="0.3">
      <c r="A634" t="s">
        <v>6301</v>
      </c>
      <c r="B634" t="str">
        <f>IFERROR(VLOOKUP(A634,'Base ATP'!$1:$1048576,3,0),"")</f>
        <v>FORD</v>
      </c>
      <c r="C634" s="19" t="str">
        <f>IFERROR(VLOOKUP(A634,'Base ATP'!$1:$1048576,4,0),"")</f>
        <v>NUEVA TERRITORY</v>
      </c>
      <c r="D634" s="20">
        <v>15300000</v>
      </c>
      <c r="E634" s="20">
        <v>12000000</v>
      </c>
      <c r="F634" s="13" t="s">
        <v>4033</v>
      </c>
      <c r="G634" s="13">
        <f>IFERROR(IF($F634="ALTA",$D634*1.03,
IF($F634="MEDIA",$D634*1,
IF($F634="BAJA",$D634*0.92,
IF($F634="LIQUIDAR",_xlfn.XLOOKUP(A634,Rotación!$A:$A,Rotación!$O:$O,0,0,-1),"")))),"")</f>
        <v>15300000</v>
      </c>
      <c r="H634" s="13">
        <f>IFERROR(IF($F634="ALTA",$D634*1,
IF($F634="MEDIA",$D634*0.97,
IF($F634="BAJA",$D634*0.9,
IF($F634="LIQUIDAR",_xlfn.XLOOKUP(A634,Rotación!$A:$A,Rotación!$O:$O,0,0,-1),"")))),"")</f>
        <v>14841000</v>
      </c>
      <c r="I634" s="13">
        <f>IFERROR(IF($F634="ALTA",$D634*0.97,
IF($F634="MEDIA",$D634*0.94,
IF($F634="BAJA",$D634*0.87,
IF($F634="LIQUIDAR",_xlfn.XLOOKUP(A634,Rotación!$A:$A,Rotación!$O:$O,0,0,-1),"")))),"")</f>
        <v>14382000</v>
      </c>
      <c r="J634" s="13">
        <f>IFERROR(IF($F634="ALTA",$D634*0.94,
IF($F634="MEDIA",$D634*0.9,
IF($F634="BAJA",$D634*0.85,
IF($F634="LIQUIDAR",_xlfn.XLOOKUP(A634,Rotación!$A:$A,Rotación!$O:$O,0,0,-1),"")))),"")</f>
        <v>13770000</v>
      </c>
      <c r="K634" s="13" t="str">
        <f>_xlfn.XLOOKUP(A634,Rotación!$A:$A,Rotación!$P:$P,"",0,-1)</f>
        <v/>
      </c>
      <c r="L634" s="25" t="e">
        <f t="shared" si="38"/>
        <v>#VALUE!</v>
      </c>
      <c r="M634" s="26">
        <f t="shared" si="39"/>
        <v>0.78431372549019607</v>
      </c>
      <c r="N634" s="22" t="str">
        <f>IFERROR(VLOOKUP(A634,'Base ATR'!$1:$1048576,2,0),"")</f>
        <v/>
      </c>
      <c r="O634" s="23" t="str">
        <f t="shared" ca="1" si="40"/>
        <v/>
      </c>
      <c r="P634" t="str">
        <f t="shared" si="41"/>
        <v/>
      </c>
      <c r="R634" t="e">
        <f>VLOOKUP(A634,FORMULA!A:A,1,0)</f>
        <v>#N/A</v>
      </c>
    </row>
    <row r="635" spans="1:18" x14ac:dyDescent="0.3">
      <c r="A635" t="s">
        <v>6302</v>
      </c>
      <c r="B635" t="str">
        <f>IFERROR(VLOOKUP(A635,'Base ATP'!$1:$1048576,3,0),"")</f>
        <v>RENAULT</v>
      </c>
      <c r="C635" s="19" t="str">
        <f>IFERROR(VLOOKUP(A635,'Base ATP'!$1:$1048576,4,0),"")</f>
        <v>DUSTER NEW</v>
      </c>
      <c r="D635" s="20">
        <v>8900000</v>
      </c>
      <c r="E635" s="20">
        <v>7200000</v>
      </c>
      <c r="F635" s="13" t="s">
        <v>4033</v>
      </c>
      <c r="G635" s="13">
        <f>IFERROR(IF($F635="ALTA",$D635*1.03,
IF($F635="MEDIA",$D635*1,
IF($F635="BAJA",$D635*0.92,
IF($F635="LIQUIDAR",_xlfn.XLOOKUP(A635,Rotación!$A:$A,Rotación!$O:$O,0,0,-1),"")))),"")</f>
        <v>8900000</v>
      </c>
      <c r="H635" s="13">
        <f>IFERROR(IF($F635="ALTA",$D635*1,
IF($F635="MEDIA",$D635*0.97,
IF($F635="BAJA",$D635*0.9,
IF($F635="LIQUIDAR",_xlfn.XLOOKUP(A635,Rotación!$A:$A,Rotación!$O:$O,0,0,-1),"")))),"")</f>
        <v>8633000</v>
      </c>
      <c r="I635" s="13">
        <f>IFERROR(IF($F635="ALTA",$D635*0.97,
IF($F635="MEDIA",$D635*0.94,
IF($F635="BAJA",$D635*0.87,
IF($F635="LIQUIDAR",_xlfn.XLOOKUP(A635,Rotación!$A:$A,Rotación!$O:$O,0,0,-1),"")))),"")</f>
        <v>8365999.9999999991</v>
      </c>
      <c r="J635" s="13">
        <f>IFERROR(IF($F635="ALTA",$D635*0.94,
IF($F635="MEDIA",$D635*0.9,
IF($F635="BAJA",$D635*0.85,
IF($F635="LIQUIDAR",_xlfn.XLOOKUP(A635,Rotación!$A:$A,Rotación!$O:$O,0,0,-1),"")))),"")</f>
        <v>8010000</v>
      </c>
      <c r="K635" s="13" t="str">
        <f>_xlfn.XLOOKUP(A635,Rotación!$A:$A,Rotación!$P:$P,"",0,-1)</f>
        <v/>
      </c>
      <c r="L635" s="25" t="e">
        <f t="shared" si="38"/>
        <v>#VALUE!</v>
      </c>
      <c r="M635" s="26">
        <f t="shared" si="39"/>
        <v>0.8089887640449438</v>
      </c>
      <c r="N635" s="22" t="str">
        <f>IFERROR(VLOOKUP(A635,'Base ATR'!$1:$1048576,2,0),"")</f>
        <v/>
      </c>
      <c r="O635" s="23" t="str">
        <f t="shared" ca="1" si="40"/>
        <v/>
      </c>
      <c r="P635" t="str">
        <f t="shared" si="41"/>
        <v/>
      </c>
      <c r="R635" t="e">
        <f>VLOOKUP(A635,FORMULA!A:A,1,0)</f>
        <v>#N/A</v>
      </c>
    </row>
    <row r="636" spans="1:18" x14ac:dyDescent="0.3">
      <c r="A636" t="s">
        <v>6303</v>
      </c>
      <c r="B636" t="str">
        <f>IFERROR(VLOOKUP(A636,'Base ATP'!$1:$1048576,3,0),"")</f>
        <v/>
      </c>
      <c r="C636" s="19" t="str">
        <f>IFERROR(VLOOKUP(A636,'Base ATP'!$1:$1048576,4,0),"")</f>
        <v/>
      </c>
      <c r="D636" s="20">
        <v>12900000</v>
      </c>
      <c r="E636" s="20">
        <v>10000000</v>
      </c>
      <c r="F636" s="13" t="s">
        <v>4033</v>
      </c>
      <c r="G636" s="13">
        <f>IFERROR(IF($F636="ALTA",$D636*1.03,
IF($F636="MEDIA",$D636*1,
IF($F636="BAJA",$D636*0.92,
IF($F636="LIQUIDAR",_xlfn.XLOOKUP(A636,Rotación!$A:$A,Rotación!$O:$O,0,0,-1),"")))),"")</f>
        <v>12900000</v>
      </c>
      <c r="H636" s="13">
        <f>IFERROR(IF($F636="ALTA",$D636*1,
IF($F636="MEDIA",$D636*0.97,
IF($F636="BAJA",$D636*0.9,
IF($F636="LIQUIDAR",_xlfn.XLOOKUP(A636,Rotación!$A:$A,Rotación!$O:$O,0,0,-1),"")))),"")</f>
        <v>12513000</v>
      </c>
      <c r="I636" s="13">
        <f>IFERROR(IF($F636="ALTA",$D636*0.97,
IF($F636="MEDIA",$D636*0.94,
IF($F636="BAJA",$D636*0.87,
IF($F636="LIQUIDAR",_xlfn.XLOOKUP(A636,Rotación!$A:$A,Rotación!$O:$O,0,0,-1),"")))),"")</f>
        <v>12126000</v>
      </c>
      <c r="J636" s="13">
        <f>IFERROR(IF($F636="ALTA",$D636*0.94,
IF($F636="MEDIA",$D636*0.9,
IF($F636="BAJA",$D636*0.85,
IF($F636="LIQUIDAR",_xlfn.XLOOKUP(A636,Rotación!$A:$A,Rotación!$O:$O,0,0,-1),"")))),"")</f>
        <v>11610000</v>
      </c>
      <c r="K636" s="13" t="str">
        <f>_xlfn.XLOOKUP(A636,Rotación!$A:$A,Rotación!$P:$P,"",0,-1)</f>
        <v/>
      </c>
      <c r="L636" s="25" t="e">
        <f t="shared" si="38"/>
        <v>#VALUE!</v>
      </c>
      <c r="M636" s="26">
        <f t="shared" si="39"/>
        <v>0.77519379844961245</v>
      </c>
      <c r="N636" s="22" t="str">
        <f>IFERROR(VLOOKUP(A636,'Base ATR'!$1:$1048576,2,0),"")</f>
        <v/>
      </c>
      <c r="O636" s="23" t="str">
        <f t="shared" ca="1" si="40"/>
        <v/>
      </c>
      <c r="P636" t="str">
        <f t="shared" si="41"/>
        <v/>
      </c>
      <c r="R636" t="e">
        <f>VLOOKUP(A636,FORMULA!A:A,1,0)</f>
        <v>#N/A</v>
      </c>
    </row>
    <row r="637" spans="1:18" x14ac:dyDescent="0.3">
      <c r="A637" t="s">
        <v>6304</v>
      </c>
      <c r="B637" t="str">
        <f>IFERROR(VLOOKUP(A637,'Base ATP'!$1:$1048576,3,0),"")</f>
        <v>HYUNDAI</v>
      </c>
      <c r="C637" s="19" t="str">
        <f>IFERROR(VLOOKUP(A637,'Base ATP'!$1:$1048576,4,0),"")</f>
        <v>TUCSON NEW</v>
      </c>
      <c r="D637" s="20">
        <v>12500000</v>
      </c>
      <c r="E637" s="20">
        <v>10500000</v>
      </c>
      <c r="F637" s="13" t="s">
        <v>4033</v>
      </c>
      <c r="G637" s="13">
        <f>IFERROR(IF($F637="ALTA",$D637*1.03,
IF($F637="MEDIA",$D637*1,
IF($F637="BAJA",$D637*0.92,
IF($F637="LIQUIDAR",_xlfn.XLOOKUP(A637,Rotación!$A:$A,Rotación!$O:$O,0,0,-1),"")))),"")</f>
        <v>12500000</v>
      </c>
      <c r="H637" s="13">
        <f>IFERROR(IF($F637="ALTA",$D637*1,
IF($F637="MEDIA",$D637*0.97,
IF($F637="BAJA",$D637*0.9,
IF($F637="LIQUIDAR",_xlfn.XLOOKUP(A637,Rotación!$A:$A,Rotación!$O:$O,0,0,-1),"")))),"")</f>
        <v>12125000</v>
      </c>
      <c r="I637" s="13">
        <f>IFERROR(IF($F637="ALTA",$D637*0.97,
IF($F637="MEDIA",$D637*0.94,
IF($F637="BAJA",$D637*0.87,
IF($F637="LIQUIDAR",_xlfn.XLOOKUP(A637,Rotación!$A:$A,Rotación!$O:$O,0,0,-1),"")))),"")</f>
        <v>11750000</v>
      </c>
      <c r="J637" s="13">
        <f>IFERROR(IF($F637="ALTA",$D637*0.94,
IF($F637="MEDIA",$D637*0.9,
IF($F637="BAJA",$D637*0.85,
IF($F637="LIQUIDAR",_xlfn.XLOOKUP(A637,Rotación!$A:$A,Rotación!$O:$O,0,0,-1),"")))),"")</f>
        <v>11250000</v>
      </c>
      <c r="K637" s="13" t="str">
        <f>_xlfn.XLOOKUP(A637,Rotación!$A:$A,Rotación!$P:$P,"",0,-1)</f>
        <v/>
      </c>
      <c r="L637" s="25" t="e">
        <f t="shared" si="38"/>
        <v>#VALUE!</v>
      </c>
      <c r="M637" s="26">
        <f t="shared" si="39"/>
        <v>0.84</v>
      </c>
      <c r="N637" s="22" t="str">
        <f>IFERROR(VLOOKUP(A637,'Base ATR'!$1:$1048576,2,0),"")</f>
        <v/>
      </c>
      <c r="O637" s="23" t="str">
        <f t="shared" ca="1" si="40"/>
        <v/>
      </c>
      <c r="P637" t="str">
        <f t="shared" si="41"/>
        <v/>
      </c>
      <c r="R637" t="e">
        <f>VLOOKUP(A637,FORMULA!A:A,1,0)</f>
        <v>#N/A</v>
      </c>
    </row>
    <row r="638" spans="1:18" x14ac:dyDescent="0.3">
      <c r="A638" t="s">
        <v>6301</v>
      </c>
      <c r="B638" t="str">
        <f>IFERROR(VLOOKUP(A638,'Base ATP'!$1:$1048576,3,0),"")</f>
        <v>FORD</v>
      </c>
      <c r="C638" s="19" t="str">
        <f>IFERROR(VLOOKUP(A638,'Base ATP'!$1:$1048576,4,0),"")</f>
        <v>NUEVA TERRITORY</v>
      </c>
      <c r="D638" s="20">
        <v>16900000</v>
      </c>
      <c r="E638" s="20">
        <v>14300000</v>
      </c>
      <c r="F638" s="13" t="s">
        <v>4033</v>
      </c>
      <c r="G638" s="13">
        <f>IFERROR(IF($F638="ALTA",$D638*1.03,
IF($F638="MEDIA",$D638*1,
IF($F638="BAJA",$D638*0.92,
IF($F638="LIQUIDAR",_xlfn.XLOOKUP(A638,Rotación!$A:$A,Rotación!$O:$O,0,0,-1),"")))),"")</f>
        <v>16900000</v>
      </c>
      <c r="H638" s="13">
        <f>IFERROR(IF($F638="ALTA",$D638*1,
IF($F638="MEDIA",$D638*0.97,
IF($F638="BAJA",$D638*0.9,
IF($F638="LIQUIDAR",_xlfn.XLOOKUP(A638,Rotación!$A:$A,Rotación!$O:$O,0,0,-1),"")))),"")</f>
        <v>16393000</v>
      </c>
      <c r="I638" s="13">
        <f>IFERROR(IF($F638="ALTA",$D638*0.97,
IF($F638="MEDIA",$D638*0.94,
IF($F638="BAJA",$D638*0.87,
IF($F638="LIQUIDAR",_xlfn.XLOOKUP(A638,Rotación!$A:$A,Rotación!$O:$O,0,0,-1),"")))),"")</f>
        <v>15886000</v>
      </c>
      <c r="J638" s="13">
        <f>IFERROR(IF($F638="ALTA",$D638*0.94,
IF($F638="MEDIA",$D638*0.9,
IF($F638="BAJA",$D638*0.85,
IF($F638="LIQUIDAR",_xlfn.XLOOKUP(A638,Rotación!$A:$A,Rotación!$O:$O,0,0,-1),"")))),"")</f>
        <v>15210000</v>
      </c>
      <c r="K638" s="13" t="str">
        <f>_xlfn.XLOOKUP(A638,Rotación!$A:$A,Rotación!$P:$P,"",0,-1)</f>
        <v/>
      </c>
      <c r="L638" s="25" t="e">
        <f t="shared" si="38"/>
        <v>#VALUE!</v>
      </c>
      <c r="M638" s="26">
        <f t="shared" si="39"/>
        <v>0.84615384615384615</v>
      </c>
      <c r="N638" s="22" t="str">
        <f>IFERROR(VLOOKUP(A638,'Base ATR'!$1:$1048576,2,0),"")</f>
        <v/>
      </c>
      <c r="O638" s="23" t="str">
        <f t="shared" ca="1" si="40"/>
        <v/>
      </c>
      <c r="P638" t="str">
        <f t="shared" si="41"/>
        <v/>
      </c>
      <c r="R638" t="e">
        <f>VLOOKUP(A638,FORMULA!A:A,1,0)</f>
        <v>#N/A</v>
      </c>
    </row>
    <row r="639" spans="1:18" x14ac:dyDescent="0.3">
      <c r="A639" t="s">
        <v>6305</v>
      </c>
      <c r="B639" t="str">
        <f>IFERROR(VLOOKUP(A639,'Base ATP'!$1:$1048576,3,0),"")</f>
        <v>HAVAL</v>
      </c>
      <c r="C639" s="19" t="str">
        <f>IFERROR(VLOOKUP(A639,'Base ATP'!$1:$1048576,4,0),"")</f>
        <v>H2</v>
      </c>
      <c r="D639" s="20">
        <v>8500000</v>
      </c>
      <c r="E639" s="20">
        <v>6800000</v>
      </c>
      <c r="F639" s="13" t="s">
        <v>4033</v>
      </c>
      <c r="G639" s="13">
        <f>IFERROR(IF($F639="ALTA",$D639*1.03,
IF($F639="MEDIA",$D639*1,
IF($F639="BAJA",$D639*0.92,
IF($F639="LIQUIDAR",_xlfn.XLOOKUP(A639,Rotación!$A:$A,Rotación!$O:$O,0,0,-1),"")))),"")</f>
        <v>8500000</v>
      </c>
      <c r="H639" s="13">
        <f>IFERROR(IF($F639="ALTA",$D639*1,
IF($F639="MEDIA",$D639*0.97,
IF($F639="BAJA",$D639*0.9,
IF($F639="LIQUIDAR",_xlfn.XLOOKUP(A639,Rotación!$A:$A,Rotación!$O:$O,0,0,-1),"")))),"")</f>
        <v>8245000</v>
      </c>
      <c r="I639" s="13">
        <f>IFERROR(IF($F639="ALTA",$D639*0.97,
IF($F639="MEDIA",$D639*0.94,
IF($F639="BAJA",$D639*0.87,
IF($F639="LIQUIDAR",_xlfn.XLOOKUP(A639,Rotación!$A:$A,Rotación!$O:$O,0,0,-1),"")))),"")</f>
        <v>7990000</v>
      </c>
      <c r="J639" s="13">
        <f>IFERROR(IF($F639="ALTA",$D639*0.94,
IF($F639="MEDIA",$D639*0.9,
IF($F639="BAJA",$D639*0.85,
IF($F639="LIQUIDAR",_xlfn.XLOOKUP(A639,Rotación!$A:$A,Rotación!$O:$O,0,0,-1),"")))),"")</f>
        <v>7650000</v>
      </c>
      <c r="K639" s="13" t="str">
        <f>_xlfn.XLOOKUP(A639,Rotación!$A:$A,Rotación!$P:$P,"",0,-1)</f>
        <v/>
      </c>
      <c r="L639" s="25" t="e">
        <f t="shared" si="38"/>
        <v>#VALUE!</v>
      </c>
      <c r="M639" s="26">
        <f t="shared" si="39"/>
        <v>0.8</v>
      </c>
      <c r="N639" s="22">
        <f>IFERROR(VLOOKUP(A639,'Base ATR'!$1:$1048576,2,0),"")</f>
        <v>46111.731944444444</v>
      </c>
      <c r="O639" s="23">
        <f t="shared" ca="1" si="40"/>
        <v>114.2680555555562</v>
      </c>
      <c r="P639" t="str">
        <f t="shared" si="41"/>
        <v>SOBRE MERCADO</v>
      </c>
      <c r="R639" t="e">
        <f>VLOOKUP(A639,FORMULA!A:A,1,0)</f>
        <v>#N/A</v>
      </c>
    </row>
    <row r="640" spans="1:18" x14ac:dyDescent="0.3">
      <c r="A640" t="s">
        <v>6306</v>
      </c>
      <c r="B640" t="str">
        <f>IFERROR(VLOOKUP(A640,'Base ATP'!$1:$1048576,3,0),"")</f>
        <v>KIA</v>
      </c>
      <c r="C640" s="19" t="str">
        <f>IFERROR(VLOOKUP(A640,'Base ATP'!$1:$1048576,4,0),"")</f>
        <v>RIO 4</v>
      </c>
      <c r="D640" s="20">
        <v>8500000</v>
      </c>
      <c r="E640" s="20">
        <v>5700000</v>
      </c>
      <c r="F640" s="13" t="s">
        <v>4033</v>
      </c>
      <c r="G640" s="13">
        <f>IFERROR(IF($F640="ALTA",$D640*1.03,
IF($F640="MEDIA",$D640*1,
IF($F640="BAJA",$D640*0.92,
IF($F640="LIQUIDAR",_xlfn.XLOOKUP(A640,Rotación!$A:$A,Rotación!$O:$O,0,0,-1),"")))),"")</f>
        <v>8500000</v>
      </c>
      <c r="H640" s="13">
        <f>IFERROR(IF($F640="ALTA",$D640*1,
IF($F640="MEDIA",$D640*0.97,
IF($F640="BAJA",$D640*0.9,
IF($F640="LIQUIDAR",_xlfn.XLOOKUP(A640,Rotación!$A:$A,Rotación!$O:$O,0,0,-1),"")))),"")</f>
        <v>8245000</v>
      </c>
      <c r="I640" s="13">
        <f>IFERROR(IF($F640="ALTA",$D640*0.97,
IF($F640="MEDIA",$D640*0.94,
IF($F640="BAJA",$D640*0.87,
IF($F640="LIQUIDAR",_xlfn.XLOOKUP(A640,Rotación!$A:$A,Rotación!$O:$O,0,0,-1),"")))),"")</f>
        <v>7990000</v>
      </c>
      <c r="J640" s="13">
        <f>IFERROR(IF($F640="ALTA",$D640*0.94,
IF($F640="MEDIA",$D640*0.9,
IF($F640="BAJA",$D640*0.85,
IF($F640="LIQUIDAR",_xlfn.XLOOKUP(A640,Rotación!$A:$A,Rotación!$O:$O,0,0,-1),"")))),"")</f>
        <v>7650000</v>
      </c>
      <c r="K640" s="13" t="str">
        <f>_xlfn.XLOOKUP(A640,Rotación!$A:$A,Rotación!$P:$P,"",0,-1)</f>
        <v/>
      </c>
      <c r="L640" s="25" t="e">
        <f t="shared" si="38"/>
        <v>#VALUE!</v>
      </c>
      <c r="M640" s="26">
        <f t="shared" si="39"/>
        <v>0.6705882352941176</v>
      </c>
      <c r="N640" s="22">
        <f>IFERROR(VLOOKUP(A640,'Base ATR'!$1:$1048576,2,0),"")</f>
        <v>46105.447916666664</v>
      </c>
      <c r="O640" s="23">
        <f t="shared" ca="1" si="40"/>
        <v>120.55208333333576</v>
      </c>
      <c r="P640" t="str">
        <f t="shared" si="41"/>
        <v>SOBRE MERCADO</v>
      </c>
      <c r="R640" t="e">
        <f>VLOOKUP(A640,FORMULA!A:A,1,0)</f>
        <v>#N/A</v>
      </c>
    </row>
    <row r="641" spans="1:18" x14ac:dyDescent="0.3">
      <c r="A641" t="s">
        <v>6307</v>
      </c>
      <c r="B641" t="str">
        <f>IFERROR(VLOOKUP(A641,'Base ATP'!$1:$1048576,3,0),"")</f>
        <v/>
      </c>
      <c r="C641" s="19" t="str">
        <f>IFERROR(VLOOKUP(A641,'Base ATP'!$1:$1048576,4,0),"")</f>
        <v/>
      </c>
      <c r="D641" s="20">
        <v>7100000</v>
      </c>
      <c r="E641" s="20">
        <v>5000000</v>
      </c>
      <c r="F641" s="13" t="s">
        <v>4033</v>
      </c>
      <c r="G641" s="13">
        <f>IFERROR(IF($F641="ALTA",$D641*1.03,
IF($F641="MEDIA",$D641*1,
IF($F641="BAJA",$D641*0.92,
IF($F641="LIQUIDAR",_xlfn.XLOOKUP(A641,Rotación!$A:$A,Rotación!$O:$O,0,0,-1),"")))),"")</f>
        <v>7100000</v>
      </c>
      <c r="H641" s="13">
        <f>IFERROR(IF($F641="ALTA",$D641*1,
IF($F641="MEDIA",$D641*0.97,
IF($F641="BAJA",$D641*0.9,
IF($F641="LIQUIDAR",_xlfn.XLOOKUP(A641,Rotación!$A:$A,Rotación!$O:$O,0,0,-1),"")))),"")</f>
        <v>6887000</v>
      </c>
      <c r="I641" s="13">
        <f>IFERROR(IF($F641="ALTA",$D641*0.97,
IF($F641="MEDIA",$D641*0.94,
IF($F641="BAJA",$D641*0.87,
IF($F641="LIQUIDAR",_xlfn.XLOOKUP(A641,Rotación!$A:$A,Rotación!$O:$O,0,0,-1),"")))),"")</f>
        <v>6674000</v>
      </c>
      <c r="J641" s="13">
        <f>IFERROR(IF($F641="ALTA",$D641*0.94,
IF($F641="MEDIA",$D641*0.9,
IF($F641="BAJA",$D641*0.85,
IF($F641="LIQUIDAR",_xlfn.XLOOKUP(A641,Rotación!$A:$A,Rotación!$O:$O,0,0,-1),"")))),"")</f>
        <v>6390000</v>
      </c>
      <c r="K641" s="13" t="str">
        <f>_xlfn.XLOOKUP(A641,Rotación!$A:$A,Rotación!$P:$P,"",0,-1)</f>
        <v/>
      </c>
      <c r="L641" s="25" t="e">
        <f t="shared" si="38"/>
        <v>#VALUE!</v>
      </c>
      <c r="M641" s="26">
        <f t="shared" si="39"/>
        <v>0.70422535211267601</v>
      </c>
      <c r="N641" s="22" t="str">
        <f>IFERROR(VLOOKUP(A641,'Base ATR'!$1:$1048576,2,0),"")</f>
        <v/>
      </c>
      <c r="O641" s="23" t="str">
        <f t="shared" ca="1" si="40"/>
        <v/>
      </c>
      <c r="P641" t="str">
        <f t="shared" si="41"/>
        <v/>
      </c>
      <c r="R641" t="e">
        <f>VLOOKUP(A641,FORMULA!A:A,1,0)</f>
        <v>#N/A</v>
      </c>
    </row>
    <row r="642" spans="1:18" x14ac:dyDescent="0.3">
      <c r="A642" t="s">
        <v>6308</v>
      </c>
      <c r="B642" t="str">
        <f>IFERROR(VLOOKUP(A642,'Base ATP'!$1:$1048576,3,0),"")</f>
        <v>CHERY</v>
      </c>
      <c r="C642" s="19" t="str">
        <f>IFERROR(VLOOKUP(A642,'Base ATP'!$1:$1048576,4,0),"")</f>
        <v>TIGGO 7 PRO</v>
      </c>
      <c r="D642" s="20">
        <v>12900000</v>
      </c>
      <c r="E642" s="20">
        <v>11200000</v>
      </c>
      <c r="F642" s="13" t="s">
        <v>5397</v>
      </c>
      <c r="G642" s="13">
        <f>IFERROR(IF($F642="ALTA",$D642*1.03,
IF($F642="MEDIA",$D642*1,
IF($F642="BAJA",$D642*0.92,
IF($F642="LIQUIDAR",_xlfn.XLOOKUP(A642,Rotación!$A:$A,Rotación!$O:$O,0,0,-1),"")))),"")</f>
        <v>13287000</v>
      </c>
      <c r="H642" s="13">
        <f>IFERROR(IF($F642="ALTA",$D642*1,
IF($F642="MEDIA",$D642*0.97,
IF($F642="BAJA",$D642*0.9,
IF($F642="LIQUIDAR",_xlfn.XLOOKUP(A642,Rotación!$A:$A,Rotación!$O:$O,0,0,-1),"")))),"")</f>
        <v>12900000</v>
      </c>
      <c r="I642" s="13">
        <f>IFERROR(IF($F642="ALTA",$D642*0.97,
IF($F642="MEDIA",$D642*0.94,
IF($F642="BAJA",$D642*0.87,
IF($F642="LIQUIDAR",_xlfn.XLOOKUP(A642,Rotación!$A:$A,Rotación!$O:$O,0,0,-1),"")))),"")</f>
        <v>12513000</v>
      </c>
      <c r="J642" s="13">
        <f>IFERROR(IF($F642="ALTA",$D642*0.94,
IF($F642="MEDIA",$D642*0.9,
IF($F642="BAJA",$D642*0.85,
IF($F642="LIQUIDAR",_xlfn.XLOOKUP(A642,Rotación!$A:$A,Rotación!$O:$O,0,0,-1),"")))),"")</f>
        <v>12126000</v>
      </c>
      <c r="K642" s="13" t="str">
        <f>_xlfn.XLOOKUP(A642,Rotación!$A:$A,Rotación!$P:$P,"",0,-1)</f>
        <v/>
      </c>
      <c r="L642" s="25" t="e">
        <f t="shared" ref="L642:L705" si="42">K642-D642</f>
        <v>#VALUE!</v>
      </c>
      <c r="M642" s="26">
        <f t="shared" ref="M642:M705" si="43">E642/D642</f>
        <v>0.86821705426356588</v>
      </c>
      <c r="N642" s="22" t="str">
        <f>IFERROR(VLOOKUP(A642,'Base ATR'!$1:$1048576,2,0),"")</f>
        <v/>
      </c>
      <c r="O642" s="23" t="str">
        <f t="shared" ca="1" si="40"/>
        <v/>
      </c>
      <c r="P642" t="str">
        <f t="shared" si="41"/>
        <v/>
      </c>
      <c r="R642" t="e">
        <f>VLOOKUP(A642,FORMULA!A:A,1,0)</f>
        <v>#N/A</v>
      </c>
    </row>
    <row r="643" spans="1:18" x14ac:dyDescent="0.3">
      <c r="A643" t="s">
        <v>6309</v>
      </c>
      <c r="B643" t="str">
        <f>IFERROR(VLOOKUP(A643,'Base ATP'!$1:$1048576,3,0),"")</f>
        <v>CHERY</v>
      </c>
      <c r="C643" s="19" t="str">
        <f>IFERROR(VLOOKUP(A643,'Base ATP'!$1:$1048576,4,0),"")</f>
        <v>TIGGO 2</v>
      </c>
      <c r="D643" s="20">
        <v>5400000</v>
      </c>
      <c r="E643" s="20">
        <v>4300000</v>
      </c>
      <c r="F643" s="13" t="s">
        <v>4033</v>
      </c>
      <c r="G643" s="13">
        <f>IFERROR(IF($F643="ALTA",$D643*1.03,
IF($F643="MEDIA",$D643*1,
IF($F643="BAJA",$D643*0.92,
IF($F643="LIQUIDAR",_xlfn.XLOOKUP(A643,Rotación!$A:$A,Rotación!$O:$O,0,0,-1),"")))),"")</f>
        <v>5400000</v>
      </c>
      <c r="H643" s="13">
        <f>IFERROR(IF($F643="ALTA",$D643*1,
IF($F643="MEDIA",$D643*0.97,
IF($F643="BAJA",$D643*0.9,
IF($F643="LIQUIDAR",_xlfn.XLOOKUP(A643,Rotación!$A:$A,Rotación!$O:$O,0,0,-1),"")))),"")</f>
        <v>5238000</v>
      </c>
      <c r="I643" s="13">
        <f>IFERROR(IF($F643="ALTA",$D643*0.97,
IF($F643="MEDIA",$D643*0.94,
IF($F643="BAJA",$D643*0.87,
IF($F643="LIQUIDAR",_xlfn.XLOOKUP(A643,Rotación!$A:$A,Rotación!$O:$O,0,0,-1),"")))),"")</f>
        <v>5076000</v>
      </c>
      <c r="J643" s="13">
        <f>IFERROR(IF($F643="ALTA",$D643*0.94,
IF($F643="MEDIA",$D643*0.9,
IF($F643="BAJA",$D643*0.85,
IF($F643="LIQUIDAR",_xlfn.XLOOKUP(A643,Rotación!$A:$A,Rotación!$O:$O,0,0,-1),"")))),"")</f>
        <v>4860000</v>
      </c>
      <c r="K643" s="13" t="str">
        <f>_xlfn.XLOOKUP(A643,Rotación!$A:$A,Rotación!$P:$P,"",0,-1)</f>
        <v/>
      </c>
      <c r="L643" s="25" t="e">
        <f t="shared" si="42"/>
        <v>#VALUE!</v>
      </c>
      <c r="M643" s="26">
        <f t="shared" si="43"/>
        <v>0.79629629629629628</v>
      </c>
      <c r="N643" s="22" t="str">
        <f>IFERROR(VLOOKUP(A643,'Base ATR'!$1:$1048576,2,0),"")</f>
        <v/>
      </c>
      <c r="O643" s="23" t="str">
        <f t="shared" ca="1" si="40"/>
        <v/>
      </c>
      <c r="P643" t="str">
        <f t="shared" si="41"/>
        <v/>
      </c>
      <c r="R643" t="e">
        <f>VLOOKUP(A643,FORMULA!A:A,1,0)</f>
        <v>#N/A</v>
      </c>
    </row>
    <row r="644" spans="1:18" x14ac:dyDescent="0.3">
      <c r="A644" t="s">
        <v>6310</v>
      </c>
      <c r="B644" t="str">
        <f>IFERROR(VLOOKUP(A644,'Base ATP'!$1:$1048576,3,0),"")</f>
        <v>CHEVROLET</v>
      </c>
      <c r="C644" s="19" t="str">
        <f>IFERROR(VLOOKUP(A644,'Base ATP'!$1:$1048576,4,0),"")</f>
        <v>ALL NEW TRACKER</v>
      </c>
      <c r="D644" s="20">
        <v>10500000</v>
      </c>
      <c r="E644" s="20">
        <v>8500000</v>
      </c>
      <c r="F644" s="13" t="s">
        <v>4033</v>
      </c>
      <c r="G644" s="13">
        <f>IFERROR(IF($F644="ALTA",$D644*1.03,
IF($F644="MEDIA",$D644*1,
IF($F644="BAJA",$D644*0.92,
IF($F644="LIQUIDAR",_xlfn.XLOOKUP(A644,Rotación!$A:$A,Rotación!$O:$O,0,0,-1),"")))),"")</f>
        <v>10500000</v>
      </c>
      <c r="H644" s="13">
        <f>IFERROR(IF($F644="ALTA",$D644*1,
IF($F644="MEDIA",$D644*0.97,
IF($F644="BAJA",$D644*0.9,
IF($F644="LIQUIDAR",_xlfn.XLOOKUP(A644,Rotación!$A:$A,Rotación!$O:$O,0,0,-1),"")))),"")</f>
        <v>10185000</v>
      </c>
      <c r="I644" s="13">
        <f>IFERROR(IF($F644="ALTA",$D644*0.97,
IF($F644="MEDIA",$D644*0.94,
IF($F644="BAJA",$D644*0.87,
IF($F644="LIQUIDAR",_xlfn.XLOOKUP(A644,Rotación!$A:$A,Rotación!$O:$O,0,0,-1),"")))),"")</f>
        <v>9870000</v>
      </c>
      <c r="J644" s="13">
        <f>IFERROR(IF($F644="ALTA",$D644*0.94,
IF($F644="MEDIA",$D644*0.9,
IF($F644="BAJA",$D644*0.85,
IF($F644="LIQUIDAR",_xlfn.XLOOKUP(A644,Rotación!$A:$A,Rotación!$O:$O,0,0,-1),"")))),"")</f>
        <v>9450000</v>
      </c>
      <c r="K644" s="13" t="str">
        <f>_xlfn.XLOOKUP(A644,Rotación!$A:$A,Rotación!$P:$P,"",0,-1)</f>
        <v/>
      </c>
      <c r="L644" s="25" t="e">
        <f t="shared" si="42"/>
        <v>#VALUE!</v>
      </c>
      <c r="M644" s="26">
        <f t="shared" si="43"/>
        <v>0.80952380952380953</v>
      </c>
      <c r="N644" s="22" t="str">
        <f>IFERROR(VLOOKUP(A644,'Base ATR'!$1:$1048576,2,0),"")</f>
        <v/>
      </c>
      <c r="O644" s="23" t="str">
        <f t="shared" ca="1" si="40"/>
        <v/>
      </c>
      <c r="P644" t="str">
        <f t="shared" si="41"/>
        <v/>
      </c>
      <c r="R644" t="e">
        <f>VLOOKUP(A644,FORMULA!A:A,1,0)</f>
        <v>#N/A</v>
      </c>
    </row>
    <row r="645" spans="1:18" x14ac:dyDescent="0.3">
      <c r="A645" t="s">
        <v>6311</v>
      </c>
      <c r="B645" t="str">
        <f>IFERROR(VLOOKUP(A645,'Base ATP'!$1:$1048576,3,0),"")</f>
        <v>FORD</v>
      </c>
      <c r="C645" s="19" t="str">
        <f>IFERROR(VLOOKUP(A645,'Base ATP'!$1:$1048576,4,0),"")</f>
        <v>EXPLORER</v>
      </c>
      <c r="D645" s="20">
        <v>33700000</v>
      </c>
      <c r="E645" s="20">
        <v>27000000</v>
      </c>
      <c r="F645" s="13" t="s">
        <v>5398</v>
      </c>
      <c r="G645" s="13">
        <f>IFERROR(IF($F645="ALTA",$D645*1.03,
IF($F645="MEDIA",$D645*1,
IF($F645="BAJA",$D645*0.92,
IF($F645="LIQUIDAR",_xlfn.XLOOKUP(A645,Rotación!$A:$A,Rotación!$O:$O,0,0,-1),"")))),"")</f>
        <v>31004000</v>
      </c>
      <c r="H645" s="13">
        <f>IFERROR(IF($F645="ALTA",$D645*1,
IF($F645="MEDIA",$D645*0.97,
IF($F645="BAJA",$D645*0.9,
IF($F645="LIQUIDAR",_xlfn.XLOOKUP(A645,Rotación!$A:$A,Rotación!$O:$O,0,0,-1),"")))),"")</f>
        <v>30330000</v>
      </c>
      <c r="I645" s="13">
        <f>IFERROR(IF($F645="ALTA",$D645*0.97,
IF($F645="MEDIA",$D645*0.94,
IF($F645="BAJA",$D645*0.87,
IF($F645="LIQUIDAR",_xlfn.XLOOKUP(A645,Rotación!$A:$A,Rotación!$O:$O,0,0,-1),"")))),"")</f>
        <v>29319000</v>
      </c>
      <c r="J645" s="13">
        <f>IFERROR(IF($F645="ALTA",$D645*0.94,
IF($F645="MEDIA",$D645*0.9,
IF($F645="BAJA",$D645*0.85,
IF($F645="LIQUIDAR",_xlfn.XLOOKUP(A645,Rotación!$A:$A,Rotación!$O:$O,0,0,-1),"")))),"")</f>
        <v>28645000</v>
      </c>
      <c r="K645" s="13" t="str">
        <f>_xlfn.XLOOKUP(A645,Rotación!$A:$A,Rotación!$P:$P,"",0,-1)</f>
        <v/>
      </c>
      <c r="L645" s="25" t="e">
        <f t="shared" si="42"/>
        <v>#VALUE!</v>
      </c>
      <c r="M645" s="26">
        <f t="shared" si="43"/>
        <v>0.80118694362017806</v>
      </c>
      <c r="N645" s="22" t="str">
        <f>IFERROR(VLOOKUP(A645,'Base ATR'!$1:$1048576,2,0),"")</f>
        <v/>
      </c>
      <c r="O645" s="23" t="str">
        <f t="shared" ca="1" si="40"/>
        <v/>
      </c>
      <c r="P645" t="str">
        <f t="shared" si="41"/>
        <v/>
      </c>
      <c r="R645" t="e">
        <f>VLOOKUP(A645,FORMULA!A:A,1,0)</f>
        <v>#N/A</v>
      </c>
    </row>
    <row r="646" spans="1:18" x14ac:dyDescent="0.3">
      <c r="A646" t="s">
        <v>6312</v>
      </c>
      <c r="B646" t="str">
        <f>IFERROR(VLOOKUP(A646,'Base ATP'!$1:$1048576,3,0),"")</f>
        <v>KIA</v>
      </c>
      <c r="C646" s="19" t="str">
        <f>IFERROR(VLOOKUP(A646,'Base ATP'!$1:$1048576,4,0),"")</f>
        <v>MORNING</v>
      </c>
      <c r="D646" s="20">
        <v>7500000</v>
      </c>
      <c r="E646" s="20">
        <v>6500000</v>
      </c>
      <c r="F646" s="13" t="s">
        <v>5397</v>
      </c>
      <c r="G646" s="13">
        <f>IFERROR(IF($F646="ALTA",$D646*1.03,
IF($F646="MEDIA",$D646*1,
IF($F646="BAJA",$D646*0.92,
IF($F646="LIQUIDAR",_xlfn.XLOOKUP(A646,Rotación!$A:$A,Rotación!$O:$O,0,0,-1),"")))),"")</f>
        <v>7725000</v>
      </c>
      <c r="H646" s="13">
        <f>IFERROR(IF($F646="ALTA",$D646*1,
IF($F646="MEDIA",$D646*0.97,
IF($F646="BAJA",$D646*0.9,
IF($F646="LIQUIDAR",_xlfn.XLOOKUP(A646,Rotación!$A:$A,Rotación!$O:$O,0,0,-1),"")))),"")</f>
        <v>7500000</v>
      </c>
      <c r="I646" s="13">
        <f>IFERROR(IF($F646="ALTA",$D646*0.97,
IF($F646="MEDIA",$D646*0.94,
IF($F646="BAJA",$D646*0.87,
IF($F646="LIQUIDAR",_xlfn.XLOOKUP(A646,Rotación!$A:$A,Rotación!$O:$O,0,0,-1),"")))),"")</f>
        <v>7275000</v>
      </c>
      <c r="J646" s="13">
        <f>IFERROR(IF($F646="ALTA",$D646*0.94,
IF($F646="MEDIA",$D646*0.9,
IF($F646="BAJA",$D646*0.85,
IF($F646="LIQUIDAR",_xlfn.XLOOKUP(A646,Rotación!$A:$A,Rotación!$O:$O,0,0,-1),"")))),"")</f>
        <v>7050000</v>
      </c>
      <c r="K646" s="13" t="str">
        <f>_xlfn.XLOOKUP(A646,Rotación!$A:$A,Rotación!$P:$P,"",0,-1)</f>
        <v/>
      </c>
      <c r="L646" s="25" t="e">
        <f t="shared" si="42"/>
        <v>#VALUE!</v>
      </c>
      <c r="M646" s="26">
        <f t="shared" si="43"/>
        <v>0.8666666666666667</v>
      </c>
      <c r="N646" s="22" t="str">
        <f>IFERROR(VLOOKUP(A646,'Base ATR'!$1:$1048576,2,0),"")</f>
        <v/>
      </c>
      <c r="O646" s="23" t="str">
        <f t="shared" ca="1" si="40"/>
        <v/>
      </c>
      <c r="P646" t="str">
        <f t="shared" si="41"/>
        <v/>
      </c>
      <c r="R646" t="e">
        <f>VLOOKUP(A646,FORMULA!A:A,1,0)</f>
        <v>#N/A</v>
      </c>
    </row>
    <row r="647" spans="1:18" x14ac:dyDescent="0.3">
      <c r="A647" t="s">
        <v>6313</v>
      </c>
      <c r="B647" t="str">
        <f>IFERROR(VLOOKUP(A647,'Base ATP'!$1:$1048576,3,0),"")</f>
        <v>NISSAN</v>
      </c>
      <c r="C647" s="19" t="str">
        <f>IFERROR(VLOOKUP(A647,'Base ATP'!$1:$1048576,4,0),"")</f>
        <v>PATHFINDER</v>
      </c>
      <c r="D647" s="20">
        <v>36500000</v>
      </c>
      <c r="E647" s="20">
        <v>29200000</v>
      </c>
      <c r="F647" s="13" t="s">
        <v>5398</v>
      </c>
      <c r="G647" s="13">
        <f>IFERROR(IF($F647="ALTA",$D647*1.03,
IF($F647="MEDIA",$D647*1,
IF($F647="BAJA",$D647*0.92,
IF($F647="LIQUIDAR",_xlfn.XLOOKUP(A647,Rotación!$A:$A,Rotación!$O:$O,0,0,-1),"")))),"")</f>
        <v>33580000</v>
      </c>
      <c r="H647" s="13">
        <f>IFERROR(IF($F647="ALTA",$D647*1,
IF($F647="MEDIA",$D647*0.97,
IF($F647="BAJA",$D647*0.9,
IF($F647="LIQUIDAR",_xlfn.XLOOKUP(A647,Rotación!$A:$A,Rotación!$O:$O,0,0,-1),"")))),"")</f>
        <v>32850000</v>
      </c>
      <c r="I647" s="13">
        <f>IFERROR(IF($F647="ALTA",$D647*0.97,
IF($F647="MEDIA",$D647*0.94,
IF($F647="BAJA",$D647*0.87,
IF($F647="LIQUIDAR",_xlfn.XLOOKUP(A647,Rotación!$A:$A,Rotación!$O:$O,0,0,-1),"")))),"")</f>
        <v>31755000</v>
      </c>
      <c r="J647" s="13">
        <f>IFERROR(IF($F647="ALTA",$D647*0.94,
IF($F647="MEDIA",$D647*0.9,
IF($F647="BAJA",$D647*0.85,
IF($F647="LIQUIDAR",_xlfn.XLOOKUP(A647,Rotación!$A:$A,Rotación!$O:$O,0,0,-1),"")))),"")</f>
        <v>31025000</v>
      </c>
      <c r="K647" s="13" t="str">
        <f>_xlfn.XLOOKUP(A647,Rotación!$A:$A,Rotación!$P:$P,"",0,-1)</f>
        <v/>
      </c>
      <c r="L647" s="25" t="e">
        <f t="shared" si="42"/>
        <v>#VALUE!</v>
      </c>
      <c r="M647" s="26">
        <f t="shared" si="43"/>
        <v>0.8</v>
      </c>
      <c r="N647" s="22" t="str">
        <f>IFERROR(VLOOKUP(A647,'Base ATR'!$1:$1048576,2,0),"")</f>
        <v/>
      </c>
      <c r="O647" s="23" t="str">
        <f t="shared" ca="1" si="40"/>
        <v/>
      </c>
      <c r="P647" t="str">
        <f t="shared" si="41"/>
        <v/>
      </c>
      <c r="R647" t="e">
        <f>VLOOKUP(A647,FORMULA!A:A,1,0)</f>
        <v>#N/A</v>
      </c>
    </row>
    <row r="648" spans="1:18" x14ac:dyDescent="0.3">
      <c r="A648" t="s">
        <v>6314</v>
      </c>
      <c r="B648" t="str">
        <f>IFERROR(VLOOKUP(A648,'Base ATP'!$1:$1048576,3,0),"")</f>
        <v>FORD</v>
      </c>
      <c r="C648" s="19" t="str">
        <f>IFERROR(VLOOKUP(A648,'Base ATP'!$1:$1048576,4,0),"")</f>
        <v>F-150 NEW</v>
      </c>
      <c r="D648" s="20">
        <v>37000000</v>
      </c>
      <c r="E648" s="20">
        <v>31000000</v>
      </c>
      <c r="F648" s="13" t="s">
        <v>4033</v>
      </c>
      <c r="G648" s="13">
        <f>IFERROR(IF($F648="ALTA",$D648*1.03,
IF($F648="MEDIA",$D648*1,
IF($F648="BAJA",$D648*0.92,
IF($F648="LIQUIDAR",_xlfn.XLOOKUP(A648,Rotación!$A:$A,Rotación!$O:$O,0,0,-1),"")))),"")</f>
        <v>37000000</v>
      </c>
      <c r="H648" s="13">
        <f>IFERROR(IF($F648="ALTA",$D648*1,
IF($F648="MEDIA",$D648*0.97,
IF($F648="BAJA",$D648*0.9,
IF($F648="LIQUIDAR",_xlfn.XLOOKUP(A648,Rotación!$A:$A,Rotación!$O:$O,0,0,-1),"")))),"")</f>
        <v>35890000</v>
      </c>
      <c r="I648" s="13">
        <f>IFERROR(IF($F648="ALTA",$D648*0.97,
IF($F648="MEDIA",$D648*0.94,
IF($F648="BAJA",$D648*0.87,
IF($F648="LIQUIDAR",_xlfn.XLOOKUP(A648,Rotación!$A:$A,Rotación!$O:$O,0,0,-1),"")))),"")</f>
        <v>34780000</v>
      </c>
      <c r="J648" s="13">
        <f>IFERROR(IF($F648="ALTA",$D648*0.94,
IF($F648="MEDIA",$D648*0.9,
IF($F648="BAJA",$D648*0.85,
IF($F648="LIQUIDAR",_xlfn.XLOOKUP(A648,Rotación!$A:$A,Rotación!$O:$O,0,0,-1),"")))),"")</f>
        <v>33300000</v>
      </c>
      <c r="K648" s="13">
        <f>_xlfn.XLOOKUP(A648,Rotación!$A:$A,Rotación!$P:$P,"",0,-1)</f>
        <v>36490000</v>
      </c>
      <c r="L648" s="25">
        <f t="shared" si="42"/>
        <v>-510000</v>
      </c>
      <c r="M648" s="26">
        <f t="shared" si="43"/>
        <v>0.83783783783783783</v>
      </c>
      <c r="N648" s="22">
        <f>IFERROR(VLOOKUP(A648,'Base ATR'!$1:$1048576,2,0),"")</f>
        <v>46112.681944444441</v>
      </c>
      <c r="O648" s="23">
        <f t="shared" ca="1" si="40"/>
        <v>113.31805555555911</v>
      </c>
      <c r="P648" t="str">
        <f t="shared" si="41"/>
        <v>BAJO MERCADO</v>
      </c>
      <c r="R648" t="e">
        <f>VLOOKUP(A648,FORMULA!A:A,1,0)</f>
        <v>#N/A</v>
      </c>
    </row>
    <row r="649" spans="1:18" x14ac:dyDescent="0.3">
      <c r="A649" t="s">
        <v>6315</v>
      </c>
      <c r="B649" t="str">
        <f>IFERROR(VLOOKUP(A649,'Base ATP'!$1:$1048576,3,0),"")</f>
        <v>CHERY</v>
      </c>
      <c r="C649" s="19" t="str">
        <f>IFERROR(VLOOKUP(A649,'Base ATP'!$1:$1048576,4,0),"")</f>
        <v>TIGGO 3 PRO</v>
      </c>
      <c r="D649" s="20">
        <v>11300000</v>
      </c>
      <c r="E649" s="20">
        <v>9500000</v>
      </c>
      <c r="F649" s="13" t="s">
        <v>5397</v>
      </c>
      <c r="G649" s="13">
        <f>IFERROR(IF($F649="ALTA",$D649*1.03,
IF($F649="MEDIA",$D649*1,
IF($F649="BAJA",$D649*0.92,
IF($F649="LIQUIDAR",_xlfn.XLOOKUP(A649,Rotación!$A:$A,Rotación!$O:$O,0,0,-1),"")))),"")</f>
        <v>11639000</v>
      </c>
      <c r="H649" s="13">
        <f>IFERROR(IF($F649="ALTA",$D649*1,
IF($F649="MEDIA",$D649*0.97,
IF($F649="BAJA",$D649*0.9,
IF($F649="LIQUIDAR",_xlfn.XLOOKUP(A649,Rotación!$A:$A,Rotación!$O:$O,0,0,-1),"")))),"")</f>
        <v>11300000</v>
      </c>
      <c r="I649" s="13">
        <f>IFERROR(IF($F649="ALTA",$D649*0.97,
IF($F649="MEDIA",$D649*0.94,
IF($F649="BAJA",$D649*0.87,
IF($F649="LIQUIDAR",_xlfn.XLOOKUP(A649,Rotación!$A:$A,Rotación!$O:$O,0,0,-1),"")))),"")</f>
        <v>10961000</v>
      </c>
      <c r="J649" s="13">
        <f>IFERROR(IF($F649="ALTA",$D649*0.94,
IF($F649="MEDIA",$D649*0.9,
IF($F649="BAJA",$D649*0.85,
IF($F649="LIQUIDAR",_xlfn.XLOOKUP(A649,Rotación!$A:$A,Rotación!$O:$O,0,0,-1),"")))),"")</f>
        <v>10622000</v>
      </c>
      <c r="K649" s="13" t="str">
        <f>_xlfn.XLOOKUP(A649,Rotación!$A:$A,Rotación!$P:$P,"",0,-1)</f>
        <v/>
      </c>
      <c r="L649" s="25" t="e">
        <f t="shared" si="42"/>
        <v>#VALUE!</v>
      </c>
      <c r="M649" s="26">
        <f t="shared" si="43"/>
        <v>0.84070796460176989</v>
      </c>
      <c r="N649" s="22" t="str">
        <f>IFERROR(VLOOKUP(A649,'Base ATR'!$1:$1048576,2,0),"")</f>
        <v/>
      </c>
      <c r="O649" s="23" t="str">
        <f t="shared" ca="1" si="40"/>
        <v/>
      </c>
      <c r="P649" t="str">
        <f t="shared" si="41"/>
        <v/>
      </c>
      <c r="R649" t="e">
        <f>VLOOKUP(A649,FORMULA!A:A,1,0)</f>
        <v>#N/A</v>
      </c>
    </row>
    <row r="650" spans="1:18" x14ac:dyDescent="0.3">
      <c r="A650" t="s">
        <v>6316</v>
      </c>
      <c r="B650" t="str">
        <f>IFERROR(VLOOKUP(A650,'Base ATP'!$1:$1048576,3,0),"")</f>
        <v>RAM</v>
      </c>
      <c r="C650" s="19">
        <f>IFERROR(VLOOKUP(A650,'Base ATP'!$1:$1048576,4,0),"")</f>
        <v>700</v>
      </c>
      <c r="D650" s="20">
        <v>13800000</v>
      </c>
      <c r="E650" s="20">
        <v>11700000</v>
      </c>
      <c r="F650" s="13" t="s">
        <v>5397</v>
      </c>
      <c r="G650" s="13">
        <f>IFERROR(IF($F650="ALTA",$D650*1.03,
IF($F650="MEDIA",$D650*1,
IF($F650="BAJA",$D650*0.92,
IF($F650="LIQUIDAR",_xlfn.XLOOKUP(A650,Rotación!$A:$A,Rotación!$O:$O,0,0,-1),"")))),"")</f>
        <v>14214000</v>
      </c>
      <c r="H650" s="13">
        <f>IFERROR(IF($F650="ALTA",$D650*1,
IF($F650="MEDIA",$D650*0.97,
IF($F650="BAJA",$D650*0.9,
IF($F650="LIQUIDAR",_xlfn.XLOOKUP(A650,Rotación!$A:$A,Rotación!$O:$O,0,0,-1),"")))),"")</f>
        <v>13800000</v>
      </c>
      <c r="I650" s="13">
        <f>IFERROR(IF($F650="ALTA",$D650*0.97,
IF($F650="MEDIA",$D650*0.94,
IF($F650="BAJA",$D650*0.87,
IF($F650="LIQUIDAR",_xlfn.XLOOKUP(A650,Rotación!$A:$A,Rotación!$O:$O,0,0,-1),"")))),"")</f>
        <v>13386000</v>
      </c>
      <c r="J650" s="13">
        <f>IFERROR(IF($F650="ALTA",$D650*0.94,
IF($F650="MEDIA",$D650*0.9,
IF($F650="BAJA",$D650*0.85,
IF($F650="LIQUIDAR",_xlfn.XLOOKUP(A650,Rotación!$A:$A,Rotación!$O:$O,0,0,-1),"")))),"")</f>
        <v>12972000</v>
      </c>
      <c r="K650" s="13" t="str">
        <f>_xlfn.XLOOKUP(A650,Rotación!$A:$A,Rotación!$P:$P,"",0,-1)</f>
        <v/>
      </c>
      <c r="L650" s="25" t="e">
        <f t="shared" si="42"/>
        <v>#VALUE!</v>
      </c>
      <c r="M650" s="26">
        <f t="shared" si="43"/>
        <v>0.84782608695652173</v>
      </c>
      <c r="N650" s="22" t="str">
        <f>IFERROR(VLOOKUP(A650,'Base ATR'!$1:$1048576,2,0),"")</f>
        <v/>
      </c>
      <c r="O650" s="23" t="str">
        <f t="shared" ca="1" si="40"/>
        <v/>
      </c>
      <c r="P650" t="str">
        <f t="shared" si="41"/>
        <v/>
      </c>
      <c r="R650" t="e">
        <f>VLOOKUP(A650,FORMULA!A:A,1,0)</f>
        <v>#N/A</v>
      </c>
    </row>
    <row r="651" spans="1:18" x14ac:dyDescent="0.3">
      <c r="A651" t="s">
        <v>6317</v>
      </c>
      <c r="B651" t="str">
        <f>IFERROR(VLOOKUP(A651,'Base ATP'!$1:$1048576,3,0),"")</f>
        <v>CHANGAN</v>
      </c>
      <c r="C651" s="19" t="str">
        <f>IFERROR(VLOOKUP(A651,'Base ATP'!$1:$1048576,4,0),"")</f>
        <v>ALSVIN</v>
      </c>
      <c r="D651" s="20">
        <v>7700000</v>
      </c>
      <c r="E651" s="20">
        <v>6300000</v>
      </c>
      <c r="F651" s="13" t="s">
        <v>5397</v>
      </c>
      <c r="G651" s="13">
        <f>IFERROR(IF($F651="ALTA",$D651*1.03,
IF($F651="MEDIA",$D651*1,
IF($F651="BAJA",$D651*0.92,
IF($F651="LIQUIDAR",_xlfn.XLOOKUP(A651,Rotación!$A:$A,Rotación!$O:$O,0,0,-1),"")))),"")</f>
        <v>7931000</v>
      </c>
      <c r="H651" s="13">
        <f>IFERROR(IF($F651="ALTA",$D651*1,
IF($F651="MEDIA",$D651*0.97,
IF($F651="BAJA",$D651*0.9,
IF($F651="LIQUIDAR",_xlfn.XLOOKUP(A651,Rotación!$A:$A,Rotación!$O:$O,0,0,-1),"")))),"")</f>
        <v>7700000</v>
      </c>
      <c r="I651" s="13">
        <f>IFERROR(IF($F651="ALTA",$D651*0.97,
IF($F651="MEDIA",$D651*0.94,
IF($F651="BAJA",$D651*0.87,
IF($F651="LIQUIDAR",_xlfn.XLOOKUP(A651,Rotación!$A:$A,Rotación!$O:$O,0,0,-1),"")))),"")</f>
        <v>7469000</v>
      </c>
      <c r="J651" s="13">
        <f>IFERROR(IF($F651="ALTA",$D651*0.94,
IF($F651="MEDIA",$D651*0.9,
IF($F651="BAJA",$D651*0.85,
IF($F651="LIQUIDAR",_xlfn.XLOOKUP(A651,Rotación!$A:$A,Rotación!$O:$O,0,0,-1),"")))),"")</f>
        <v>7238000</v>
      </c>
      <c r="K651" s="13" t="str">
        <f>_xlfn.XLOOKUP(A651,Rotación!$A:$A,Rotación!$P:$P,"",0,-1)</f>
        <v/>
      </c>
      <c r="L651" s="25" t="e">
        <f t="shared" si="42"/>
        <v>#VALUE!</v>
      </c>
      <c r="M651" s="26">
        <f t="shared" si="43"/>
        <v>0.81818181818181823</v>
      </c>
      <c r="N651" s="22" t="str">
        <f>IFERROR(VLOOKUP(A651,'Base ATR'!$1:$1048576,2,0),"")</f>
        <v/>
      </c>
      <c r="O651" s="23" t="str">
        <f t="shared" ca="1" si="40"/>
        <v/>
      </c>
      <c r="P651" t="str">
        <f t="shared" si="41"/>
        <v/>
      </c>
      <c r="R651" t="e">
        <f>VLOOKUP(A651,FORMULA!A:A,1,0)</f>
        <v>#N/A</v>
      </c>
    </row>
    <row r="652" spans="1:18" x14ac:dyDescent="0.3">
      <c r="A652" t="s">
        <v>6151</v>
      </c>
      <c r="B652" t="str">
        <f>IFERROR(VLOOKUP(A652,'Base ATP'!$1:$1048576,3,0),"")</f>
        <v>KIA</v>
      </c>
      <c r="C652" s="19" t="str">
        <f>IFERROR(VLOOKUP(A652,'Base ATP'!$1:$1048576,4,0),"")</f>
        <v>SPORTAGE</v>
      </c>
      <c r="D652" s="20">
        <v>18600000</v>
      </c>
      <c r="E652" s="20">
        <v>15300000</v>
      </c>
      <c r="F652" s="13" t="s">
        <v>5397</v>
      </c>
      <c r="G652" s="13">
        <f>IFERROR(IF($F652="ALTA",$D652*1.03,
IF($F652="MEDIA",$D652*1,
IF($F652="BAJA",$D652*0.92,
IF($F652="LIQUIDAR",_xlfn.XLOOKUP(A652,Rotación!$A:$A,Rotación!$O:$O,0,0,-1),"")))),"")</f>
        <v>19158000</v>
      </c>
      <c r="H652" s="13">
        <f>IFERROR(IF($F652="ALTA",$D652*1,
IF($F652="MEDIA",$D652*0.97,
IF($F652="BAJA",$D652*0.9,
IF($F652="LIQUIDAR",_xlfn.XLOOKUP(A652,Rotación!$A:$A,Rotación!$O:$O,0,0,-1),"")))),"")</f>
        <v>18600000</v>
      </c>
      <c r="I652" s="13">
        <f>IFERROR(IF($F652="ALTA",$D652*0.97,
IF($F652="MEDIA",$D652*0.94,
IF($F652="BAJA",$D652*0.87,
IF($F652="LIQUIDAR",_xlfn.XLOOKUP(A652,Rotación!$A:$A,Rotación!$O:$O,0,0,-1),"")))),"")</f>
        <v>18042000</v>
      </c>
      <c r="J652" s="13">
        <f>IFERROR(IF($F652="ALTA",$D652*0.94,
IF($F652="MEDIA",$D652*0.9,
IF($F652="BAJA",$D652*0.85,
IF($F652="LIQUIDAR",_xlfn.XLOOKUP(A652,Rotación!$A:$A,Rotación!$O:$O,0,0,-1),"")))),"")</f>
        <v>17484000</v>
      </c>
      <c r="K652" s="13" t="str">
        <f>_xlfn.XLOOKUP(A652,Rotación!$A:$A,Rotación!$P:$P,"",0,-1)</f>
        <v/>
      </c>
      <c r="L652" s="25" t="e">
        <f t="shared" si="42"/>
        <v>#VALUE!</v>
      </c>
      <c r="M652" s="26">
        <f t="shared" si="43"/>
        <v>0.82258064516129037</v>
      </c>
      <c r="N652" s="22">
        <f>IFERROR(VLOOKUP(A652,'Base ATR'!$1:$1048576,2,0),"")</f>
        <v>46101.742361111108</v>
      </c>
      <c r="O652" s="23">
        <f t="shared" ca="1" si="40"/>
        <v>124.25763888889196</v>
      </c>
      <c r="P652" t="str">
        <f t="shared" si="41"/>
        <v>SOBRE MERCADO</v>
      </c>
      <c r="R652" t="e">
        <f>VLOOKUP(A652,FORMULA!A:A,1,0)</f>
        <v>#N/A</v>
      </c>
    </row>
    <row r="653" spans="1:18" x14ac:dyDescent="0.3">
      <c r="A653" t="s">
        <v>6318</v>
      </c>
      <c r="B653" t="str">
        <f>IFERROR(VLOOKUP(A653,'Base ATP'!$1:$1048576,3,0),"")</f>
        <v>CHERY</v>
      </c>
      <c r="C653" s="19" t="str">
        <f>IFERROR(VLOOKUP(A653,'Base ATP'!$1:$1048576,4,0),"")</f>
        <v>TIGGO 2 PRO</v>
      </c>
      <c r="D653" s="20">
        <v>8700000</v>
      </c>
      <c r="E653" s="20">
        <v>7400000</v>
      </c>
      <c r="F653" s="13" t="s">
        <v>5397</v>
      </c>
      <c r="G653" s="13">
        <f>IFERROR(IF($F653="ALTA",$D653*1.03,
IF($F653="MEDIA",$D653*1,
IF($F653="BAJA",$D653*0.92,
IF($F653="LIQUIDAR",_xlfn.XLOOKUP(A653,Rotación!$A:$A,Rotación!$O:$O,0,0,-1),"")))),"")</f>
        <v>8961000</v>
      </c>
      <c r="H653" s="13">
        <f>IFERROR(IF($F653="ALTA",$D653*1,
IF($F653="MEDIA",$D653*0.97,
IF($F653="BAJA",$D653*0.9,
IF($F653="LIQUIDAR",_xlfn.XLOOKUP(A653,Rotación!$A:$A,Rotación!$O:$O,0,0,-1),"")))),"")</f>
        <v>8700000</v>
      </c>
      <c r="I653" s="13">
        <f>IFERROR(IF($F653="ALTA",$D653*0.97,
IF($F653="MEDIA",$D653*0.94,
IF($F653="BAJA",$D653*0.87,
IF($F653="LIQUIDAR",_xlfn.XLOOKUP(A653,Rotación!$A:$A,Rotación!$O:$O,0,0,-1),"")))),"")</f>
        <v>8439000</v>
      </c>
      <c r="J653" s="13">
        <f>IFERROR(IF($F653="ALTA",$D653*0.94,
IF($F653="MEDIA",$D653*0.9,
IF($F653="BAJA",$D653*0.85,
IF($F653="LIQUIDAR",_xlfn.XLOOKUP(A653,Rotación!$A:$A,Rotación!$O:$O,0,0,-1),"")))),"")</f>
        <v>8178000</v>
      </c>
      <c r="K653" s="13" t="str">
        <f>_xlfn.XLOOKUP(A653,Rotación!$A:$A,Rotación!$P:$P,"",0,-1)</f>
        <v/>
      </c>
      <c r="L653" s="25" t="e">
        <f t="shared" si="42"/>
        <v>#VALUE!</v>
      </c>
      <c r="M653" s="26">
        <f t="shared" si="43"/>
        <v>0.85057471264367812</v>
      </c>
      <c r="N653" s="22" t="str">
        <f>IFERROR(VLOOKUP(A653,'Base ATR'!$1:$1048576,2,0),"")</f>
        <v/>
      </c>
      <c r="O653" s="23" t="str">
        <f t="shared" ca="1" si="40"/>
        <v/>
      </c>
      <c r="P653" t="str">
        <f t="shared" si="41"/>
        <v/>
      </c>
      <c r="R653" t="e">
        <f>VLOOKUP(A653,FORMULA!A:A,1,0)</f>
        <v>#N/A</v>
      </c>
    </row>
    <row r="654" spans="1:18" x14ac:dyDescent="0.3">
      <c r="A654" t="s">
        <v>6319</v>
      </c>
      <c r="B654" t="str">
        <f>IFERROR(VLOOKUP(A654,'Base ATP'!$1:$1048576,3,0),"")</f>
        <v>CHERY</v>
      </c>
      <c r="C654" s="19" t="str">
        <f>IFERROR(VLOOKUP(A654,'Base ATP'!$1:$1048576,4,0),"")</f>
        <v>TIGGO 2 PRO MAX</v>
      </c>
      <c r="D654" s="20">
        <v>8300000</v>
      </c>
      <c r="E654" s="20">
        <v>7000000</v>
      </c>
      <c r="F654" s="13" t="s">
        <v>5397</v>
      </c>
      <c r="G654" s="13">
        <f>IFERROR(IF($F654="ALTA",$D654*1.03,
IF($F654="MEDIA",$D654*1,
IF($F654="BAJA",$D654*0.92,
IF($F654="LIQUIDAR",_xlfn.XLOOKUP(A654,Rotación!$A:$A,Rotación!$O:$O,0,0,-1),"")))),"")</f>
        <v>8549000</v>
      </c>
      <c r="H654" s="13">
        <f>IFERROR(IF($F654="ALTA",$D654*1,
IF($F654="MEDIA",$D654*0.97,
IF($F654="BAJA",$D654*0.9,
IF($F654="LIQUIDAR",_xlfn.XLOOKUP(A654,Rotación!$A:$A,Rotación!$O:$O,0,0,-1),"")))),"")</f>
        <v>8300000</v>
      </c>
      <c r="I654" s="13">
        <f>IFERROR(IF($F654="ALTA",$D654*0.97,
IF($F654="MEDIA",$D654*0.94,
IF($F654="BAJA",$D654*0.87,
IF($F654="LIQUIDAR",_xlfn.XLOOKUP(A654,Rotación!$A:$A,Rotación!$O:$O,0,0,-1),"")))),"")</f>
        <v>8051000</v>
      </c>
      <c r="J654" s="13">
        <f>IFERROR(IF($F654="ALTA",$D654*0.94,
IF($F654="MEDIA",$D654*0.9,
IF($F654="BAJA",$D654*0.85,
IF($F654="LIQUIDAR",_xlfn.XLOOKUP(A654,Rotación!$A:$A,Rotación!$O:$O,0,0,-1),"")))),"")</f>
        <v>7802000</v>
      </c>
      <c r="K654" s="13" t="str">
        <f>_xlfn.XLOOKUP(A654,Rotación!$A:$A,Rotación!$P:$P,"",0,-1)</f>
        <v/>
      </c>
      <c r="L654" s="25" t="e">
        <f t="shared" si="42"/>
        <v>#VALUE!</v>
      </c>
      <c r="M654" s="26">
        <f t="shared" si="43"/>
        <v>0.84337349397590367</v>
      </c>
      <c r="N654" s="22">
        <f>IFERROR(VLOOKUP(A654,'Base ATR'!$1:$1048576,2,0),"")</f>
        <v>46181.474305555559</v>
      </c>
      <c r="O654" s="23">
        <f t="shared" ca="1" si="40"/>
        <v>44.525694444440887</v>
      </c>
      <c r="P654" t="str">
        <f t="shared" si="41"/>
        <v>SOBRE MERCADO</v>
      </c>
      <c r="R654" t="str">
        <f>VLOOKUP(A654,FORMULA!A:A,1,0)</f>
        <v>TSZC51</v>
      </c>
    </row>
    <row r="655" spans="1:18" x14ac:dyDescent="0.3">
      <c r="A655" t="s">
        <v>6320</v>
      </c>
      <c r="B655" t="str">
        <f>IFERROR(VLOOKUP(A655,'Base ATP'!$1:$1048576,3,0),"")</f>
        <v>PEUGEOT</v>
      </c>
      <c r="C655" s="19">
        <f>IFERROR(VLOOKUP(A655,'Base ATP'!$1:$1048576,4,0),"")</f>
        <v>308</v>
      </c>
      <c r="D655" s="20">
        <v>11000000</v>
      </c>
      <c r="E655" s="20">
        <v>9000000</v>
      </c>
      <c r="F655" s="13" t="s">
        <v>5398</v>
      </c>
      <c r="G655" s="13">
        <f>IFERROR(IF($F655="ALTA",$D655*1.03,
IF($F655="MEDIA",$D655*1,
IF($F655="BAJA",$D655*0.92,
IF($F655="LIQUIDAR",_xlfn.XLOOKUP(A655,Rotación!$A:$A,Rotación!$O:$O,0,0,-1),"")))),"")</f>
        <v>10120000</v>
      </c>
      <c r="H655" s="13">
        <f>IFERROR(IF($F655="ALTA",$D655*1,
IF($F655="MEDIA",$D655*0.97,
IF($F655="BAJA",$D655*0.9,
IF($F655="LIQUIDAR",_xlfn.XLOOKUP(A655,Rotación!$A:$A,Rotación!$O:$O,0,0,-1),"")))),"")</f>
        <v>9900000</v>
      </c>
      <c r="I655" s="13">
        <f>IFERROR(IF($F655="ALTA",$D655*0.97,
IF($F655="MEDIA",$D655*0.94,
IF($F655="BAJA",$D655*0.87,
IF($F655="LIQUIDAR",_xlfn.XLOOKUP(A655,Rotación!$A:$A,Rotación!$O:$O,0,0,-1),"")))),"")</f>
        <v>9570000</v>
      </c>
      <c r="J655" s="13">
        <f>IFERROR(IF($F655="ALTA",$D655*0.94,
IF($F655="MEDIA",$D655*0.9,
IF($F655="BAJA",$D655*0.85,
IF($F655="LIQUIDAR",_xlfn.XLOOKUP(A655,Rotación!$A:$A,Rotación!$O:$O,0,0,-1),"")))),"")</f>
        <v>9350000</v>
      </c>
      <c r="K655" s="13" t="str">
        <f>_xlfn.XLOOKUP(A655,Rotación!$A:$A,Rotación!$P:$P,"",0,-1)</f>
        <v/>
      </c>
      <c r="L655" s="25" t="e">
        <f t="shared" si="42"/>
        <v>#VALUE!</v>
      </c>
      <c r="M655" s="26">
        <f t="shared" si="43"/>
        <v>0.81818181818181823</v>
      </c>
      <c r="N655" s="22" t="str">
        <f>IFERROR(VLOOKUP(A655,'Base ATR'!$1:$1048576,2,0),"")</f>
        <v/>
      </c>
      <c r="O655" s="23" t="str">
        <f t="shared" ca="1" si="40"/>
        <v/>
      </c>
      <c r="P655" t="str">
        <f t="shared" si="41"/>
        <v/>
      </c>
      <c r="R655" t="e">
        <f>VLOOKUP(A655,FORMULA!A:A,1,0)</f>
        <v>#N/A</v>
      </c>
    </row>
    <row r="656" spans="1:18" x14ac:dyDescent="0.3">
      <c r="A656" t="s">
        <v>6321</v>
      </c>
      <c r="B656" t="str">
        <f>IFERROR(VLOOKUP(A656,'Base ATP'!$1:$1048576,3,0),"")</f>
        <v>TOYOTA</v>
      </c>
      <c r="C656" s="19" t="str">
        <f>IFERROR(VLOOKUP(A656,'Base ATP'!$1:$1048576,4,0),"")</f>
        <v>RUSH</v>
      </c>
      <c r="D656" s="20">
        <v>12900000</v>
      </c>
      <c r="E656" s="20">
        <v>10800000</v>
      </c>
      <c r="F656" s="13" t="s">
        <v>5398</v>
      </c>
      <c r="G656" s="13">
        <f>IFERROR(IF($F656="ALTA",$D656*1.03,
IF($F656="MEDIA",$D656*1,
IF($F656="BAJA",$D656*0.92,
IF($F656="LIQUIDAR",_xlfn.XLOOKUP(A656,Rotación!$A:$A,Rotación!$O:$O,0,0,-1),"")))),"")</f>
        <v>11868000</v>
      </c>
      <c r="H656" s="13">
        <f>IFERROR(IF($F656="ALTA",$D656*1,
IF($F656="MEDIA",$D656*0.97,
IF($F656="BAJA",$D656*0.9,
IF($F656="LIQUIDAR",_xlfn.XLOOKUP(A656,Rotación!$A:$A,Rotación!$O:$O,0,0,-1),"")))),"")</f>
        <v>11610000</v>
      </c>
      <c r="I656" s="13">
        <f>IFERROR(IF($F656="ALTA",$D656*0.97,
IF($F656="MEDIA",$D656*0.94,
IF($F656="BAJA",$D656*0.87,
IF($F656="LIQUIDAR",_xlfn.XLOOKUP(A656,Rotación!$A:$A,Rotación!$O:$O,0,0,-1),"")))),"")</f>
        <v>11223000</v>
      </c>
      <c r="J656" s="13">
        <f>IFERROR(IF($F656="ALTA",$D656*0.94,
IF($F656="MEDIA",$D656*0.9,
IF($F656="BAJA",$D656*0.85,
IF($F656="LIQUIDAR",_xlfn.XLOOKUP(A656,Rotación!$A:$A,Rotación!$O:$O,0,0,-1),"")))),"")</f>
        <v>10965000</v>
      </c>
      <c r="K656" s="13" t="str">
        <f>_xlfn.XLOOKUP(A656,Rotación!$A:$A,Rotación!$P:$P,"",0,-1)</f>
        <v/>
      </c>
      <c r="L656" s="25" t="e">
        <f t="shared" si="42"/>
        <v>#VALUE!</v>
      </c>
      <c r="M656" s="26">
        <f t="shared" si="43"/>
        <v>0.83720930232558144</v>
      </c>
      <c r="N656" s="22" t="str">
        <f>IFERROR(VLOOKUP(A656,'Base ATR'!$1:$1048576,2,0),"")</f>
        <v/>
      </c>
      <c r="O656" s="23" t="str">
        <f t="shared" ca="1" si="40"/>
        <v/>
      </c>
      <c r="P656" t="str">
        <f t="shared" si="41"/>
        <v/>
      </c>
      <c r="R656" t="e">
        <f>VLOOKUP(A656,FORMULA!A:A,1,0)</f>
        <v>#N/A</v>
      </c>
    </row>
    <row r="657" spans="1:18" x14ac:dyDescent="0.3">
      <c r="A657" t="s">
        <v>6322</v>
      </c>
      <c r="B657" t="str">
        <f>IFERROR(VLOOKUP(A657,'Base ATP'!$1:$1048576,3,0),"")</f>
        <v>RENAULT</v>
      </c>
      <c r="C657" s="19" t="str">
        <f>IFERROR(VLOOKUP(A657,'Base ATP'!$1:$1048576,4,0),"")</f>
        <v>OROCH</v>
      </c>
      <c r="D657" s="20">
        <v>7900000</v>
      </c>
      <c r="E657" s="20">
        <v>6800000</v>
      </c>
      <c r="F657" s="13" t="s">
        <v>5398</v>
      </c>
      <c r="G657" s="13">
        <f>IFERROR(IF($F657="ALTA",$D657*1.03,
IF($F657="MEDIA",$D657*1,
IF($F657="BAJA",$D657*0.92,
IF($F657="LIQUIDAR",_xlfn.XLOOKUP(A657,Rotación!$A:$A,Rotación!$O:$O,0,0,-1),"")))),"")</f>
        <v>7268000</v>
      </c>
      <c r="H657" s="13">
        <f>IFERROR(IF($F657="ALTA",$D657*1,
IF($F657="MEDIA",$D657*0.97,
IF($F657="BAJA",$D657*0.9,
IF($F657="LIQUIDAR",_xlfn.XLOOKUP(A657,Rotación!$A:$A,Rotación!$O:$O,0,0,-1),"")))),"")</f>
        <v>7110000</v>
      </c>
      <c r="I657" s="13">
        <f>IFERROR(IF($F657="ALTA",$D657*0.97,
IF($F657="MEDIA",$D657*0.94,
IF($F657="BAJA",$D657*0.87,
IF($F657="LIQUIDAR",_xlfn.XLOOKUP(A657,Rotación!$A:$A,Rotación!$O:$O,0,0,-1),"")))),"")</f>
        <v>6873000</v>
      </c>
      <c r="J657" s="13">
        <f>IFERROR(IF($F657="ALTA",$D657*0.94,
IF($F657="MEDIA",$D657*0.9,
IF($F657="BAJA",$D657*0.85,
IF($F657="LIQUIDAR",_xlfn.XLOOKUP(A657,Rotación!$A:$A,Rotación!$O:$O,0,0,-1),"")))),"")</f>
        <v>6715000</v>
      </c>
      <c r="K657" s="13" t="str">
        <f>_xlfn.XLOOKUP(A657,Rotación!$A:$A,Rotación!$P:$P,"",0,-1)</f>
        <v/>
      </c>
      <c r="L657" s="25" t="e">
        <f t="shared" si="42"/>
        <v>#VALUE!</v>
      </c>
      <c r="M657" s="26">
        <f t="shared" si="43"/>
        <v>0.86075949367088611</v>
      </c>
      <c r="N657" s="22" t="str">
        <f>IFERROR(VLOOKUP(A657,'Base ATR'!$1:$1048576,2,0),"")</f>
        <v/>
      </c>
      <c r="O657" s="23" t="str">
        <f t="shared" ref="O657:O720" ca="1" si="44">IF(N657="","",TODAY()-N657)</f>
        <v/>
      </c>
      <c r="P657" t="str">
        <f t="shared" ref="P657:P720" si="45">IF(N657="", "", IF(K657 &gt; D657, "SOBRE MERCADO", IF(K657 &lt; D657, "BAJO MERCADO", "ALINEADO")))</f>
        <v/>
      </c>
      <c r="R657" t="e">
        <f>VLOOKUP(A657,FORMULA!A:A,1,0)</f>
        <v>#N/A</v>
      </c>
    </row>
    <row r="658" spans="1:18" x14ac:dyDescent="0.3">
      <c r="A658" t="s">
        <v>6323</v>
      </c>
      <c r="B658" t="str">
        <f>IFERROR(VLOOKUP(A658,'Base ATP'!$1:$1048576,3,0),"")</f>
        <v>ZX AUTO</v>
      </c>
      <c r="C658" s="19" t="str">
        <f>IFERROR(VLOOKUP(A658,'Base ATP'!$1:$1048576,4,0),"")</f>
        <v>TERRALORD</v>
      </c>
      <c r="D658" s="20">
        <v>13800000</v>
      </c>
      <c r="E658" s="20">
        <v>11500000</v>
      </c>
      <c r="F658" s="13" t="s">
        <v>4033</v>
      </c>
      <c r="G658" s="13">
        <f>IFERROR(IF($F658="ALTA",$D658*1.03,
IF($F658="MEDIA",$D658*1,
IF($F658="BAJA",$D658*0.92,
IF($F658="LIQUIDAR",_xlfn.XLOOKUP(A658,Rotación!$A:$A,Rotación!$O:$O,0,0,-1),"")))),"")</f>
        <v>13800000</v>
      </c>
      <c r="H658" s="13">
        <f>IFERROR(IF($F658="ALTA",$D658*1,
IF($F658="MEDIA",$D658*0.97,
IF($F658="BAJA",$D658*0.9,
IF($F658="LIQUIDAR",_xlfn.XLOOKUP(A658,Rotación!$A:$A,Rotación!$O:$O,0,0,-1),"")))),"")</f>
        <v>13386000</v>
      </c>
      <c r="I658" s="13">
        <f>IFERROR(IF($F658="ALTA",$D658*0.97,
IF($F658="MEDIA",$D658*0.94,
IF($F658="BAJA",$D658*0.87,
IF($F658="LIQUIDAR",_xlfn.XLOOKUP(A658,Rotación!$A:$A,Rotación!$O:$O,0,0,-1),"")))),"")</f>
        <v>12972000</v>
      </c>
      <c r="J658" s="13">
        <f>IFERROR(IF($F658="ALTA",$D658*0.94,
IF($F658="MEDIA",$D658*0.9,
IF($F658="BAJA",$D658*0.85,
IF($F658="LIQUIDAR",_xlfn.XLOOKUP(A658,Rotación!$A:$A,Rotación!$O:$O,0,0,-1),"")))),"")</f>
        <v>12420000</v>
      </c>
      <c r="K658" s="13" t="str">
        <f>_xlfn.XLOOKUP(A658,Rotación!$A:$A,Rotación!$P:$P,"",0,-1)</f>
        <v/>
      </c>
      <c r="L658" s="25" t="e">
        <f t="shared" si="42"/>
        <v>#VALUE!</v>
      </c>
      <c r="M658" s="26">
        <f t="shared" si="43"/>
        <v>0.83333333333333337</v>
      </c>
      <c r="N658" s="22">
        <f>IFERROR(VLOOKUP(A658,'Base ATR'!$1:$1048576,2,0),"")</f>
        <v>46111.787499999999</v>
      </c>
      <c r="O658" s="23">
        <f t="shared" ca="1" si="44"/>
        <v>114.21250000000146</v>
      </c>
      <c r="P658" t="str">
        <f t="shared" si="45"/>
        <v>SOBRE MERCADO</v>
      </c>
      <c r="R658" t="e">
        <f>VLOOKUP(A658,FORMULA!A:A,1,0)</f>
        <v>#N/A</v>
      </c>
    </row>
    <row r="659" spans="1:18" x14ac:dyDescent="0.3">
      <c r="A659" t="s">
        <v>6324</v>
      </c>
      <c r="B659" t="str">
        <f>IFERROR(VLOOKUP(A659,'Base ATP'!$1:$1048576,3,0),"")</f>
        <v>FORD</v>
      </c>
      <c r="C659" s="19" t="str">
        <f>IFERROR(VLOOKUP(A659,'Base ATP'!$1:$1048576,4,0),"")</f>
        <v>NUEVA TERRITORY</v>
      </c>
      <c r="D659" s="20">
        <v>18380000</v>
      </c>
      <c r="E659" s="20">
        <v>16000000</v>
      </c>
      <c r="F659" s="13" t="s">
        <v>4033</v>
      </c>
      <c r="G659" s="13">
        <f>IFERROR(IF($F659="ALTA",$D659*1.03,
IF($F659="MEDIA",$D659*1,
IF($F659="BAJA",$D659*0.92,
IF($F659="LIQUIDAR",_xlfn.XLOOKUP(A659,Rotación!$A:$A,Rotación!$O:$O,0,0,-1),"")))),"")</f>
        <v>18380000</v>
      </c>
      <c r="H659" s="13">
        <f>IFERROR(IF($F659="ALTA",$D659*1,
IF($F659="MEDIA",$D659*0.97,
IF($F659="BAJA",$D659*0.9,
IF($F659="LIQUIDAR",_xlfn.XLOOKUP(A659,Rotación!$A:$A,Rotación!$O:$O,0,0,-1),"")))),"")</f>
        <v>17828600</v>
      </c>
      <c r="I659" s="13">
        <f>IFERROR(IF($F659="ALTA",$D659*0.97,
IF($F659="MEDIA",$D659*0.94,
IF($F659="BAJA",$D659*0.87,
IF($F659="LIQUIDAR",_xlfn.XLOOKUP(A659,Rotación!$A:$A,Rotación!$O:$O,0,0,-1),"")))),"")</f>
        <v>17277200</v>
      </c>
      <c r="J659" s="13">
        <f>IFERROR(IF($F659="ALTA",$D659*0.94,
IF($F659="MEDIA",$D659*0.9,
IF($F659="BAJA",$D659*0.85,
IF($F659="LIQUIDAR",_xlfn.XLOOKUP(A659,Rotación!$A:$A,Rotación!$O:$O,0,0,-1),"")))),"")</f>
        <v>16542000</v>
      </c>
      <c r="K659" s="13" t="str">
        <f>_xlfn.XLOOKUP(A659,Rotación!$A:$A,Rotación!$P:$P,"",0,-1)</f>
        <v/>
      </c>
      <c r="L659" s="25" t="e">
        <f t="shared" si="42"/>
        <v>#VALUE!</v>
      </c>
      <c r="M659" s="26">
        <f t="shared" si="43"/>
        <v>0.87051142546245919</v>
      </c>
      <c r="N659" s="22">
        <f>IFERROR(VLOOKUP(A659,'Base ATR'!$1:$1048576,2,0),"")</f>
        <v>46111.384722222225</v>
      </c>
      <c r="O659" s="23">
        <f t="shared" ca="1" si="44"/>
        <v>114.61527777777519</v>
      </c>
      <c r="P659" t="str">
        <f t="shared" si="45"/>
        <v>SOBRE MERCADO</v>
      </c>
      <c r="R659" t="e">
        <f>VLOOKUP(A659,FORMULA!A:A,1,0)</f>
        <v>#N/A</v>
      </c>
    </row>
    <row r="660" spans="1:18" x14ac:dyDescent="0.3">
      <c r="A660" t="s">
        <v>6325</v>
      </c>
      <c r="B660" t="str">
        <f>IFERROR(VLOOKUP(A660,'Base ATP'!$1:$1048576,3,0),"")</f>
        <v>SUZUKI</v>
      </c>
      <c r="C660" s="19" t="str">
        <f>IFERROR(VLOOKUP(A660,'Base ATP'!$1:$1048576,4,0),"")</f>
        <v>NUEVO BALENO</v>
      </c>
      <c r="D660" s="20">
        <v>9200000</v>
      </c>
      <c r="E660" s="20">
        <v>7800000</v>
      </c>
      <c r="F660" s="13" t="s">
        <v>4033</v>
      </c>
      <c r="G660" s="13">
        <f>IFERROR(IF($F660="ALTA",$D660*1.03,
IF($F660="MEDIA",$D660*1,
IF($F660="BAJA",$D660*0.92,
IF($F660="LIQUIDAR",_xlfn.XLOOKUP(A660,Rotación!$A:$A,Rotación!$O:$O,0,0,-1),"")))),"")</f>
        <v>9200000</v>
      </c>
      <c r="H660" s="13">
        <f>IFERROR(IF($F660="ALTA",$D660*1,
IF($F660="MEDIA",$D660*0.97,
IF($F660="BAJA",$D660*0.9,
IF($F660="LIQUIDAR",_xlfn.XLOOKUP(A660,Rotación!$A:$A,Rotación!$O:$O,0,0,-1),"")))),"")</f>
        <v>8924000</v>
      </c>
      <c r="I660" s="13">
        <f>IFERROR(IF($F660="ALTA",$D660*0.97,
IF($F660="MEDIA",$D660*0.94,
IF($F660="BAJA",$D660*0.87,
IF($F660="LIQUIDAR",_xlfn.XLOOKUP(A660,Rotación!$A:$A,Rotación!$O:$O,0,0,-1),"")))),"")</f>
        <v>8648000</v>
      </c>
      <c r="J660" s="13">
        <f>IFERROR(IF($F660="ALTA",$D660*0.94,
IF($F660="MEDIA",$D660*0.9,
IF($F660="BAJA",$D660*0.85,
IF($F660="LIQUIDAR",_xlfn.XLOOKUP(A660,Rotación!$A:$A,Rotación!$O:$O,0,0,-1),"")))),"")</f>
        <v>8280000</v>
      </c>
      <c r="K660" s="13" t="str">
        <f>_xlfn.XLOOKUP(A660,Rotación!$A:$A,Rotación!$P:$P,"",0,-1)</f>
        <v/>
      </c>
      <c r="L660" s="25" t="e">
        <f t="shared" si="42"/>
        <v>#VALUE!</v>
      </c>
      <c r="M660" s="26">
        <f t="shared" si="43"/>
        <v>0.84782608695652173</v>
      </c>
      <c r="N660" s="22" t="str">
        <f>IFERROR(VLOOKUP(A660,'Base ATR'!$1:$1048576,2,0),"")</f>
        <v/>
      </c>
      <c r="O660" s="23" t="str">
        <f t="shared" ca="1" si="44"/>
        <v/>
      </c>
      <c r="P660" t="str">
        <f t="shared" si="45"/>
        <v/>
      </c>
      <c r="R660" t="e">
        <f>VLOOKUP(A660,FORMULA!A:A,1,0)</f>
        <v>#N/A</v>
      </c>
    </row>
    <row r="661" spans="1:18" x14ac:dyDescent="0.3">
      <c r="A661" t="s">
        <v>6326</v>
      </c>
      <c r="B661" t="str">
        <f>IFERROR(VLOOKUP(A661,'Base ATP'!$1:$1048576,3,0),"")</f>
        <v>OPEL</v>
      </c>
      <c r="C661" s="19" t="str">
        <f>IFERROR(VLOOKUP(A661,'Base ATP'!$1:$1048576,4,0),"")</f>
        <v>CORSA</v>
      </c>
      <c r="D661" s="20">
        <v>13400000</v>
      </c>
      <c r="E661" s="20">
        <v>11300000</v>
      </c>
      <c r="F661" s="13" t="s">
        <v>4033</v>
      </c>
      <c r="G661" s="13">
        <f>IFERROR(IF($F661="ALTA",$D661*1.03,
IF($F661="MEDIA",$D661*1,
IF($F661="BAJA",$D661*0.92,
IF($F661="LIQUIDAR",_xlfn.XLOOKUP(A661,Rotación!$A:$A,Rotación!$O:$O,0,0,-1),"")))),"")</f>
        <v>13400000</v>
      </c>
      <c r="H661" s="13">
        <f>IFERROR(IF($F661="ALTA",$D661*1,
IF($F661="MEDIA",$D661*0.97,
IF($F661="BAJA",$D661*0.9,
IF($F661="LIQUIDAR",_xlfn.XLOOKUP(A661,Rotación!$A:$A,Rotación!$O:$O,0,0,-1),"")))),"")</f>
        <v>12998000</v>
      </c>
      <c r="I661" s="13">
        <f>IFERROR(IF($F661="ALTA",$D661*0.97,
IF($F661="MEDIA",$D661*0.94,
IF($F661="BAJA",$D661*0.87,
IF($F661="LIQUIDAR",_xlfn.XLOOKUP(A661,Rotación!$A:$A,Rotación!$O:$O,0,0,-1),"")))),"")</f>
        <v>12596000</v>
      </c>
      <c r="J661" s="13">
        <f>IFERROR(IF($F661="ALTA",$D661*0.94,
IF($F661="MEDIA",$D661*0.9,
IF($F661="BAJA",$D661*0.85,
IF($F661="LIQUIDAR",_xlfn.XLOOKUP(A661,Rotación!$A:$A,Rotación!$O:$O,0,0,-1),"")))),"")</f>
        <v>12060000</v>
      </c>
      <c r="K661" s="13" t="str">
        <f>_xlfn.XLOOKUP(A661,Rotación!$A:$A,Rotación!$P:$P,"",0,-1)</f>
        <v/>
      </c>
      <c r="L661" s="25" t="e">
        <f t="shared" si="42"/>
        <v>#VALUE!</v>
      </c>
      <c r="M661" s="26">
        <f t="shared" si="43"/>
        <v>0.84328358208955223</v>
      </c>
      <c r="N661" s="22">
        <f>IFERROR(VLOOKUP(A661,'Base ATR'!$1:$1048576,2,0),"")</f>
        <v>46121.520138888889</v>
      </c>
      <c r="O661" s="23">
        <f t="shared" ca="1" si="44"/>
        <v>104.47986111111095</v>
      </c>
      <c r="P661" t="str">
        <f t="shared" si="45"/>
        <v>SOBRE MERCADO</v>
      </c>
      <c r="R661" t="e">
        <f>VLOOKUP(A661,FORMULA!A:A,1,0)</f>
        <v>#N/A</v>
      </c>
    </row>
    <row r="662" spans="1:18" x14ac:dyDescent="0.3">
      <c r="A662" t="s">
        <v>6327</v>
      </c>
      <c r="B662" t="str">
        <f>IFERROR(VLOOKUP(A662,'Base ATP'!$1:$1048576,3,0),"")</f>
        <v>SUZUKI</v>
      </c>
      <c r="C662" s="19" t="str">
        <f>IFERROR(VLOOKUP(A662,'Base ATP'!$1:$1048576,4,0),"")</f>
        <v>JIMNY</v>
      </c>
      <c r="D662" s="20">
        <v>12400000</v>
      </c>
      <c r="E662" s="20">
        <v>10100000</v>
      </c>
      <c r="F662" s="13" t="s">
        <v>4033</v>
      </c>
      <c r="G662" s="13">
        <f>IFERROR(IF($F662="ALTA",$D662*1.03,
IF($F662="MEDIA",$D662*1,
IF($F662="BAJA",$D662*0.92,
IF($F662="LIQUIDAR",_xlfn.XLOOKUP(A662,Rotación!$A:$A,Rotación!$O:$O,0,0,-1),"")))),"")</f>
        <v>12400000</v>
      </c>
      <c r="H662" s="13">
        <f>IFERROR(IF($F662="ALTA",$D662*1,
IF($F662="MEDIA",$D662*0.97,
IF($F662="BAJA",$D662*0.9,
IF($F662="LIQUIDAR",_xlfn.XLOOKUP(A662,Rotación!$A:$A,Rotación!$O:$O,0,0,-1),"")))),"")</f>
        <v>12028000</v>
      </c>
      <c r="I662" s="13">
        <f>IFERROR(IF($F662="ALTA",$D662*0.97,
IF($F662="MEDIA",$D662*0.94,
IF($F662="BAJA",$D662*0.87,
IF($F662="LIQUIDAR",_xlfn.XLOOKUP(A662,Rotación!$A:$A,Rotación!$O:$O,0,0,-1),"")))),"")</f>
        <v>11656000</v>
      </c>
      <c r="J662" s="13">
        <f>IFERROR(IF($F662="ALTA",$D662*0.94,
IF($F662="MEDIA",$D662*0.9,
IF($F662="BAJA",$D662*0.85,
IF($F662="LIQUIDAR",_xlfn.XLOOKUP(A662,Rotación!$A:$A,Rotación!$O:$O,0,0,-1),"")))),"")</f>
        <v>11160000</v>
      </c>
      <c r="K662" s="13" t="str">
        <f>_xlfn.XLOOKUP(A662,Rotación!$A:$A,Rotación!$P:$P,"",0,-1)</f>
        <v/>
      </c>
      <c r="L662" s="25" t="e">
        <f t="shared" si="42"/>
        <v>#VALUE!</v>
      </c>
      <c r="M662" s="26">
        <f t="shared" si="43"/>
        <v>0.81451612903225812</v>
      </c>
      <c r="N662" s="22">
        <f>IFERROR(VLOOKUP(A662,'Base ATR'!$1:$1048576,2,0),"")</f>
        <v>46111.455555555556</v>
      </c>
      <c r="O662" s="23">
        <f t="shared" ca="1" si="44"/>
        <v>114.5444444444438</v>
      </c>
      <c r="P662" t="str">
        <f t="shared" si="45"/>
        <v>SOBRE MERCADO</v>
      </c>
      <c r="R662" t="e">
        <f>VLOOKUP(A662,FORMULA!A:A,1,0)</f>
        <v>#N/A</v>
      </c>
    </row>
    <row r="663" spans="1:18" x14ac:dyDescent="0.3">
      <c r="A663" t="s">
        <v>6328</v>
      </c>
      <c r="B663" t="str">
        <f>IFERROR(VLOOKUP(A663,'Base ATP'!$1:$1048576,3,0),"")</f>
        <v>PEUGEOT</v>
      </c>
      <c r="C663" s="19">
        <f>IFERROR(VLOOKUP(A663,'Base ATP'!$1:$1048576,4,0),"")</f>
        <v>5008</v>
      </c>
      <c r="D663" s="20">
        <v>27400000</v>
      </c>
      <c r="E663" s="20">
        <v>23000000</v>
      </c>
      <c r="F663" s="13" t="s">
        <v>5398</v>
      </c>
      <c r="G663" s="13">
        <f>IFERROR(IF($F663="ALTA",$D663*1.03,
IF($F663="MEDIA",$D663*1,
IF($F663="BAJA",$D663*0.92,
IF($F663="LIQUIDAR",_xlfn.XLOOKUP(A663,Rotación!$A:$A,Rotación!$O:$O,0,0,-1),"")))),"")</f>
        <v>25208000</v>
      </c>
      <c r="H663" s="13">
        <f>IFERROR(IF($F663="ALTA",$D663*1,
IF($F663="MEDIA",$D663*0.97,
IF($F663="BAJA",$D663*0.9,
IF($F663="LIQUIDAR",_xlfn.XLOOKUP(A663,Rotación!$A:$A,Rotación!$O:$O,0,0,-1),"")))),"")</f>
        <v>24660000</v>
      </c>
      <c r="I663" s="13">
        <f>IFERROR(IF($F663="ALTA",$D663*0.97,
IF($F663="MEDIA",$D663*0.94,
IF($F663="BAJA",$D663*0.87,
IF($F663="LIQUIDAR",_xlfn.XLOOKUP(A663,Rotación!$A:$A,Rotación!$O:$O,0,0,-1),"")))),"")</f>
        <v>23838000</v>
      </c>
      <c r="J663" s="13">
        <f>IFERROR(IF($F663="ALTA",$D663*0.94,
IF($F663="MEDIA",$D663*0.9,
IF($F663="BAJA",$D663*0.85,
IF($F663="LIQUIDAR",_xlfn.XLOOKUP(A663,Rotación!$A:$A,Rotación!$O:$O,0,0,-1),"")))),"")</f>
        <v>23290000</v>
      </c>
      <c r="K663" s="13">
        <f>_xlfn.XLOOKUP(A663,Rotación!$A:$A,Rotación!$P:$P,"",0,-1)</f>
        <v>25990000</v>
      </c>
      <c r="L663" s="25">
        <f t="shared" si="42"/>
        <v>-1410000</v>
      </c>
      <c r="M663" s="26">
        <f t="shared" si="43"/>
        <v>0.83941605839416056</v>
      </c>
      <c r="N663" s="22">
        <f>IFERROR(VLOOKUP(A663,'Base ATR'!$1:$1048576,2,0),"")</f>
        <v>46108.558333333334</v>
      </c>
      <c r="O663" s="23">
        <f t="shared" ca="1" si="44"/>
        <v>117.4416666666657</v>
      </c>
      <c r="P663" t="str">
        <f t="shared" si="45"/>
        <v>BAJO MERCADO</v>
      </c>
      <c r="R663" t="e">
        <f>VLOOKUP(A663,FORMULA!A:A,1,0)</f>
        <v>#N/A</v>
      </c>
    </row>
    <row r="664" spans="1:18" x14ac:dyDescent="0.3">
      <c r="A664" t="s">
        <v>6329</v>
      </c>
      <c r="B664" t="str">
        <f>IFERROR(VLOOKUP(A664,'Base ATP'!$1:$1048576,3,0),"")</f>
        <v>MG</v>
      </c>
      <c r="C664" s="19" t="str">
        <f>IFERROR(VLOOKUP(A664,'Base ATP'!$1:$1048576,4,0),"")</f>
        <v>NEW ZX</v>
      </c>
      <c r="D664" s="20">
        <v>8400000</v>
      </c>
      <c r="E664" s="20">
        <v>7000000</v>
      </c>
      <c r="F664" s="13" t="s">
        <v>5397</v>
      </c>
      <c r="G664" s="13">
        <f>IFERROR(IF($F664="ALTA",$D664*1.03,
IF($F664="MEDIA",$D664*1,
IF($F664="BAJA",$D664*0.92,
IF($F664="LIQUIDAR",_xlfn.XLOOKUP(A664,Rotación!$A:$A,Rotación!$O:$O,0,0,-1),"")))),"")</f>
        <v>8652000</v>
      </c>
      <c r="H664" s="13">
        <f>IFERROR(IF($F664="ALTA",$D664*1,
IF($F664="MEDIA",$D664*0.97,
IF($F664="BAJA",$D664*0.9,
IF($F664="LIQUIDAR",_xlfn.XLOOKUP(A664,Rotación!$A:$A,Rotación!$O:$O,0,0,-1),"")))),"")</f>
        <v>8400000</v>
      </c>
      <c r="I664" s="13">
        <f>IFERROR(IF($F664="ALTA",$D664*0.97,
IF($F664="MEDIA",$D664*0.94,
IF($F664="BAJA",$D664*0.87,
IF($F664="LIQUIDAR",_xlfn.XLOOKUP(A664,Rotación!$A:$A,Rotación!$O:$O,0,0,-1),"")))),"")</f>
        <v>8148000</v>
      </c>
      <c r="J664" s="13">
        <f>IFERROR(IF($F664="ALTA",$D664*0.94,
IF($F664="MEDIA",$D664*0.9,
IF($F664="BAJA",$D664*0.85,
IF($F664="LIQUIDAR",_xlfn.XLOOKUP(A664,Rotación!$A:$A,Rotación!$O:$O,0,0,-1),"")))),"")</f>
        <v>7896000</v>
      </c>
      <c r="K664" s="13" t="str">
        <f>_xlfn.XLOOKUP(A664,Rotación!$A:$A,Rotación!$P:$P,"",0,-1)</f>
        <v/>
      </c>
      <c r="L664" s="25" t="e">
        <f t="shared" si="42"/>
        <v>#VALUE!</v>
      </c>
      <c r="M664" s="26">
        <f t="shared" si="43"/>
        <v>0.83333333333333337</v>
      </c>
      <c r="N664" s="22" t="str">
        <f>IFERROR(VLOOKUP(A664,'Base ATR'!$1:$1048576,2,0),"")</f>
        <v/>
      </c>
      <c r="O664" s="23" t="str">
        <f t="shared" ca="1" si="44"/>
        <v/>
      </c>
      <c r="P664" t="str">
        <f t="shared" si="45"/>
        <v/>
      </c>
      <c r="R664" t="e">
        <f>VLOOKUP(A664,FORMULA!A:A,1,0)</f>
        <v>#N/A</v>
      </c>
    </row>
    <row r="665" spans="1:18" x14ac:dyDescent="0.3">
      <c r="A665" t="s">
        <v>5581</v>
      </c>
      <c r="B665" t="str">
        <f>IFERROR(VLOOKUP(A665,'Base ATP'!$1:$1048576,3,0),"")</f>
        <v>FORD</v>
      </c>
      <c r="C665" s="19" t="str">
        <f>IFERROR(VLOOKUP(A665,'Base ATP'!$1:$1048576,4,0),"")</f>
        <v>F-150 NEW</v>
      </c>
      <c r="D665" s="20">
        <v>36900000</v>
      </c>
      <c r="E665" s="20">
        <v>30500000</v>
      </c>
      <c r="F665" s="13" t="s">
        <v>5397</v>
      </c>
      <c r="G665" s="13">
        <f>IFERROR(IF($F665="ALTA",$D665*1.03,
IF($F665="MEDIA",$D665*1,
IF($F665="BAJA",$D665*0.92,
IF($F665="LIQUIDAR",_xlfn.XLOOKUP(A665,Rotación!$A:$A,Rotación!$O:$O,0,0,-1),"")))),"")</f>
        <v>38007000</v>
      </c>
      <c r="H665" s="13">
        <f>IFERROR(IF($F665="ALTA",$D665*1,
IF($F665="MEDIA",$D665*0.97,
IF($F665="BAJA",$D665*0.9,
IF($F665="LIQUIDAR",_xlfn.XLOOKUP(A665,Rotación!$A:$A,Rotación!$O:$O,0,0,-1),"")))),"")</f>
        <v>36900000</v>
      </c>
      <c r="I665" s="13">
        <f>IFERROR(IF($F665="ALTA",$D665*0.97,
IF($F665="MEDIA",$D665*0.94,
IF($F665="BAJA",$D665*0.87,
IF($F665="LIQUIDAR",_xlfn.XLOOKUP(A665,Rotación!$A:$A,Rotación!$O:$O,0,0,-1),"")))),"")</f>
        <v>35793000</v>
      </c>
      <c r="J665" s="13">
        <f>IFERROR(IF($F665="ALTA",$D665*0.94,
IF($F665="MEDIA",$D665*0.9,
IF($F665="BAJA",$D665*0.85,
IF($F665="LIQUIDAR",_xlfn.XLOOKUP(A665,Rotación!$A:$A,Rotación!$O:$O,0,0,-1),"")))),"")</f>
        <v>34686000</v>
      </c>
      <c r="K665" s="13" t="str">
        <f>_xlfn.XLOOKUP(A665,Rotación!$A:$A,Rotación!$P:$P,"",0,-1)</f>
        <v/>
      </c>
      <c r="L665" s="25" t="e">
        <f t="shared" si="42"/>
        <v>#VALUE!</v>
      </c>
      <c r="M665" s="26">
        <f t="shared" si="43"/>
        <v>0.82655826558265577</v>
      </c>
      <c r="N665" s="22" t="str">
        <f>IFERROR(VLOOKUP(A665,'Base ATR'!$1:$1048576,2,0),"")</f>
        <v/>
      </c>
      <c r="O665" s="23" t="str">
        <f t="shared" ca="1" si="44"/>
        <v/>
      </c>
      <c r="P665" t="str">
        <f t="shared" si="45"/>
        <v/>
      </c>
      <c r="R665" t="e">
        <f>VLOOKUP(A665,FORMULA!A:A,1,0)</f>
        <v>#N/A</v>
      </c>
    </row>
    <row r="666" spans="1:18" x14ac:dyDescent="0.3">
      <c r="A666" t="s">
        <v>5264</v>
      </c>
      <c r="B666" t="str">
        <f>IFERROR(VLOOKUP(A666,'Base ATP'!$1:$1048576,3,0),"")</f>
        <v>FORD</v>
      </c>
      <c r="C666" s="19" t="str">
        <f>IFERROR(VLOOKUP(A666,'Base ATP'!$1:$1048576,4,0),"")</f>
        <v>NUEVO MUSTANG</v>
      </c>
      <c r="D666" s="20">
        <v>45400000</v>
      </c>
      <c r="E666" s="20">
        <v>40000000</v>
      </c>
      <c r="F666" s="13" t="s">
        <v>5397</v>
      </c>
      <c r="G666" s="13">
        <f>IFERROR(IF($F666="ALTA",$D666*1.03,
IF($F666="MEDIA",$D666*1,
IF($F666="BAJA",$D666*0.92,
IF($F666="LIQUIDAR",_xlfn.XLOOKUP(A666,Rotación!$A:$A,Rotación!$O:$O,0,0,-1),"")))),"")</f>
        <v>46762000</v>
      </c>
      <c r="H666" s="13">
        <f>IFERROR(IF($F666="ALTA",$D666*1,
IF($F666="MEDIA",$D666*0.97,
IF($F666="BAJA",$D666*0.9,
IF($F666="LIQUIDAR",_xlfn.XLOOKUP(A666,Rotación!$A:$A,Rotación!$O:$O,0,0,-1),"")))),"")</f>
        <v>45400000</v>
      </c>
      <c r="I666" s="13">
        <f>IFERROR(IF($F666="ALTA",$D666*0.97,
IF($F666="MEDIA",$D666*0.94,
IF($F666="BAJA",$D666*0.87,
IF($F666="LIQUIDAR",_xlfn.XLOOKUP(A666,Rotación!$A:$A,Rotación!$O:$O,0,0,-1),"")))),"")</f>
        <v>44038000</v>
      </c>
      <c r="J666" s="13">
        <f>IFERROR(IF($F666="ALTA",$D666*0.94,
IF($F666="MEDIA",$D666*0.9,
IF($F666="BAJA",$D666*0.85,
IF($F666="LIQUIDAR",_xlfn.XLOOKUP(A666,Rotación!$A:$A,Rotación!$O:$O,0,0,-1),"")))),"")</f>
        <v>42676000</v>
      </c>
      <c r="K666" s="13" t="str">
        <f>_xlfn.XLOOKUP(A666,Rotación!$A:$A,Rotación!$P:$P,"",0,-1)</f>
        <v/>
      </c>
      <c r="L666" s="25" t="e">
        <f t="shared" si="42"/>
        <v>#VALUE!</v>
      </c>
      <c r="M666" s="26">
        <f t="shared" si="43"/>
        <v>0.88105726872246692</v>
      </c>
      <c r="N666" s="22" t="str">
        <f>IFERROR(VLOOKUP(A666,'Base ATR'!$1:$1048576,2,0),"")</f>
        <v/>
      </c>
      <c r="O666" s="23" t="str">
        <f t="shared" ca="1" si="44"/>
        <v/>
      </c>
      <c r="P666" t="str">
        <f t="shared" si="45"/>
        <v/>
      </c>
      <c r="R666" t="e">
        <f>VLOOKUP(A666,FORMULA!A:A,1,0)</f>
        <v>#N/A</v>
      </c>
    </row>
    <row r="667" spans="1:18" x14ac:dyDescent="0.3">
      <c r="A667" t="s">
        <v>6330</v>
      </c>
      <c r="B667" t="str">
        <f>IFERROR(VLOOKUP(A667,'Base ATP'!$1:$1048576,3,0),"")</f>
        <v>GREAT WALL</v>
      </c>
      <c r="C667" s="19" t="str">
        <f>IFERROR(VLOOKUP(A667,'Base ATP'!$1:$1048576,4,0),"")</f>
        <v>M4</v>
      </c>
      <c r="D667" s="20">
        <v>6200000</v>
      </c>
      <c r="E667" s="20">
        <v>5200000</v>
      </c>
      <c r="F667" s="13" t="s">
        <v>5397</v>
      </c>
      <c r="G667" s="13">
        <f>IFERROR(IF($F667="ALTA",$D667*1.03,
IF($F667="MEDIA",$D667*1,
IF($F667="BAJA",$D667*0.92,
IF($F667="LIQUIDAR",_xlfn.XLOOKUP(A667,Rotación!$A:$A,Rotación!$O:$O,0,0,-1),"")))),"")</f>
        <v>6386000</v>
      </c>
      <c r="H667" s="13">
        <f>IFERROR(IF($F667="ALTA",$D667*1,
IF($F667="MEDIA",$D667*0.97,
IF($F667="BAJA",$D667*0.9,
IF($F667="LIQUIDAR",_xlfn.XLOOKUP(A667,Rotación!$A:$A,Rotación!$O:$O,0,0,-1),"")))),"")</f>
        <v>6200000</v>
      </c>
      <c r="I667" s="13">
        <f>IFERROR(IF($F667="ALTA",$D667*0.97,
IF($F667="MEDIA",$D667*0.94,
IF($F667="BAJA",$D667*0.87,
IF($F667="LIQUIDAR",_xlfn.XLOOKUP(A667,Rotación!$A:$A,Rotación!$O:$O,0,0,-1),"")))),"")</f>
        <v>6014000</v>
      </c>
      <c r="J667" s="13">
        <f>IFERROR(IF($F667="ALTA",$D667*0.94,
IF($F667="MEDIA",$D667*0.9,
IF($F667="BAJA",$D667*0.85,
IF($F667="LIQUIDAR",_xlfn.XLOOKUP(A667,Rotación!$A:$A,Rotación!$O:$O,0,0,-1),"")))),"")</f>
        <v>5828000</v>
      </c>
      <c r="K667" s="13" t="str">
        <f>_xlfn.XLOOKUP(A667,Rotación!$A:$A,Rotación!$P:$P,"",0,-1)</f>
        <v/>
      </c>
      <c r="L667" s="25" t="e">
        <f t="shared" si="42"/>
        <v>#VALUE!</v>
      </c>
      <c r="M667" s="26">
        <f t="shared" si="43"/>
        <v>0.83870967741935487</v>
      </c>
      <c r="N667" s="22" t="str">
        <f>IFERROR(VLOOKUP(A667,'Base ATR'!$1:$1048576,2,0),"")</f>
        <v/>
      </c>
      <c r="O667" s="23" t="str">
        <f t="shared" ca="1" si="44"/>
        <v/>
      </c>
      <c r="P667" t="str">
        <f t="shared" si="45"/>
        <v/>
      </c>
      <c r="R667" t="e">
        <f>VLOOKUP(A667,FORMULA!A:A,1,0)</f>
        <v>#N/A</v>
      </c>
    </row>
    <row r="668" spans="1:18" x14ac:dyDescent="0.3">
      <c r="A668" t="s">
        <v>6331</v>
      </c>
      <c r="B668" t="str">
        <f>IFERROR(VLOOKUP(A668,'Base ATP'!$1:$1048576,3,0),"")</f>
        <v>SUBARU</v>
      </c>
      <c r="C668" s="19" t="str">
        <f>IFERROR(VLOOKUP(A668,'Base ATP'!$1:$1048576,4,0),"")</f>
        <v>FORESTER</v>
      </c>
      <c r="D668" s="20">
        <v>30000000</v>
      </c>
      <c r="E668" s="20">
        <v>25000000</v>
      </c>
      <c r="F668" s="13" t="s">
        <v>5397</v>
      </c>
      <c r="G668" s="13">
        <f>IFERROR(IF($F668="ALTA",$D668*1.03,
IF($F668="MEDIA",$D668*1,
IF($F668="BAJA",$D668*0.92,
IF($F668="LIQUIDAR",_xlfn.XLOOKUP(A668,Rotación!$A:$A,Rotación!$O:$O,0,0,-1),"")))),"")</f>
        <v>30900000</v>
      </c>
      <c r="H668" s="13">
        <f>IFERROR(IF($F668="ALTA",$D668*1,
IF($F668="MEDIA",$D668*0.97,
IF($F668="BAJA",$D668*0.9,
IF($F668="LIQUIDAR",_xlfn.XLOOKUP(A668,Rotación!$A:$A,Rotación!$O:$O,0,0,-1),"")))),"")</f>
        <v>30000000</v>
      </c>
      <c r="I668" s="13">
        <f>IFERROR(IF($F668="ALTA",$D668*0.97,
IF($F668="MEDIA",$D668*0.94,
IF($F668="BAJA",$D668*0.87,
IF($F668="LIQUIDAR",_xlfn.XLOOKUP(A668,Rotación!$A:$A,Rotación!$O:$O,0,0,-1),"")))),"")</f>
        <v>29100000</v>
      </c>
      <c r="J668" s="13">
        <f>IFERROR(IF($F668="ALTA",$D668*0.94,
IF($F668="MEDIA",$D668*0.9,
IF($F668="BAJA",$D668*0.85,
IF($F668="LIQUIDAR",_xlfn.XLOOKUP(A668,Rotación!$A:$A,Rotación!$O:$O,0,0,-1),"")))),"")</f>
        <v>28200000</v>
      </c>
      <c r="K668" s="13" t="str">
        <f>_xlfn.XLOOKUP(A668,Rotación!$A:$A,Rotación!$P:$P,"",0,-1)</f>
        <v/>
      </c>
      <c r="L668" s="25" t="e">
        <f t="shared" si="42"/>
        <v>#VALUE!</v>
      </c>
      <c r="M668" s="26">
        <f t="shared" si="43"/>
        <v>0.83333333333333337</v>
      </c>
      <c r="N668" s="22" t="str">
        <f>IFERROR(VLOOKUP(A668,'Base ATR'!$1:$1048576,2,0),"")</f>
        <v/>
      </c>
      <c r="O668" s="23" t="str">
        <f t="shared" ca="1" si="44"/>
        <v/>
      </c>
      <c r="P668" t="str">
        <f t="shared" si="45"/>
        <v/>
      </c>
      <c r="R668" t="e">
        <f>VLOOKUP(A668,FORMULA!A:A,1,0)</f>
        <v>#N/A</v>
      </c>
    </row>
    <row r="669" spans="1:18" x14ac:dyDescent="0.3">
      <c r="A669" t="s">
        <v>6332</v>
      </c>
      <c r="B669" t="str">
        <f>IFERROR(VLOOKUP(A669,'Base ATP'!$1:$1048576,3,0),"")</f>
        <v>FORD</v>
      </c>
      <c r="C669" s="19" t="str">
        <f>IFERROR(VLOOKUP(A669,'Base ATP'!$1:$1048576,4,0),"")</f>
        <v>F-150 RAPTOR</v>
      </c>
      <c r="D669" s="20">
        <v>64000000</v>
      </c>
      <c r="E669" s="20">
        <v>52500000</v>
      </c>
      <c r="F669" s="13" t="s">
        <v>5398</v>
      </c>
      <c r="G669" s="13">
        <f>IFERROR(IF($F669="ALTA",$D669*1.03,
IF($F669="MEDIA",$D669*1,
IF($F669="BAJA",$D669*0.92,
IF($F669="LIQUIDAR",_xlfn.XLOOKUP(A669,Rotación!$A:$A,Rotación!$O:$O,0,0,-1),"")))),"")</f>
        <v>58880000</v>
      </c>
      <c r="H669" s="13">
        <f>IFERROR(IF($F669="ALTA",$D669*1,
IF($F669="MEDIA",$D669*0.97,
IF($F669="BAJA",$D669*0.9,
IF($F669="LIQUIDAR",_xlfn.XLOOKUP(A669,Rotación!$A:$A,Rotación!$O:$O,0,0,-1),"")))),"")</f>
        <v>57600000</v>
      </c>
      <c r="I669" s="13">
        <f>IFERROR(IF($F669="ALTA",$D669*0.97,
IF($F669="MEDIA",$D669*0.94,
IF($F669="BAJA",$D669*0.87,
IF($F669="LIQUIDAR",_xlfn.XLOOKUP(A669,Rotación!$A:$A,Rotación!$O:$O,0,0,-1),"")))),"")</f>
        <v>55680000</v>
      </c>
      <c r="J669" s="13">
        <f>IFERROR(IF($F669="ALTA",$D669*0.94,
IF($F669="MEDIA",$D669*0.9,
IF($F669="BAJA",$D669*0.85,
IF($F669="LIQUIDAR",_xlfn.XLOOKUP(A669,Rotación!$A:$A,Rotación!$O:$O,0,0,-1),"")))),"")</f>
        <v>54400000</v>
      </c>
      <c r="K669" s="13" t="str">
        <f>_xlfn.XLOOKUP(A669,Rotación!$A:$A,Rotación!$P:$P,"",0,-1)</f>
        <v/>
      </c>
      <c r="L669" s="25" t="e">
        <f t="shared" si="42"/>
        <v>#VALUE!</v>
      </c>
      <c r="M669" s="26">
        <f t="shared" si="43"/>
        <v>0.8203125</v>
      </c>
      <c r="N669" s="22" t="str">
        <f>IFERROR(VLOOKUP(A669,'Base ATR'!$1:$1048576,2,0),"")</f>
        <v/>
      </c>
      <c r="O669" s="23" t="str">
        <f t="shared" ca="1" si="44"/>
        <v/>
      </c>
      <c r="P669" t="str">
        <f t="shared" si="45"/>
        <v/>
      </c>
      <c r="R669" t="e">
        <f>VLOOKUP(A669,FORMULA!A:A,1,0)</f>
        <v>#N/A</v>
      </c>
    </row>
    <row r="670" spans="1:18" x14ac:dyDescent="0.3">
      <c r="A670" t="s">
        <v>6333</v>
      </c>
      <c r="B670" t="str">
        <f>IFERROR(VLOOKUP(A670,'Base ATP'!$1:$1048576,3,0),"")</f>
        <v>MAZDA</v>
      </c>
      <c r="C670" s="19" t="str">
        <f>IFERROR(VLOOKUP(A670,'Base ATP'!$1:$1048576,4,0),"")</f>
        <v>BT-50</v>
      </c>
      <c r="D670" s="20">
        <v>16000000</v>
      </c>
      <c r="E670" s="20">
        <v>13900000</v>
      </c>
      <c r="F670" s="13" t="s">
        <v>5397</v>
      </c>
      <c r="G670" s="13">
        <f>IFERROR(IF($F670="ALTA",$D670*1.03,
IF($F670="MEDIA",$D670*1,
IF($F670="BAJA",$D670*0.92,
IF($F670="LIQUIDAR",_xlfn.XLOOKUP(A670,Rotación!$A:$A,Rotación!$O:$O,0,0,-1),"")))),"")</f>
        <v>16480000</v>
      </c>
      <c r="H670" s="13">
        <f>IFERROR(IF($F670="ALTA",$D670*1,
IF($F670="MEDIA",$D670*0.97,
IF($F670="BAJA",$D670*0.9,
IF($F670="LIQUIDAR",_xlfn.XLOOKUP(A670,Rotación!$A:$A,Rotación!$O:$O,0,0,-1),"")))),"")</f>
        <v>16000000</v>
      </c>
      <c r="I670" s="13">
        <f>IFERROR(IF($F670="ALTA",$D670*0.97,
IF($F670="MEDIA",$D670*0.94,
IF($F670="BAJA",$D670*0.87,
IF($F670="LIQUIDAR",_xlfn.XLOOKUP(A670,Rotación!$A:$A,Rotación!$O:$O,0,0,-1),"")))),"")</f>
        <v>15520000</v>
      </c>
      <c r="J670" s="13">
        <f>IFERROR(IF($F670="ALTA",$D670*0.94,
IF($F670="MEDIA",$D670*0.9,
IF($F670="BAJA",$D670*0.85,
IF($F670="LIQUIDAR",_xlfn.XLOOKUP(A670,Rotación!$A:$A,Rotación!$O:$O,0,0,-1),"")))),"")</f>
        <v>15040000</v>
      </c>
      <c r="K670" s="13" t="str">
        <f>_xlfn.XLOOKUP(A670,Rotación!$A:$A,Rotación!$P:$P,"",0,-1)</f>
        <v/>
      </c>
      <c r="L670" s="25" t="e">
        <f t="shared" si="42"/>
        <v>#VALUE!</v>
      </c>
      <c r="M670" s="26">
        <f t="shared" si="43"/>
        <v>0.86875000000000002</v>
      </c>
      <c r="N670" s="22" t="str">
        <f>IFERROR(VLOOKUP(A670,'Base ATR'!$1:$1048576,2,0),"")</f>
        <v/>
      </c>
      <c r="O670" s="23" t="str">
        <f t="shared" ca="1" si="44"/>
        <v/>
      </c>
      <c r="P670" t="str">
        <f t="shared" si="45"/>
        <v/>
      </c>
      <c r="R670" t="e">
        <f>VLOOKUP(A670,FORMULA!A:A,1,0)</f>
        <v>#N/A</v>
      </c>
    </row>
    <row r="671" spans="1:18" x14ac:dyDescent="0.3">
      <c r="A671" t="s">
        <v>6334</v>
      </c>
      <c r="B671" t="str">
        <f>IFERROR(VLOOKUP(A671,'Base ATP'!$1:$1048576,3,0),"")</f>
        <v>FORD</v>
      </c>
      <c r="C671" s="19" t="str">
        <f>IFERROR(VLOOKUP(A671,'Base ATP'!$1:$1048576,4,0),"")</f>
        <v>ECOSPORT</v>
      </c>
      <c r="D671" s="20">
        <v>7000000</v>
      </c>
      <c r="E671" s="20">
        <v>5700000</v>
      </c>
      <c r="F671" s="13" t="s">
        <v>5397</v>
      </c>
      <c r="G671" s="13">
        <f>IFERROR(IF($F671="ALTA",$D671*1.03,
IF($F671="MEDIA",$D671*1,
IF($F671="BAJA",$D671*0.92,
IF($F671="LIQUIDAR",_xlfn.XLOOKUP(A671,Rotación!$A:$A,Rotación!$O:$O,0,0,-1),"")))),"")</f>
        <v>7210000</v>
      </c>
      <c r="H671" s="13">
        <f>IFERROR(IF($F671="ALTA",$D671*1,
IF($F671="MEDIA",$D671*0.97,
IF($F671="BAJA",$D671*0.9,
IF($F671="LIQUIDAR",_xlfn.XLOOKUP(A671,Rotación!$A:$A,Rotación!$O:$O,0,0,-1),"")))),"")</f>
        <v>7000000</v>
      </c>
      <c r="I671" s="13">
        <f>IFERROR(IF($F671="ALTA",$D671*0.97,
IF($F671="MEDIA",$D671*0.94,
IF($F671="BAJA",$D671*0.87,
IF($F671="LIQUIDAR",_xlfn.XLOOKUP(A671,Rotación!$A:$A,Rotación!$O:$O,0,0,-1),"")))),"")</f>
        <v>6790000</v>
      </c>
      <c r="J671" s="13">
        <f>IFERROR(IF($F671="ALTA",$D671*0.94,
IF($F671="MEDIA",$D671*0.9,
IF($F671="BAJA",$D671*0.85,
IF($F671="LIQUIDAR",_xlfn.XLOOKUP(A671,Rotación!$A:$A,Rotación!$O:$O,0,0,-1),"")))),"")</f>
        <v>6580000</v>
      </c>
      <c r="K671" s="13" t="str">
        <f>_xlfn.XLOOKUP(A671,Rotación!$A:$A,Rotación!$P:$P,"",0,-1)</f>
        <v/>
      </c>
      <c r="L671" s="25" t="e">
        <f t="shared" si="42"/>
        <v>#VALUE!</v>
      </c>
      <c r="M671" s="26">
        <f t="shared" si="43"/>
        <v>0.81428571428571428</v>
      </c>
      <c r="N671" s="22" t="str">
        <f>IFERROR(VLOOKUP(A671,'Base ATR'!$1:$1048576,2,0),"")</f>
        <v/>
      </c>
      <c r="O671" s="23" t="str">
        <f t="shared" ca="1" si="44"/>
        <v/>
      </c>
      <c r="P671" t="str">
        <f t="shared" si="45"/>
        <v/>
      </c>
      <c r="R671" t="e">
        <f>VLOOKUP(A671,FORMULA!A:A,1,0)</f>
        <v>#N/A</v>
      </c>
    </row>
    <row r="672" spans="1:18" x14ac:dyDescent="0.3">
      <c r="A672" t="s">
        <v>6335</v>
      </c>
      <c r="B672" t="str">
        <f>IFERROR(VLOOKUP(A672,'Base ATP'!$1:$1048576,3,0),"")</f>
        <v>MITSUBISHI</v>
      </c>
      <c r="C672" s="19" t="str">
        <f>IFERROR(VLOOKUP(A672,'Base ATP'!$1:$1048576,4,0),"")</f>
        <v>NEW ASX</v>
      </c>
      <c r="D672" s="20">
        <v>10900000</v>
      </c>
      <c r="E672" s="20">
        <v>8900000</v>
      </c>
      <c r="F672" s="13" t="s">
        <v>5397</v>
      </c>
      <c r="G672" s="13">
        <f>IFERROR(IF($F672="ALTA",$D672*1.03,
IF($F672="MEDIA",$D672*1,
IF($F672="BAJA",$D672*0.92,
IF($F672="LIQUIDAR",_xlfn.XLOOKUP(A672,Rotación!$A:$A,Rotación!$O:$O,0,0,-1),"")))),"")</f>
        <v>11227000</v>
      </c>
      <c r="H672" s="13">
        <f>IFERROR(IF($F672="ALTA",$D672*1,
IF($F672="MEDIA",$D672*0.97,
IF($F672="BAJA",$D672*0.9,
IF($F672="LIQUIDAR",_xlfn.XLOOKUP(A672,Rotación!$A:$A,Rotación!$O:$O,0,0,-1),"")))),"")</f>
        <v>10900000</v>
      </c>
      <c r="I672" s="13">
        <f>IFERROR(IF($F672="ALTA",$D672*0.97,
IF($F672="MEDIA",$D672*0.94,
IF($F672="BAJA",$D672*0.87,
IF($F672="LIQUIDAR",_xlfn.XLOOKUP(A672,Rotación!$A:$A,Rotación!$O:$O,0,0,-1),"")))),"")</f>
        <v>10573000</v>
      </c>
      <c r="J672" s="13">
        <f>IFERROR(IF($F672="ALTA",$D672*0.94,
IF($F672="MEDIA",$D672*0.9,
IF($F672="BAJA",$D672*0.85,
IF($F672="LIQUIDAR",_xlfn.XLOOKUP(A672,Rotación!$A:$A,Rotación!$O:$O,0,0,-1),"")))),"")</f>
        <v>10246000</v>
      </c>
      <c r="K672" s="13" t="str">
        <f>_xlfn.XLOOKUP(A672,Rotación!$A:$A,Rotación!$P:$P,"",0,-1)</f>
        <v/>
      </c>
      <c r="L672" s="25" t="e">
        <f t="shared" si="42"/>
        <v>#VALUE!</v>
      </c>
      <c r="M672" s="26">
        <f t="shared" si="43"/>
        <v>0.8165137614678899</v>
      </c>
      <c r="N672" s="22">
        <f>IFERROR(VLOOKUP(A672,'Base ATR'!$1:$1048576,2,0),"")</f>
        <v>46118.790972222225</v>
      </c>
      <c r="O672" s="23">
        <f t="shared" ca="1" si="44"/>
        <v>107.20902777777519</v>
      </c>
      <c r="P672" t="str">
        <f t="shared" si="45"/>
        <v>SOBRE MERCADO</v>
      </c>
      <c r="R672" t="e">
        <f>VLOOKUP(A672,FORMULA!A:A,1,0)</f>
        <v>#N/A</v>
      </c>
    </row>
    <row r="673" spans="1:18" x14ac:dyDescent="0.3">
      <c r="A673" t="s">
        <v>6336</v>
      </c>
      <c r="B673" t="str">
        <f>IFERROR(VLOOKUP(A673,'Base ATP'!$1:$1048576,3,0),"")</f>
        <v>HYUNDAI</v>
      </c>
      <c r="C673" s="19" t="str">
        <f>IFERROR(VLOOKUP(A673,'Base ATP'!$1:$1048576,4,0),"")</f>
        <v>TUCSON</v>
      </c>
      <c r="D673" s="20">
        <v>17000000</v>
      </c>
      <c r="E673" s="20">
        <v>13500000</v>
      </c>
      <c r="F673" s="13" t="s">
        <v>5397</v>
      </c>
      <c r="G673" s="13">
        <f>IFERROR(IF($F673="ALTA",$D673*1.03,
IF($F673="MEDIA",$D673*1,
IF($F673="BAJA",$D673*0.92,
IF($F673="LIQUIDAR",_xlfn.XLOOKUP(A673,Rotación!$A:$A,Rotación!$O:$O,0,0,-1),"")))),"")</f>
        <v>17510000</v>
      </c>
      <c r="H673" s="13">
        <f>IFERROR(IF($F673="ALTA",$D673*1,
IF($F673="MEDIA",$D673*0.97,
IF($F673="BAJA",$D673*0.9,
IF($F673="LIQUIDAR",_xlfn.XLOOKUP(A673,Rotación!$A:$A,Rotación!$O:$O,0,0,-1),"")))),"")</f>
        <v>17000000</v>
      </c>
      <c r="I673" s="13">
        <f>IFERROR(IF($F673="ALTA",$D673*0.97,
IF($F673="MEDIA",$D673*0.94,
IF($F673="BAJA",$D673*0.87,
IF($F673="LIQUIDAR",_xlfn.XLOOKUP(A673,Rotación!$A:$A,Rotación!$O:$O,0,0,-1),"")))),"")</f>
        <v>16490000</v>
      </c>
      <c r="J673" s="13">
        <f>IFERROR(IF($F673="ALTA",$D673*0.94,
IF($F673="MEDIA",$D673*0.9,
IF($F673="BAJA",$D673*0.85,
IF($F673="LIQUIDAR",_xlfn.XLOOKUP(A673,Rotación!$A:$A,Rotación!$O:$O,0,0,-1),"")))),"")</f>
        <v>15980000</v>
      </c>
      <c r="K673" s="13" t="str">
        <f>_xlfn.XLOOKUP(A673,Rotación!$A:$A,Rotación!$P:$P,"",0,-1)</f>
        <v/>
      </c>
      <c r="L673" s="25" t="e">
        <f t="shared" si="42"/>
        <v>#VALUE!</v>
      </c>
      <c r="M673" s="26">
        <f t="shared" si="43"/>
        <v>0.79411764705882348</v>
      </c>
      <c r="N673" s="22">
        <f>IFERROR(VLOOKUP(A673,'Base ATR'!$1:$1048576,2,0),"")</f>
        <v>46112.479861111111</v>
      </c>
      <c r="O673" s="23">
        <f t="shared" ca="1" si="44"/>
        <v>113.52013888888905</v>
      </c>
      <c r="P673" t="str">
        <f t="shared" si="45"/>
        <v>SOBRE MERCADO</v>
      </c>
      <c r="R673" t="e">
        <f>VLOOKUP(A673,FORMULA!A:A,1,0)</f>
        <v>#N/A</v>
      </c>
    </row>
    <row r="674" spans="1:18" x14ac:dyDescent="0.3">
      <c r="A674" t="s">
        <v>6337</v>
      </c>
      <c r="B674" t="str">
        <f>IFERROR(VLOOKUP(A674,'Base ATP'!$1:$1048576,3,0),"")</f>
        <v>HYUNDAI</v>
      </c>
      <c r="C674" s="19" t="str">
        <f>IFERROR(VLOOKUP(A674,'Base ATP'!$1:$1048576,4,0),"")</f>
        <v>GRAND I10</v>
      </c>
      <c r="D674" s="20">
        <v>9400000</v>
      </c>
      <c r="E674" s="20">
        <v>8000000</v>
      </c>
      <c r="F674" s="13" t="s">
        <v>5397</v>
      </c>
      <c r="G674" s="13">
        <f>IFERROR(IF($F674="ALTA",$D674*1.03,
IF($F674="MEDIA",$D674*1,
IF($F674="BAJA",$D674*0.92,
IF($F674="LIQUIDAR",_xlfn.XLOOKUP(A674,Rotación!$A:$A,Rotación!$O:$O,0,0,-1),"")))),"")</f>
        <v>9682000</v>
      </c>
      <c r="H674" s="13">
        <f>IFERROR(IF($F674="ALTA",$D674*1,
IF($F674="MEDIA",$D674*0.97,
IF($F674="BAJA",$D674*0.9,
IF($F674="LIQUIDAR",_xlfn.XLOOKUP(A674,Rotación!$A:$A,Rotación!$O:$O,0,0,-1),"")))),"")</f>
        <v>9400000</v>
      </c>
      <c r="I674" s="13">
        <f>IFERROR(IF($F674="ALTA",$D674*0.97,
IF($F674="MEDIA",$D674*0.94,
IF($F674="BAJA",$D674*0.87,
IF($F674="LIQUIDAR",_xlfn.XLOOKUP(A674,Rotación!$A:$A,Rotación!$O:$O,0,0,-1),"")))),"")</f>
        <v>9118000</v>
      </c>
      <c r="J674" s="13">
        <f>IFERROR(IF($F674="ALTA",$D674*0.94,
IF($F674="MEDIA",$D674*0.9,
IF($F674="BAJA",$D674*0.85,
IF($F674="LIQUIDAR",_xlfn.XLOOKUP(A674,Rotación!$A:$A,Rotación!$O:$O,0,0,-1),"")))),"")</f>
        <v>8836000</v>
      </c>
      <c r="K674" s="13" t="str">
        <f>_xlfn.XLOOKUP(A674,Rotación!$A:$A,Rotación!$P:$P,"",0,-1)</f>
        <v/>
      </c>
      <c r="L674" s="25" t="e">
        <f t="shared" si="42"/>
        <v>#VALUE!</v>
      </c>
      <c r="M674" s="26">
        <f t="shared" si="43"/>
        <v>0.85106382978723405</v>
      </c>
      <c r="N674" s="22" t="str">
        <f>IFERROR(VLOOKUP(A674,'Base ATR'!$1:$1048576,2,0),"")</f>
        <v/>
      </c>
      <c r="O674" s="23" t="str">
        <f t="shared" ca="1" si="44"/>
        <v/>
      </c>
      <c r="P674" t="str">
        <f t="shared" si="45"/>
        <v/>
      </c>
      <c r="R674" t="e">
        <f>VLOOKUP(A674,FORMULA!A:A,1,0)</f>
        <v>#N/A</v>
      </c>
    </row>
    <row r="675" spans="1:18" x14ac:dyDescent="0.3">
      <c r="A675" t="s">
        <v>6338</v>
      </c>
      <c r="B675" t="str">
        <f>IFERROR(VLOOKUP(A675,'Base ATP'!$1:$1048576,3,0),"")</f>
        <v>CHERY</v>
      </c>
      <c r="C675" s="19" t="str">
        <f>IFERROR(VLOOKUP(A675,'Base ATP'!$1:$1048576,4,0),"")</f>
        <v>TIGGO 2</v>
      </c>
      <c r="D675" s="20">
        <v>7900000</v>
      </c>
      <c r="E675" s="20">
        <v>6600000</v>
      </c>
      <c r="F675" s="13" t="s">
        <v>5397</v>
      </c>
      <c r="G675" s="13">
        <f>IFERROR(IF($F675="ALTA",$D675*1.03,
IF($F675="MEDIA",$D675*1,
IF($F675="BAJA",$D675*0.92,
IF($F675="LIQUIDAR",_xlfn.XLOOKUP(A675,Rotación!$A:$A,Rotación!$O:$O,0,0,-1),"")))),"")</f>
        <v>8137000</v>
      </c>
      <c r="H675" s="13">
        <f>IFERROR(IF($F675="ALTA",$D675*1,
IF($F675="MEDIA",$D675*0.97,
IF($F675="BAJA",$D675*0.9,
IF($F675="LIQUIDAR",_xlfn.XLOOKUP(A675,Rotación!$A:$A,Rotación!$O:$O,0,0,-1),"")))),"")</f>
        <v>7900000</v>
      </c>
      <c r="I675" s="13">
        <f>IFERROR(IF($F675="ALTA",$D675*0.97,
IF($F675="MEDIA",$D675*0.94,
IF($F675="BAJA",$D675*0.87,
IF($F675="LIQUIDAR",_xlfn.XLOOKUP(A675,Rotación!$A:$A,Rotación!$O:$O,0,0,-1),"")))),"")</f>
        <v>7663000</v>
      </c>
      <c r="J675" s="13">
        <f>IFERROR(IF($F675="ALTA",$D675*0.94,
IF($F675="MEDIA",$D675*0.9,
IF($F675="BAJA",$D675*0.85,
IF($F675="LIQUIDAR",_xlfn.XLOOKUP(A675,Rotación!$A:$A,Rotación!$O:$O,0,0,-1),"")))),"")</f>
        <v>7426000</v>
      </c>
      <c r="K675" s="13" t="str">
        <f>_xlfn.XLOOKUP(A675,Rotación!$A:$A,Rotación!$P:$P,"",0,-1)</f>
        <v/>
      </c>
      <c r="L675" s="25" t="e">
        <f t="shared" si="42"/>
        <v>#VALUE!</v>
      </c>
      <c r="M675" s="26">
        <f t="shared" si="43"/>
        <v>0.83544303797468356</v>
      </c>
      <c r="N675" s="22" t="str">
        <f>IFERROR(VLOOKUP(A675,'Base ATR'!$1:$1048576,2,0),"")</f>
        <v/>
      </c>
      <c r="O675" s="23" t="str">
        <f t="shared" ca="1" si="44"/>
        <v/>
      </c>
      <c r="P675" t="str">
        <f t="shared" si="45"/>
        <v/>
      </c>
      <c r="R675" t="e">
        <f>VLOOKUP(A675,FORMULA!A:A,1,0)</f>
        <v>#N/A</v>
      </c>
    </row>
    <row r="676" spans="1:18" x14ac:dyDescent="0.3">
      <c r="A676" t="s">
        <v>6339</v>
      </c>
      <c r="B676" t="str">
        <f>IFERROR(VLOOKUP(A676,'Base ATP'!$1:$1048576,3,0),"")</f>
        <v>KIA</v>
      </c>
      <c r="C676" s="19" t="str">
        <f>IFERROR(VLOOKUP(A676,'Base ATP'!$1:$1048576,4,0),"")</f>
        <v>SELTOS</v>
      </c>
      <c r="D676" s="20">
        <v>12800000</v>
      </c>
      <c r="E676" s="20">
        <v>10700000</v>
      </c>
      <c r="F676" s="13" t="s">
        <v>5397</v>
      </c>
      <c r="G676" s="13">
        <f>IFERROR(IF($F676="ALTA",$D676*1.03,
IF($F676="MEDIA",$D676*1,
IF($F676="BAJA",$D676*0.92,
IF($F676="LIQUIDAR",_xlfn.XLOOKUP(A676,Rotación!$A:$A,Rotación!$O:$O,0,0,-1),"")))),"")</f>
        <v>13184000</v>
      </c>
      <c r="H676" s="13">
        <f>IFERROR(IF($F676="ALTA",$D676*1,
IF($F676="MEDIA",$D676*0.97,
IF($F676="BAJA",$D676*0.9,
IF($F676="LIQUIDAR",_xlfn.XLOOKUP(A676,Rotación!$A:$A,Rotación!$O:$O,0,0,-1),"")))),"")</f>
        <v>12800000</v>
      </c>
      <c r="I676" s="13">
        <f>IFERROR(IF($F676="ALTA",$D676*0.97,
IF($F676="MEDIA",$D676*0.94,
IF($F676="BAJA",$D676*0.87,
IF($F676="LIQUIDAR",_xlfn.XLOOKUP(A676,Rotación!$A:$A,Rotación!$O:$O,0,0,-1),"")))),"")</f>
        <v>12416000</v>
      </c>
      <c r="J676" s="13">
        <f>IFERROR(IF($F676="ALTA",$D676*0.94,
IF($F676="MEDIA",$D676*0.9,
IF($F676="BAJA",$D676*0.85,
IF($F676="LIQUIDAR",_xlfn.XLOOKUP(A676,Rotación!$A:$A,Rotación!$O:$O,0,0,-1),"")))),"")</f>
        <v>12032000</v>
      </c>
      <c r="K676" s="13" t="str">
        <f>_xlfn.XLOOKUP(A676,Rotación!$A:$A,Rotación!$P:$P,"",0,-1)</f>
        <v/>
      </c>
      <c r="L676" s="25" t="e">
        <f t="shared" si="42"/>
        <v>#VALUE!</v>
      </c>
      <c r="M676" s="26">
        <f t="shared" si="43"/>
        <v>0.8359375</v>
      </c>
      <c r="N676" s="22">
        <f>IFERROR(VLOOKUP(A676,'Base ATR'!$1:$1048576,2,0),"")</f>
        <v>46125.577777777777</v>
      </c>
      <c r="O676" s="23">
        <f t="shared" ca="1" si="44"/>
        <v>100.42222222222335</v>
      </c>
      <c r="P676" t="str">
        <f t="shared" si="45"/>
        <v>SOBRE MERCADO</v>
      </c>
      <c r="R676" t="e">
        <f>VLOOKUP(A676,FORMULA!A:A,1,0)</f>
        <v>#N/A</v>
      </c>
    </row>
    <row r="677" spans="1:18" x14ac:dyDescent="0.3">
      <c r="A677" t="s">
        <v>6340</v>
      </c>
      <c r="B677" t="str">
        <f>IFERROR(VLOOKUP(A677,'Base ATP'!$1:$1048576,3,0),"")</f>
        <v>TOYOTA</v>
      </c>
      <c r="C677" s="19" t="str">
        <f>IFERROR(VLOOKUP(A677,'Base ATP'!$1:$1048576,4,0),"")</f>
        <v>COROLLA CROSS</v>
      </c>
      <c r="D677" s="20">
        <v>14900000</v>
      </c>
      <c r="E677" s="20">
        <v>12500000</v>
      </c>
      <c r="F677" s="13" t="s">
        <v>5397</v>
      </c>
      <c r="G677" s="13">
        <f>IFERROR(IF($F677="ALTA",$D677*1.03,
IF($F677="MEDIA",$D677*1,
IF($F677="BAJA",$D677*0.92,
IF($F677="LIQUIDAR",_xlfn.XLOOKUP(A677,Rotación!$A:$A,Rotación!$O:$O,0,0,-1),"")))),"")</f>
        <v>15347000</v>
      </c>
      <c r="H677" s="13">
        <f>IFERROR(IF($F677="ALTA",$D677*1,
IF($F677="MEDIA",$D677*0.97,
IF($F677="BAJA",$D677*0.9,
IF($F677="LIQUIDAR",_xlfn.XLOOKUP(A677,Rotación!$A:$A,Rotación!$O:$O,0,0,-1),"")))),"")</f>
        <v>14900000</v>
      </c>
      <c r="I677" s="13">
        <f>IFERROR(IF($F677="ALTA",$D677*0.97,
IF($F677="MEDIA",$D677*0.94,
IF($F677="BAJA",$D677*0.87,
IF($F677="LIQUIDAR",_xlfn.XLOOKUP(A677,Rotación!$A:$A,Rotación!$O:$O,0,0,-1),"")))),"")</f>
        <v>14453000</v>
      </c>
      <c r="J677" s="13">
        <f>IFERROR(IF($F677="ALTA",$D677*0.94,
IF($F677="MEDIA",$D677*0.9,
IF($F677="BAJA",$D677*0.85,
IF($F677="LIQUIDAR",_xlfn.XLOOKUP(A677,Rotación!$A:$A,Rotación!$O:$O,0,0,-1),"")))),"")</f>
        <v>14006000</v>
      </c>
      <c r="K677" s="13" t="str">
        <f>_xlfn.XLOOKUP(A677,Rotación!$A:$A,Rotación!$P:$P,"",0,-1)</f>
        <v/>
      </c>
      <c r="L677" s="25" t="e">
        <f t="shared" si="42"/>
        <v>#VALUE!</v>
      </c>
      <c r="M677" s="26">
        <f t="shared" si="43"/>
        <v>0.83892617449664431</v>
      </c>
      <c r="N677" s="22" t="str">
        <f>IFERROR(VLOOKUP(A677,'Base ATR'!$1:$1048576,2,0),"")</f>
        <v/>
      </c>
      <c r="O677" s="23" t="str">
        <f t="shared" ca="1" si="44"/>
        <v/>
      </c>
      <c r="P677" t="str">
        <f t="shared" si="45"/>
        <v/>
      </c>
      <c r="R677" t="e">
        <f>VLOOKUP(A677,FORMULA!A:A,1,0)</f>
        <v>#N/A</v>
      </c>
    </row>
    <row r="678" spans="1:18" x14ac:dyDescent="0.3">
      <c r="A678" t="s">
        <v>6341</v>
      </c>
      <c r="B678" t="str">
        <f>IFERROR(VLOOKUP(A678,'Base ATP'!$1:$1048576,3,0),"")</f>
        <v>CHERY</v>
      </c>
      <c r="C678" s="19" t="str">
        <f>IFERROR(VLOOKUP(A678,'Base ATP'!$1:$1048576,4,0),"")</f>
        <v>TIGGO 8</v>
      </c>
      <c r="D678" s="20">
        <v>11100000</v>
      </c>
      <c r="E678" s="20">
        <v>9300000</v>
      </c>
      <c r="F678" s="13" t="s">
        <v>5397</v>
      </c>
      <c r="G678" s="13">
        <f>IFERROR(IF($F678="ALTA",$D678*1.03,
IF($F678="MEDIA",$D678*1,
IF($F678="BAJA",$D678*0.92,
IF($F678="LIQUIDAR",_xlfn.XLOOKUP(A678,Rotación!$A:$A,Rotación!$O:$O,0,0,-1),"")))),"")</f>
        <v>11433000</v>
      </c>
      <c r="H678" s="13">
        <f>IFERROR(IF($F678="ALTA",$D678*1,
IF($F678="MEDIA",$D678*0.97,
IF($F678="BAJA",$D678*0.9,
IF($F678="LIQUIDAR",_xlfn.XLOOKUP(A678,Rotación!$A:$A,Rotación!$O:$O,0,0,-1),"")))),"")</f>
        <v>11100000</v>
      </c>
      <c r="I678" s="13">
        <f>IFERROR(IF($F678="ALTA",$D678*0.97,
IF($F678="MEDIA",$D678*0.94,
IF($F678="BAJA",$D678*0.87,
IF($F678="LIQUIDAR",_xlfn.XLOOKUP(A678,Rotación!$A:$A,Rotación!$O:$O,0,0,-1),"")))),"")</f>
        <v>10767000</v>
      </c>
      <c r="J678" s="13">
        <f>IFERROR(IF($F678="ALTA",$D678*0.94,
IF($F678="MEDIA",$D678*0.9,
IF($F678="BAJA",$D678*0.85,
IF($F678="LIQUIDAR",_xlfn.XLOOKUP(A678,Rotación!$A:$A,Rotación!$O:$O,0,0,-1),"")))),"")</f>
        <v>10434000</v>
      </c>
      <c r="K678" s="13" t="str">
        <f>_xlfn.XLOOKUP(A678,Rotación!$A:$A,Rotación!$P:$P,"",0,-1)</f>
        <v/>
      </c>
      <c r="L678" s="25" t="e">
        <f t="shared" si="42"/>
        <v>#VALUE!</v>
      </c>
      <c r="M678" s="26">
        <f t="shared" si="43"/>
        <v>0.83783783783783783</v>
      </c>
      <c r="N678" s="22" t="str">
        <f>IFERROR(VLOOKUP(A678,'Base ATR'!$1:$1048576,2,0),"")</f>
        <v/>
      </c>
      <c r="O678" s="23" t="str">
        <f t="shared" ca="1" si="44"/>
        <v/>
      </c>
      <c r="P678" t="str">
        <f t="shared" si="45"/>
        <v/>
      </c>
      <c r="R678" t="e">
        <f>VLOOKUP(A678,FORMULA!A:A,1,0)</f>
        <v>#N/A</v>
      </c>
    </row>
    <row r="679" spans="1:18" x14ac:dyDescent="0.3">
      <c r="A679" t="s">
        <v>6342</v>
      </c>
      <c r="B679" t="str">
        <f>IFERROR(VLOOKUP(A679,'Base ATP'!$1:$1048576,3,0),"")</f>
        <v>KIA</v>
      </c>
      <c r="C679" s="19" t="str">
        <f>IFERROR(VLOOKUP(A679,'Base ATP'!$1:$1048576,4,0),"")</f>
        <v>SOLUTO</v>
      </c>
      <c r="D679" s="20">
        <v>8900000</v>
      </c>
      <c r="E679" s="20">
        <v>7400000</v>
      </c>
      <c r="F679" s="13" t="s">
        <v>5397</v>
      </c>
      <c r="G679" s="13">
        <f>IFERROR(IF($F679="ALTA",$D679*1.03,
IF($F679="MEDIA",$D679*1,
IF($F679="BAJA",$D679*0.92,
IF($F679="LIQUIDAR",_xlfn.XLOOKUP(A679,Rotación!$A:$A,Rotación!$O:$O,0,0,-1),"")))),"")</f>
        <v>9167000</v>
      </c>
      <c r="H679" s="13">
        <f>IFERROR(IF($F679="ALTA",$D679*1,
IF($F679="MEDIA",$D679*0.97,
IF($F679="BAJA",$D679*0.9,
IF($F679="LIQUIDAR",_xlfn.XLOOKUP(A679,Rotación!$A:$A,Rotación!$O:$O,0,0,-1),"")))),"")</f>
        <v>8900000</v>
      </c>
      <c r="I679" s="13">
        <f>IFERROR(IF($F679="ALTA",$D679*0.97,
IF($F679="MEDIA",$D679*0.94,
IF($F679="BAJA",$D679*0.87,
IF($F679="LIQUIDAR",_xlfn.XLOOKUP(A679,Rotación!$A:$A,Rotación!$O:$O,0,0,-1),"")))),"")</f>
        <v>8633000</v>
      </c>
      <c r="J679" s="13">
        <f>IFERROR(IF($F679="ALTA",$D679*0.94,
IF($F679="MEDIA",$D679*0.9,
IF($F679="BAJA",$D679*0.85,
IF($F679="LIQUIDAR",_xlfn.XLOOKUP(A679,Rotación!$A:$A,Rotación!$O:$O,0,0,-1),"")))),"")</f>
        <v>8365999.9999999991</v>
      </c>
      <c r="K679" s="13" t="str">
        <f>_xlfn.XLOOKUP(A679,Rotación!$A:$A,Rotación!$P:$P,"",0,-1)</f>
        <v/>
      </c>
      <c r="L679" s="25" t="e">
        <f t="shared" si="42"/>
        <v>#VALUE!</v>
      </c>
      <c r="M679" s="26">
        <f t="shared" si="43"/>
        <v>0.8314606741573034</v>
      </c>
      <c r="N679" s="22" t="str">
        <f>IFERROR(VLOOKUP(A679,'Base ATR'!$1:$1048576,2,0),"")</f>
        <v/>
      </c>
      <c r="O679" s="23" t="str">
        <f t="shared" ca="1" si="44"/>
        <v/>
      </c>
      <c r="P679" t="str">
        <f t="shared" si="45"/>
        <v/>
      </c>
      <c r="R679" t="e">
        <f>VLOOKUP(A679,FORMULA!A:A,1,0)</f>
        <v>#N/A</v>
      </c>
    </row>
    <row r="680" spans="1:18" x14ac:dyDescent="0.3">
      <c r="A680" t="s">
        <v>6343</v>
      </c>
      <c r="B680" t="str">
        <f>IFERROR(VLOOKUP(A680,'Base ATP'!$1:$1048576,3,0),"")</f>
        <v>SHINERAY</v>
      </c>
      <c r="C680" s="19" t="str">
        <f>IFERROR(VLOOKUP(A680,'Base ATP'!$1:$1048576,4,0),"")</f>
        <v>G05</v>
      </c>
      <c r="D680" s="20">
        <v>12200000</v>
      </c>
      <c r="E680" s="20">
        <v>10000000</v>
      </c>
      <c r="F680" s="13" t="s">
        <v>5397</v>
      </c>
      <c r="G680" s="13">
        <f>IFERROR(IF($F680="ALTA",$D680*1.03,
IF($F680="MEDIA",$D680*1,
IF($F680="BAJA",$D680*0.92,
IF($F680="LIQUIDAR",_xlfn.XLOOKUP(A680,Rotación!$A:$A,Rotación!$O:$O,0,0,-1),"")))),"")</f>
        <v>12566000</v>
      </c>
      <c r="H680" s="13">
        <f>IFERROR(IF($F680="ALTA",$D680*1,
IF($F680="MEDIA",$D680*0.97,
IF($F680="BAJA",$D680*0.9,
IF($F680="LIQUIDAR",_xlfn.XLOOKUP(A680,Rotación!$A:$A,Rotación!$O:$O,0,0,-1),"")))),"")</f>
        <v>12200000</v>
      </c>
      <c r="I680" s="13">
        <f>IFERROR(IF($F680="ALTA",$D680*0.97,
IF($F680="MEDIA",$D680*0.94,
IF($F680="BAJA",$D680*0.87,
IF($F680="LIQUIDAR",_xlfn.XLOOKUP(A680,Rotación!$A:$A,Rotación!$O:$O,0,0,-1),"")))),"")</f>
        <v>11834000</v>
      </c>
      <c r="J680" s="13">
        <f>IFERROR(IF($F680="ALTA",$D680*0.94,
IF($F680="MEDIA",$D680*0.9,
IF($F680="BAJA",$D680*0.85,
IF($F680="LIQUIDAR",_xlfn.XLOOKUP(A680,Rotación!$A:$A,Rotación!$O:$O,0,0,-1),"")))),"")</f>
        <v>11468000</v>
      </c>
      <c r="K680" s="13" t="str">
        <f>_xlfn.XLOOKUP(A680,Rotación!$A:$A,Rotación!$P:$P,"",0,-1)</f>
        <v/>
      </c>
      <c r="L680" s="25" t="e">
        <f t="shared" si="42"/>
        <v>#VALUE!</v>
      </c>
      <c r="M680" s="26">
        <f t="shared" si="43"/>
        <v>0.81967213114754101</v>
      </c>
      <c r="N680" s="22" t="str">
        <f>IFERROR(VLOOKUP(A680,'Base ATR'!$1:$1048576,2,0),"")</f>
        <v/>
      </c>
      <c r="O680" s="23" t="str">
        <f t="shared" ca="1" si="44"/>
        <v/>
      </c>
      <c r="P680" t="str">
        <f t="shared" si="45"/>
        <v/>
      </c>
      <c r="R680" t="e">
        <f>VLOOKUP(A680,FORMULA!A:A,1,0)</f>
        <v>#N/A</v>
      </c>
    </row>
    <row r="681" spans="1:18" x14ac:dyDescent="0.3">
      <c r="A681" t="s">
        <v>5576</v>
      </c>
      <c r="B681" t="str">
        <f>IFERROR(VLOOKUP(A681,'Base ATP'!$1:$1048576,3,0),"")</f>
        <v>CHERY</v>
      </c>
      <c r="C681" s="19" t="str">
        <f>IFERROR(VLOOKUP(A681,'Base ATP'!$1:$1048576,4,0),"")</f>
        <v>TIGGO 8</v>
      </c>
      <c r="D681" s="20">
        <v>11300000</v>
      </c>
      <c r="E681" s="20">
        <v>9000000</v>
      </c>
      <c r="F681" s="13" t="s">
        <v>5397</v>
      </c>
      <c r="G681" s="13">
        <f>IFERROR(IF($F681="ALTA",$D681*1.03,
IF($F681="MEDIA",$D681*1,
IF($F681="BAJA",$D681*0.92,
IF($F681="LIQUIDAR",_xlfn.XLOOKUP(A681,Rotación!$A:$A,Rotación!$O:$O,0,0,-1),"")))),"")</f>
        <v>11639000</v>
      </c>
      <c r="H681" s="13">
        <f>IFERROR(IF($F681="ALTA",$D681*1,
IF($F681="MEDIA",$D681*0.97,
IF($F681="BAJA",$D681*0.9,
IF($F681="LIQUIDAR",_xlfn.XLOOKUP(A681,Rotación!$A:$A,Rotación!$O:$O,0,0,-1),"")))),"")</f>
        <v>11300000</v>
      </c>
      <c r="I681" s="13">
        <f>IFERROR(IF($F681="ALTA",$D681*0.97,
IF($F681="MEDIA",$D681*0.94,
IF($F681="BAJA",$D681*0.87,
IF($F681="LIQUIDAR",_xlfn.XLOOKUP(A681,Rotación!$A:$A,Rotación!$O:$O,0,0,-1),"")))),"")</f>
        <v>10961000</v>
      </c>
      <c r="J681" s="13">
        <f>IFERROR(IF($F681="ALTA",$D681*0.94,
IF($F681="MEDIA",$D681*0.9,
IF($F681="BAJA",$D681*0.85,
IF($F681="LIQUIDAR",_xlfn.XLOOKUP(A681,Rotación!$A:$A,Rotación!$O:$O,0,0,-1),"")))),"")</f>
        <v>10622000</v>
      </c>
      <c r="K681" s="13" t="str">
        <f>_xlfn.XLOOKUP(A681,Rotación!$A:$A,Rotación!$P:$P,"",0,-1)</f>
        <v/>
      </c>
      <c r="L681" s="25" t="e">
        <f t="shared" si="42"/>
        <v>#VALUE!</v>
      </c>
      <c r="M681" s="26">
        <f t="shared" si="43"/>
        <v>0.79646017699115046</v>
      </c>
      <c r="N681" s="22">
        <f>IFERROR(VLOOKUP(A681,'Base ATR'!$1:$1048576,2,0),"")</f>
        <v>46105.486111111109</v>
      </c>
      <c r="O681" s="23">
        <f t="shared" ca="1" si="44"/>
        <v>120.51388888889051</v>
      </c>
      <c r="P681" t="str">
        <f t="shared" si="45"/>
        <v>SOBRE MERCADO</v>
      </c>
      <c r="R681" t="e">
        <f>VLOOKUP(A681,FORMULA!A:A,1,0)</f>
        <v>#N/A</v>
      </c>
    </row>
    <row r="682" spans="1:18" x14ac:dyDescent="0.3">
      <c r="A682" t="s">
        <v>6344</v>
      </c>
      <c r="B682" t="str">
        <f>IFERROR(VLOOKUP(A682,'Base ATP'!$1:$1048576,3,0),"")</f>
        <v>SUZUKI</v>
      </c>
      <c r="C682" s="19" t="str">
        <f>IFERROR(VLOOKUP(A682,'Base ATP'!$1:$1048576,4,0),"")</f>
        <v>NUEVO BALENO</v>
      </c>
      <c r="D682" s="20">
        <v>8400000</v>
      </c>
      <c r="E682" s="20">
        <v>7000000</v>
      </c>
      <c r="F682" s="13" t="s">
        <v>5397</v>
      </c>
      <c r="G682" s="13">
        <f>IFERROR(IF($F682="ALTA",$D682*1.03,
IF($F682="MEDIA",$D682*1,
IF($F682="BAJA",$D682*0.92,
IF($F682="LIQUIDAR",_xlfn.XLOOKUP(A682,Rotación!$A:$A,Rotación!$O:$O,0,0,-1),"")))),"")</f>
        <v>8652000</v>
      </c>
      <c r="H682" s="13">
        <f>IFERROR(IF($F682="ALTA",$D682*1,
IF($F682="MEDIA",$D682*0.97,
IF($F682="BAJA",$D682*0.9,
IF($F682="LIQUIDAR",_xlfn.XLOOKUP(A682,Rotación!$A:$A,Rotación!$O:$O,0,0,-1),"")))),"")</f>
        <v>8400000</v>
      </c>
      <c r="I682" s="13">
        <f>IFERROR(IF($F682="ALTA",$D682*0.97,
IF($F682="MEDIA",$D682*0.94,
IF($F682="BAJA",$D682*0.87,
IF($F682="LIQUIDAR",_xlfn.XLOOKUP(A682,Rotación!$A:$A,Rotación!$O:$O,0,0,-1),"")))),"")</f>
        <v>8148000</v>
      </c>
      <c r="J682" s="13">
        <f>IFERROR(IF($F682="ALTA",$D682*0.94,
IF($F682="MEDIA",$D682*0.9,
IF($F682="BAJA",$D682*0.85,
IF($F682="LIQUIDAR",_xlfn.XLOOKUP(A682,Rotación!$A:$A,Rotación!$O:$O,0,0,-1),"")))),"")</f>
        <v>7896000</v>
      </c>
      <c r="K682" s="13" t="str">
        <f>_xlfn.XLOOKUP(A682,Rotación!$A:$A,Rotación!$P:$P,"",0,-1)</f>
        <v/>
      </c>
      <c r="L682" s="25" t="e">
        <f t="shared" si="42"/>
        <v>#VALUE!</v>
      </c>
      <c r="M682" s="26">
        <f t="shared" si="43"/>
        <v>0.83333333333333337</v>
      </c>
      <c r="N682" s="22" t="str">
        <f>IFERROR(VLOOKUP(A682,'Base ATR'!$1:$1048576,2,0),"")</f>
        <v/>
      </c>
      <c r="O682" s="23" t="str">
        <f t="shared" ca="1" si="44"/>
        <v/>
      </c>
      <c r="P682" t="str">
        <f t="shared" si="45"/>
        <v/>
      </c>
      <c r="R682" t="e">
        <f>VLOOKUP(A682,FORMULA!A:A,1,0)</f>
        <v>#N/A</v>
      </c>
    </row>
    <row r="683" spans="1:18" x14ac:dyDescent="0.3">
      <c r="A683" t="s">
        <v>6345</v>
      </c>
      <c r="B683" t="str">
        <f>IFERROR(VLOOKUP(A683,'Base ATP'!$1:$1048576,3,0),"")</f>
        <v>JAC</v>
      </c>
      <c r="C683" s="19" t="str">
        <f>IFERROR(VLOOKUP(A683,'Base ATP'!$1:$1048576,4,0),"")</f>
        <v>T8</v>
      </c>
      <c r="D683" s="20">
        <v>11100000</v>
      </c>
      <c r="E683" s="20">
        <v>9600000</v>
      </c>
      <c r="F683" s="13" t="s">
        <v>5397</v>
      </c>
      <c r="G683" s="13">
        <f>IFERROR(IF($F683="ALTA",$D683*1.03,
IF($F683="MEDIA",$D683*1,
IF($F683="BAJA",$D683*0.92,
IF($F683="LIQUIDAR",_xlfn.XLOOKUP(A683,Rotación!$A:$A,Rotación!$O:$O,0,0,-1),"")))),"")</f>
        <v>11433000</v>
      </c>
      <c r="H683" s="13">
        <f>IFERROR(IF($F683="ALTA",$D683*1,
IF($F683="MEDIA",$D683*0.97,
IF($F683="BAJA",$D683*0.9,
IF($F683="LIQUIDAR",_xlfn.XLOOKUP(A683,Rotación!$A:$A,Rotación!$O:$O,0,0,-1),"")))),"")</f>
        <v>11100000</v>
      </c>
      <c r="I683" s="13">
        <f>IFERROR(IF($F683="ALTA",$D683*0.97,
IF($F683="MEDIA",$D683*0.94,
IF($F683="BAJA",$D683*0.87,
IF($F683="LIQUIDAR",_xlfn.XLOOKUP(A683,Rotación!$A:$A,Rotación!$O:$O,0,0,-1),"")))),"")</f>
        <v>10767000</v>
      </c>
      <c r="J683" s="13">
        <f>IFERROR(IF($F683="ALTA",$D683*0.94,
IF($F683="MEDIA",$D683*0.9,
IF($F683="BAJA",$D683*0.85,
IF($F683="LIQUIDAR",_xlfn.XLOOKUP(A683,Rotación!$A:$A,Rotación!$O:$O,0,0,-1),"")))),"")</f>
        <v>10434000</v>
      </c>
      <c r="K683" s="13" t="str">
        <f>_xlfn.XLOOKUP(A683,Rotación!$A:$A,Rotación!$P:$P,"",0,-1)</f>
        <v/>
      </c>
      <c r="L683" s="25" t="e">
        <f t="shared" si="42"/>
        <v>#VALUE!</v>
      </c>
      <c r="M683" s="26">
        <f t="shared" si="43"/>
        <v>0.86486486486486491</v>
      </c>
      <c r="N683" s="22" t="str">
        <f>IFERROR(VLOOKUP(A683,'Base ATR'!$1:$1048576,2,0),"")</f>
        <v/>
      </c>
      <c r="O683" s="23" t="str">
        <f t="shared" ca="1" si="44"/>
        <v/>
      </c>
      <c r="P683" t="str">
        <f t="shared" si="45"/>
        <v/>
      </c>
      <c r="R683" t="e">
        <f>VLOOKUP(A683,FORMULA!A:A,1,0)</f>
        <v>#N/A</v>
      </c>
    </row>
    <row r="684" spans="1:18" x14ac:dyDescent="0.3">
      <c r="A684" t="s">
        <v>6346</v>
      </c>
      <c r="B684" t="str">
        <f>IFERROR(VLOOKUP(A684,'Base ATP'!$1:$1048576,3,0),"")</f>
        <v>TOYOTA</v>
      </c>
      <c r="C684" s="19" t="str">
        <f>IFERROR(VLOOKUP(A684,'Base ATP'!$1:$1048576,4,0),"")</f>
        <v>RUSH</v>
      </c>
      <c r="D684" s="20">
        <v>12100000</v>
      </c>
      <c r="E684" s="20">
        <v>10300000</v>
      </c>
      <c r="F684" s="13" t="s">
        <v>5397</v>
      </c>
      <c r="G684" s="13">
        <f>IFERROR(IF($F684="ALTA",$D684*1.03,
IF($F684="MEDIA",$D684*1,
IF($F684="BAJA",$D684*0.92,
IF($F684="LIQUIDAR",_xlfn.XLOOKUP(A684,Rotación!$A:$A,Rotación!$O:$O,0,0,-1),"")))),"")</f>
        <v>12463000</v>
      </c>
      <c r="H684" s="13">
        <f>IFERROR(IF($F684="ALTA",$D684*1,
IF($F684="MEDIA",$D684*0.97,
IF($F684="BAJA",$D684*0.9,
IF($F684="LIQUIDAR",_xlfn.XLOOKUP(A684,Rotación!$A:$A,Rotación!$O:$O,0,0,-1),"")))),"")</f>
        <v>12100000</v>
      </c>
      <c r="I684" s="13">
        <f>IFERROR(IF($F684="ALTA",$D684*0.97,
IF($F684="MEDIA",$D684*0.94,
IF($F684="BAJA",$D684*0.87,
IF($F684="LIQUIDAR",_xlfn.XLOOKUP(A684,Rotación!$A:$A,Rotación!$O:$O,0,0,-1),"")))),"")</f>
        <v>11737000</v>
      </c>
      <c r="J684" s="13">
        <f>IFERROR(IF($F684="ALTA",$D684*0.94,
IF($F684="MEDIA",$D684*0.9,
IF($F684="BAJA",$D684*0.85,
IF($F684="LIQUIDAR",_xlfn.XLOOKUP(A684,Rotación!$A:$A,Rotación!$O:$O,0,0,-1),"")))),"")</f>
        <v>11374000</v>
      </c>
      <c r="K684" s="13" t="str">
        <f>_xlfn.XLOOKUP(A684,Rotación!$A:$A,Rotación!$P:$P,"",0,-1)</f>
        <v/>
      </c>
      <c r="L684" s="25" t="e">
        <f t="shared" si="42"/>
        <v>#VALUE!</v>
      </c>
      <c r="M684" s="26">
        <f t="shared" si="43"/>
        <v>0.85123966942148765</v>
      </c>
      <c r="N684" s="22" t="str">
        <f>IFERROR(VLOOKUP(A684,'Base ATR'!$1:$1048576,2,0),"")</f>
        <v/>
      </c>
      <c r="O684" s="23" t="str">
        <f t="shared" ca="1" si="44"/>
        <v/>
      </c>
      <c r="P684" t="str">
        <f t="shared" si="45"/>
        <v/>
      </c>
      <c r="R684" t="e">
        <f>VLOOKUP(A684,FORMULA!A:A,1,0)</f>
        <v>#N/A</v>
      </c>
    </row>
    <row r="685" spans="1:18" x14ac:dyDescent="0.3">
      <c r="A685" t="s">
        <v>6346</v>
      </c>
      <c r="B685" t="str">
        <f>IFERROR(VLOOKUP(A685,'Base ATP'!$1:$1048576,3,0),"")</f>
        <v>TOYOTA</v>
      </c>
      <c r="C685" s="19" t="str">
        <f>IFERROR(VLOOKUP(A685,'Base ATP'!$1:$1048576,4,0),"")</f>
        <v>RUSH</v>
      </c>
      <c r="D685" s="20">
        <v>12100000</v>
      </c>
      <c r="E685" s="20">
        <v>10000000</v>
      </c>
      <c r="F685" s="13" t="s">
        <v>5397</v>
      </c>
      <c r="G685" s="13">
        <f>IFERROR(IF($F685="ALTA",$D685*1.03,
IF($F685="MEDIA",$D685*1,
IF($F685="BAJA",$D685*0.92,
IF($F685="LIQUIDAR",_xlfn.XLOOKUP(A685,Rotación!$A:$A,Rotación!$O:$O,0,0,-1),"")))),"")</f>
        <v>12463000</v>
      </c>
      <c r="H685" s="13">
        <f>IFERROR(IF($F685="ALTA",$D685*1,
IF($F685="MEDIA",$D685*0.97,
IF($F685="BAJA",$D685*0.9,
IF($F685="LIQUIDAR",_xlfn.XLOOKUP(A685,Rotación!$A:$A,Rotación!$O:$O,0,0,-1),"")))),"")</f>
        <v>12100000</v>
      </c>
      <c r="I685" s="13">
        <f>IFERROR(IF($F685="ALTA",$D685*0.97,
IF($F685="MEDIA",$D685*0.94,
IF($F685="BAJA",$D685*0.87,
IF($F685="LIQUIDAR",_xlfn.XLOOKUP(A685,Rotación!$A:$A,Rotación!$O:$O,0,0,-1),"")))),"")</f>
        <v>11737000</v>
      </c>
      <c r="J685" s="13">
        <f>IFERROR(IF($F685="ALTA",$D685*0.94,
IF($F685="MEDIA",$D685*0.9,
IF($F685="BAJA",$D685*0.85,
IF($F685="LIQUIDAR",_xlfn.XLOOKUP(A685,Rotación!$A:$A,Rotación!$O:$O,0,0,-1),"")))),"")</f>
        <v>11374000</v>
      </c>
      <c r="K685" s="13" t="str">
        <f>_xlfn.XLOOKUP(A685,Rotación!$A:$A,Rotación!$P:$P,"",0,-1)</f>
        <v/>
      </c>
      <c r="L685" s="25" t="e">
        <f t="shared" si="42"/>
        <v>#VALUE!</v>
      </c>
      <c r="M685" s="26">
        <f t="shared" si="43"/>
        <v>0.82644628099173556</v>
      </c>
      <c r="N685" s="22" t="str">
        <f>IFERROR(VLOOKUP(A685,'Base ATR'!$1:$1048576,2,0),"")</f>
        <v/>
      </c>
      <c r="O685" s="23" t="str">
        <f t="shared" ca="1" si="44"/>
        <v/>
      </c>
      <c r="P685" t="str">
        <f t="shared" si="45"/>
        <v/>
      </c>
      <c r="R685" t="e">
        <f>VLOOKUP(A685,FORMULA!A:A,1,0)</f>
        <v>#N/A</v>
      </c>
    </row>
    <row r="686" spans="1:18" x14ac:dyDescent="0.3">
      <c r="A686" t="s">
        <v>6347</v>
      </c>
      <c r="B686" t="str">
        <f>IFERROR(VLOOKUP(A686,'Base ATP'!$1:$1048576,3,0),"")</f>
        <v>HYUNDAI</v>
      </c>
      <c r="C686" s="19" t="str">
        <f>IFERROR(VLOOKUP(A686,'Base ATP'!$1:$1048576,4,0),"")</f>
        <v>CRETA GRAND</v>
      </c>
      <c r="D686" s="20">
        <v>18800000</v>
      </c>
      <c r="E686" s="20">
        <v>15000000</v>
      </c>
      <c r="F686" s="13" t="s">
        <v>5397</v>
      </c>
      <c r="G686" s="13">
        <f>IFERROR(IF($F686="ALTA",$D686*1.03,
IF($F686="MEDIA",$D686*1,
IF($F686="BAJA",$D686*0.92,
IF($F686="LIQUIDAR",_xlfn.XLOOKUP(A686,Rotación!$A:$A,Rotación!$O:$O,0,0,-1),"")))),"")</f>
        <v>19364000</v>
      </c>
      <c r="H686" s="13">
        <f>IFERROR(IF($F686="ALTA",$D686*1,
IF($F686="MEDIA",$D686*0.97,
IF($F686="BAJA",$D686*0.9,
IF($F686="LIQUIDAR",_xlfn.XLOOKUP(A686,Rotación!$A:$A,Rotación!$O:$O,0,0,-1),"")))),"")</f>
        <v>18800000</v>
      </c>
      <c r="I686" s="13">
        <f>IFERROR(IF($F686="ALTA",$D686*0.97,
IF($F686="MEDIA",$D686*0.94,
IF($F686="BAJA",$D686*0.87,
IF($F686="LIQUIDAR",_xlfn.XLOOKUP(A686,Rotación!$A:$A,Rotación!$O:$O,0,0,-1),"")))),"")</f>
        <v>18236000</v>
      </c>
      <c r="J686" s="13">
        <f>IFERROR(IF($F686="ALTA",$D686*0.94,
IF($F686="MEDIA",$D686*0.9,
IF($F686="BAJA",$D686*0.85,
IF($F686="LIQUIDAR",_xlfn.XLOOKUP(A686,Rotación!$A:$A,Rotación!$O:$O,0,0,-1),"")))),"")</f>
        <v>17672000</v>
      </c>
      <c r="K686" s="13" t="str">
        <f>_xlfn.XLOOKUP(A686,Rotación!$A:$A,Rotación!$P:$P,"",0,-1)</f>
        <v/>
      </c>
      <c r="L686" s="25" t="e">
        <f t="shared" si="42"/>
        <v>#VALUE!</v>
      </c>
      <c r="M686" s="26">
        <f t="shared" si="43"/>
        <v>0.7978723404255319</v>
      </c>
      <c r="N686" s="22" t="str">
        <f>IFERROR(VLOOKUP(A686,'Base ATR'!$1:$1048576,2,0),"")</f>
        <v/>
      </c>
      <c r="O686" s="23" t="str">
        <f t="shared" ca="1" si="44"/>
        <v/>
      </c>
      <c r="P686" t="str">
        <f t="shared" si="45"/>
        <v/>
      </c>
      <c r="R686" t="e">
        <f>VLOOKUP(A686,FORMULA!A:A,1,0)</f>
        <v>#N/A</v>
      </c>
    </row>
    <row r="687" spans="1:18" x14ac:dyDescent="0.3">
      <c r="A687" t="s">
        <v>6348</v>
      </c>
      <c r="B687" t="str">
        <f>IFERROR(VLOOKUP(A687,'Base ATP'!$1:$1048576,3,0),"")</f>
        <v>BAIC</v>
      </c>
      <c r="C687" s="19" t="str">
        <f>IFERROR(VLOOKUP(A687,'Base ATP'!$1:$1048576,4,0),"")</f>
        <v>X55</v>
      </c>
      <c r="D687" s="20">
        <v>9000000</v>
      </c>
      <c r="E687" s="20">
        <v>7400000</v>
      </c>
      <c r="F687" s="13" t="s">
        <v>5397</v>
      </c>
      <c r="G687" s="13">
        <f>IFERROR(IF($F687="ALTA",$D687*1.03,
IF($F687="MEDIA",$D687*1,
IF($F687="BAJA",$D687*0.92,
IF($F687="LIQUIDAR",_xlfn.XLOOKUP(A687,Rotación!$A:$A,Rotación!$O:$O,0,0,-1),"")))),"")</f>
        <v>9270000</v>
      </c>
      <c r="H687" s="13">
        <f>IFERROR(IF($F687="ALTA",$D687*1,
IF($F687="MEDIA",$D687*0.97,
IF($F687="BAJA",$D687*0.9,
IF($F687="LIQUIDAR",_xlfn.XLOOKUP(A687,Rotación!$A:$A,Rotación!$O:$O,0,0,-1),"")))),"")</f>
        <v>9000000</v>
      </c>
      <c r="I687" s="13">
        <f>IFERROR(IF($F687="ALTA",$D687*0.97,
IF($F687="MEDIA",$D687*0.94,
IF($F687="BAJA",$D687*0.87,
IF($F687="LIQUIDAR",_xlfn.XLOOKUP(A687,Rotación!$A:$A,Rotación!$O:$O,0,0,-1),"")))),"")</f>
        <v>8730000</v>
      </c>
      <c r="J687" s="13">
        <f>IFERROR(IF($F687="ALTA",$D687*0.94,
IF($F687="MEDIA",$D687*0.9,
IF($F687="BAJA",$D687*0.85,
IF($F687="LIQUIDAR",_xlfn.XLOOKUP(A687,Rotación!$A:$A,Rotación!$O:$O,0,0,-1),"")))),"")</f>
        <v>8460000</v>
      </c>
      <c r="K687" s="13" t="str">
        <f>_xlfn.XLOOKUP(A687,Rotación!$A:$A,Rotación!$P:$P,"",0,-1)</f>
        <v/>
      </c>
      <c r="L687" s="25" t="e">
        <f t="shared" si="42"/>
        <v>#VALUE!</v>
      </c>
      <c r="M687" s="26">
        <f t="shared" si="43"/>
        <v>0.82222222222222219</v>
      </c>
      <c r="N687" s="22">
        <f>IFERROR(VLOOKUP(A687,'Base ATR'!$1:$1048576,2,0),"")</f>
        <v>46111.788194444445</v>
      </c>
      <c r="O687" s="23">
        <f t="shared" ca="1" si="44"/>
        <v>114.21180555555475</v>
      </c>
      <c r="P687" t="str">
        <f t="shared" si="45"/>
        <v>SOBRE MERCADO</v>
      </c>
      <c r="R687" t="e">
        <f>VLOOKUP(A687,FORMULA!A:A,1,0)</f>
        <v>#N/A</v>
      </c>
    </row>
    <row r="688" spans="1:18" x14ac:dyDescent="0.3">
      <c r="A688" t="s">
        <v>6349</v>
      </c>
      <c r="B688" t="str">
        <f>IFERROR(VLOOKUP(A688,'Base ATP'!$1:$1048576,3,0),"")</f>
        <v>CHEVROLET</v>
      </c>
      <c r="C688" s="19" t="str">
        <f>IFERROR(VLOOKUP(A688,'Base ATP'!$1:$1048576,4,0),"")</f>
        <v>NEW COLORADO</v>
      </c>
      <c r="D688" s="20">
        <v>20800000</v>
      </c>
      <c r="E688" s="20">
        <v>17300000</v>
      </c>
      <c r="F688" s="13" t="s">
        <v>5398</v>
      </c>
      <c r="G688" s="13">
        <f>IFERROR(IF($F688="ALTA",$D688*1.03,
IF($F688="MEDIA",$D688*1,
IF($F688="BAJA",$D688*0.92,
IF($F688="LIQUIDAR",_xlfn.XLOOKUP(A688,Rotación!$A:$A,Rotación!$O:$O,0,0,-1),"")))),"")</f>
        <v>19136000</v>
      </c>
      <c r="H688" s="13">
        <f>IFERROR(IF($F688="ALTA",$D688*1,
IF($F688="MEDIA",$D688*0.97,
IF($F688="BAJA",$D688*0.9,
IF($F688="LIQUIDAR",_xlfn.XLOOKUP(A688,Rotación!$A:$A,Rotación!$O:$O,0,0,-1),"")))),"")</f>
        <v>18720000</v>
      </c>
      <c r="I688" s="13">
        <f>IFERROR(IF($F688="ALTA",$D688*0.97,
IF($F688="MEDIA",$D688*0.94,
IF($F688="BAJA",$D688*0.87,
IF($F688="LIQUIDAR",_xlfn.XLOOKUP(A688,Rotación!$A:$A,Rotación!$O:$O,0,0,-1),"")))),"")</f>
        <v>18096000</v>
      </c>
      <c r="J688" s="13">
        <f>IFERROR(IF($F688="ALTA",$D688*0.94,
IF($F688="MEDIA",$D688*0.9,
IF($F688="BAJA",$D688*0.85,
IF($F688="LIQUIDAR",_xlfn.XLOOKUP(A688,Rotación!$A:$A,Rotación!$O:$O,0,0,-1),"")))),"")</f>
        <v>17680000</v>
      </c>
      <c r="K688" s="13" t="str">
        <f>_xlfn.XLOOKUP(A688,Rotación!$A:$A,Rotación!$P:$P,"",0,-1)</f>
        <v/>
      </c>
      <c r="L688" s="25" t="e">
        <f t="shared" si="42"/>
        <v>#VALUE!</v>
      </c>
      <c r="M688" s="26">
        <f t="shared" si="43"/>
        <v>0.83173076923076927</v>
      </c>
      <c r="N688" s="22" t="str">
        <f>IFERROR(VLOOKUP(A688,'Base ATR'!$1:$1048576,2,0),"")</f>
        <v/>
      </c>
      <c r="O688" s="23" t="str">
        <f t="shared" ca="1" si="44"/>
        <v/>
      </c>
      <c r="P688" t="str">
        <f t="shared" si="45"/>
        <v/>
      </c>
      <c r="R688" t="e">
        <f>VLOOKUP(A688,FORMULA!A:A,1,0)</f>
        <v>#N/A</v>
      </c>
    </row>
    <row r="689" spans="1:18" x14ac:dyDescent="0.3">
      <c r="A689" t="s">
        <v>6350</v>
      </c>
      <c r="B689" t="str">
        <f>IFERROR(VLOOKUP(A689,'Base ATP'!$1:$1048576,3,0),"")</f>
        <v>MG</v>
      </c>
      <c r="C689" s="19" t="str">
        <f>IFERROR(VLOOKUP(A689,'Base ATP'!$1:$1048576,4,0),"")</f>
        <v>NEW ZX</v>
      </c>
      <c r="D689" s="20">
        <v>10900000</v>
      </c>
      <c r="E689" s="20">
        <v>9000000</v>
      </c>
      <c r="F689" s="13" t="s">
        <v>5398</v>
      </c>
      <c r="G689" s="13">
        <f>IFERROR(IF($F689="ALTA",$D689*1.03,
IF($F689="MEDIA",$D689*1,
IF($F689="BAJA",$D689*0.92,
IF($F689="LIQUIDAR",_xlfn.XLOOKUP(A689,Rotación!$A:$A,Rotación!$O:$O,0,0,-1),"")))),"")</f>
        <v>10028000</v>
      </c>
      <c r="H689" s="13">
        <f>IFERROR(IF($F689="ALTA",$D689*1,
IF($F689="MEDIA",$D689*0.97,
IF($F689="BAJA",$D689*0.9,
IF($F689="LIQUIDAR",_xlfn.XLOOKUP(A689,Rotación!$A:$A,Rotación!$O:$O,0,0,-1),"")))),"")</f>
        <v>9810000</v>
      </c>
      <c r="I689" s="13">
        <f>IFERROR(IF($F689="ALTA",$D689*0.97,
IF($F689="MEDIA",$D689*0.94,
IF($F689="BAJA",$D689*0.87,
IF($F689="LIQUIDAR",_xlfn.XLOOKUP(A689,Rotación!$A:$A,Rotación!$O:$O,0,0,-1),"")))),"")</f>
        <v>9483000</v>
      </c>
      <c r="J689" s="13">
        <f>IFERROR(IF($F689="ALTA",$D689*0.94,
IF($F689="MEDIA",$D689*0.9,
IF($F689="BAJA",$D689*0.85,
IF($F689="LIQUIDAR",_xlfn.XLOOKUP(A689,Rotación!$A:$A,Rotación!$O:$O,0,0,-1),"")))),"")</f>
        <v>9265000</v>
      </c>
      <c r="K689" s="13" t="str">
        <f>_xlfn.XLOOKUP(A689,Rotación!$A:$A,Rotación!$P:$P,"",0,-1)</f>
        <v/>
      </c>
      <c r="L689" s="25" t="e">
        <f t="shared" si="42"/>
        <v>#VALUE!</v>
      </c>
      <c r="M689" s="26">
        <f t="shared" si="43"/>
        <v>0.82568807339449546</v>
      </c>
      <c r="N689" s="22" t="str">
        <f>IFERROR(VLOOKUP(A689,'Base ATR'!$1:$1048576,2,0),"")</f>
        <v/>
      </c>
      <c r="O689" s="23" t="str">
        <f t="shared" ca="1" si="44"/>
        <v/>
      </c>
      <c r="P689" t="str">
        <f t="shared" si="45"/>
        <v/>
      </c>
      <c r="R689" t="e">
        <f>VLOOKUP(A689,FORMULA!A:A,1,0)</f>
        <v>#N/A</v>
      </c>
    </row>
    <row r="690" spans="1:18" x14ac:dyDescent="0.3">
      <c r="A690" t="s">
        <v>6351</v>
      </c>
      <c r="B690" t="str">
        <f>IFERROR(VLOOKUP(A690,'Base ATP'!$1:$1048576,3,0),"")</f>
        <v>OPEL</v>
      </c>
      <c r="C690" s="19" t="str">
        <f>IFERROR(VLOOKUP(A690,'Base ATP'!$1:$1048576,4,0),"")</f>
        <v>NEW CORSA</v>
      </c>
      <c r="D690" s="20">
        <v>8500000</v>
      </c>
      <c r="E690" s="20">
        <v>6700000</v>
      </c>
      <c r="F690" s="13" t="s">
        <v>5398</v>
      </c>
      <c r="G690" s="13">
        <f>IFERROR(IF($F690="ALTA",$D690*1.03,
IF($F690="MEDIA",$D690*1,
IF($F690="BAJA",$D690*0.92,
IF($F690="LIQUIDAR",_xlfn.XLOOKUP(A690,Rotación!$A:$A,Rotación!$O:$O,0,0,-1),"")))),"")</f>
        <v>7820000</v>
      </c>
      <c r="H690" s="13">
        <f>IFERROR(IF($F690="ALTA",$D690*1,
IF($F690="MEDIA",$D690*0.97,
IF($F690="BAJA",$D690*0.9,
IF($F690="LIQUIDAR",_xlfn.XLOOKUP(A690,Rotación!$A:$A,Rotación!$O:$O,0,0,-1),"")))),"")</f>
        <v>7650000</v>
      </c>
      <c r="I690" s="13">
        <f>IFERROR(IF($F690="ALTA",$D690*0.97,
IF($F690="MEDIA",$D690*0.94,
IF($F690="BAJA",$D690*0.87,
IF($F690="LIQUIDAR",_xlfn.XLOOKUP(A690,Rotación!$A:$A,Rotación!$O:$O,0,0,-1),"")))),"")</f>
        <v>7395000</v>
      </c>
      <c r="J690" s="13">
        <f>IFERROR(IF($F690="ALTA",$D690*0.94,
IF($F690="MEDIA",$D690*0.9,
IF($F690="BAJA",$D690*0.85,
IF($F690="LIQUIDAR",_xlfn.XLOOKUP(A690,Rotación!$A:$A,Rotación!$O:$O,0,0,-1),"")))),"")</f>
        <v>7225000</v>
      </c>
      <c r="K690" s="13" t="str">
        <f>_xlfn.XLOOKUP(A690,Rotación!$A:$A,Rotación!$P:$P,"",0,-1)</f>
        <v/>
      </c>
      <c r="L690" s="25" t="e">
        <f t="shared" si="42"/>
        <v>#VALUE!</v>
      </c>
      <c r="M690" s="26">
        <f t="shared" si="43"/>
        <v>0.78823529411764703</v>
      </c>
      <c r="N690" s="22" t="str">
        <f>IFERROR(VLOOKUP(A690,'Base ATR'!$1:$1048576,2,0),"")</f>
        <v/>
      </c>
      <c r="O690" s="23" t="str">
        <f t="shared" ca="1" si="44"/>
        <v/>
      </c>
      <c r="P690" t="str">
        <f t="shared" si="45"/>
        <v/>
      </c>
      <c r="R690" t="e">
        <f>VLOOKUP(A690,FORMULA!A:A,1,0)</f>
        <v>#N/A</v>
      </c>
    </row>
    <row r="691" spans="1:18" x14ac:dyDescent="0.3">
      <c r="A691" t="s">
        <v>6352</v>
      </c>
      <c r="B691" t="str">
        <f>IFERROR(VLOOKUP(A691,'Base ATP'!$1:$1048576,3,0),"")</f>
        <v>PEUGEOT</v>
      </c>
      <c r="C691" s="19" t="str">
        <f>IFERROR(VLOOKUP(A691,'Base ATP'!$1:$1048576,4,0),"")</f>
        <v>NUEVO 3008</v>
      </c>
      <c r="D691" s="20">
        <v>17300000</v>
      </c>
      <c r="E691" s="20">
        <v>14200000</v>
      </c>
      <c r="F691" s="13" t="s">
        <v>5398</v>
      </c>
      <c r="G691" s="13">
        <f>IFERROR(IF($F691="ALTA",$D691*1.03,
IF($F691="MEDIA",$D691*1,
IF($F691="BAJA",$D691*0.92,
IF($F691="LIQUIDAR",_xlfn.XLOOKUP(A691,Rotación!$A:$A,Rotación!$O:$O,0,0,-1),"")))),"")</f>
        <v>15916000</v>
      </c>
      <c r="H691" s="13">
        <f>IFERROR(IF($F691="ALTA",$D691*1,
IF($F691="MEDIA",$D691*0.97,
IF($F691="BAJA",$D691*0.9,
IF($F691="LIQUIDAR",_xlfn.XLOOKUP(A691,Rotación!$A:$A,Rotación!$O:$O,0,0,-1),"")))),"")</f>
        <v>15570000</v>
      </c>
      <c r="I691" s="13">
        <f>IFERROR(IF($F691="ALTA",$D691*0.97,
IF($F691="MEDIA",$D691*0.94,
IF($F691="BAJA",$D691*0.87,
IF($F691="LIQUIDAR",_xlfn.XLOOKUP(A691,Rotación!$A:$A,Rotación!$O:$O,0,0,-1),"")))),"")</f>
        <v>15051000</v>
      </c>
      <c r="J691" s="13">
        <f>IFERROR(IF($F691="ALTA",$D691*0.94,
IF($F691="MEDIA",$D691*0.9,
IF($F691="BAJA",$D691*0.85,
IF($F691="LIQUIDAR",_xlfn.XLOOKUP(A691,Rotación!$A:$A,Rotación!$O:$O,0,0,-1),"")))),"")</f>
        <v>14705000</v>
      </c>
      <c r="K691" s="13" t="str">
        <f>_xlfn.XLOOKUP(A691,Rotación!$A:$A,Rotación!$P:$P,"",0,-1)</f>
        <v/>
      </c>
      <c r="L691" s="25" t="e">
        <f t="shared" si="42"/>
        <v>#VALUE!</v>
      </c>
      <c r="M691" s="26">
        <f t="shared" si="43"/>
        <v>0.82080924855491333</v>
      </c>
      <c r="N691" s="22" t="str">
        <f>IFERROR(VLOOKUP(A691,'Base ATR'!$1:$1048576,2,0),"")</f>
        <v/>
      </c>
      <c r="O691" s="23" t="str">
        <f t="shared" ca="1" si="44"/>
        <v/>
      </c>
      <c r="P691" t="str">
        <f t="shared" si="45"/>
        <v/>
      </c>
      <c r="R691" t="e">
        <f>VLOOKUP(A691,FORMULA!A:A,1,0)</f>
        <v>#N/A</v>
      </c>
    </row>
    <row r="692" spans="1:18" x14ac:dyDescent="0.3">
      <c r="A692" t="s">
        <v>6353</v>
      </c>
      <c r="B692" t="str">
        <f>IFERROR(VLOOKUP(A692,'Base ATP'!$1:$1048576,3,0),"")</f>
        <v>VOLKSWAGEN</v>
      </c>
      <c r="C692" s="19" t="str">
        <f>IFERROR(VLOOKUP(A692,'Base ATP'!$1:$1048576,4,0),"")</f>
        <v>VIRTUS</v>
      </c>
      <c r="D692" s="20">
        <v>7850000</v>
      </c>
      <c r="E692" s="20">
        <v>6400000</v>
      </c>
      <c r="F692" s="13" t="s">
        <v>4033</v>
      </c>
      <c r="G692" s="13">
        <f>IFERROR(IF($F692="ALTA",$D692*1.03,
IF($F692="MEDIA",$D692*1,
IF($F692="BAJA",$D692*0.92,
IF($F692="LIQUIDAR",_xlfn.XLOOKUP(A692,Rotación!$A:$A,Rotación!$O:$O,0,0,-1),"")))),"")</f>
        <v>7850000</v>
      </c>
      <c r="H692" s="13">
        <f>IFERROR(IF($F692="ALTA",$D692*1,
IF($F692="MEDIA",$D692*0.97,
IF($F692="BAJA",$D692*0.9,
IF($F692="LIQUIDAR",_xlfn.XLOOKUP(A692,Rotación!$A:$A,Rotación!$O:$O,0,0,-1),"")))),"")</f>
        <v>7614500</v>
      </c>
      <c r="I692" s="13">
        <f>IFERROR(IF($F692="ALTA",$D692*0.97,
IF($F692="MEDIA",$D692*0.94,
IF($F692="BAJA",$D692*0.87,
IF($F692="LIQUIDAR",_xlfn.XLOOKUP(A692,Rotación!$A:$A,Rotación!$O:$O,0,0,-1),"")))),"")</f>
        <v>7379000</v>
      </c>
      <c r="J692" s="13">
        <f>IFERROR(IF($F692="ALTA",$D692*0.94,
IF($F692="MEDIA",$D692*0.9,
IF($F692="BAJA",$D692*0.85,
IF($F692="LIQUIDAR",_xlfn.XLOOKUP(A692,Rotación!$A:$A,Rotación!$O:$O,0,0,-1),"")))),"")</f>
        <v>7065000</v>
      </c>
      <c r="K692" s="13" t="str">
        <f>_xlfn.XLOOKUP(A692,Rotación!$A:$A,Rotación!$P:$P,"",0,-1)</f>
        <v/>
      </c>
      <c r="L692" s="25" t="e">
        <f t="shared" si="42"/>
        <v>#VALUE!</v>
      </c>
      <c r="M692" s="26">
        <f t="shared" si="43"/>
        <v>0.8152866242038217</v>
      </c>
      <c r="N692" s="22" t="str">
        <f>IFERROR(VLOOKUP(A692,'Base ATR'!$1:$1048576,2,0),"")</f>
        <v/>
      </c>
      <c r="O692" s="23" t="str">
        <f t="shared" ca="1" si="44"/>
        <v/>
      </c>
      <c r="P692" t="str">
        <f t="shared" si="45"/>
        <v/>
      </c>
      <c r="R692" t="e">
        <f>VLOOKUP(A692,FORMULA!A:A,1,0)</f>
        <v>#N/A</v>
      </c>
    </row>
    <row r="693" spans="1:18" x14ac:dyDescent="0.3">
      <c r="A693" t="s">
        <v>6354</v>
      </c>
      <c r="B693" t="str">
        <f>IFERROR(VLOOKUP(A693,'Base ATP'!$1:$1048576,3,0),"")</f>
        <v>CHERY</v>
      </c>
      <c r="C693" s="19" t="str">
        <f>IFERROR(VLOOKUP(A693,'Base ATP'!$1:$1048576,4,0),"")</f>
        <v>TIGGO 7 PRO</v>
      </c>
      <c r="D693" s="20">
        <v>11700000</v>
      </c>
      <c r="E693" s="20">
        <v>10000000</v>
      </c>
      <c r="F693" s="13" t="s">
        <v>4033</v>
      </c>
      <c r="G693" s="13">
        <f>IFERROR(IF($F693="ALTA",$D693*1.03,
IF($F693="MEDIA",$D693*1,
IF($F693="BAJA",$D693*0.92,
IF($F693="LIQUIDAR",_xlfn.XLOOKUP(A693,Rotación!$A:$A,Rotación!$O:$O,0,0,-1),"")))),"")</f>
        <v>11700000</v>
      </c>
      <c r="H693" s="13">
        <f>IFERROR(IF($F693="ALTA",$D693*1,
IF($F693="MEDIA",$D693*0.97,
IF($F693="BAJA",$D693*0.9,
IF($F693="LIQUIDAR",_xlfn.XLOOKUP(A693,Rotación!$A:$A,Rotación!$O:$O,0,0,-1),"")))),"")</f>
        <v>11349000</v>
      </c>
      <c r="I693" s="13">
        <f>IFERROR(IF($F693="ALTA",$D693*0.97,
IF($F693="MEDIA",$D693*0.94,
IF($F693="BAJA",$D693*0.87,
IF($F693="LIQUIDAR",_xlfn.XLOOKUP(A693,Rotación!$A:$A,Rotación!$O:$O,0,0,-1),"")))),"")</f>
        <v>10998000</v>
      </c>
      <c r="J693" s="13">
        <f>IFERROR(IF($F693="ALTA",$D693*0.94,
IF($F693="MEDIA",$D693*0.9,
IF($F693="BAJA",$D693*0.85,
IF($F693="LIQUIDAR",_xlfn.XLOOKUP(A693,Rotación!$A:$A,Rotación!$O:$O,0,0,-1),"")))),"")</f>
        <v>10530000</v>
      </c>
      <c r="K693" s="13" t="str">
        <f>_xlfn.XLOOKUP(A693,Rotación!$A:$A,Rotación!$P:$P,"",0,-1)</f>
        <v/>
      </c>
      <c r="L693" s="25" t="e">
        <f t="shared" si="42"/>
        <v>#VALUE!</v>
      </c>
      <c r="M693" s="26">
        <f t="shared" si="43"/>
        <v>0.85470085470085466</v>
      </c>
      <c r="N693" s="22" t="str">
        <f>IFERROR(VLOOKUP(A693,'Base ATR'!$1:$1048576,2,0),"")</f>
        <v/>
      </c>
      <c r="O693" s="23" t="str">
        <f t="shared" ca="1" si="44"/>
        <v/>
      </c>
      <c r="P693" t="str">
        <f t="shared" si="45"/>
        <v/>
      </c>
      <c r="R693" t="e">
        <f>VLOOKUP(A693,FORMULA!A:A,1,0)</f>
        <v>#N/A</v>
      </c>
    </row>
    <row r="694" spans="1:18" x14ac:dyDescent="0.3">
      <c r="A694" t="s">
        <v>6355</v>
      </c>
      <c r="B694" t="str">
        <f>IFERROR(VLOOKUP(A694,'Base ATP'!$1:$1048576,3,0),"")</f>
        <v>CHERY</v>
      </c>
      <c r="C694" s="19" t="str">
        <f>IFERROR(VLOOKUP(A694,'Base ATP'!$1:$1048576,4,0),"")</f>
        <v>TIGGO 7 PRO</v>
      </c>
      <c r="D694" s="20">
        <v>11200000</v>
      </c>
      <c r="E694" s="20">
        <v>9300000</v>
      </c>
      <c r="F694" s="13" t="s">
        <v>4033</v>
      </c>
      <c r="G694" s="13">
        <f>IFERROR(IF($F694="ALTA",$D694*1.03,
IF($F694="MEDIA",$D694*1,
IF($F694="BAJA",$D694*0.92,
IF($F694="LIQUIDAR",_xlfn.XLOOKUP(A694,Rotación!$A:$A,Rotación!$O:$O,0,0,-1),"")))),"")</f>
        <v>11200000</v>
      </c>
      <c r="H694" s="13">
        <f>IFERROR(IF($F694="ALTA",$D694*1,
IF($F694="MEDIA",$D694*0.97,
IF($F694="BAJA",$D694*0.9,
IF($F694="LIQUIDAR",_xlfn.XLOOKUP(A694,Rotación!$A:$A,Rotación!$O:$O,0,0,-1),"")))),"")</f>
        <v>10864000</v>
      </c>
      <c r="I694" s="13">
        <f>IFERROR(IF($F694="ALTA",$D694*0.97,
IF($F694="MEDIA",$D694*0.94,
IF($F694="BAJA",$D694*0.87,
IF($F694="LIQUIDAR",_xlfn.XLOOKUP(A694,Rotación!$A:$A,Rotación!$O:$O,0,0,-1),"")))),"")</f>
        <v>10528000</v>
      </c>
      <c r="J694" s="13">
        <f>IFERROR(IF($F694="ALTA",$D694*0.94,
IF($F694="MEDIA",$D694*0.9,
IF($F694="BAJA",$D694*0.85,
IF($F694="LIQUIDAR",_xlfn.XLOOKUP(A694,Rotación!$A:$A,Rotación!$O:$O,0,0,-1),"")))),"")</f>
        <v>10080000</v>
      </c>
      <c r="K694" s="13" t="str">
        <f>_xlfn.XLOOKUP(A694,Rotación!$A:$A,Rotación!$P:$P,"",0,-1)</f>
        <v/>
      </c>
      <c r="L694" s="25" t="e">
        <f t="shared" si="42"/>
        <v>#VALUE!</v>
      </c>
      <c r="M694" s="26">
        <f t="shared" si="43"/>
        <v>0.8303571428571429</v>
      </c>
      <c r="N694" s="22" t="str">
        <f>IFERROR(VLOOKUP(A694,'Base ATR'!$1:$1048576,2,0),"")</f>
        <v/>
      </c>
      <c r="O694" s="23" t="str">
        <f t="shared" ca="1" si="44"/>
        <v/>
      </c>
      <c r="P694" t="str">
        <f t="shared" si="45"/>
        <v/>
      </c>
      <c r="R694" t="e">
        <f>VLOOKUP(A694,FORMULA!A:A,1,0)</f>
        <v>#N/A</v>
      </c>
    </row>
    <row r="695" spans="1:18" x14ac:dyDescent="0.3">
      <c r="A695" t="s">
        <v>6356</v>
      </c>
      <c r="B695" t="str">
        <f>IFERROR(VLOOKUP(A695,'Base ATP'!$1:$1048576,3,0),"")</f>
        <v>CHEVROLET</v>
      </c>
      <c r="C695" s="19" t="str">
        <f>IFERROR(VLOOKUP(A695,'Base ATP'!$1:$1048576,4,0),"")</f>
        <v>CAPTIVA</v>
      </c>
      <c r="D695" s="20">
        <v>10900000</v>
      </c>
      <c r="E695" s="20">
        <v>9000000</v>
      </c>
      <c r="F695" s="13" t="s">
        <v>4033</v>
      </c>
      <c r="G695" s="13">
        <f>IFERROR(IF($F695="ALTA",$D695*1.03,
IF($F695="MEDIA",$D695*1,
IF($F695="BAJA",$D695*0.92,
IF($F695="LIQUIDAR",_xlfn.XLOOKUP(A695,Rotación!$A:$A,Rotación!$O:$O,0,0,-1),"")))),"")</f>
        <v>10900000</v>
      </c>
      <c r="H695" s="13">
        <f>IFERROR(IF($F695="ALTA",$D695*1,
IF($F695="MEDIA",$D695*0.97,
IF($F695="BAJA",$D695*0.9,
IF($F695="LIQUIDAR",_xlfn.XLOOKUP(A695,Rotación!$A:$A,Rotación!$O:$O,0,0,-1),"")))),"")</f>
        <v>10573000</v>
      </c>
      <c r="I695" s="13">
        <f>IFERROR(IF($F695="ALTA",$D695*0.97,
IF($F695="MEDIA",$D695*0.94,
IF($F695="BAJA",$D695*0.87,
IF($F695="LIQUIDAR",_xlfn.XLOOKUP(A695,Rotación!$A:$A,Rotación!$O:$O,0,0,-1),"")))),"")</f>
        <v>10246000</v>
      </c>
      <c r="J695" s="13">
        <f>IFERROR(IF($F695="ALTA",$D695*0.94,
IF($F695="MEDIA",$D695*0.9,
IF($F695="BAJA",$D695*0.85,
IF($F695="LIQUIDAR",_xlfn.XLOOKUP(A695,Rotación!$A:$A,Rotación!$O:$O,0,0,-1),"")))),"")</f>
        <v>9810000</v>
      </c>
      <c r="K695" s="13" t="str">
        <f>_xlfn.XLOOKUP(A695,Rotación!$A:$A,Rotación!$P:$P,"",0,-1)</f>
        <v/>
      </c>
      <c r="L695" s="25" t="e">
        <f t="shared" si="42"/>
        <v>#VALUE!</v>
      </c>
      <c r="M695" s="26">
        <f t="shared" si="43"/>
        <v>0.82568807339449546</v>
      </c>
      <c r="N695" s="22" t="str">
        <f>IFERROR(VLOOKUP(A695,'Base ATR'!$1:$1048576,2,0),"")</f>
        <v/>
      </c>
      <c r="O695" s="23" t="str">
        <f t="shared" ca="1" si="44"/>
        <v/>
      </c>
      <c r="P695" t="str">
        <f t="shared" si="45"/>
        <v/>
      </c>
      <c r="R695" t="e">
        <f>VLOOKUP(A695,FORMULA!A:A,1,0)</f>
        <v>#N/A</v>
      </c>
    </row>
    <row r="696" spans="1:18" x14ac:dyDescent="0.3">
      <c r="A696" t="s">
        <v>6357</v>
      </c>
      <c r="B696" t="str">
        <f>IFERROR(VLOOKUP(A696,'Base ATP'!$1:$1048576,3,0),"")</f>
        <v>CHERY</v>
      </c>
      <c r="C696" s="19" t="str">
        <f>IFERROR(VLOOKUP(A696,'Base ATP'!$1:$1048576,4,0),"")</f>
        <v>TIGGO 7 PRO MAX</v>
      </c>
      <c r="D696" s="20">
        <v>16200000</v>
      </c>
      <c r="E696" s="20">
        <v>14000000</v>
      </c>
      <c r="F696" s="13" t="s">
        <v>4033</v>
      </c>
      <c r="G696" s="13">
        <f>IFERROR(IF($F696="ALTA",$D696*1.03,
IF($F696="MEDIA",$D696*1,
IF($F696="BAJA",$D696*0.92,
IF($F696="LIQUIDAR",_xlfn.XLOOKUP(A696,Rotación!$A:$A,Rotación!$O:$O,0,0,-1),"")))),"")</f>
        <v>16200000</v>
      </c>
      <c r="H696" s="13">
        <f>IFERROR(IF($F696="ALTA",$D696*1,
IF($F696="MEDIA",$D696*0.97,
IF($F696="BAJA",$D696*0.9,
IF($F696="LIQUIDAR",_xlfn.XLOOKUP(A696,Rotación!$A:$A,Rotación!$O:$O,0,0,-1),"")))),"")</f>
        <v>15714000</v>
      </c>
      <c r="I696" s="13">
        <f>IFERROR(IF($F696="ALTA",$D696*0.97,
IF($F696="MEDIA",$D696*0.94,
IF($F696="BAJA",$D696*0.87,
IF($F696="LIQUIDAR",_xlfn.XLOOKUP(A696,Rotación!$A:$A,Rotación!$O:$O,0,0,-1),"")))),"")</f>
        <v>15228000</v>
      </c>
      <c r="J696" s="13">
        <f>IFERROR(IF($F696="ALTA",$D696*0.94,
IF($F696="MEDIA",$D696*0.9,
IF($F696="BAJA",$D696*0.85,
IF($F696="LIQUIDAR",_xlfn.XLOOKUP(A696,Rotación!$A:$A,Rotación!$O:$O,0,0,-1),"")))),"")</f>
        <v>14580000</v>
      </c>
      <c r="K696" s="13" t="str">
        <f>_xlfn.XLOOKUP(A696,Rotación!$A:$A,Rotación!$P:$P,"",0,-1)</f>
        <v/>
      </c>
      <c r="L696" s="25" t="e">
        <f t="shared" si="42"/>
        <v>#VALUE!</v>
      </c>
      <c r="M696" s="26">
        <f t="shared" si="43"/>
        <v>0.86419753086419748</v>
      </c>
      <c r="N696" s="22" t="str">
        <f>IFERROR(VLOOKUP(A696,'Base ATR'!$1:$1048576,2,0),"")</f>
        <v/>
      </c>
      <c r="O696" s="23" t="str">
        <f t="shared" ca="1" si="44"/>
        <v/>
      </c>
      <c r="P696" t="str">
        <f t="shared" si="45"/>
        <v/>
      </c>
      <c r="R696" t="e">
        <f>VLOOKUP(A696,FORMULA!A:A,1,0)</f>
        <v>#N/A</v>
      </c>
    </row>
    <row r="697" spans="1:18" x14ac:dyDescent="0.3">
      <c r="A697" t="s">
        <v>6358</v>
      </c>
      <c r="B697" t="str">
        <f>IFERROR(VLOOKUP(A697,'Base ATP'!$1:$1048576,3,0),"")</f>
        <v>TOYOTA</v>
      </c>
      <c r="C697" s="19" t="str">
        <f>IFERROR(VLOOKUP(A697,'Base ATP'!$1:$1048576,4,0),"")</f>
        <v>NEW RAV4</v>
      </c>
      <c r="D697" s="20">
        <v>21800000</v>
      </c>
      <c r="E697" s="20">
        <v>18000000</v>
      </c>
      <c r="F697" s="13" t="s">
        <v>4033</v>
      </c>
      <c r="G697" s="13">
        <f>IFERROR(IF($F697="ALTA",$D697*1.03,
IF($F697="MEDIA",$D697*1,
IF($F697="BAJA",$D697*0.92,
IF($F697="LIQUIDAR",_xlfn.XLOOKUP(A697,Rotación!$A:$A,Rotación!$O:$O,0,0,-1),"")))),"")</f>
        <v>21800000</v>
      </c>
      <c r="H697" s="13">
        <f>IFERROR(IF($F697="ALTA",$D697*1,
IF($F697="MEDIA",$D697*0.97,
IF($F697="BAJA",$D697*0.9,
IF($F697="LIQUIDAR",_xlfn.XLOOKUP(A697,Rotación!$A:$A,Rotación!$O:$O,0,0,-1),"")))),"")</f>
        <v>21146000</v>
      </c>
      <c r="I697" s="13">
        <f>IFERROR(IF($F697="ALTA",$D697*0.97,
IF($F697="MEDIA",$D697*0.94,
IF($F697="BAJA",$D697*0.87,
IF($F697="LIQUIDAR",_xlfn.XLOOKUP(A697,Rotación!$A:$A,Rotación!$O:$O,0,0,-1),"")))),"")</f>
        <v>20492000</v>
      </c>
      <c r="J697" s="13">
        <f>IFERROR(IF($F697="ALTA",$D697*0.94,
IF($F697="MEDIA",$D697*0.9,
IF($F697="BAJA",$D697*0.85,
IF($F697="LIQUIDAR",_xlfn.XLOOKUP(A697,Rotación!$A:$A,Rotación!$O:$O,0,0,-1),"")))),"")</f>
        <v>19620000</v>
      </c>
      <c r="K697" s="13" t="str">
        <f>_xlfn.XLOOKUP(A697,Rotación!$A:$A,Rotación!$P:$P,"",0,-1)</f>
        <v/>
      </c>
      <c r="L697" s="25" t="e">
        <f t="shared" si="42"/>
        <v>#VALUE!</v>
      </c>
      <c r="M697" s="26">
        <f t="shared" si="43"/>
        <v>0.82568807339449546</v>
      </c>
      <c r="N697" s="22" t="str">
        <f>IFERROR(VLOOKUP(A697,'Base ATR'!$1:$1048576,2,0),"")</f>
        <v/>
      </c>
      <c r="O697" s="23" t="str">
        <f t="shared" ca="1" si="44"/>
        <v/>
      </c>
      <c r="P697" t="str">
        <f t="shared" si="45"/>
        <v/>
      </c>
      <c r="R697" t="e">
        <f>VLOOKUP(A697,FORMULA!A:A,1,0)</f>
        <v>#N/A</v>
      </c>
    </row>
    <row r="698" spans="1:18" x14ac:dyDescent="0.3">
      <c r="A698" t="s">
        <v>6359</v>
      </c>
      <c r="B698" t="str">
        <f>IFERROR(VLOOKUP(A698,'Base ATP'!$1:$1048576,3,0),"")</f>
        <v>FORD</v>
      </c>
      <c r="C698" s="19" t="str">
        <f>IFERROR(VLOOKUP(A698,'Base ATP'!$1:$1048576,4,0),"")</f>
        <v>EDGE ALL NEW</v>
      </c>
      <c r="D698" s="20">
        <v>12400000</v>
      </c>
      <c r="E698" s="20">
        <v>10000000</v>
      </c>
      <c r="F698" s="13" t="s">
        <v>5398</v>
      </c>
      <c r="G698" s="13">
        <f>IFERROR(IF($F698="ALTA",$D698*1.03,
IF($F698="MEDIA",$D698*1,
IF($F698="BAJA",$D698*0.92,
IF($F698="LIQUIDAR",_xlfn.XLOOKUP(A698,Rotación!$A:$A,Rotación!$O:$O,0,0,-1),"")))),"")</f>
        <v>11408000</v>
      </c>
      <c r="H698" s="13">
        <f>IFERROR(IF($F698="ALTA",$D698*1,
IF($F698="MEDIA",$D698*0.97,
IF($F698="BAJA",$D698*0.9,
IF($F698="LIQUIDAR",_xlfn.XLOOKUP(A698,Rotación!$A:$A,Rotación!$O:$O,0,0,-1),"")))),"")</f>
        <v>11160000</v>
      </c>
      <c r="I698" s="13">
        <f>IFERROR(IF($F698="ALTA",$D698*0.97,
IF($F698="MEDIA",$D698*0.94,
IF($F698="BAJA",$D698*0.87,
IF($F698="LIQUIDAR",_xlfn.XLOOKUP(A698,Rotación!$A:$A,Rotación!$O:$O,0,0,-1),"")))),"")</f>
        <v>10788000</v>
      </c>
      <c r="J698" s="13">
        <f>IFERROR(IF($F698="ALTA",$D698*0.94,
IF($F698="MEDIA",$D698*0.9,
IF($F698="BAJA",$D698*0.85,
IF($F698="LIQUIDAR",_xlfn.XLOOKUP(A698,Rotación!$A:$A,Rotación!$O:$O,0,0,-1),"")))),"")</f>
        <v>10540000</v>
      </c>
      <c r="K698" s="13" t="str">
        <f>_xlfn.XLOOKUP(A698,Rotación!$A:$A,Rotación!$P:$P,"",0,-1)</f>
        <v/>
      </c>
      <c r="L698" s="25" t="e">
        <f t="shared" si="42"/>
        <v>#VALUE!</v>
      </c>
      <c r="M698" s="26">
        <f t="shared" si="43"/>
        <v>0.80645161290322576</v>
      </c>
      <c r="N698" s="22" t="str">
        <f>IFERROR(VLOOKUP(A698,'Base ATR'!$1:$1048576,2,0),"")</f>
        <v/>
      </c>
      <c r="O698" s="23" t="str">
        <f t="shared" ca="1" si="44"/>
        <v/>
      </c>
      <c r="P698" t="str">
        <f t="shared" si="45"/>
        <v/>
      </c>
      <c r="R698" t="e">
        <f>VLOOKUP(A698,FORMULA!A:A,1,0)</f>
        <v>#N/A</v>
      </c>
    </row>
    <row r="699" spans="1:18" x14ac:dyDescent="0.3">
      <c r="A699" t="s">
        <v>6360</v>
      </c>
      <c r="B699" t="str">
        <f>IFERROR(VLOOKUP(A699,'Base ATP'!$1:$1048576,3,0),"")</f>
        <v>JAC</v>
      </c>
      <c r="C699" s="19" t="str">
        <f>IFERROR(VLOOKUP(A699,'Base ATP'!$1:$1048576,4,0),"")</f>
        <v>T8 PRO</v>
      </c>
      <c r="D699" s="20">
        <v>13000000</v>
      </c>
      <c r="E699" s="20">
        <v>10700000</v>
      </c>
      <c r="F699" s="13" t="s">
        <v>5398</v>
      </c>
      <c r="G699" s="13">
        <f>IFERROR(IF($F699="ALTA",$D699*1.03,
IF($F699="MEDIA",$D699*1,
IF($F699="BAJA",$D699*0.92,
IF($F699="LIQUIDAR",_xlfn.XLOOKUP(A699,Rotación!$A:$A,Rotación!$O:$O,0,0,-1),"")))),"")</f>
        <v>11960000</v>
      </c>
      <c r="H699" s="13">
        <f>IFERROR(IF($F699="ALTA",$D699*1,
IF($F699="MEDIA",$D699*0.97,
IF($F699="BAJA",$D699*0.9,
IF($F699="LIQUIDAR",_xlfn.XLOOKUP(A699,Rotación!$A:$A,Rotación!$O:$O,0,0,-1),"")))),"")</f>
        <v>11700000</v>
      </c>
      <c r="I699" s="13">
        <f>IFERROR(IF($F699="ALTA",$D699*0.97,
IF($F699="MEDIA",$D699*0.94,
IF($F699="BAJA",$D699*0.87,
IF($F699="LIQUIDAR",_xlfn.XLOOKUP(A699,Rotación!$A:$A,Rotación!$O:$O,0,0,-1),"")))),"")</f>
        <v>11310000</v>
      </c>
      <c r="J699" s="13">
        <f>IFERROR(IF($F699="ALTA",$D699*0.94,
IF($F699="MEDIA",$D699*0.9,
IF($F699="BAJA",$D699*0.85,
IF($F699="LIQUIDAR",_xlfn.XLOOKUP(A699,Rotación!$A:$A,Rotación!$O:$O,0,0,-1),"")))),"")</f>
        <v>11050000</v>
      </c>
      <c r="K699" s="13" t="str">
        <f>_xlfn.XLOOKUP(A699,Rotación!$A:$A,Rotación!$P:$P,"",0,-1)</f>
        <v/>
      </c>
      <c r="L699" s="25" t="e">
        <f t="shared" si="42"/>
        <v>#VALUE!</v>
      </c>
      <c r="M699" s="26">
        <f t="shared" si="43"/>
        <v>0.82307692307692304</v>
      </c>
      <c r="N699" s="22">
        <f>IFERROR(VLOOKUP(A699,'Base ATR'!$1:$1048576,2,0),"")</f>
        <v>46119.714583333334</v>
      </c>
      <c r="O699" s="23">
        <f t="shared" ca="1" si="44"/>
        <v>106.2854166666657</v>
      </c>
      <c r="P699" t="str">
        <f t="shared" si="45"/>
        <v>SOBRE MERCADO</v>
      </c>
      <c r="R699" t="e">
        <f>VLOOKUP(A699,FORMULA!A:A,1,0)</f>
        <v>#N/A</v>
      </c>
    </row>
    <row r="700" spans="1:18" x14ac:dyDescent="0.3">
      <c r="A700" t="s">
        <v>6361</v>
      </c>
      <c r="B700" t="str">
        <f>IFERROR(VLOOKUP(A700,'Base ATP'!$1:$1048576,3,0),"")</f>
        <v>CHEVROLET</v>
      </c>
      <c r="C700" s="19" t="str">
        <f>IFERROR(VLOOKUP(A700,'Base ATP'!$1:$1048576,4,0),"")</f>
        <v>SPIN</v>
      </c>
      <c r="D700" s="20">
        <v>9000000</v>
      </c>
      <c r="E700" s="20">
        <v>7500000</v>
      </c>
      <c r="F700" s="13" t="s">
        <v>5398</v>
      </c>
      <c r="G700" s="13">
        <f>IFERROR(IF($F700="ALTA",$D700*1.03,
IF($F700="MEDIA",$D700*1,
IF($F700="BAJA",$D700*0.92,
IF($F700="LIQUIDAR",_xlfn.XLOOKUP(A700,Rotación!$A:$A,Rotación!$O:$O,0,0,-1),"")))),"")</f>
        <v>8280000</v>
      </c>
      <c r="H700" s="13">
        <f>IFERROR(IF($F700="ALTA",$D700*1,
IF($F700="MEDIA",$D700*0.97,
IF($F700="BAJA",$D700*0.9,
IF($F700="LIQUIDAR",_xlfn.XLOOKUP(A700,Rotación!$A:$A,Rotación!$O:$O,0,0,-1),"")))),"")</f>
        <v>8100000</v>
      </c>
      <c r="I700" s="13">
        <f>IFERROR(IF($F700="ALTA",$D700*0.97,
IF($F700="MEDIA",$D700*0.94,
IF($F700="BAJA",$D700*0.87,
IF($F700="LIQUIDAR",_xlfn.XLOOKUP(A700,Rotación!$A:$A,Rotación!$O:$O,0,0,-1),"")))),"")</f>
        <v>7830000</v>
      </c>
      <c r="J700" s="13">
        <f>IFERROR(IF($F700="ALTA",$D700*0.94,
IF($F700="MEDIA",$D700*0.9,
IF($F700="BAJA",$D700*0.85,
IF($F700="LIQUIDAR",_xlfn.XLOOKUP(A700,Rotación!$A:$A,Rotación!$O:$O,0,0,-1),"")))),"")</f>
        <v>7650000</v>
      </c>
      <c r="K700" s="13">
        <f>_xlfn.XLOOKUP(A700,Rotación!$A:$A,Rotación!$P:$P,"",0,-1)</f>
        <v>8990000</v>
      </c>
      <c r="L700" s="25">
        <f t="shared" si="42"/>
        <v>-10000</v>
      </c>
      <c r="M700" s="26">
        <f t="shared" si="43"/>
        <v>0.83333333333333337</v>
      </c>
      <c r="N700" s="22">
        <f>IFERROR(VLOOKUP(A700,'Base ATR'!$1:$1048576,2,0),"")</f>
        <v>46140.502083333333</v>
      </c>
      <c r="O700" s="23">
        <f t="shared" ca="1" si="44"/>
        <v>85.497916666667152</v>
      </c>
      <c r="P700" t="str">
        <f t="shared" si="45"/>
        <v>BAJO MERCADO</v>
      </c>
      <c r="R700" t="e">
        <f>VLOOKUP(A700,FORMULA!A:A,1,0)</f>
        <v>#N/A</v>
      </c>
    </row>
    <row r="701" spans="1:18" x14ac:dyDescent="0.3">
      <c r="A701" t="s">
        <v>6362</v>
      </c>
      <c r="B701" t="str">
        <f>IFERROR(VLOOKUP(A701,'Base ATP'!$1:$1048576,3,0),"")</f>
        <v>NISSAN</v>
      </c>
      <c r="C701" s="19" t="str">
        <f>IFERROR(VLOOKUP(A701,'Base ATP'!$1:$1048576,4,0),"")</f>
        <v>NUEVA X-TRAIL</v>
      </c>
      <c r="D701" s="20">
        <v>24500000</v>
      </c>
      <c r="E701" s="20">
        <v>20500000</v>
      </c>
      <c r="F701" s="13" t="s">
        <v>5398</v>
      </c>
      <c r="G701" s="13">
        <f>IFERROR(IF($F701="ALTA",$D701*1.03,
IF($F701="MEDIA",$D701*1,
IF($F701="BAJA",$D701*0.92,
IF($F701="LIQUIDAR",_xlfn.XLOOKUP(A701,Rotación!$A:$A,Rotación!$O:$O,0,0,-1),"")))),"")</f>
        <v>22540000</v>
      </c>
      <c r="H701" s="13">
        <f>IFERROR(IF($F701="ALTA",$D701*1,
IF($F701="MEDIA",$D701*0.97,
IF($F701="BAJA",$D701*0.9,
IF($F701="LIQUIDAR",_xlfn.XLOOKUP(A701,Rotación!$A:$A,Rotación!$O:$O,0,0,-1),"")))),"")</f>
        <v>22050000</v>
      </c>
      <c r="I701" s="13">
        <f>IFERROR(IF($F701="ALTA",$D701*0.97,
IF($F701="MEDIA",$D701*0.94,
IF($F701="BAJA",$D701*0.87,
IF($F701="LIQUIDAR",_xlfn.XLOOKUP(A701,Rotación!$A:$A,Rotación!$O:$O,0,0,-1),"")))),"")</f>
        <v>21315000</v>
      </c>
      <c r="J701" s="13">
        <f>IFERROR(IF($F701="ALTA",$D701*0.94,
IF($F701="MEDIA",$D701*0.9,
IF($F701="BAJA",$D701*0.85,
IF($F701="LIQUIDAR",_xlfn.XLOOKUP(A701,Rotación!$A:$A,Rotación!$O:$O,0,0,-1),"")))),"")</f>
        <v>20825000</v>
      </c>
      <c r="K701" s="13" t="str">
        <f>_xlfn.XLOOKUP(A701,Rotación!$A:$A,Rotación!$P:$P,"",0,-1)</f>
        <v/>
      </c>
      <c r="L701" s="25" t="e">
        <f t="shared" si="42"/>
        <v>#VALUE!</v>
      </c>
      <c r="M701" s="26">
        <f t="shared" si="43"/>
        <v>0.83673469387755106</v>
      </c>
      <c r="N701" s="22" t="str">
        <f>IFERROR(VLOOKUP(A701,'Base ATR'!$1:$1048576,2,0),"")</f>
        <v/>
      </c>
      <c r="O701" s="23" t="str">
        <f t="shared" ca="1" si="44"/>
        <v/>
      </c>
      <c r="P701" t="str">
        <f t="shared" si="45"/>
        <v/>
      </c>
      <c r="R701" t="e">
        <f>VLOOKUP(A701,FORMULA!A:A,1,0)</f>
        <v>#N/A</v>
      </c>
    </row>
    <row r="702" spans="1:18" x14ac:dyDescent="0.3">
      <c r="A702" t="s">
        <v>6363</v>
      </c>
      <c r="B702" t="str">
        <f>IFERROR(VLOOKUP(A702,'Base ATP'!$1:$1048576,3,0),"")</f>
        <v>CHEVROLET</v>
      </c>
      <c r="C702" s="19" t="str">
        <f>IFERROR(VLOOKUP(A702,'Base ATP'!$1:$1048576,4,0),"")</f>
        <v>TRAVERSE</v>
      </c>
      <c r="D702" s="20">
        <v>30100000</v>
      </c>
      <c r="E702" s="20">
        <v>25500000</v>
      </c>
      <c r="F702" s="13" t="s">
        <v>5398</v>
      </c>
      <c r="G702" s="13">
        <f>IFERROR(IF($F702="ALTA",$D702*1.03,
IF($F702="MEDIA",$D702*1,
IF($F702="BAJA",$D702*0.92,
IF($F702="LIQUIDAR",_xlfn.XLOOKUP(A702,Rotación!$A:$A,Rotación!$O:$O,0,0,-1),"")))),"")</f>
        <v>27692000</v>
      </c>
      <c r="H702" s="13">
        <f>IFERROR(IF($F702="ALTA",$D702*1,
IF($F702="MEDIA",$D702*0.97,
IF($F702="BAJA",$D702*0.9,
IF($F702="LIQUIDAR",_xlfn.XLOOKUP(A702,Rotación!$A:$A,Rotación!$O:$O,0,0,-1),"")))),"")</f>
        <v>27090000</v>
      </c>
      <c r="I702" s="13">
        <f>IFERROR(IF($F702="ALTA",$D702*0.97,
IF($F702="MEDIA",$D702*0.94,
IF($F702="BAJA",$D702*0.87,
IF($F702="LIQUIDAR",_xlfn.XLOOKUP(A702,Rotación!$A:$A,Rotación!$O:$O,0,0,-1),"")))),"")</f>
        <v>26187000</v>
      </c>
      <c r="J702" s="13">
        <f>IFERROR(IF($F702="ALTA",$D702*0.94,
IF($F702="MEDIA",$D702*0.9,
IF($F702="BAJA",$D702*0.85,
IF($F702="LIQUIDAR",_xlfn.XLOOKUP(A702,Rotación!$A:$A,Rotación!$O:$O,0,0,-1),"")))),"")</f>
        <v>25585000</v>
      </c>
      <c r="K702" s="13" t="str">
        <f>_xlfn.XLOOKUP(A702,Rotación!$A:$A,Rotación!$P:$P,"",0,-1)</f>
        <v/>
      </c>
      <c r="L702" s="25" t="e">
        <f t="shared" si="42"/>
        <v>#VALUE!</v>
      </c>
      <c r="M702" s="26">
        <f t="shared" si="43"/>
        <v>0.84717607973421927</v>
      </c>
      <c r="N702" s="22" t="str">
        <f>IFERROR(VLOOKUP(A702,'Base ATR'!$1:$1048576,2,0),"")</f>
        <v/>
      </c>
      <c r="O702" s="23" t="str">
        <f t="shared" ca="1" si="44"/>
        <v/>
      </c>
      <c r="P702" t="str">
        <f t="shared" si="45"/>
        <v/>
      </c>
      <c r="R702" t="e">
        <f>VLOOKUP(A702,FORMULA!A:A,1,0)</f>
        <v>#N/A</v>
      </c>
    </row>
    <row r="703" spans="1:18" x14ac:dyDescent="0.3">
      <c r="A703" t="s">
        <v>6364</v>
      </c>
      <c r="B703" t="str">
        <f>IFERROR(VLOOKUP(A703,'Base ATP'!$1:$1048576,3,0),"")</f>
        <v>FORD</v>
      </c>
      <c r="C703" s="19" t="str">
        <f>IFERROR(VLOOKUP(A703,'Base ATP'!$1:$1048576,4,0),"")</f>
        <v>FOCUS</v>
      </c>
      <c r="D703" s="20">
        <v>7700000</v>
      </c>
      <c r="E703" s="20">
        <v>6400000</v>
      </c>
      <c r="F703" s="13" t="s">
        <v>5398</v>
      </c>
      <c r="G703" s="13">
        <f>IFERROR(IF($F703="ALTA",$D703*1.03,
IF($F703="MEDIA",$D703*1,
IF($F703="BAJA",$D703*0.92,
IF($F703="LIQUIDAR",_xlfn.XLOOKUP(A703,Rotación!$A:$A,Rotación!$O:$O,0,0,-1),"")))),"")</f>
        <v>7084000</v>
      </c>
      <c r="H703" s="13">
        <f>IFERROR(IF($F703="ALTA",$D703*1,
IF($F703="MEDIA",$D703*0.97,
IF($F703="BAJA",$D703*0.9,
IF($F703="LIQUIDAR",_xlfn.XLOOKUP(A703,Rotación!$A:$A,Rotación!$O:$O,0,0,-1),"")))),"")</f>
        <v>6930000</v>
      </c>
      <c r="I703" s="13">
        <f>IFERROR(IF($F703="ALTA",$D703*0.97,
IF($F703="MEDIA",$D703*0.94,
IF($F703="BAJA",$D703*0.87,
IF($F703="LIQUIDAR",_xlfn.XLOOKUP(A703,Rotación!$A:$A,Rotación!$O:$O,0,0,-1),"")))),"")</f>
        <v>6699000</v>
      </c>
      <c r="J703" s="13">
        <f>IFERROR(IF($F703="ALTA",$D703*0.94,
IF($F703="MEDIA",$D703*0.9,
IF($F703="BAJA",$D703*0.85,
IF($F703="LIQUIDAR",_xlfn.XLOOKUP(A703,Rotación!$A:$A,Rotación!$O:$O,0,0,-1),"")))),"")</f>
        <v>6545000</v>
      </c>
      <c r="K703" s="13" t="str">
        <f>_xlfn.XLOOKUP(A703,Rotación!$A:$A,Rotación!$P:$P,"",0,-1)</f>
        <v/>
      </c>
      <c r="L703" s="25" t="e">
        <f t="shared" si="42"/>
        <v>#VALUE!</v>
      </c>
      <c r="M703" s="26">
        <f t="shared" si="43"/>
        <v>0.83116883116883122</v>
      </c>
      <c r="N703" s="22" t="str">
        <f>IFERROR(VLOOKUP(A703,'Base ATR'!$1:$1048576,2,0),"")</f>
        <v/>
      </c>
      <c r="O703" s="23" t="str">
        <f t="shared" ca="1" si="44"/>
        <v/>
      </c>
      <c r="P703" t="str">
        <f t="shared" si="45"/>
        <v/>
      </c>
      <c r="R703" t="e">
        <f>VLOOKUP(A703,FORMULA!A:A,1,0)</f>
        <v>#N/A</v>
      </c>
    </row>
    <row r="704" spans="1:18" x14ac:dyDescent="0.3">
      <c r="A704" t="s">
        <v>6365</v>
      </c>
      <c r="B704" t="str">
        <f>IFERROR(VLOOKUP(A704,'Base ATP'!$1:$1048576,3,0),"")</f>
        <v>PEUGEOT</v>
      </c>
      <c r="C704" s="19">
        <f>IFERROR(VLOOKUP(A704,'Base ATP'!$1:$1048576,4,0),"")</f>
        <v>2008</v>
      </c>
      <c r="D704" s="20">
        <v>16300000</v>
      </c>
      <c r="E704" s="20">
        <v>13300000</v>
      </c>
      <c r="F704" s="13" t="s">
        <v>5398</v>
      </c>
      <c r="G704" s="13">
        <f>IFERROR(IF($F704="ALTA",$D704*1.03,
IF($F704="MEDIA",$D704*1,
IF($F704="BAJA",$D704*0.92,
IF($F704="LIQUIDAR",_xlfn.XLOOKUP(A704,Rotación!$A:$A,Rotación!$O:$O,0,0,-1),"")))),"")</f>
        <v>14996000</v>
      </c>
      <c r="H704" s="13">
        <f>IFERROR(IF($F704="ALTA",$D704*1,
IF($F704="MEDIA",$D704*0.97,
IF($F704="BAJA",$D704*0.9,
IF($F704="LIQUIDAR",_xlfn.XLOOKUP(A704,Rotación!$A:$A,Rotación!$O:$O,0,0,-1),"")))),"")</f>
        <v>14670000</v>
      </c>
      <c r="I704" s="13">
        <f>IFERROR(IF($F704="ALTA",$D704*0.97,
IF($F704="MEDIA",$D704*0.94,
IF($F704="BAJA",$D704*0.87,
IF($F704="LIQUIDAR",_xlfn.XLOOKUP(A704,Rotación!$A:$A,Rotación!$O:$O,0,0,-1),"")))),"")</f>
        <v>14181000</v>
      </c>
      <c r="J704" s="13">
        <f>IFERROR(IF($F704="ALTA",$D704*0.94,
IF($F704="MEDIA",$D704*0.9,
IF($F704="BAJA",$D704*0.85,
IF($F704="LIQUIDAR",_xlfn.XLOOKUP(A704,Rotación!$A:$A,Rotación!$O:$O,0,0,-1),"")))),"")</f>
        <v>13855000</v>
      </c>
      <c r="K704" s="13" t="str">
        <f>_xlfn.XLOOKUP(A704,Rotación!$A:$A,Rotación!$P:$P,"",0,-1)</f>
        <v/>
      </c>
      <c r="L704" s="25" t="e">
        <f t="shared" si="42"/>
        <v>#VALUE!</v>
      </c>
      <c r="M704" s="26">
        <f t="shared" si="43"/>
        <v>0.81595092024539873</v>
      </c>
      <c r="N704" s="22">
        <f>IFERROR(VLOOKUP(A704,'Base ATR'!$1:$1048576,2,0),"")</f>
        <v>46114.716666666667</v>
      </c>
      <c r="O704" s="23">
        <f t="shared" ca="1" si="44"/>
        <v>111.28333333333285</v>
      </c>
      <c r="P704" t="str">
        <f t="shared" si="45"/>
        <v>SOBRE MERCADO</v>
      </c>
      <c r="R704" t="e">
        <f>VLOOKUP(A704,FORMULA!A:A,1,0)</f>
        <v>#N/A</v>
      </c>
    </row>
    <row r="705" spans="1:18" x14ac:dyDescent="0.3">
      <c r="A705" t="s">
        <v>6366</v>
      </c>
      <c r="B705" t="str">
        <f>IFERROR(VLOOKUP(A705,'Base ATP'!$1:$1048576,3,0),"")</f>
        <v>MG</v>
      </c>
      <c r="C705" s="19" t="str">
        <f>IFERROR(VLOOKUP(A705,'Base ATP'!$1:$1048576,4,0),"")</f>
        <v>GT</v>
      </c>
      <c r="D705" s="20">
        <v>11500000</v>
      </c>
      <c r="E705" s="20">
        <v>9500000</v>
      </c>
      <c r="F705" s="13" t="s">
        <v>5398</v>
      </c>
      <c r="G705" s="13">
        <f>IFERROR(IF($F705="ALTA",$D705*1.03,
IF($F705="MEDIA",$D705*1,
IF($F705="BAJA",$D705*0.92,
IF($F705="LIQUIDAR",_xlfn.XLOOKUP(A705,Rotación!$A:$A,Rotación!$O:$O,0,0,-1),"")))),"")</f>
        <v>10580000</v>
      </c>
      <c r="H705" s="13">
        <f>IFERROR(IF($F705="ALTA",$D705*1,
IF($F705="MEDIA",$D705*0.97,
IF($F705="BAJA",$D705*0.9,
IF($F705="LIQUIDAR",_xlfn.XLOOKUP(A705,Rotación!$A:$A,Rotación!$O:$O,0,0,-1),"")))),"")</f>
        <v>10350000</v>
      </c>
      <c r="I705" s="13">
        <f>IFERROR(IF($F705="ALTA",$D705*0.97,
IF($F705="MEDIA",$D705*0.94,
IF($F705="BAJA",$D705*0.87,
IF($F705="LIQUIDAR",_xlfn.XLOOKUP(A705,Rotación!$A:$A,Rotación!$O:$O,0,0,-1),"")))),"")</f>
        <v>10005000</v>
      </c>
      <c r="J705" s="13">
        <f>IFERROR(IF($F705="ALTA",$D705*0.94,
IF($F705="MEDIA",$D705*0.9,
IF($F705="BAJA",$D705*0.85,
IF($F705="LIQUIDAR",_xlfn.XLOOKUP(A705,Rotación!$A:$A,Rotación!$O:$O,0,0,-1),"")))),"")</f>
        <v>9775000</v>
      </c>
      <c r="K705" s="13" t="str">
        <f>_xlfn.XLOOKUP(A705,Rotación!$A:$A,Rotación!$P:$P,"",0,-1)</f>
        <v/>
      </c>
      <c r="L705" s="25" t="e">
        <f t="shared" si="42"/>
        <v>#VALUE!</v>
      </c>
      <c r="M705" s="26">
        <f t="shared" si="43"/>
        <v>0.82608695652173914</v>
      </c>
      <c r="N705" s="22" t="str">
        <f>IFERROR(VLOOKUP(A705,'Base ATR'!$1:$1048576,2,0),"")</f>
        <v/>
      </c>
      <c r="O705" s="23" t="str">
        <f t="shared" ca="1" si="44"/>
        <v/>
      </c>
      <c r="P705" t="str">
        <f t="shared" si="45"/>
        <v/>
      </c>
      <c r="R705" t="e">
        <f>VLOOKUP(A705,FORMULA!A:A,1,0)</f>
        <v>#N/A</v>
      </c>
    </row>
    <row r="706" spans="1:18" x14ac:dyDescent="0.3">
      <c r="A706" t="s">
        <v>6367</v>
      </c>
      <c r="B706" t="str">
        <f>IFERROR(VLOOKUP(A706,'Base ATP'!$1:$1048576,3,0),"")</f>
        <v>FORD</v>
      </c>
      <c r="C706" s="19" t="str">
        <f>IFERROR(VLOOKUP(A706,'Base ATP'!$1:$1048576,4,0),"")</f>
        <v>F-150 NEW</v>
      </c>
      <c r="D706" s="20">
        <v>37500000</v>
      </c>
      <c r="E706" s="20">
        <v>30700000</v>
      </c>
      <c r="F706" s="13" t="s">
        <v>5398</v>
      </c>
      <c r="G706" s="13">
        <f>IFERROR(IF($F706="ALTA",$D706*1.03,
IF($F706="MEDIA",$D706*1,
IF($F706="BAJA",$D706*0.92,
IF($F706="LIQUIDAR",_xlfn.XLOOKUP(A706,Rotación!$A:$A,Rotación!$O:$O,0,0,-1),"")))),"")</f>
        <v>34500000</v>
      </c>
      <c r="H706" s="13">
        <f>IFERROR(IF($F706="ALTA",$D706*1,
IF($F706="MEDIA",$D706*0.97,
IF($F706="BAJA",$D706*0.9,
IF($F706="LIQUIDAR",_xlfn.XLOOKUP(A706,Rotación!$A:$A,Rotación!$O:$O,0,0,-1),"")))),"")</f>
        <v>33750000</v>
      </c>
      <c r="I706" s="13">
        <f>IFERROR(IF($F706="ALTA",$D706*0.97,
IF($F706="MEDIA",$D706*0.94,
IF($F706="BAJA",$D706*0.87,
IF($F706="LIQUIDAR",_xlfn.XLOOKUP(A706,Rotación!$A:$A,Rotación!$O:$O,0,0,-1),"")))),"")</f>
        <v>32625000</v>
      </c>
      <c r="J706" s="13">
        <f>IFERROR(IF($F706="ALTA",$D706*0.94,
IF($F706="MEDIA",$D706*0.9,
IF($F706="BAJA",$D706*0.85,
IF($F706="LIQUIDAR",_xlfn.XLOOKUP(A706,Rotación!$A:$A,Rotación!$O:$O,0,0,-1),"")))),"")</f>
        <v>31875000</v>
      </c>
      <c r="K706" s="13" t="str">
        <f>_xlfn.XLOOKUP(A706,Rotación!$A:$A,Rotación!$P:$P,"",0,-1)</f>
        <v/>
      </c>
      <c r="L706" s="25" t="e">
        <f t="shared" ref="L706:L769" si="46">K706-D706</f>
        <v>#VALUE!</v>
      </c>
      <c r="M706" s="26">
        <f t="shared" ref="M706:M769" si="47">E706/D706</f>
        <v>0.81866666666666665</v>
      </c>
      <c r="N706" s="22" t="str">
        <f>IFERROR(VLOOKUP(A706,'Base ATR'!$1:$1048576,2,0),"")</f>
        <v/>
      </c>
      <c r="O706" s="23" t="str">
        <f t="shared" ca="1" si="44"/>
        <v/>
      </c>
      <c r="P706" t="str">
        <f t="shared" si="45"/>
        <v/>
      </c>
      <c r="R706" t="e">
        <f>VLOOKUP(A706,FORMULA!A:A,1,0)</f>
        <v>#N/A</v>
      </c>
    </row>
    <row r="707" spans="1:18" x14ac:dyDescent="0.3">
      <c r="A707" t="s">
        <v>6344</v>
      </c>
      <c r="B707" t="str">
        <f>IFERROR(VLOOKUP(A707,'Base ATP'!$1:$1048576,3,0),"")</f>
        <v>SUZUKI</v>
      </c>
      <c r="C707" s="19" t="str">
        <f>IFERROR(VLOOKUP(A707,'Base ATP'!$1:$1048576,4,0),"")</f>
        <v>NUEVO BALENO</v>
      </c>
      <c r="D707" s="20">
        <v>8400000</v>
      </c>
      <c r="E707" s="20">
        <v>8000000</v>
      </c>
      <c r="F707" s="13" t="s">
        <v>5398</v>
      </c>
      <c r="G707" s="13">
        <f>IFERROR(IF($F707="ALTA",$D707*1.03,
IF($F707="MEDIA",$D707*1,
IF($F707="BAJA",$D707*0.92,
IF($F707="LIQUIDAR",_xlfn.XLOOKUP(A707,Rotación!$A:$A,Rotación!$O:$O,0,0,-1),"")))),"")</f>
        <v>7728000</v>
      </c>
      <c r="H707" s="13">
        <f>IFERROR(IF($F707="ALTA",$D707*1,
IF($F707="MEDIA",$D707*0.97,
IF($F707="BAJA",$D707*0.9,
IF($F707="LIQUIDAR",_xlfn.XLOOKUP(A707,Rotación!$A:$A,Rotación!$O:$O,0,0,-1),"")))),"")</f>
        <v>7560000</v>
      </c>
      <c r="I707" s="13">
        <f>IFERROR(IF($F707="ALTA",$D707*0.97,
IF($F707="MEDIA",$D707*0.94,
IF($F707="BAJA",$D707*0.87,
IF($F707="LIQUIDAR",_xlfn.XLOOKUP(A707,Rotación!$A:$A,Rotación!$O:$O,0,0,-1),"")))),"")</f>
        <v>7308000</v>
      </c>
      <c r="J707" s="13">
        <f>IFERROR(IF($F707="ALTA",$D707*0.94,
IF($F707="MEDIA",$D707*0.9,
IF($F707="BAJA",$D707*0.85,
IF($F707="LIQUIDAR",_xlfn.XLOOKUP(A707,Rotación!$A:$A,Rotación!$O:$O,0,0,-1),"")))),"")</f>
        <v>7140000</v>
      </c>
      <c r="K707" s="13" t="str">
        <f>_xlfn.XLOOKUP(A707,Rotación!$A:$A,Rotación!$P:$P,"",0,-1)</f>
        <v/>
      </c>
      <c r="L707" s="25" t="e">
        <f t="shared" si="46"/>
        <v>#VALUE!</v>
      </c>
      <c r="M707" s="26">
        <f t="shared" si="47"/>
        <v>0.95238095238095233</v>
      </c>
      <c r="N707" s="22" t="str">
        <f>IFERROR(VLOOKUP(A707,'Base ATR'!$1:$1048576,2,0),"")</f>
        <v/>
      </c>
      <c r="O707" s="23" t="str">
        <f t="shared" ca="1" si="44"/>
        <v/>
      </c>
      <c r="P707" t="str">
        <f t="shared" si="45"/>
        <v/>
      </c>
      <c r="R707" t="e">
        <f>VLOOKUP(A707,FORMULA!A:A,1,0)</f>
        <v>#N/A</v>
      </c>
    </row>
    <row r="708" spans="1:18" x14ac:dyDescent="0.3">
      <c r="A708" t="s">
        <v>6368</v>
      </c>
      <c r="B708" t="str">
        <f>IFERROR(VLOOKUP(A708,'Base ATP'!$1:$1048576,3,0),"")</f>
        <v>NISSAN</v>
      </c>
      <c r="C708" s="19" t="str">
        <f>IFERROR(VLOOKUP(A708,'Base ATP'!$1:$1048576,4,0),"")</f>
        <v>QASHQAI</v>
      </c>
      <c r="D708" s="20">
        <v>20000000</v>
      </c>
      <c r="E708" s="20">
        <v>17000000</v>
      </c>
      <c r="F708" s="13" t="s">
        <v>5398</v>
      </c>
      <c r="G708" s="13">
        <f>IFERROR(IF($F708="ALTA",$D708*1.03,
IF($F708="MEDIA",$D708*1,
IF($F708="BAJA",$D708*0.92,
IF($F708="LIQUIDAR",_xlfn.XLOOKUP(A708,Rotación!$A:$A,Rotación!$O:$O,0,0,-1),"")))),"")</f>
        <v>18400000</v>
      </c>
      <c r="H708" s="13">
        <f>IFERROR(IF($F708="ALTA",$D708*1,
IF($F708="MEDIA",$D708*0.97,
IF($F708="BAJA",$D708*0.9,
IF($F708="LIQUIDAR",_xlfn.XLOOKUP(A708,Rotación!$A:$A,Rotación!$O:$O,0,0,-1),"")))),"")</f>
        <v>18000000</v>
      </c>
      <c r="I708" s="13">
        <f>IFERROR(IF($F708="ALTA",$D708*0.97,
IF($F708="MEDIA",$D708*0.94,
IF($F708="BAJA",$D708*0.87,
IF($F708="LIQUIDAR",_xlfn.XLOOKUP(A708,Rotación!$A:$A,Rotación!$O:$O,0,0,-1),"")))),"")</f>
        <v>17400000</v>
      </c>
      <c r="J708" s="13">
        <f>IFERROR(IF($F708="ALTA",$D708*0.94,
IF($F708="MEDIA",$D708*0.9,
IF($F708="BAJA",$D708*0.85,
IF($F708="LIQUIDAR",_xlfn.XLOOKUP(A708,Rotación!$A:$A,Rotación!$O:$O,0,0,-1),"")))),"")</f>
        <v>17000000</v>
      </c>
      <c r="K708" s="13" t="str">
        <f>_xlfn.XLOOKUP(A708,Rotación!$A:$A,Rotación!$P:$P,"",0,-1)</f>
        <v/>
      </c>
      <c r="L708" s="25" t="e">
        <f t="shared" si="46"/>
        <v>#VALUE!</v>
      </c>
      <c r="M708" s="26">
        <f t="shared" si="47"/>
        <v>0.85</v>
      </c>
      <c r="N708" s="22" t="str">
        <f>IFERROR(VLOOKUP(A708,'Base ATR'!$1:$1048576,2,0),"")</f>
        <v/>
      </c>
      <c r="O708" s="23" t="str">
        <f t="shared" ca="1" si="44"/>
        <v/>
      </c>
      <c r="P708" t="str">
        <f t="shared" si="45"/>
        <v/>
      </c>
      <c r="R708" t="e">
        <f>VLOOKUP(A708,FORMULA!A:A,1,0)</f>
        <v>#N/A</v>
      </c>
    </row>
    <row r="709" spans="1:18" x14ac:dyDescent="0.3">
      <c r="A709" t="s">
        <v>6369</v>
      </c>
      <c r="B709" t="str">
        <f>IFERROR(VLOOKUP(A709,'Base ATP'!$1:$1048576,3,0),"")</f>
        <v>SSANGYONG</v>
      </c>
      <c r="C709" s="19" t="str">
        <f>IFERROR(VLOOKUP(A709,'Base ATP'!$1:$1048576,4,0),"")</f>
        <v>TORRES</v>
      </c>
      <c r="D709" s="20">
        <v>21400000</v>
      </c>
      <c r="E709" s="20">
        <v>17700000</v>
      </c>
      <c r="F709" s="13" t="s">
        <v>5398</v>
      </c>
      <c r="G709" s="13">
        <f>IFERROR(IF($F709="ALTA",$D709*1.03,
IF($F709="MEDIA",$D709*1,
IF($F709="BAJA",$D709*0.92,
IF($F709="LIQUIDAR",_xlfn.XLOOKUP(A709,Rotación!$A:$A,Rotación!$O:$O,0,0,-1),"")))),"")</f>
        <v>19688000</v>
      </c>
      <c r="H709" s="13">
        <f>IFERROR(IF($F709="ALTA",$D709*1,
IF($F709="MEDIA",$D709*0.97,
IF($F709="BAJA",$D709*0.9,
IF($F709="LIQUIDAR",_xlfn.XLOOKUP(A709,Rotación!$A:$A,Rotación!$O:$O,0,0,-1),"")))),"")</f>
        <v>19260000</v>
      </c>
      <c r="I709" s="13">
        <f>IFERROR(IF($F709="ALTA",$D709*0.97,
IF($F709="MEDIA",$D709*0.94,
IF($F709="BAJA",$D709*0.87,
IF($F709="LIQUIDAR",_xlfn.XLOOKUP(A709,Rotación!$A:$A,Rotación!$O:$O,0,0,-1),"")))),"")</f>
        <v>18618000</v>
      </c>
      <c r="J709" s="13">
        <f>IFERROR(IF($F709="ALTA",$D709*0.94,
IF($F709="MEDIA",$D709*0.9,
IF($F709="BAJA",$D709*0.85,
IF($F709="LIQUIDAR",_xlfn.XLOOKUP(A709,Rotación!$A:$A,Rotación!$O:$O,0,0,-1),"")))),"")</f>
        <v>18190000</v>
      </c>
      <c r="K709" s="13" t="str">
        <f>_xlfn.XLOOKUP(A709,Rotación!$A:$A,Rotación!$P:$P,"",0,-1)</f>
        <v/>
      </c>
      <c r="L709" s="25" t="e">
        <f t="shared" si="46"/>
        <v>#VALUE!</v>
      </c>
      <c r="M709" s="26">
        <f t="shared" si="47"/>
        <v>0.82710280373831779</v>
      </c>
      <c r="N709" s="22" t="str">
        <f>IFERROR(VLOOKUP(A709,'Base ATR'!$1:$1048576,2,0),"")</f>
        <v/>
      </c>
      <c r="O709" s="23" t="str">
        <f t="shared" ca="1" si="44"/>
        <v/>
      </c>
      <c r="P709" t="str">
        <f t="shared" si="45"/>
        <v/>
      </c>
      <c r="R709" t="e">
        <f>VLOOKUP(A709,FORMULA!A:A,1,0)</f>
        <v>#N/A</v>
      </c>
    </row>
    <row r="710" spans="1:18" x14ac:dyDescent="0.3">
      <c r="A710" t="s">
        <v>6370</v>
      </c>
      <c r="B710" t="str">
        <f>IFERROR(VLOOKUP(A710,'Base ATP'!$1:$1048576,3,0),"")</f>
        <v>HYUNDAI</v>
      </c>
      <c r="C710" s="19" t="str">
        <f>IFERROR(VLOOKUP(A710,'Base ATP'!$1:$1048576,4,0),"")</f>
        <v>GRAND I10</v>
      </c>
      <c r="D710" s="20">
        <v>7100000</v>
      </c>
      <c r="E710" s="20">
        <v>5900000</v>
      </c>
      <c r="F710" s="13" t="s">
        <v>5398</v>
      </c>
      <c r="G710" s="13">
        <f>IFERROR(IF($F710="ALTA",$D710*1.03,
IF($F710="MEDIA",$D710*1,
IF($F710="BAJA",$D710*0.92,
IF($F710="LIQUIDAR",_xlfn.XLOOKUP(A710,Rotación!$A:$A,Rotación!$O:$O,0,0,-1),"")))),"")</f>
        <v>6532000</v>
      </c>
      <c r="H710" s="13">
        <f>IFERROR(IF($F710="ALTA",$D710*1,
IF($F710="MEDIA",$D710*0.97,
IF($F710="BAJA",$D710*0.9,
IF($F710="LIQUIDAR",_xlfn.XLOOKUP(A710,Rotación!$A:$A,Rotación!$O:$O,0,0,-1),"")))),"")</f>
        <v>6390000</v>
      </c>
      <c r="I710" s="13">
        <f>IFERROR(IF($F710="ALTA",$D710*0.97,
IF($F710="MEDIA",$D710*0.94,
IF($F710="BAJA",$D710*0.87,
IF($F710="LIQUIDAR",_xlfn.XLOOKUP(A710,Rotación!$A:$A,Rotación!$O:$O,0,0,-1),"")))),"")</f>
        <v>6177000</v>
      </c>
      <c r="J710" s="13">
        <f>IFERROR(IF($F710="ALTA",$D710*0.94,
IF($F710="MEDIA",$D710*0.9,
IF($F710="BAJA",$D710*0.85,
IF($F710="LIQUIDAR",_xlfn.XLOOKUP(A710,Rotación!$A:$A,Rotación!$O:$O,0,0,-1),"")))),"")</f>
        <v>6035000</v>
      </c>
      <c r="K710" s="13" t="str">
        <f>_xlfn.XLOOKUP(A710,Rotación!$A:$A,Rotación!$P:$P,"",0,-1)</f>
        <v/>
      </c>
      <c r="L710" s="25" t="e">
        <f t="shared" si="46"/>
        <v>#VALUE!</v>
      </c>
      <c r="M710" s="26">
        <f t="shared" si="47"/>
        <v>0.83098591549295775</v>
      </c>
      <c r="N710" s="22" t="str">
        <f>IFERROR(VLOOKUP(A710,'Base ATR'!$1:$1048576,2,0),"")</f>
        <v/>
      </c>
      <c r="O710" s="23" t="str">
        <f t="shared" ca="1" si="44"/>
        <v/>
      </c>
      <c r="P710" t="str">
        <f t="shared" si="45"/>
        <v/>
      </c>
      <c r="R710" t="e">
        <f>VLOOKUP(A710,FORMULA!A:A,1,0)</f>
        <v>#N/A</v>
      </c>
    </row>
    <row r="711" spans="1:18" x14ac:dyDescent="0.3">
      <c r="A711" t="s">
        <v>6371</v>
      </c>
      <c r="B711" t="str">
        <f>IFERROR(VLOOKUP(A711,'Base ATP'!$1:$1048576,3,0),"")</f>
        <v>DFSK</v>
      </c>
      <c r="C711" s="19">
        <f>IFERROR(VLOOKUP(A711,'Base ATP'!$1:$1048576,4,0),"")</f>
        <v>560</v>
      </c>
      <c r="D711" s="20">
        <v>8900000</v>
      </c>
      <c r="E711" s="20">
        <v>7300000</v>
      </c>
      <c r="F711" s="13" t="s">
        <v>5398</v>
      </c>
      <c r="G711" s="13">
        <f>IFERROR(IF($F711="ALTA",$D711*1.03,
IF($F711="MEDIA",$D711*1,
IF($F711="BAJA",$D711*0.92,
IF($F711="LIQUIDAR",_xlfn.XLOOKUP(A711,Rotación!$A:$A,Rotación!$O:$O,0,0,-1),"")))),"")</f>
        <v>8188000</v>
      </c>
      <c r="H711" s="13">
        <f>IFERROR(IF($F711="ALTA",$D711*1,
IF($F711="MEDIA",$D711*0.97,
IF($F711="BAJA",$D711*0.9,
IF($F711="LIQUIDAR",_xlfn.XLOOKUP(A711,Rotación!$A:$A,Rotación!$O:$O,0,0,-1),"")))),"")</f>
        <v>8010000</v>
      </c>
      <c r="I711" s="13">
        <f>IFERROR(IF($F711="ALTA",$D711*0.97,
IF($F711="MEDIA",$D711*0.94,
IF($F711="BAJA",$D711*0.87,
IF($F711="LIQUIDAR",_xlfn.XLOOKUP(A711,Rotación!$A:$A,Rotación!$O:$O,0,0,-1),"")))),"")</f>
        <v>7743000</v>
      </c>
      <c r="J711" s="13">
        <f>IFERROR(IF($F711="ALTA",$D711*0.94,
IF($F711="MEDIA",$D711*0.9,
IF($F711="BAJA",$D711*0.85,
IF($F711="LIQUIDAR",_xlfn.XLOOKUP(A711,Rotación!$A:$A,Rotación!$O:$O,0,0,-1),"")))),"")</f>
        <v>7565000</v>
      </c>
      <c r="K711" s="13" t="str">
        <f>_xlfn.XLOOKUP(A711,Rotación!$A:$A,Rotación!$P:$P,"",0,-1)</f>
        <v/>
      </c>
      <c r="L711" s="25" t="e">
        <f t="shared" si="46"/>
        <v>#VALUE!</v>
      </c>
      <c r="M711" s="26">
        <f t="shared" si="47"/>
        <v>0.8202247191011236</v>
      </c>
      <c r="N711" s="22" t="str">
        <f>IFERROR(VLOOKUP(A711,'Base ATR'!$1:$1048576,2,0),"")</f>
        <v/>
      </c>
      <c r="O711" s="23" t="str">
        <f t="shared" ca="1" si="44"/>
        <v/>
      </c>
      <c r="P711" t="str">
        <f t="shared" si="45"/>
        <v/>
      </c>
      <c r="R711" t="e">
        <f>VLOOKUP(A711,FORMULA!A:A,1,0)</f>
        <v>#N/A</v>
      </c>
    </row>
    <row r="712" spans="1:18" x14ac:dyDescent="0.3">
      <c r="A712" t="s">
        <v>6372</v>
      </c>
      <c r="B712" t="str">
        <f>IFERROR(VLOOKUP(A712,'Base ATP'!$1:$1048576,3,0),"")</f>
        <v>JAC</v>
      </c>
      <c r="C712" s="19" t="str">
        <f>IFERROR(VLOOKUP(A712,'Base ATP'!$1:$1048576,4,0),"")</f>
        <v>E-JS1</v>
      </c>
      <c r="D712" s="20">
        <v>7900000</v>
      </c>
      <c r="E712" s="20">
        <v>6500000</v>
      </c>
      <c r="F712" s="13" t="s">
        <v>5398</v>
      </c>
      <c r="G712" s="13">
        <f>IFERROR(IF($F712="ALTA",$D712*1.03,
IF($F712="MEDIA",$D712*1,
IF($F712="BAJA",$D712*0.92,
IF($F712="LIQUIDAR",_xlfn.XLOOKUP(A712,Rotación!$A:$A,Rotación!$O:$O,0,0,-1),"")))),"")</f>
        <v>7268000</v>
      </c>
      <c r="H712" s="13">
        <f>IFERROR(IF($F712="ALTA",$D712*1,
IF($F712="MEDIA",$D712*0.97,
IF($F712="BAJA",$D712*0.9,
IF($F712="LIQUIDAR",_xlfn.XLOOKUP(A712,Rotación!$A:$A,Rotación!$O:$O,0,0,-1),"")))),"")</f>
        <v>7110000</v>
      </c>
      <c r="I712" s="13">
        <f>IFERROR(IF($F712="ALTA",$D712*0.97,
IF($F712="MEDIA",$D712*0.94,
IF($F712="BAJA",$D712*0.87,
IF($F712="LIQUIDAR",_xlfn.XLOOKUP(A712,Rotación!$A:$A,Rotación!$O:$O,0,0,-1),"")))),"")</f>
        <v>6873000</v>
      </c>
      <c r="J712" s="13">
        <f>IFERROR(IF($F712="ALTA",$D712*0.94,
IF($F712="MEDIA",$D712*0.9,
IF($F712="BAJA",$D712*0.85,
IF($F712="LIQUIDAR",_xlfn.XLOOKUP(A712,Rotación!$A:$A,Rotación!$O:$O,0,0,-1),"")))),"")</f>
        <v>6715000</v>
      </c>
      <c r="K712" s="13" t="str">
        <f>_xlfn.XLOOKUP(A712,Rotación!$A:$A,Rotación!$P:$P,"",0,-1)</f>
        <v/>
      </c>
      <c r="L712" s="25" t="e">
        <f t="shared" si="46"/>
        <v>#VALUE!</v>
      </c>
      <c r="M712" s="26">
        <f t="shared" si="47"/>
        <v>0.82278481012658233</v>
      </c>
      <c r="N712" s="22" t="str">
        <f>IFERROR(VLOOKUP(A712,'Base ATR'!$1:$1048576,2,0),"")</f>
        <v/>
      </c>
      <c r="O712" s="23" t="str">
        <f t="shared" ca="1" si="44"/>
        <v/>
      </c>
      <c r="P712" t="str">
        <f t="shared" si="45"/>
        <v/>
      </c>
      <c r="R712" t="e">
        <f>VLOOKUP(A712,FORMULA!A:A,1,0)</f>
        <v>#N/A</v>
      </c>
    </row>
    <row r="713" spans="1:18" x14ac:dyDescent="0.3">
      <c r="A713" t="s">
        <v>6373</v>
      </c>
      <c r="B713" t="str">
        <f>IFERROR(VLOOKUP(A713,'Base ATP'!$1:$1048576,3,0),"")</f>
        <v>TOYOTA</v>
      </c>
      <c r="C713" s="19" t="str">
        <f>IFERROR(VLOOKUP(A713,'Base ATP'!$1:$1048576,4,0),"")</f>
        <v>RUSH</v>
      </c>
      <c r="D713" s="20">
        <v>13750000</v>
      </c>
      <c r="E713" s="20">
        <v>11600000</v>
      </c>
      <c r="F713" s="13" t="s">
        <v>5398</v>
      </c>
      <c r="G713" s="13">
        <f>IFERROR(IF($F713="ALTA",$D713*1.03,
IF($F713="MEDIA",$D713*1,
IF($F713="BAJA",$D713*0.92,
IF($F713="LIQUIDAR",_xlfn.XLOOKUP(A713,Rotación!$A:$A,Rotación!$O:$O,0,0,-1),"")))),"")</f>
        <v>12650000</v>
      </c>
      <c r="H713" s="13">
        <f>IFERROR(IF($F713="ALTA",$D713*1,
IF($F713="MEDIA",$D713*0.97,
IF($F713="BAJA",$D713*0.9,
IF($F713="LIQUIDAR",_xlfn.XLOOKUP(A713,Rotación!$A:$A,Rotación!$O:$O,0,0,-1),"")))),"")</f>
        <v>12375000</v>
      </c>
      <c r="I713" s="13">
        <f>IFERROR(IF($F713="ALTA",$D713*0.97,
IF($F713="MEDIA",$D713*0.94,
IF($F713="BAJA",$D713*0.87,
IF($F713="LIQUIDAR",_xlfn.XLOOKUP(A713,Rotación!$A:$A,Rotación!$O:$O,0,0,-1),"")))),"")</f>
        <v>11962500</v>
      </c>
      <c r="J713" s="13">
        <f>IFERROR(IF($F713="ALTA",$D713*0.94,
IF($F713="MEDIA",$D713*0.9,
IF($F713="BAJA",$D713*0.85,
IF($F713="LIQUIDAR",_xlfn.XLOOKUP(A713,Rotación!$A:$A,Rotación!$O:$O,0,0,-1),"")))),"")</f>
        <v>11687500</v>
      </c>
      <c r="K713" s="13" t="str">
        <f>_xlfn.XLOOKUP(A713,Rotación!$A:$A,Rotación!$P:$P,"",0,-1)</f>
        <v/>
      </c>
      <c r="L713" s="25" t="e">
        <f t="shared" si="46"/>
        <v>#VALUE!</v>
      </c>
      <c r="M713" s="26">
        <f t="shared" si="47"/>
        <v>0.84363636363636363</v>
      </c>
      <c r="N713" s="22" t="str">
        <f>IFERROR(VLOOKUP(A713,'Base ATR'!$1:$1048576,2,0),"")</f>
        <v/>
      </c>
      <c r="O713" s="23" t="str">
        <f t="shared" ca="1" si="44"/>
        <v/>
      </c>
      <c r="P713" t="str">
        <f t="shared" si="45"/>
        <v/>
      </c>
      <c r="R713" t="e">
        <f>VLOOKUP(A713,FORMULA!A:A,1,0)</f>
        <v>#N/A</v>
      </c>
    </row>
    <row r="714" spans="1:18" x14ac:dyDescent="0.3">
      <c r="A714" t="s">
        <v>6374</v>
      </c>
      <c r="B714" t="str">
        <f>IFERROR(VLOOKUP(A714,'Base ATP'!$1:$1048576,3,0),"")</f>
        <v>VOLKSWAGEN</v>
      </c>
      <c r="C714" s="19" t="str">
        <f>IFERROR(VLOOKUP(A714,'Base ATP'!$1:$1048576,4,0),"")</f>
        <v>VIRTUS</v>
      </c>
      <c r="D714" s="20">
        <v>7600000</v>
      </c>
      <c r="E714" s="20">
        <v>6300000</v>
      </c>
      <c r="F714" s="13" t="s">
        <v>5398</v>
      </c>
      <c r="G714" s="13">
        <f>IFERROR(IF($F714="ALTA",$D714*1.03,
IF($F714="MEDIA",$D714*1,
IF($F714="BAJA",$D714*0.92,
IF($F714="LIQUIDAR",_xlfn.XLOOKUP(A714,Rotación!$A:$A,Rotación!$O:$O,0,0,-1),"")))),"")</f>
        <v>6992000</v>
      </c>
      <c r="H714" s="13">
        <f>IFERROR(IF($F714="ALTA",$D714*1,
IF($F714="MEDIA",$D714*0.97,
IF($F714="BAJA",$D714*0.9,
IF($F714="LIQUIDAR",_xlfn.XLOOKUP(A714,Rotación!$A:$A,Rotación!$O:$O,0,0,-1),"")))),"")</f>
        <v>6840000</v>
      </c>
      <c r="I714" s="13">
        <f>IFERROR(IF($F714="ALTA",$D714*0.97,
IF($F714="MEDIA",$D714*0.94,
IF($F714="BAJA",$D714*0.87,
IF($F714="LIQUIDAR",_xlfn.XLOOKUP(A714,Rotación!$A:$A,Rotación!$O:$O,0,0,-1),"")))),"")</f>
        <v>6612000</v>
      </c>
      <c r="J714" s="13">
        <f>IFERROR(IF($F714="ALTA",$D714*0.94,
IF($F714="MEDIA",$D714*0.9,
IF($F714="BAJA",$D714*0.85,
IF($F714="LIQUIDAR",_xlfn.XLOOKUP(A714,Rotación!$A:$A,Rotación!$O:$O,0,0,-1),"")))),"")</f>
        <v>6460000</v>
      </c>
      <c r="K714" s="13" t="str">
        <f>_xlfn.XLOOKUP(A714,Rotación!$A:$A,Rotación!$P:$P,"",0,-1)</f>
        <v/>
      </c>
      <c r="L714" s="25" t="e">
        <f t="shared" si="46"/>
        <v>#VALUE!</v>
      </c>
      <c r="M714" s="26">
        <f t="shared" si="47"/>
        <v>0.82894736842105265</v>
      </c>
      <c r="N714" s="22" t="str">
        <f>IFERROR(VLOOKUP(A714,'Base ATR'!$1:$1048576,2,0),"")</f>
        <v/>
      </c>
      <c r="O714" s="23" t="str">
        <f t="shared" ca="1" si="44"/>
        <v/>
      </c>
      <c r="P714" t="str">
        <f t="shared" si="45"/>
        <v/>
      </c>
      <c r="R714" t="e">
        <f>VLOOKUP(A714,FORMULA!A:A,1,0)</f>
        <v>#N/A</v>
      </c>
    </row>
    <row r="715" spans="1:18" x14ac:dyDescent="0.3">
      <c r="A715" t="s">
        <v>6236</v>
      </c>
      <c r="B715" t="str">
        <f>IFERROR(VLOOKUP(A715,'Base ATP'!$1:$1048576,3,0),"")</f>
        <v>PEUGEOT</v>
      </c>
      <c r="C715" s="19" t="str">
        <f>IFERROR(VLOOKUP(A715,'Base ATP'!$1:$1048576,4,0),"")</f>
        <v>LANDTREK</v>
      </c>
      <c r="D715" s="20">
        <v>21500000</v>
      </c>
      <c r="E715" s="20">
        <v>16000000</v>
      </c>
      <c r="F715" s="13" t="s">
        <v>5398</v>
      </c>
      <c r="G715" s="13">
        <f>IFERROR(IF($F715="ALTA",$D715*1.03,
IF($F715="MEDIA",$D715*1,
IF($F715="BAJA",$D715*0.92,
IF($F715="LIQUIDAR",_xlfn.XLOOKUP(A715,Rotación!$A:$A,Rotación!$O:$O,0,0,-1),"")))),"")</f>
        <v>19780000</v>
      </c>
      <c r="H715" s="13">
        <f>IFERROR(IF($F715="ALTA",$D715*1,
IF($F715="MEDIA",$D715*0.97,
IF($F715="BAJA",$D715*0.9,
IF($F715="LIQUIDAR",_xlfn.XLOOKUP(A715,Rotación!$A:$A,Rotación!$O:$O,0,0,-1),"")))),"")</f>
        <v>19350000</v>
      </c>
      <c r="I715" s="13">
        <f>IFERROR(IF($F715="ALTA",$D715*0.97,
IF($F715="MEDIA",$D715*0.94,
IF($F715="BAJA",$D715*0.87,
IF($F715="LIQUIDAR",_xlfn.XLOOKUP(A715,Rotación!$A:$A,Rotación!$O:$O,0,0,-1),"")))),"")</f>
        <v>18705000</v>
      </c>
      <c r="J715" s="13">
        <f>IFERROR(IF($F715="ALTA",$D715*0.94,
IF($F715="MEDIA",$D715*0.9,
IF($F715="BAJA",$D715*0.85,
IF($F715="LIQUIDAR",_xlfn.XLOOKUP(A715,Rotación!$A:$A,Rotación!$O:$O,0,0,-1),"")))),"")</f>
        <v>18275000</v>
      </c>
      <c r="K715" s="13">
        <f>_xlfn.XLOOKUP(A715,Rotación!$A:$A,Rotación!$P:$P,"",0,-1)</f>
        <v>19990000</v>
      </c>
      <c r="L715" s="25">
        <f t="shared" si="46"/>
        <v>-1510000</v>
      </c>
      <c r="M715" s="26">
        <f t="shared" si="47"/>
        <v>0.7441860465116279</v>
      </c>
      <c r="N715" s="22">
        <f>IFERROR(VLOOKUP(A715,'Base ATR'!$1:$1048576,2,0),"")</f>
        <v>46108.678472222222</v>
      </c>
      <c r="O715" s="23">
        <f t="shared" ca="1" si="44"/>
        <v>117.3215277777781</v>
      </c>
      <c r="P715" t="str">
        <f t="shared" si="45"/>
        <v>BAJO MERCADO</v>
      </c>
      <c r="R715" t="e">
        <f>VLOOKUP(A715,FORMULA!A:A,1,0)</f>
        <v>#N/A</v>
      </c>
    </row>
    <row r="716" spans="1:18" x14ac:dyDescent="0.3">
      <c r="A716" t="s">
        <v>6375</v>
      </c>
      <c r="B716" t="str">
        <f>IFERROR(VLOOKUP(A716,'Base ATP'!$1:$1048576,3,0),"")</f>
        <v>MAZDA</v>
      </c>
      <c r="C716" s="19" t="str">
        <f>IFERROR(VLOOKUP(A716,'Base ATP'!$1:$1048576,4,0),"")</f>
        <v>ALL-NEW CX-30</v>
      </c>
      <c r="D716" s="20">
        <v>21000000</v>
      </c>
      <c r="E716" s="20">
        <v>19000000</v>
      </c>
      <c r="F716" s="13" t="s">
        <v>5398</v>
      </c>
      <c r="G716" s="13">
        <f>IFERROR(IF($F716="ALTA",$D716*1.03,
IF($F716="MEDIA",$D716*1,
IF($F716="BAJA",$D716*0.92,
IF($F716="LIQUIDAR",_xlfn.XLOOKUP(A716,Rotación!$A:$A,Rotación!$O:$O,0,0,-1),"")))),"")</f>
        <v>19320000</v>
      </c>
      <c r="H716" s="13">
        <f>IFERROR(IF($F716="ALTA",$D716*1,
IF($F716="MEDIA",$D716*0.97,
IF($F716="BAJA",$D716*0.9,
IF($F716="LIQUIDAR",_xlfn.XLOOKUP(A716,Rotación!$A:$A,Rotación!$O:$O,0,0,-1),"")))),"")</f>
        <v>18900000</v>
      </c>
      <c r="I716" s="13">
        <f>IFERROR(IF($F716="ALTA",$D716*0.97,
IF($F716="MEDIA",$D716*0.94,
IF($F716="BAJA",$D716*0.87,
IF($F716="LIQUIDAR",_xlfn.XLOOKUP(A716,Rotación!$A:$A,Rotación!$O:$O,0,0,-1),"")))),"")</f>
        <v>18270000</v>
      </c>
      <c r="J716" s="13">
        <f>IFERROR(IF($F716="ALTA",$D716*0.94,
IF($F716="MEDIA",$D716*0.9,
IF($F716="BAJA",$D716*0.85,
IF($F716="LIQUIDAR",_xlfn.XLOOKUP(A716,Rotación!$A:$A,Rotación!$O:$O,0,0,-1),"")))),"")</f>
        <v>17850000</v>
      </c>
      <c r="K716" s="13" t="str">
        <f>_xlfn.XLOOKUP(A716,Rotación!$A:$A,Rotación!$P:$P,"",0,-1)</f>
        <v/>
      </c>
      <c r="L716" s="25" t="e">
        <f t="shared" si="46"/>
        <v>#VALUE!</v>
      </c>
      <c r="M716" s="26">
        <f t="shared" si="47"/>
        <v>0.90476190476190477</v>
      </c>
      <c r="N716" s="22" t="str">
        <f>IFERROR(VLOOKUP(A716,'Base ATR'!$1:$1048576,2,0),"")</f>
        <v/>
      </c>
      <c r="O716" s="23" t="str">
        <f t="shared" ca="1" si="44"/>
        <v/>
      </c>
      <c r="P716" t="str">
        <f t="shared" si="45"/>
        <v/>
      </c>
      <c r="R716" t="e">
        <f>VLOOKUP(A716,FORMULA!A:A,1,0)</f>
        <v>#N/A</v>
      </c>
    </row>
    <row r="717" spans="1:18" x14ac:dyDescent="0.3">
      <c r="A717" t="s">
        <v>6376</v>
      </c>
      <c r="B717" t="str">
        <f>IFERROR(VLOOKUP(A717,'Base ATP'!$1:$1048576,3,0),"")</f>
        <v>JEEP</v>
      </c>
      <c r="C717" s="19" t="str">
        <f>IFERROR(VLOOKUP(A717,'Base ATP'!$1:$1048576,4,0),"")</f>
        <v>GRAND CHEROKEE</v>
      </c>
      <c r="D717" s="20">
        <v>20900000</v>
      </c>
      <c r="E717" s="20">
        <v>16700000</v>
      </c>
      <c r="F717" s="13" t="s">
        <v>5398</v>
      </c>
      <c r="G717" s="13">
        <f>IFERROR(IF($F717="ALTA",$D717*1.03,
IF($F717="MEDIA",$D717*1,
IF($F717="BAJA",$D717*0.92,
IF($F717="LIQUIDAR",_xlfn.XLOOKUP(A717,Rotación!$A:$A,Rotación!$O:$O,0,0,-1),"")))),"")</f>
        <v>19228000</v>
      </c>
      <c r="H717" s="13">
        <f>IFERROR(IF($F717="ALTA",$D717*1,
IF($F717="MEDIA",$D717*0.97,
IF($F717="BAJA",$D717*0.9,
IF($F717="LIQUIDAR",_xlfn.XLOOKUP(A717,Rotación!$A:$A,Rotación!$O:$O,0,0,-1),"")))),"")</f>
        <v>18810000</v>
      </c>
      <c r="I717" s="13">
        <f>IFERROR(IF($F717="ALTA",$D717*0.97,
IF($F717="MEDIA",$D717*0.94,
IF($F717="BAJA",$D717*0.87,
IF($F717="LIQUIDAR",_xlfn.XLOOKUP(A717,Rotación!$A:$A,Rotación!$O:$O,0,0,-1),"")))),"")</f>
        <v>18183000</v>
      </c>
      <c r="J717" s="13">
        <f>IFERROR(IF($F717="ALTA",$D717*0.94,
IF($F717="MEDIA",$D717*0.9,
IF($F717="BAJA",$D717*0.85,
IF($F717="LIQUIDAR",_xlfn.XLOOKUP(A717,Rotación!$A:$A,Rotación!$O:$O,0,0,-1),"")))),"")</f>
        <v>17765000</v>
      </c>
      <c r="K717" s="13" t="str">
        <f>_xlfn.XLOOKUP(A717,Rotación!$A:$A,Rotación!$P:$P,"",0,-1)</f>
        <v/>
      </c>
      <c r="L717" s="25" t="e">
        <f t="shared" si="46"/>
        <v>#VALUE!</v>
      </c>
      <c r="M717" s="26">
        <f t="shared" si="47"/>
        <v>0.79904306220095689</v>
      </c>
      <c r="N717" s="22" t="str">
        <f>IFERROR(VLOOKUP(A717,'Base ATR'!$1:$1048576,2,0),"")</f>
        <v/>
      </c>
      <c r="O717" s="23" t="str">
        <f t="shared" ca="1" si="44"/>
        <v/>
      </c>
      <c r="P717" t="str">
        <f t="shared" si="45"/>
        <v/>
      </c>
      <c r="R717" t="e">
        <f>VLOOKUP(A717,FORMULA!A:A,1,0)</f>
        <v>#N/A</v>
      </c>
    </row>
    <row r="718" spans="1:18" x14ac:dyDescent="0.3">
      <c r="A718" t="s">
        <v>6377</v>
      </c>
      <c r="B718" t="str">
        <f>IFERROR(VLOOKUP(A718,'Base ATP'!$1:$1048576,3,0),"")</f>
        <v>KIA</v>
      </c>
      <c r="C718" s="19" t="str">
        <f>IFERROR(VLOOKUP(A718,'Base ATP'!$1:$1048576,4,0),"")</f>
        <v>SOLUTO</v>
      </c>
      <c r="D718" s="20">
        <v>7800000</v>
      </c>
      <c r="E718" s="20">
        <v>6500000</v>
      </c>
      <c r="F718" s="13" t="s">
        <v>5398</v>
      </c>
      <c r="G718" s="13">
        <f>IFERROR(IF($F718="ALTA",$D718*1.03,
IF($F718="MEDIA",$D718*1,
IF($F718="BAJA",$D718*0.92,
IF($F718="LIQUIDAR",_xlfn.XLOOKUP(A718,Rotación!$A:$A,Rotación!$O:$O,0,0,-1),"")))),"")</f>
        <v>7176000</v>
      </c>
      <c r="H718" s="13">
        <f>IFERROR(IF($F718="ALTA",$D718*1,
IF($F718="MEDIA",$D718*0.97,
IF($F718="BAJA",$D718*0.9,
IF($F718="LIQUIDAR",_xlfn.XLOOKUP(A718,Rotación!$A:$A,Rotación!$O:$O,0,0,-1),"")))),"")</f>
        <v>7020000</v>
      </c>
      <c r="I718" s="13">
        <f>IFERROR(IF($F718="ALTA",$D718*0.97,
IF($F718="MEDIA",$D718*0.94,
IF($F718="BAJA",$D718*0.87,
IF($F718="LIQUIDAR",_xlfn.XLOOKUP(A718,Rotación!$A:$A,Rotación!$O:$O,0,0,-1),"")))),"")</f>
        <v>6786000</v>
      </c>
      <c r="J718" s="13">
        <f>IFERROR(IF($F718="ALTA",$D718*0.94,
IF($F718="MEDIA",$D718*0.9,
IF($F718="BAJA",$D718*0.85,
IF($F718="LIQUIDAR",_xlfn.XLOOKUP(A718,Rotación!$A:$A,Rotación!$O:$O,0,0,-1),"")))),"")</f>
        <v>6630000</v>
      </c>
      <c r="K718" s="13" t="str">
        <f>_xlfn.XLOOKUP(A718,Rotación!$A:$A,Rotación!$P:$P,"",0,-1)</f>
        <v/>
      </c>
      <c r="L718" s="25" t="e">
        <f t="shared" si="46"/>
        <v>#VALUE!</v>
      </c>
      <c r="M718" s="26">
        <f t="shared" si="47"/>
        <v>0.83333333333333337</v>
      </c>
      <c r="N718" s="22" t="str">
        <f>IFERROR(VLOOKUP(A718,'Base ATR'!$1:$1048576,2,0),"")</f>
        <v/>
      </c>
      <c r="O718" s="23" t="str">
        <f t="shared" ca="1" si="44"/>
        <v/>
      </c>
      <c r="P718" t="str">
        <f t="shared" si="45"/>
        <v/>
      </c>
      <c r="R718" t="e">
        <f>VLOOKUP(A718,FORMULA!A:A,1,0)</f>
        <v>#N/A</v>
      </c>
    </row>
    <row r="719" spans="1:18" x14ac:dyDescent="0.3">
      <c r="A719" t="s">
        <v>6378</v>
      </c>
      <c r="B719" t="str">
        <f>IFERROR(VLOOKUP(A719,'Base ATP'!$1:$1048576,3,0),"")</f>
        <v>KIA</v>
      </c>
      <c r="C719" s="19" t="str">
        <f>IFERROR(VLOOKUP(A719,'Base ATP'!$1:$1048576,4,0),"")</f>
        <v>RIO 5</v>
      </c>
      <c r="D719" s="20">
        <v>11200000</v>
      </c>
      <c r="E719" s="20">
        <v>7600000</v>
      </c>
      <c r="F719" s="13" t="s">
        <v>5398</v>
      </c>
      <c r="G719" s="13">
        <f>IFERROR(IF($F719="ALTA",$D719*1.03,
IF($F719="MEDIA",$D719*1,
IF($F719="BAJA",$D719*0.92,
IF($F719="LIQUIDAR",_xlfn.XLOOKUP(A719,Rotación!$A:$A,Rotación!$O:$O,0,0,-1),"")))),"")</f>
        <v>10304000</v>
      </c>
      <c r="H719" s="13">
        <f>IFERROR(IF($F719="ALTA",$D719*1,
IF($F719="MEDIA",$D719*0.97,
IF($F719="BAJA",$D719*0.9,
IF($F719="LIQUIDAR",_xlfn.XLOOKUP(A719,Rotación!$A:$A,Rotación!$O:$O,0,0,-1),"")))),"")</f>
        <v>10080000</v>
      </c>
      <c r="I719" s="13">
        <f>IFERROR(IF($F719="ALTA",$D719*0.97,
IF($F719="MEDIA",$D719*0.94,
IF($F719="BAJA",$D719*0.87,
IF($F719="LIQUIDAR",_xlfn.XLOOKUP(A719,Rotación!$A:$A,Rotación!$O:$O,0,0,-1),"")))),"")</f>
        <v>9744000</v>
      </c>
      <c r="J719" s="13">
        <f>IFERROR(IF($F719="ALTA",$D719*0.94,
IF($F719="MEDIA",$D719*0.9,
IF($F719="BAJA",$D719*0.85,
IF($F719="LIQUIDAR",_xlfn.XLOOKUP(A719,Rotación!$A:$A,Rotación!$O:$O,0,0,-1),"")))),"")</f>
        <v>9520000</v>
      </c>
      <c r="K719" s="13" t="str">
        <f>_xlfn.XLOOKUP(A719,Rotación!$A:$A,Rotación!$P:$P,"",0,-1)</f>
        <v/>
      </c>
      <c r="L719" s="25" t="e">
        <f t="shared" si="46"/>
        <v>#VALUE!</v>
      </c>
      <c r="M719" s="26">
        <f t="shared" si="47"/>
        <v>0.6785714285714286</v>
      </c>
      <c r="N719" s="22">
        <f>IFERROR(VLOOKUP(A719,'Base ATR'!$1:$1048576,2,0),"")</f>
        <v>46111.73333333333</v>
      </c>
      <c r="O719" s="23">
        <f t="shared" ca="1" si="44"/>
        <v>114.26666666667006</v>
      </c>
      <c r="P719" t="str">
        <f t="shared" si="45"/>
        <v>SOBRE MERCADO</v>
      </c>
      <c r="R719" t="e">
        <f>VLOOKUP(A719,FORMULA!A:A,1,0)</f>
        <v>#N/A</v>
      </c>
    </row>
    <row r="720" spans="1:18" x14ac:dyDescent="0.3">
      <c r="A720" t="s">
        <v>6379</v>
      </c>
      <c r="B720" t="str">
        <f>IFERROR(VLOOKUP(A720,'Base ATP'!$1:$1048576,3,0),"")</f>
        <v>CHEVROLET</v>
      </c>
      <c r="C720" s="19" t="str">
        <f>IFERROR(VLOOKUP(A720,'Base ATP'!$1:$1048576,4,0),"")</f>
        <v>ALL NEW TRACKER</v>
      </c>
      <c r="D720" s="20">
        <v>10200000</v>
      </c>
      <c r="E720" s="20">
        <v>8500000</v>
      </c>
      <c r="F720" s="13" t="s">
        <v>4033</v>
      </c>
      <c r="G720" s="13">
        <f>IFERROR(IF($F720="ALTA",$D720*1.03,
IF($F720="MEDIA",$D720*1,
IF($F720="BAJA",$D720*0.92,
IF($F720="LIQUIDAR",_xlfn.XLOOKUP(A720,Rotación!$A:$A,Rotación!$O:$O,0,0,-1),"")))),"")</f>
        <v>10200000</v>
      </c>
      <c r="H720" s="13">
        <f>IFERROR(IF($F720="ALTA",$D720*1,
IF($F720="MEDIA",$D720*0.97,
IF($F720="BAJA",$D720*0.9,
IF($F720="LIQUIDAR",_xlfn.XLOOKUP(A720,Rotación!$A:$A,Rotación!$O:$O,0,0,-1),"")))),"")</f>
        <v>9894000</v>
      </c>
      <c r="I720" s="13">
        <f>IFERROR(IF($F720="ALTA",$D720*0.97,
IF($F720="MEDIA",$D720*0.94,
IF($F720="BAJA",$D720*0.87,
IF($F720="LIQUIDAR",_xlfn.XLOOKUP(A720,Rotación!$A:$A,Rotación!$O:$O,0,0,-1),"")))),"")</f>
        <v>9588000</v>
      </c>
      <c r="J720" s="13">
        <f>IFERROR(IF($F720="ALTA",$D720*0.94,
IF($F720="MEDIA",$D720*0.9,
IF($F720="BAJA",$D720*0.85,
IF($F720="LIQUIDAR",_xlfn.XLOOKUP(A720,Rotación!$A:$A,Rotación!$O:$O,0,0,-1),"")))),"")</f>
        <v>9180000</v>
      </c>
      <c r="K720" s="13" t="str">
        <f>_xlfn.XLOOKUP(A720,Rotación!$A:$A,Rotación!$P:$P,"",0,-1)</f>
        <v/>
      </c>
      <c r="L720" s="25" t="e">
        <f t="shared" si="46"/>
        <v>#VALUE!</v>
      </c>
      <c r="M720" s="26">
        <f t="shared" si="47"/>
        <v>0.83333333333333337</v>
      </c>
      <c r="N720" s="22" t="str">
        <f>IFERROR(VLOOKUP(A720,'Base ATR'!$1:$1048576,2,0),"")</f>
        <v/>
      </c>
      <c r="O720" s="23" t="str">
        <f t="shared" ca="1" si="44"/>
        <v/>
      </c>
      <c r="P720" t="str">
        <f t="shared" si="45"/>
        <v/>
      </c>
      <c r="R720" t="e">
        <f>VLOOKUP(A720,FORMULA!A:A,1,0)</f>
        <v>#N/A</v>
      </c>
    </row>
    <row r="721" spans="1:18" x14ac:dyDescent="0.3">
      <c r="A721" t="s">
        <v>6380</v>
      </c>
      <c r="B721" t="str">
        <f>IFERROR(VLOOKUP(A721,'Base ATP'!$1:$1048576,3,0),"")</f>
        <v>OMODA</v>
      </c>
      <c r="C721" s="19" t="str">
        <f>IFERROR(VLOOKUP(A721,'Base ATP'!$1:$1048576,4,0),"")</f>
        <v>C5</v>
      </c>
      <c r="D721" s="20">
        <v>14000000</v>
      </c>
      <c r="E721" s="20">
        <v>11500000</v>
      </c>
      <c r="F721" s="13" t="s">
        <v>4033</v>
      </c>
      <c r="G721" s="13">
        <f>IFERROR(IF($F721="ALTA",$D721*1.03,
IF($F721="MEDIA",$D721*1,
IF($F721="BAJA",$D721*0.92,
IF($F721="LIQUIDAR",_xlfn.XLOOKUP(A721,Rotación!$A:$A,Rotación!$O:$O,0,0,-1),"")))),"")</f>
        <v>14000000</v>
      </c>
      <c r="H721" s="13">
        <f>IFERROR(IF($F721="ALTA",$D721*1,
IF($F721="MEDIA",$D721*0.97,
IF($F721="BAJA",$D721*0.9,
IF($F721="LIQUIDAR",_xlfn.XLOOKUP(A721,Rotación!$A:$A,Rotación!$O:$O,0,0,-1),"")))),"")</f>
        <v>13580000</v>
      </c>
      <c r="I721" s="13">
        <f>IFERROR(IF($F721="ALTA",$D721*0.97,
IF($F721="MEDIA",$D721*0.94,
IF($F721="BAJA",$D721*0.87,
IF($F721="LIQUIDAR",_xlfn.XLOOKUP(A721,Rotación!$A:$A,Rotación!$O:$O,0,0,-1),"")))),"")</f>
        <v>13160000</v>
      </c>
      <c r="J721" s="13">
        <f>IFERROR(IF($F721="ALTA",$D721*0.94,
IF($F721="MEDIA",$D721*0.9,
IF($F721="BAJA",$D721*0.85,
IF($F721="LIQUIDAR",_xlfn.XLOOKUP(A721,Rotación!$A:$A,Rotación!$O:$O,0,0,-1),"")))),"")</f>
        <v>12600000</v>
      </c>
      <c r="K721" s="13" t="str">
        <f>_xlfn.XLOOKUP(A721,Rotación!$A:$A,Rotación!$P:$P,"",0,-1)</f>
        <v/>
      </c>
      <c r="L721" s="25" t="e">
        <f t="shared" si="46"/>
        <v>#VALUE!</v>
      </c>
      <c r="M721" s="26">
        <f t="shared" si="47"/>
        <v>0.8214285714285714</v>
      </c>
      <c r="N721" s="22" t="str">
        <f>IFERROR(VLOOKUP(A721,'Base ATR'!$1:$1048576,2,0),"")</f>
        <v/>
      </c>
      <c r="O721" s="23" t="str">
        <f t="shared" ref="O721:O784" ca="1" si="48">IF(N721="","",TODAY()-N721)</f>
        <v/>
      </c>
      <c r="P721" t="str">
        <f t="shared" ref="P721:P784" si="49">IF(N721="", "", IF(K721 &gt; D721, "SOBRE MERCADO", IF(K721 &lt; D721, "BAJO MERCADO", "ALINEADO")))</f>
        <v/>
      </c>
      <c r="R721" t="e">
        <f>VLOOKUP(A721,FORMULA!A:A,1,0)</f>
        <v>#N/A</v>
      </c>
    </row>
    <row r="722" spans="1:18" x14ac:dyDescent="0.3">
      <c r="A722" t="s">
        <v>6381</v>
      </c>
      <c r="B722" t="str">
        <f>IFERROR(VLOOKUP(A722,'Base ATP'!$1:$1048576,3,0),"")</f>
        <v>CHERY</v>
      </c>
      <c r="C722" s="19" t="str">
        <f>IFERROR(VLOOKUP(A722,'Base ATP'!$1:$1048576,4,0),"")</f>
        <v>TIGGO 7 PRO</v>
      </c>
      <c r="D722" s="20">
        <v>13000000</v>
      </c>
      <c r="E722" s="20">
        <v>10800000</v>
      </c>
      <c r="F722" s="13" t="s">
        <v>4033</v>
      </c>
      <c r="G722" s="13">
        <f>IFERROR(IF($F722="ALTA",$D722*1.03,
IF($F722="MEDIA",$D722*1,
IF($F722="BAJA",$D722*0.92,
IF($F722="LIQUIDAR",_xlfn.XLOOKUP(A722,Rotación!$A:$A,Rotación!$O:$O,0,0,-1),"")))),"")</f>
        <v>13000000</v>
      </c>
      <c r="H722" s="13">
        <f>IFERROR(IF($F722="ALTA",$D722*1,
IF($F722="MEDIA",$D722*0.97,
IF($F722="BAJA",$D722*0.9,
IF($F722="LIQUIDAR",_xlfn.XLOOKUP(A722,Rotación!$A:$A,Rotación!$O:$O,0,0,-1),"")))),"")</f>
        <v>12610000</v>
      </c>
      <c r="I722" s="13">
        <f>IFERROR(IF($F722="ALTA",$D722*0.97,
IF($F722="MEDIA",$D722*0.94,
IF($F722="BAJA",$D722*0.87,
IF($F722="LIQUIDAR",_xlfn.XLOOKUP(A722,Rotación!$A:$A,Rotación!$O:$O,0,0,-1),"")))),"")</f>
        <v>12220000</v>
      </c>
      <c r="J722" s="13">
        <f>IFERROR(IF($F722="ALTA",$D722*0.94,
IF($F722="MEDIA",$D722*0.9,
IF($F722="BAJA",$D722*0.85,
IF($F722="LIQUIDAR",_xlfn.XLOOKUP(A722,Rotación!$A:$A,Rotación!$O:$O,0,0,-1),"")))),"")</f>
        <v>11700000</v>
      </c>
      <c r="K722" s="13" t="str">
        <f>_xlfn.XLOOKUP(A722,Rotación!$A:$A,Rotación!$P:$P,"",0,-1)</f>
        <v/>
      </c>
      <c r="L722" s="25" t="e">
        <f t="shared" si="46"/>
        <v>#VALUE!</v>
      </c>
      <c r="M722" s="26">
        <f t="shared" si="47"/>
        <v>0.83076923076923082</v>
      </c>
      <c r="N722" s="22" t="str">
        <f>IFERROR(VLOOKUP(A722,'Base ATR'!$1:$1048576,2,0),"")</f>
        <v/>
      </c>
      <c r="O722" s="23" t="str">
        <f t="shared" ca="1" si="48"/>
        <v/>
      </c>
      <c r="P722" t="str">
        <f t="shared" si="49"/>
        <v/>
      </c>
      <c r="R722" t="e">
        <f>VLOOKUP(A722,FORMULA!A:A,1,0)</f>
        <v>#N/A</v>
      </c>
    </row>
    <row r="723" spans="1:18" x14ac:dyDescent="0.3">
      <c r="A723" t="s">
        <v>6382</v>
      </c>
      <c r="B723" t="str">
        <f>IFERROR(VLOOKUP(A723,'Base ATP'!$1:$1048576,3,0),"")</f>
        <v>CHEVROLET</v>
      </c>
      <c r="C723" s="19" t="str">
        <f>IFERROR(VLOOKUP(A723,'Base ATP'!$1:$1048576,4,0),"")</f>
        <v>CAPTIVA</v>
      </c>
      <c r="D723" s="20">
        <v>11600000</v>
      </c>
      <c r="E723" s="20">
        <v>9500000</v>
      </c>
      <c r="F723" s="13" t="s">
        <v>4033</v>
      </c>
      <c r="G723" s="13">
        <f>IFERROR(IF($F723="ALTA",$D723*1.03,
IF($F723="MEDIA",$D723*1,
IF($F723="BAJA",$D723*0.92,
IF($F723="LIQUIDAR",_xlfn.XLOOKUP(A723,Rotación!$A:$A,Rotación!$O:$O,0,0,-1),"")))),"")</f>
        <v>11600000</v>
      </c>
      <c r="H723" s="13">
        <f>IFERROR(IF($F723="ALTA",$D723*1,
IF($F723="MEDIA",$D723*0.97,
IF($F723="BAJA",$D723*0.9,
IF($F723="LIQUIDAR",_xlfn.XLOOKUP(A723,Rotación!$A:$A,Rotación!$O:$O,0,0,-1),"")))),"")</f>
        <v>11252000</v>
      </c>
      <c r="I723" s="13">
        <f>IFERROR(IF($F723="ALTA",$D723*0.97,
IF($F723="MEDIA",$D723*0.94,
IF($F723="BAJA",$D723*0.87,
IF($F723="LIQUIDAR",_xlfn.XLOOKUP(A723,Rotación!$A:$A,Rotación!$O:$O,0,0,-1),"")))),"")</f>
        <v>10904000</v>
      </c>
      <c r="J723" s="13">
        <f>IFERROR(IF($F723="ALTA",$D723*0.94,
IF($F723="MEDIA",$D723*0.9,
IF($F723="BAJA",$D723*0.85,
IF($F723="LIQUIDAR",_xlfn.XLOOKUP(A723,Rotación!$A:$A,Rotación!$O:$O,0,0,-1),"")))),"")</f>
        <v>10440000</v>
      </c>
      <c r="K723" s="13" t="str">
        <f>_xlfn.XLOOKUP(A723,Rotación!$A:$A,Rotación!$P:$P,"",0,-1)</f>
        <v/>
      </c>
      <c r="L723" s="25" t="e">
        <f t="shared" si="46"/>
        <v>#VALUE!</v>
      </c>
      <c r="M723" s="26">
        <f t="shared" si="47"/>
        <v>0.81896551724137934</v>
      </c>
      <c r="N723" s="22" t="str">
        <f>IFERROR(VLOOKUP(A723,'Base ATR'!$1:$1048576,2,0),"")</f>
        <v/>
      </c>
      <c r="O723" s="23" t="str">
        <f t="shared" ca="1" si="48"/>
        <v/>
      </c>
      <c r="P723" t="str">
        <f t="shared" si="49"/>
        <v/>
      </c>
      <c r="R723" t="e">
        <f>VLOOKUP(A723,FORMULA!A:A,1,0)</f>
        <v>#N/A</v>
      </c>
    </row>
    <row r="724" spans="1:18" x14ac:dyDescent="0.3">
      <c r="A724" t="s">
        <v>6383</v>
      </c>
      <c r="B724" t="str">
        <f>IFERROR(VLOOKUP(A724,'Base ATP'!$1:$1048576,3,0),"")</f>
        <v>FORD</v>
      </c>
      <c r="C724" s="19" t="str">
        <f>IFERROR(VLOOKUP(A724,'Base ATP'!$1:$1048576,4,0),"")</f>
        <v>NUEVA RANGER</v>
      </c>
      <c r="D724" s="20">
        <v>42700000</v>
      </c>
      <c r="E724" s="20">
        <v>39000000</v>
      </c>
      <c r="F724" s="13" t="s">
        <v>4033</v>
      </c>
      <c r="G724" s="13">
        <f>IFERROR(IF($F724="ALTA",$D724*1.03,
IF($F724="MEDIA",$D724*1,
IF($F724="BAJA",$D724*0.92,
IF($F724="LIQUIDAR",_xlfn.XLOOKUP(A724,Rotación!$A:$A,Rotación!$O:$O,0,0,-1),"")))),"")</f>
        <v>42700000</v>
      </c>
      <c r="H724" s="13">
        <f>IFERROR(IF($F724="ALTA",$D724*1,
IF($F724="MEDIA",$D724*0.97,
IF($F724="BAJA",$D724*0.9,
IF($F724="LIQUIDAR",_xlfn.XLOOKUP(A724,Rotación!$A:$A,Rotación!$O:$O,0,0,-1),"")))),"")</f>
        <v>41419000</v>
      </c>
      <c r="I724" s="13">
        <f>IFERROR(IF($F724="ALTA",$D724*0.97,
IF($F724="MEDIA",$D724*0.94,
IF($F724="BAJA",$D724*0.87,
IF($F724="LIQUIDAR",_xlfn.XLOOKUP(A724,Rotación!$A:$A,Rotación!$O:$O,0,0,-1),"")))),"")</f>
        <v>40138000</v>
      </c>
      <c r="J724" s="13">
        <f>IFERROR(IF($F724="ALTA",$D724*0.94,
IF($F724="MEDIA",$D724*0.9,
IF($F724="BAJA",$D724*0.85,
IF($F724="LIQUIDAR",_xlfn.XLOOKUP(A724,Rotación!$A:$A,Rotación!$O:$O,0,0,-1),"")))),"")</f>
        <v>38430000</v>
      </c>
      <c r="K724" s="13" t="str">
        <f>_xlfn.XLOOKUP(A724,Rotación!$A:$A,Rotación!$P:$P,"",0,-1)</f>
        <v/>
      </c>
      <c r="L724" s="25" t="e">
        <f t="shared" si="46"/>
        <v>#VALUE!</v>
      </c>
      <c r="M724" s="26">
        <f t="shared" si="47"/>
        <v>0.9133489461358314</v>
      </c>
      <c r="N724" s="22" t="str">
        <f>IFERROR(VLOOKUP(A724,'Base ATR'!$1:$1048576,2,0),"")</f>
        <v/>
      </c>
      <c r="O724" s="23" t="str">
        <f t="shared" ca="1" si="48"/>
        <v/>
      </c>
      <c r="P724" t="str">
        <f t="shared" si="49"/>
        <v/>
      </c>
      <c r="R724" t="e">
        <f>VLOOKUP(A724,FORMULA!A:A,1,0)</f>
        <v>#N/A</v>
      </c>
    </row>
    <row r="725" spans="1:18" x14ac:dyDescent="0.3">
      <c r="A725" t="s">
        <v>6384</v>
      </c>
      <c r="B725" t="str">
        <f>IFERROR(VLOOKUP(A725,'Base ATP'!$1:$1048576,3,0),"")</f>
        <v>GAC MOTOR</v>
      </c>
      <c r="C725" s="19" t="str">
        <f>IFERROR(VLOOKUP(A725,'Base ATP'!$1:$1048576,4,0),"")</f>
        <v>EMKOO</v>
      </c>
      <c r="D725" s="20">
        <v>13800000</v>
      </c>
      <c r="E725" s="20">
        <v>11700000</v>
      </c>
      <c r="F725" s="13" t="s">
        <v>4033</v>
      </c>
      <c r="G725" s="13">
        <f>IFERROR(IF($F725="ALTA",$D725*1.03,
IF($F725="MEDIA",$D725*1,
IF($F725="BAJA",$D725*0.92,
IF($F725="LIQUIDAR",_xlfn.XLOOKUP(A725,Rotación!$A:$A,Rotación!$O:$O,0,0,-1),"")))),"")</f>
        <v>13800000</v>
      </c>
      <c r="H725" s="13">
        <f>IFERROR(IF($F725="ALTA",$D725*1,
IF($F725="MEDIA",$D725*0.97,
IF($F725="BAJA",$D725*0.9,
IF($F725="LIQUIDAR",_xlfn.XLOOKUP(A725,Rotación!$A:$A,Rotación!$O:$O,0,0,-1),"")))),"")</f>
        <v>13386000</v>
      </c>
      <c r="I725" s="13">
        <f>IFERROR(IF($F725="ALTA",$D725*0.97,
IF($F725="MEDIA",$D725*0.94,
IF($F725="BAJA",$D725*0.87,
IF($F725="LIQUIDAR",_xlfn.XLOOKUP(A725,Rotación!$A:$A,Rotación!$O:$O,0,0,-1),"")))),"")</f>
        <v>12972000</v>
      </c>
      <c r="J725" s="13">
        <f>IFERROR(IF($F725="ALTA",$D725*0.94,
IF($F725="MEDIA",$D725*0.9,
IF($F725="BAJA",$D725*0.85,
IF($F725="LIQUIDAR",_xlfn.XLOOKUP(A725,Rotación!$A:$A,Rotación!$O:$O,0,0,-1),"")))),"")</f>
        <v>12420000</v>
      </c>
      <c r="K725" s="13" t="str">
        <f>_xlfn.XLOOKUP(A725,Rotación!$A:$A,Rotación!$P:$P,"",0,-1)</f>
        <v/>
      </c>
      <c r="L725" s="25" t="e">
        <f t="shared" si="46"/>
        <v>#VALUE!</v>
      </c>
      <c r="M725" s="26">
        <f t="shared" si="47"/>
        <v>0.84782608695652173</v>
      </c>
      <c r="N725" s="22" t="str">
        <f>IFERROR(VLOOKUP(A725,'Base ATR'!$1:$1048576,2,0),"")</f>
        <v/>
      </c>
      <c r="O725" s="23" t="str">
        <f t="shared" ca="1" si="48"/>
        <v/>
      </c>
      <c r="P725" t="str">
        <f t="shared" si="49"/>
        <v/>
      </c>
      <c r="R725" t="e">
        <f>VLOOKUP(A725,FORMULA!A:A,1,0)</f>
        <v>#N/A</v>
      </c>
    </row>
    <row r="726" spans="1:18" x14ac:dyDescent="0.3">
      <c r="A726" t="s">
        <v>6385</v>
      </c>
      <c r="B726" t="str">
        <f>IFERROR(VLOOKUP(A726,'Base ATP'!$1:$1048576,3,0),"")</f>
        <v>PEUGEOT</v>
      </c>
      <c r="C726" s="19" t="str">
        <f>IFERROR(VLOOKUP(A726,'Base ATP'!$1:$1048576,4,0),"")</f>
        <v>BOXER</v>
      </c>
      <c r="D726" s="20">
        <v>22800000</v>
      </c>
      <c r="E726" s="20">
        <v>17500000</v>
      </c>
      <c r="F726" s="13" t="s">
        <v>5398</v>
      </c>
      <c r="G726" s="13">
        <f>IFERROR(IF($F726="ALTA",$D726*1.03,
IF($F726="MEDIA",$D726*1,
IF($F726="BAJA",$D726*0.92,
IF($F726="LIQUIDAR",_xlfn.XLOOKUP(A726,Rotación!$A:$A,Rotación!$O:$O,0,0,-1),"")))),"")</f>
        <v>20976000</v>
      </c>
      <c r="H726" s="13">
        <f>IFERROR(IF($F726="ALTA",$D726*1,
IF($F726="MEDIA",$D726*0.97,
IF($F726="BAJA",$D726*0.9,
IF($F726="LIQUIDAR",_xlfn.XLOOKUP(A726,Rotación!$A:$A,Rotación!$O:$O,0,0,-1),"")))),"")</f>
        <v>20520000</v>
      </c>
      <c r="I726" s="13">
        <f>IFERROR(IF($F726="ALTA",$D726*0.97,
IF($F726="MEDIA",$D726*0.94,
IF($F726="BAJA",$D726*0.87,
IF($F726="LIQUIDAR",_xlfn.XLOOKUP(A726,Rotación!$A:$A,Rotación!$O:$O,0,0,-1),"")))),"")</f>
        <v>19836000</v>
      </c>
      <c r="J726" s="13">
        <f>IFERROR(IF($F726="ALTA",$D726*0.94,
IF($F726="MEDIA",$D726*0.9,
IF($F726="BAJA",$D726*0.85,
IF($F726="LIQUIDAR",_xlfn.XLOOKUP(A726,Rotación!$A:$A,Rotación!$O:$O,0,0,-1),"")))),"")</f>
        <v>19380000</v>
      </c>
      <c r="K726" s="13" t="str">
        <f>_xlfn.XLOOKUP(A726,Rotación!$A:$A,Rotación!$P:$P,"",0,-1)</f>
        <v/>
      </c>
      <c r="L726" s="25" t="e">
        <f t="shared" si="46"/>
        <v>#VALUE!</v>
      </c>
      <c r="M726" s="26">
        <f t="shared" si="47"/>
        <v>0.76754385964912286</v>
      </c>
      <c r="N726" s="22" t="str">
        <f>IFERROR(VLOOKUP(A726,'Base ATR'!$1:$1048576,2,0),"")</f>
        <v/>
      </c>
      <c r="O726" s="23" t="str">
        <f t="shared" ca="1" si="48"/>
        <v/>
      </c>
      <c r="P726" t="str">
        <f t="shared" si="49"/>
        <v/>
      </c>
      <c r="R726" t="e">
        <f>VLOOKUP(A726,FORMULA!A:A,1,0)</f>
        <v>#N/A</v>
      </c>
    </row>
    <row r="727" spans="1:18" x14ac:dyDescent="0.3">
      <c r="A727" t="s">
        <v>5530</v>
      </c>
      <c r="B727" t="str">
        <f>IFERROR(VLOOKUP(A727,'Base ATP'!$1:$1048576,3,0),"")</f>
        <v>DFSK</v>
      </c>
      <c r="C727" s="19" t="str">
        <f>IFERROR(VLOOKUP(A727,'Base ATP'!$1:$1048576,4,0),"")</f>
        <v>TRUCK</v>
      </c>
      <c r="D727" s="20">
        <v>7700000</v>
      </c>
      <c r="E727" s="20">
        <v>6500000</v>
      </c>
      <c r="F727" s="13" t="s">
        <v>5398</v>
      </c>
      <c r="G727" s="13">
        <f>IFERROR(IF($F727="ALTA",$D727*1.03,
IF($F727="MEDIA",$D727*1,
IF($F727="BAJA",$D727*0.92,
IF($F727="LIQUIDAR",_xlfn.XLOOKUP(A727,Rotación!$A:$A,Rotación!$O:$O,0,0,-1),"")))),"")</f>
        <v>7084000</v>
      </c>
      <c r="H727" s="13">
        <f>IFERROR(IF($F727="ALTA",$D727*1,
IF($F727="MEDIA",$D727*0.97,
IF($F727="BAJA",$D727*0.9,
IF($F727="LIQUIDAR",_xlfn.XLOOKUP(A727,Rotación!$A:$A,Rotación!$O:$O,0,0,-1),"")))),"")</f>
        <v>6930000</v>
      </c>
      <c r="I727" s="13">
        <f>IFERROR(IF($F727="ALTA",$D727*0.97,
IF($F727="MEDIA",$D727*0.94,
IF($F727="BAJA",$D727*0.87,
IF($F727="LIQUIDAR",_xlfn.XLOOKUP(A727,Rotación!$A:$A,Rotación!$O:$O,0,0,-1),"")))),"")</f>
        <v>6699000</v>
      </c>
      <c r="J727" s="13">
        <f>IFERROR(IF($F727="ALTA",$D727*0.94,
IF($F727="MEDIA",$D727*0.9,
IF($F727="BAJA",$D727*0.85,
IF($F727="LIQUIDAR",_xlfn.XLOOKUP(A727,Rotación!$A:$A,Rotación!$O:$O,0,0,-1),"")))),"")</f>
        <v>6545000</v>
      </c>
      <c r="K727" s="13" t="str">
        <f>_xlfn.XLOOKUP(A727,Rotación!$A:$A,Rotación!$P:$P,"",0,-1)</f>
        <v/>
      </c>
      <c r="L727" s="25" t="e">
        <f t="shared" si="46"/>
        <v>#VALUE!</v>
      </c>
      <c r="M727" s="26">
        <f t="shared" si="47"/>
        <v>0.8441558441558441</v>
      </c>
      <c r="N727" s="22">
        <f>IFERROR(VLOOKUP(A727,'Base ATR'!$1:$1048576,2,0),"")</f>
        <v>46119.713888888888</v>
      </c>
      <c r="O727" s="23">
        <f t="shared" ca="1" si="48"/>
        <v>106.2861111111124</v>
      </c>
      <c r="P727" t="str">
        <f t="shared" si="49"/>
        <v>SOBRE MERCADO</v>
      </c>
      <c r="R727" t="e">
        <f>VLOOKUP(A727,FORMULA!A:A,1,0)</f>
        <v>#N/A</v>
      </c>
    </row>
    <row r="728" spans="1:18" x14ac:dyDescent="0.3">
      <c r="A728" t="s">
        <v>6386</v>
      </c>
      <c r="B728" t="str">
        <f>IFERROR(VLOOKUP(A728,'Base ATP'!$1:$1048576,3,0),"")</f>
        <v>DFSK</v>
      </c>
      <c r="C728" s="19">
        <f>IFERROR(VLOOKUP(A728,'Base ATP'!$1:$1048576,4,0),"")</f>
        <v>600</v>
      </c>
      <c r="D728" s="20">
        <v>15900000</v>
      </c>
      <c r="E728" s="20">
        <v>13100000</v>
      </c>
      <c r="F728" s="13" t="s">
        <v>5398</v>
      </c>
      <c r="G728" s="13">
        <f>IFERROR(IF($F728="ALTA",$D728*1.03,
IF($F728="MEDIA",$D728*1,
IF($F728="BAJA",$D728*0.92,
IF($F728="LIQUIDAR",_xlfn.XLOOKUP(A728,Rotación!$A:$A,Rotación!$O:$O,0,0,-1),"")))),"")</f>
        <v>14628000</v>
      </c>
      <c r="H728" s="13">
        <f>IFERROR(IF($F728="ALTA",$D728*1,
IF($F728="MEDIA",$D728*0.97,
IF($F728="BAJA",$D728*0.9,
IF($F728="LIQUIDAR",_xlfn.XLOOKUP(A728,Rotación!$A:$A,Rotación!$O:$O,0,0,-1),"")))),"")</f>
        <v>14310000</v>
      </c>
      <c r="I728" s="13">
        <f>IFERROR(IF($F728="ALTA",$D728*0.97,
IF($F728="MEDIA",$D728*0.94,
IF($F728="BAJA",$D728*0.87,
IF($F728="LIQUIDAR",_xlfn.XLOOKUP(A728,Rotación!$A:$A,Rotación!$O:$O,0,0,-1),"")))),"")</f>
        <v>13833000</v>
      </c>
      <c r="J728" s="13">
        <f>IFERROR(IF($F728="ALTA",$D728*0.94,
IF($F728="MEDIA",$D728*0.9,
IF($F728="BAJA",$D728*0.85,
IF($F728="LIQUIDAR",_xlfn.XLOOKUP(A728,Rotación!$A:$A,Rotación!$O:$O,0,0,-1),"")))),"")</f>
        <v>13515000</v>
      </c>
      <c r="K728" s="13" t="str">
        <f>_xlfn.XLOOKUP(A728,Rotación!$A:$A,Rotación!$P:$P,"",0,-1)</f>
        <v/>
      </c>
      <c r="L728" s="25" t="e">
        <f t="shared" si="46"/>
        <v>#VALUE!</v>
      </c>
      <c r="M728" s="26">
        <f t="shared" si="47"/>
        <v>0.82389937106918243</v>
      </c>
      <c r="N728" s="22" t="str">
        <f>IFERROR(VLOOKUP(A728,'Base ATR'!$1:$1048576,2,0),"")</f>
        <v/>
      </c>
      <c r="O728" s="23" t="str">
        <f t="shared" ca="1" si="48"/>
        <v/>
      </c>
      <c r="P728" t="str">
        <f t="shared" si="49"/>
        <v/>
      </c>
      <c r="R728" t="e">
        <f>VLOOKUP(A728,FORMULA!A:A,1,0)</f>
        <v>#N/A</v>
      </c>
    </row>
    <row r="729" spans="1:18" x14ac:dyDescent="0.3">
      <c r="A729" t="s">
        <v>6387</v>
      </c>
      <c r="B729" t="str">
        <f>IFERROR(VLOOKUP(A729,'Base ATP'!$1:$1048576,3,0),"")</f>
        <v>JEEP</v>
      </c>
      <c r="C729" s="19" t="str">
        <f>IFERROR(VLOOKUP(A729,'Base ATP'!$1:$1048576,4,0),"")</f>
        <v>RENEGADE</v>
      </c>
      <c r="D729" s="20">
        <v>9500000</v>
      </c>
      <c r="E729" s="20">
        <v>8600000</v>
      </c>
      <c r="F729" s="13" t="s">
        <v>5398</v>
      </c>
      <c r="G729" s="13">
        <f>IFERROR(IF($F729="ALTA",$D729*1.03,
IF($F729="MEDIA",$D729*1,
IF($F729="BAJA",$D729*0.92,
IF($F729="LIQUIDAR",_xlfn.XLOOKUP(A729,Rotación!$A:$A,Rotación!$O:$O,0,0,-1),"")))),"")</f>
        <v>8740000</v>
      </c>
      <c r="H729" s="13">
        <f>IFERROR(IF($F729="ALTA",$D729*1,
IF($F729="MEDIA",$D729*0.97,
IF($F729="BAJA",$D729*0.9,
IF($F729="LIQUIDAR",_xlfn.XLOOKUP(A729,Rotación!$A:$A,Rotación!$O:$O,0,0,-1),"")))),"")</f>
        <v>8550000</v>
      </c>
      <c r="I729" s="13">
        <f>IFERROR(IF($F729="ALTA",$D729*0.97,
IF($F729="MEDIA",$D729*0.94,
IF($F729="BAJA",$D729*0.87,
IF($F729="LIQUIDAR",_xlfn.XLOOKUP(A729,Rotación!$A:$A,Rotación!$O:$O,0,0,-1),"")))),"")</f>
        <v>8265000</v>
      </c>
      <c r="J729" s="13">
        <f>IFERROR(IF($F729="ALTA",$D729*0.94,
IF($F729="MEDIA",$D729*0.9,
IF($F729="BAJA",$D729*0.85,
IF($F729="LIQUIDAR",_xlfn.XLOOKUP(A729,Rotación!$A:$A,Rotación!$O:$O,0,0,-1),"")))),"")</f>
        <v>8075000</v>
      </c>
      <c r="K729" s="13" t="str">
        <f>_xlfn.XLOOKUP(A729,Rotación!$A:$A,Rotación!$P:$P,"",0,-1)</f>
        <v/>
      </c>
      <c r="L729" s="25" t="e">
        <f t="shared" si="46"/>
        <v>#VALUE!</v>
      </c>
      <c r="M729" s="26">
        <f t="shared" si="47"/>
        <v>0.90526315789473688</v>
      </c>
      <c r="N729" s="22" t="str">
        <f>IFERROR(VLOOKUP(A729,'Base ATR'!$1:$1048576,2,0),"")</f>
        <v/>
      </c>
      <c r="O729" s="23" t="str">
        <f t="shared" ca="1" si="48"/>
        <v/>
      </c>
      <c r="P729" t="str">
        <f t="shared" si="49"/>
        <v/>
      </c>
      <c r="R729" t="e">
        <f>VLOOKUP(A729,FORMULA!A:A,1,0)</f>
        <v>#N/A</v>
      </c>
    </row>
    <row r="730" spans="1:18" x14ac:dyDescent="0.3">
      <c r="A730" t="s">
        <v>6388</v>
      </c>
      <c r="B730" t="str">
        <f>IFERROR(VLOOKUP(A730,'Base ATP'!$1:$1048576,3,0),"")</f>
        <v>CHERY</v>
      </c>
      <c r="C730" s="19" t="str">
        <f>IFERROR(VLOOKUP(A730,'Base ATP'!$1:$1048576,4,0),"")</f>
        <v>TIGGO 7 PRO</v>
      </c>
      <c r="D730" s="20">
        <v>13800000</v>
      </c>
      <c r="E730" s="20">
        <v>11700000</v>
      </c>
      <c r="F730" s="13" t="s">
        <v>5398</v>
      </c>
      <c r="G730" s="13">
        <f>IFERROR(IF($F730="ALTA",$D730*1.03,
IF($F730="MEDIA",$D730*1,
IF($F730="BAJA",$D730*0.92,
IF($F730="LIQUIDAR",_xlfn.XLOOKUP(A730,Rotación!$A:$A,Rotación!$O:$O,0,0,-1),"")))),"")</f>
        <v>12696000</v>
      </c>
      <c r="H730" s="13">
        <f>IFERROR(IF($F730="ALTA",$D730*1,
IF($F730="MEDIA",$D730*0.97,
IF($F730="BAJA",$D730*0.9,
IF($F730="LIQUIDAR",_xlfn.XLOOKUP(A730,Rotación!$A:$A,Rotación!$O:$O,0,0,-1),"")))),"")</f>
        <v>12420000</v>
      </c>
      <c r="I730" s="13">
        <f>IFERROR(IF($F730="ALTA",$D730*0.97,
IF($F730="MEDIA",$D730*0.94,
IF($F730="BAJA",$D730*0.87,
IF($F730="LIQUIDAR",_xlfn.XLOOKUP(A730,Rotación!$A:$A,Rotación!$O:$O,0,0,-1),"")))),"")</f>
        <v>12006000</v>
      </c>
      <c r="J730" s="13">
        <f>IFERROR(IF($F730="ALTA",$D730*0.94,
IF($F730="MEDIA",$D730*0.9,
IF($F730="BAJA",$D730*0.85,
IF($F730="LIQUIDAR",_xlfn.XLOOKUP(A730,Rotación!$A:$A,Rotación!$O:$O,0,0,-1),"")))),"")</f>
        <v>11730000</v>
      </c>
      <c r="K730" s="13" t="str">
        <f>_xlfn.XLOOKUP(A730,Rotación!$A:$A,Rotación!$P:$P,"",0,-1)</f>
        <v/>
      </c>
      <c r="L730" s="25" t="e">
        <f t="shared" si="46"/>
        <v>#VALUE!</v>
      </c>
      <c r="M730" s="26">
        <f t="shared" si="47"/>
        <v>0.84782608695652173</v>
      </c>
      <c r="N730" s="22" t="str">
        <f>IFERROR(VLOOKUP(A730,'Base ATR'!$1:$1048576,2,0),"")</f>
        <v/>
      </c>
      <c r="O730" s="23" t="str">
        <f t="shared" ca="1" si="48"/>
        <v/>
      </c>
      <c r="P730" t="str">
        <f t="shared" si="49"/>
        <v/>
      </c>
      <c r="R730" t="e">
        <f>VLOOKUP(A730,FORMULA!A:A,1,0)</f>
        <v>#N/A</v>
      </c>
    </row>
    <row r="731" spans="1:18" x14ac:dyDescent="0.3">
      <c r="A731" t="s">
        <v>6389</v>
      </c>
      <c r="B731" t="str">
        <f>IFERROR(VLOOKUP(A731,'Base ATP'!$1:$1048576,3,0),"")</f>
        <v>CHERY</v>
      </c>
      <c r="C731" s="19" t="str">
        <f>IFERROR(VLOOKUP(A731,'Base ATP'!$1:$1048576,4,0),"")</f>
        <v>TIGGO 2 PRO</v>
      </c>
      <c r="D731" s="20">
        <v>8300000</v>
      </c>
      <c r="E731" s="20">
        <v>7000000</v>
      </c>
      <c r="F731" s="13" t="s">
        <v>5398</v>
      </c>
      <c r="G731" s="13">
        <f>IFERROR(IF($F731="ALTA",$D731*1.03,
IF($F731="MEDIA",$D731*1,
IF($F731="BAJA",$D731*0.92,
IF($F731="LIQUIDAR",_xlfn.XLOOKUP(A731,Rotación!$A:$A,Rotación!$O:$O,0,0,-1),"")))),"")</f>
        <v>7636000</v>
      </c>
      <c r="H731" s="13">
        <f>IFERROR(IF($F731="ALTA",$D731*1,
IF($F731="MEDIA",$D731*0.97,
IF($F731="BAJA",$D731*0.9,
IF($F731="LIQUIDAR",_xlfn.XLOOKUP(A731,Rotación!$A:$A,Rotación!$O:$O,0,0,-1),"")))),"")</f>
        <v>7470000</v>
      </c>
      <c r="I731" s="13">
        <f>IFERROR(IF($F731="ALTA",$D731*0.97,
IF($F731="MEDIA",$D731*0.94,
IF($F731="BAJA",$D731*0.87,
IF($F731="LIQUIDAR",_xlfn.XLOOKUP(A731,Rotación!$A:$A,Rotación!$O:$O,0,0,-1),"")))),"")</f>
        <v>7221000</v>
      </c>
      <c r="J731" s="13">
        <f>IFERROR(IF($F731="ALTA",$D731*0.94,
IF($F731="MEDIA",$D731*0.9,
IF($F731="BAJA",$D731*0.85,
IF($F731="LIQUIDAR",_xlfn.XLOOKUP(A731,Rotación!$A:$A,Rotación!$O:$O,0,0,-1),"")))),"")</f>
        <v>7055000</v>
      </c>
      <c r="K731" s="13" t="str">
        <f>_xlfn.XLOOKUP(A731,Rotación!$A:$A,Rotación!$P:$P,"",0,-1)</f>
        <v/>
      </c>
      <c r="L731" s="25" t="e">
        <f t="shared" si="46"/>
        <v>#VALUE!</v>
      </c>
      <c r="M731" s="26">
        <f t="shared" si="47"/>
        <v>0.84337349397590367</v>
      </c>
      <c r="N731" s="22" t="str">
        <f>IFERROR(VLOOKUP(A731,'Base ATR'!$1:$1048576,2,0),"")</f>
        <v/>
      </c>
      <c r="O731" s="23" t="str">
        <f t="shared" ca="1" si="48"/>
        <v/>
      </c>
      <c r="P731" t="str">
        <f t="shared" si="49"/>
        <v/>
      </c>
      <c r="R731" t="e">
        <f>VLOOKUP(A731,FORMULA!A:A,1,0)</f>
        <v>#N/A</v>
      </c>
    </row>
    <row r="732" spans="1:18" x14ac:dyDescent="0.3">
      <c r="A732" t="s">
        <v>6390</v>
      </c>
      <c r="B732" t="str">
        <f>IFERROR(VLOOKUP(A732,'Base ATP'!$1:$1048576,3,0),"")</f>
        <v>BAIC</v>
      </c>
      <c r="C732" s="19" t="str">
        <f>IFERROR(VLOOKUP(A732,'Base ATP'!$1:$1048576,4,0),"")</f>
        <v>X55</v>
      </c>
      <c r="D732" s="20">
        <v>8500000</v>
      </c>
      <c r="E732" s="20">
        <v>7000000</v>
      </c>
      <c r="F732" s="13" t="s">
        <v>5398</v>
      </c>
      <c r="G732" s="13">
        <f>IFERROR(IF($F732="ALTA",$D732*1.03,
IF($F732="MEDIA",$D732*1,
IF($F732="BAJA",$D732*0.92,
IF($F732="LIQUIDAR",_xlfn.XLOOKUP(A732,Rotación!$A:$A,Rotación!$O:$O,0,0,-1),"")))),"")</f>
        <v>7820000</v>
      </c>
      <c r="H732" s="13">
        <f>IFERROR(IF($F732="ALTA",$D732*1,
IF($F732="MEDIA",$D732*0.97,
IF($F732="BAJA",$D732*0.9,
IF($F732="LIQUIDAR",_xlfn.XLOOKUP(A732,Rotación!$A:$A,Rotación!$O:$O,0,0,-1),"")))),"")</f>
        <v>7650000</v>
      </c>
      <c r="I732" s="13">
        <f>IFERROR(IF($F732="ALTA",$D732*0.97,
IF($F732="MEDIA",$D732*0.94,
IF($F732="BAJA",$D732*0.87,
IF($F732="LIQUIDAR",_xlfn.XLOOKUP(A732,Rotación!$A:$A,Rotación!$O:$O,0,0,-1),"")))),"")</f>
        <v>7395000</v>
      </c>
      <c r="J732" s="13">
        <f>IFERROR(IF($F732="ALTA",$D732*0.94,
IF($F732="MEDIA",$D732*0.9,
IF($F732="BAJA",$D732*0.85,
IF($F732="LIQUIDAR",_xlfn.XLOOKUP(A732,Rotación!$A:$A,Rotación!$O:$O,0,0,-1),"")))),"")</f>
        <v>7225000</v>
      </c>
      <c r="K732" s="13" t="str">
        <f>_xlfn.XLOOKUP(A732,Rotación!$A:$A,Rotación!$P:$P,"",0,-1)</f>
        <v/>
      </c>
      <c r="L732" s="25" t="e">
        <f t="shared" si="46"/>
        <v>#VALUE!</v>
      </c>
      <c r="M732" s="26">
        <f t="shared" si="47"/>
        <v>0.82352941176470584</v>
      </c>
      <c r="N732" s="22">
        <f>IFERROR(VLOOKUP(A732,'Base ATR'!$1:$1048576,2,0),"")</f>
        <v>46197.409722222219</v>
      </c>
      <c r="O732" s="23">
        <f t="shared" ca="1" si="48"/>
        <v>28.590277777781012</v>
      </c>
      <c r="P732" t="str">
        <f t="shared" si="49"/>
        <v>SOBRE MERCADO</v>
      </c>
      <c r="R732" t="e">
        <f>VLOOKUP(A732,FORMULA!A:A,1,0)</f>
        <v>#N/A</v>
      </c>
    </row>
    <row r="733" spans="1:18" x14ac:dyDescent="0.3">
      <c r="A733" t="s">
        <v>6391</v>
      </c>
      <c r="B733" t="str">
        <f>IFERROR(VLOOKUP(A733,'Base ATP'!$1:$1048576,3,0),"")</f>
        <v>PEUGEOT</v>
      </c>
      <c r="C733" s="19" t="str">
        <f>IFERROR(VLOOKUP(A733,'Base ATP'!$1:$1048576,4,0),"")</f>
        <v>NUEVO 308</v>
      </c>
      <c r="D733" s="20">
        <v>17700000</v>
      </c>
      <c r="E733" s="20">
        <v>14500000</v>
      </c>
      <c r="F733" s="13" t="s">
        <v>5398</v>
      </c>
      <c r="G733" s="13">
        <f>IFERROR(IF($F733="ALTA",$D733*1.03,
IF($F733="MEDIA",$D733*1,
IF($F733="BAJA",$D733*0.92,
IF($F733="LIQUIDAR",_xlfn.XLOOKUP(A733,Rotación!$A:$A,Rotación!$O:$O,0,0,-1),"")))),"")</f>
        <v>16284000</v>
      </c>
      <c r="H733" s="13">
        <f>IFERROR(IF($F733="ALTA",$D733*1,
IF($F733="MEDIA",$D733*0.97,
IF($F733="BAJA",$D733*0.9,
IF($F733="LIQUIDAR",_xlfn.XLOOKUP(A733,Rotación!$A:$A,Rotación!$O:$O,0,0,-1),"")))),"")</f>
        <v>15930000</v>
      </c>
      <c r="I733" s="13">
        <f>IFERROR(IF($F733="ALTA",$D733*0.97,
IF($F733="MEDIA",$D733*0.94,
IF($F733="BAJA",$D733*0.87,
IF($F733="LIQUIDAR",_xlfn.XLOOKUP(A733,Rotación!$A:$A,Rotación!$O:$O,0,0,-1),"")))),"")</f>
        <v>15399000</v>
      </c>
      <c r="J733" s="13">
        <f>IFERROR(IF($F733="ALTA",$D733*0.94,
IF($F733="MEDIA",$D733*0.9,
IF($F733="BAJA",$D733*0.85,
IF($F733="LIQUIDAR",_xlfn.XLOOKUP(A733,Rotación!$A:$A,Rotación!$O:$O,0,0,-1),"")))),"")</f>
        <v>15045000</v>
      </c>
      <c r="K733" s="13" t="str">
        <f>_xlfn.XLOOKUP(A733,Rotación!$A:$A,Rotación!$P:$P,"",0,-1)</f>
        <v/>
      </c>
      <c r="L733" s="25" t="e">
        <f t="shared" si="46"/>
        <v>#VALUE!</v>
      </c>
      <c r="M733" s="26">
        <f t="shared" si="47"/>
        <v>0.8192090395480226</v>
      </c>
      <c r="N733" s="22" t="str">
        <f>IFERROR(VLOOKUP(A733,'Base ATR'!$1:$1048576,2,0),"")</f>
        <v/>
      </c>
      <c r="O733" s="23" t="str">
        <f t="shared" ca="1" si="48"/>
        <v/>
      </c>
      <c r="P733" t="str">
        <f t="shared" si="49"/>
        <v/>
      </c>
      <c r="R733" t="e">
        <f>VLOOKUP(A733,FORMULA!A:A,1,0)</f>
        <v>#N/A</v>
      </c>
    </row>
    <row r="734" spans="1:18" x14ac:dyDescent="0.3">
      <c r="A734" t="s">
        <v>6392</v>
      </c>
      <c r="B734" t="str">
        <f>IFERROR(VLOOKUP(A734,'Base ATP'!$1:$1048576,3,0),"")</f>
        <v>HYUNDAI</v>
      </c>
      <c r="C734" s="19" t="str">
        <f>IFERROR(VLOOKUP(A734,'Base ATP'!$1:$1048576,4,0),"")</f>
        <v>GRAND I10</v>
      </c>
      <c r="D734" s="20">
        <v>5600000</v>
      </c>
      <c r="E734" s="20">
        <v>4300000</v>
      </c>
      <c r="F734" s="13" t="s">
        <v>5398</v>
      </c>
      <c r="G734" s="13">
        <f>IFERROR(IF($F734="ALTA",$D734*1.03,
IF($F734="MEDIA",$D734*1,
IF($F734="BAJA",$D734*0.92,
IF($F734="LIQUIDAR",_xlfn.XLOOKUP(A734,Rotación!$A:$A,Rotación!$O:$O,0,0,-1),"")))),"")</f>
        <v>5152000</v>
      </c>
      <c r="H734" s="13">
        <f>IFERROR(IF($F734="ALTA",$D734*1,
IF($F734="MEDIA",$D734*0.97,
IF($F734="BAJA",$D734*0.9,
IF($F734="LIQUIDAR",_xlfn.XLOOKUP(A734,Rotación!$A:$A,Rotación!$O:$O,0,0,-1),"")))),"")</f>
        <v>5040000</v>
      </c>
      <c r="I734" s="13">
        <f>IFERROR(IF($F734="ALTA",$D734*0.97,
IF($F734="MEDIA",$D734*0.94,
IF($F734="BAJA",$D734*0.87,
IF($F734="LIQUIDAR",_xlfn.XLOOKUP(A734,Rotación!$A:$A,Rotación!$O:$O,0,0,-1),"")))),"")</f>
        <v>4872000</v>
      </c>
      <c r="J734" s="13">
        <f>IFERROR(IF($F734="ALTA",$D734*0.94,
IF($F734="MEDIA",$D734*0.9,
IF($F734="BAJA",$D734*0.85,
IF($F734="LIQUIDAR",_xlfn.XLOOKUP(A734,Rotación!$A:$A,Rotación!$O:$O,0,0,-1),"")))),"")</f>
        <v>4760000</v>
      </c>
      <c r="K734" s="13" t="str">
        <f>_xlfn.XLOOKUP(A734,Rotación!$A:$A,Rotación!$P:$P,"",0,-1)</f>
        <v/>
      </c>
      <c r="L734" s="25" t="e">
        <f t="shared" si="46"/>
        <v>#VALUE!</v>
      </c>
      <c r="M734" s="26">
        <f t="shared" si="47"/>
        <v>0.7678571428571429</v>
      </c>
      <c r="N734" s="22" t="str">
        <f>IFERROR(VLOOKUP(A734,'Base ATR'!$1:$1048576,2,0),"")</f>
        <v/>
      </c>
      <c r="O734" s="23" t="str">
        <f t="shared" ca="1" si="48"/>
        <v/>
      </c>
      <c r="P734" t="str">
        <f t="shared" si="49"/>
        <v/>
      </c>
      <c r="R734" t="e">
        <f>VLOOKUP(A734,FORMULA!A:A,1,0)</f>
        <v>#N/A</v>
      </c>
    </row>
    <row r="735" spans="1:18" x14ac:dyDescent="0.3">
      <c r="A735" t="s">
        <v>6393</v>
      </c>
      <c r="B735" t="str">
        <f>IFERROR(VLOOKUP(A735,'Base ATP'!$1:$1048576,3,0),"")</f>
        <v>PEUGEOT</v>
      </c>
      <c r="C735" s="19" t="str">
        <f>IFERROR(VLOOKUP(A735,'Base ATP'!$1:$1048576,4,0),"")</f>
        <v>NUEVO 2008</v>
      </c>
      <c r="D735" s="20">
        <v>13800000</v>
      </c>
      <c r="E735" s="20">
        <v>11600000</v>
      </c>
      <c r="F735" s="13" t="s">
        <v>5398</v>
      </c>
      <c r="G735" s="13">
        <f>IFERROR(IF($F735="ALTA",$D735*1.03,
IF($F735="MEDIA",$D735*1,
IF($F735="BAJA",$D735*0.92,
IF($F735="LIQUIDAR",_xlfn.XLOOKUP(A735,Rotación!$A:$A,Rotación!$O:$O,0,0,-1),"")))),"")</f>
        <v>12696000</v>
      </c>
      <c r="H735" s="13">
        <f>IFERROR(IF($F735="ALTA",$D735*1,
IF($F735="MEDIA",$D735*0.97,
IF($F735="BAJA",$D735*0.9,
IF($F735="LIQUIDAR",_xlfn.XLOOKUP(A735,Rotación!$A:$A,Rotación!$O:$O,0,0,-1),"")))),"")</f>
        <v>12420000</v>
      </c>
      <c r="I735" s="13">
        <f>IFERROR(IF($F735="ALTA",$D735*0.97,
IF($F735="MEDIA",$D735*0.94,
IF($F735="BAJA",$D735*0.87,
IF($F735="LIQUIDAR",_xlfn.XLOOKUP(A735,Rotación!$A:$A,Rotación!$O:$O,0,0,-1),"")))),"")</f>
        <v>12006000</v>
      </c>
      <c r="J735" s="13">
        <f>IFERROR(IF($F735="ALTA",$D735*0.94,
IF($F735="MEDIA",$D735*0.9,
IF($F735="BAJA",$D735*0.85,
IF($F735="LIQUIDAR",_xlfn.XLOOKUP(A735,Rotación!$A:$A,Rotación!$O:$O,0,0,-1),"")))),"")</f>
        <v>11730000</v>
      </c>
      <c r="K735" s="13" t="str">
        <f>_xlfn.XLOOKUP(A735,Rotación!$A:$A,Rotación!$P:$P,"",0,-1)</f>
        <v/>
      </c>
      <c r="L735" s="25" t="e">
        <f t="shared" si="46"/>
        <v>#VALUE!</v>
      </c>
      <c r="M735" s="26">
        <f t="shared" si="47"/>
        <v>0.84057971014492749</v>
      </c>
      <c r="N735" s="22" t="str">
        <f>IFERROR(VLOOKUP(A735,'Base ATR'!$1:$1048576,2,0),"")</f>
        <v/>
      </c>
      <c r="O735" s="23" t="str">
        <f t="shared" ca="1" si="48"/>
        <v/>
      </c>
      <c r="P735" t="str">
        <f t="shared" si="49"/>
        <v/>
      </c>
      <c r="R735" t="e">
        <f>VLOOKUP(A735,FORMULA!A:A,1,0)</f>
        <v>#N/A</v>
      </c>
    </row>
    <row r="736" spans="1:18" x14ac:dyDescent="0.3">
      <c r="A736" t="s">
        <v>6394</v>
      </c>
      <c r="B736" t="str">
        <f>IFERROR(VLOOKUP(A736,'Base ATP'!$1:$1048576,3,0),"")</f>
        <v>GAC MOTOR</v>
      </c>
      <c r="C736" s="19" t="str">
        <f>IFERROR(VLOOKUP(A736,'Base ATP'!$1:$1048576,4,0),"")</f>
        <v>NEW GS4 POWER</v>
      </c>
      <c r="D736" s="20">
        <v>12200000</v>
      </c>
      <c r="E736" s="20">
        <v>10000000</v>
      </c>
      <c r="F736" s="13" t="s">
        <v>5398</v>
      </c>
      <c r="G736" s="13">
        <f>IFERROR(IF($F736="ALTA",$D736*1.03,
IF($F736="MEDIA",$D736*1,
IF($F736="BAJA",$D736*0.92,
IF($F736="LIQUIDAR",_xlfn.XLOOKUP(A736,Rotación!$A:$A,Rotación!$O:$O,0,0,-1),"")))),"")</f>
        <v>11224000</v>
      </c>
      <c r="H736" s="13">
        <f>IFERROR(IF($F736="ALTA",$D736*1,
IF($F736="MEDIA",$D736*0.97,
IF($F736="BAJA",$D736*0.9,
IF($F736="LIQUIDAR",_xlfn.XLOOKUP(A736,Rotación!$A:$A,Rotación!$O:$O,0,0,-1),"")))),"")</f>
        <v>10980000</v>
      </c>
      <c r="I736" s="13">
        <f>IFERROR(IF($F736="ALTA",$D736*0.97,
IF($F736="MEDIA",$D736*0.94,
IF($F736="BAJA",$D736*0.87,
IF($F736="LIQUIDAR",_xlfn.XLOOKUP(A736,Rotación!$A:$A,Rotación!$O:$O,0,0,-1),"")))),"")</f>
        <v>10614000</v>
      </c>
      <c r="J736" s="13">
        <f>IFERROR(IF($F736="ALTA",$D736*0.94,
IF($F736="MEDIA",$D736*0.9,
IF($F736="BAJA",$D736*0.85,
IF($F736="LIQUIDAR",_xlfn.XLOOKUP(A736,Rotación!$A:$A,Rotación!$O:$O,0,0,-1),"")))),"")</f>
        <v>10370000</v>
      </c>
      <c r="K736" s="13" t="str">
        <f>_xlfn.XLOOKUP(A736,Rotación!$A:$A,Rotación!$P:$P,"",0,-1)</f>
        <v/>
      </c>
      <c r="L736" s="25" t="e">
        <f t="shared" si="46"/>
        <v>#VALUE!</v>
      </c>
      <c r="M736" s="26">
        <f t="shared" si="47"/>
        <v>0.81967213114754101</v>
      </c>
      <c r="N736" s="22" t="str">
        <f>IFERROR(VLOOKUP(A736,'Base ATR'!$1:$1048576,2,0),"")</f>
        <v/>
      </c>
      <c r="O736" s="23" t="str">
        <f t="shared" ca="1" si="48"/>
        <v/>
      </c>
      <c r="P736" t="str">
        <f t="shared" si="49"/>
        <v/>
      </c>
      <c r="R736" t="e">
        <f>VLOOKUP(A736,FORMULA!A:A,1,0)</f>
        <v>#N/A</v>
      </c>
    </row>
    <row r="737" spans="1:18" x14ac:dyDescent="0.3">
      <c r="A737" t="s">
        <v>6395</v>
      </c>
      <c r="B737" t="str">
        <f>IFERROR(VLOOKUP(A737,'Base ATP'!$1:$1048576,3,0),"")</f>
        <v/>
      </c>
      <c r="C737" s="19" t="str">
        <f>IFERROR(VLOOKUP(A737,'Base ATP'!$1:$1048576,4,0),"")</f>
        <v/>
      </c>
      <c r="D737" s="20">
        <v>40200000</v>
      </c>
      <c r="E737" s="20">
        <v>34000000</v>
      </c>
      <c r="F737" s="13" t="s">
        <v>5398</v>
      </c>
      <c r="G737" s="13">
        <f>IFERROR(IF($F737="ALTA",$D737*1.03,
IF($F737="MEDIA",$D737*1,
IF($F737="BAJA",$D737*0.92,
IF($F737="LIQUIDAR",_xlfn.XLOOKUP(A737,Rotación!$A:$A,Rotación!$O:$O,0,0,-1),"")))),"")</f>
        <v>36984000</v>
      </c>
      <c r="H737" s="13">
        <f>IFERROR(IF($F737="ALTA",$D737*1,
IF($F737="MEDIA",$D737*0.97,
IF($F737="BAJA",$D737*0.9,
IF($F737="LIQUIDAR",_xlfn.XLOOKUP(A737,Rotación!$A:$A,Rotación!$O:$O,0,0,-1),"")))),"")</f>
        <v>36180000</v>
      </c>
      <c r="I737" s="13">
        <f>IFERROR(IF($F737="ALTA",$D737*0.97,
IF($F737="MEDIA",$D737*0.94,
IF($F737="BAJA",$D737*0.87,
IF($F737="LIQUIDAR",_xlfn.XLOOKUP(A737,Rotación!$A:$A,Rotación!$O:$O,0,0,-1),"")))),"")</f>
        <v>34974000</v>
      </c>
      <c r="J737" s="13">
        <f>IFERROR(IF($F737="ALTA",$D737*0.94,
IF($F737="MEDIA",$D737*0.9,
IF($F737="BAJA",$D737*0.85,
IF($F737="LIQUIDAR",_xlfn.XLOOKUP(A737,Rotación!$A:$A,Rotación!$O:$O,0,0,-1),"")))),"")</f>
        <v>34170000</v>
      </c>
      <c r="K737" s="13" t="str">
        <f>_xlfn.XLOOKUP(A737,Rotación!$A:$A,Rotación!$P:$P,"",0,-1)</f>
        <v/>
      </c>
      <c r="L737" s="25" t="e">
        <f t="shared" si="46"/>
        <v>#VALUE!</v>
      </c>
      <c r="M737" s="26">
        <f t="shared" si="47"/>
        <v>0.845771144278607</v>
      </c>
      <c r="N737" s="22" t="str">
        <f>IFERROR(VLOOKUP(A737,'Base ATR'!$1:$1048576,2,0),"")</f>
        <v/>
      </c>
      <c r="O737" s="23" t="str">
        <f t="shared" ca="1" si="48"/>
        <v/>
      </c>
      <c r="P737" t="str">
        <f t="shared" si="49"/>
        <v/>
      </c>
      <c r="R737" t="e">
        <f>VLOOKUP(A737,FORMULA!A:A,1,0)</f>
        <v>#N/A</v>
      </c>
    </row>
    <row r="738" spans="1:18" x14ac:dyDescent="0.3">
      <c r="A738" t="s">
        <v>6396</v>
      </c>
      <c r="B738" t="str">
        <f>IFERROR(VLOOKUP(A738,'Base ATP'!$1:$1048576,3,0),"")</f>
        <v>SSANGYONG</v>
      </c>
      <c r="C738" s="19" t="str">
        <f>IFERROR(VLOOKUP(A738,'Base ATP'!$1:$1048576,4,0),"")</f>
        <v>KORANDO</v>
      </c>
      <c r="D738" s="20">
        <v>7600000</v>
      </c>
      <c r="E738" s="20">
        <v>6500000</v>
      </c>
      <c r="F738" s="13" t="s">
        <v>5398</v>
      </c>
      <c r="G738" s="13">
        <f>IFERROR(IF($F738="ALTA",$D738*1.03,
IF($F738="MEDIA",$D738*1,
IF($F738="BAJA",$D738*0.92,
IF($F738="LIQUIDAR",_xlfn.XLOOKUP(A738,Rotación!$A:$A,Rotación!$O:$O,0,0,-1),"")))),"")</f>
        <v>6992000</v>
      </c>
      <c r="H738" s="13">
        <f>IFERROR(IF($F738="ALTA",$D738*1,
IF($F738="MEDIA",$D738*0.97,
IF($F738="BAJA",$D738*0.9,
IF($F738="LIQUIDAR",_xlfn.XLOOKUP(A738,Rotación!$A:$A,Rotación!$O:$O,0,0,-1),"")))),"")</f>
        <v>6840000</v>
      </c>
      <c r="I738" s="13">
        <f>IFERROR(IF($F738="ALTA",$D738*0.97,
IF($F738="MEDIA",$D738*0.94,
IF($F738="BAJA",$D738*0.87,
IF($F738="LIQUIDAR",_xlfn.XLOOKUP(A738,Rotación!$A:$A,Rotación!$O:$O,0,0,-1),"")))),"")</f>
        <v>6612000</v>
      </c>
      <c r="J738" s="13">
        <f>IFERROR(IF($F738="ALTA",$D738*0.94,
IF($F738="MEDIA",$D738*0.9,
IF($F738="BAJA",$D738*0.85,
IF($F738="LIQUIDAR",_xlfn.XLOOKUP(A738,Rotación!$A:$A,Rotación!$O:$O,0,0,-1),"")))),"")</f>
        <v>6460000</v>
      </c>
      <c r="K738" s="13" t="str">
        <f>_xlfn.XLOOKUP(A738,Rotación!$A:$A,Rotación!$P:$P,"",0,-1)</f>
        <v/>
      </c>
      <c r="L738" s="25" t="e">
        <f t="shared" si="46"/>
        <v>#VALUE!</v>
      </c>
      <c r="M738" s="26">
        <f t="shared" si="47"/>
        <v>0.85526315789473684</v>
      </c>
      <c r="N738" s="22" t="str">
        <f>IFERROR(VLOOKUP(A738,'Base ATR'!$1:$1048576,2,0),"")</f>
        <v/>
      </c>
      <c r="O738" s="23" t="str">
        <f t="shared" ca="1" si="48"/>
        <v/>
      </c>
      <c r="P738" t="str">
        <f t="shared" si="49"/>
        <v/>
      </c>
      <c r="R738" t="e">
        <f>VLOOKUP(A738,FORMULA!A:A,1,0)</f>
        <v>#N/A</v>
      </c>
    </row>
    <row r="739" spans="1:18" x14ac:dyDescent="0.3">
      <c r="A739" t="s">
        <v>6397</v>
      </c>
      <c r="B739" t="str">
        <f>IFERROR(VLOOKUP(A739,'Base ATP'!$1:$1048576,3,0),"")</f>
        <v>CHEVROLET</v>
      </c>
      <c r="C739" s="19" t="str">
        <f>IFERROR(VLOOKUP(A739,'Base ATP'!$1:$1048576,4,0),"")</f>
        <v>CAPTIVA</v>
      </c>
      <c r="D739" s="20">
        <v>11000000</v>
      </c>
      <c r="E739" s="20">
        <v>9000000</v>
      </c>
      <c r="F739" s="13" t="s">
        <v>5398</v>
      </c>
      <c r="G739" s="13">
        <f>IFERROR(IF($F739="ALTA",$D739*1.03,
IF($F739="MEDIA",$D739*1,
IF($F739="BAJA",$D739*0.92,
IF($F739="LIQUIDAR",_xlfn.XLOOKUP(A739,Rotación!$A:$A,Rotación!$O:$O,0,0,-1),"")))),"")</f>
        <v>10120000</v>
      </c>
      <c r="H739" s="13">
        <f>IFERROR(IF($F739="ALTA",$D739*1,
IF($F739="MEDIA",$D739*0.97,
IF($F739="BAJA",$D739*0.9,
IF($F739="LIQUIDAR",_xlfn.XLOOKUP(A739,Rotación!$A:$A,Rotación!$O:$O,0,0,-1),"")))),"")</f>
        <v>9900000</v>
      </c>
      <c r="I739" s="13">
        <f>IFERROR(IF($F739="ALTA",$D739*0.97,
IF($F739="MEDIA",$D739*0.94,
IF($F739="BAJA",$D739*0.87,
IF($F739="LIQUIDAR",_xlfn.XLOOKUP(A739,Rotación!$A:$A,Rotación!$O:$O,0,0,-1),"")))),"")</f>
        <v>9570000</v>
      </c>
      <c r="J739" s="13">
        <f>IFERROR(IF($F739="ALTA",$D739*0.94,
IF($F739="MEDIA",$D739*0.9,
IF($F739="BAJA",$D739*0.85,
IF($F739="LIQUIDAR",_xlfn.XLOOKUP(A739,Rotación!$A:$A,Rotación!$O:$O,0,0,-1),"")))),"")</f>
        <v>9350000</v>
      </c>
      <c r="K739" s="13" t="str">
        <f>_xlfn.XLOOKUP(A739,Rotación!$A:$A,Rotación!$P:$P,"",0,-1)</f>
        <v/>
      </c>
      <c r="L739" s="25" t="e">
        <f t="shared" si="46"/>
        <v>#VALUE!</v>
      </c>
      <c r="M739" s="26">
        <f t="shared" si="47"/>
        <v>0.81818181818181823</v>
      </c>
      <c r="N739" s="22" t="str">
        <f>IFERROR(VLOOKUP(A739,'Base ATR'!$1:$1048576,2,0),"")</f>
        <v/>
      </c>
      <c r="O739" s="23" t="str">
        <f t="shared" ca="1" si="48"/>
        <v/>
      </c>
      <c r="P739" t="str">
        <f t="shared" si="49"/>
        <v/>
      </c>
      <c r="R739" t="e">
        <f>VLOOKUP(A739,FORMULA!A:A,1,0)</f>
        <v>#N/A</v>
      </c>
    </row>
    <row r="740" spans="1:18" x14ac:dyDescent="0.3">
      <c r="A740" t="s">
        <v>6398</v>
      </c>
      <c r="B740" t="str">
        <f>IFERROR(VLOOKUP(A740,'Base ATP'!$1:$1048576,3,0),"")</f>
        <v>CHEVROLET</v>
      </c>
      <c r="C740" s="19" t="str">
        <f>IFERROR(VLOOKUP(A740,'Base ATP'!$1:$1048576,4,0),"")</f>
        <v>SILVERADO</v>
      </c>
      <c r="D740" s="20">
        <v>44700000</v>
      </c>
      <c r="E740" s="20">
        <v>37000000</v>
      </c>
      <c r="F740" s="13" t="s">
        <v>5398</v>
      </c>
      <c r="G740" s="13">
        <f>IFERROR(IF($F740="ALTA",$D740*1.03,
IF($F740="MEDIA",$D740*1,
IF($F740="BAJA",$D740*0.92,
IF($F740="LIQUIDAR",_xlfn.XLOOKUP(A740,Rotación!$A:$A,Rotación!$O:$O,0,0,-1),"")))),"")</f>
        <v>41124000</v>
      </c>
      <c r="H740" s="13">
        <f>IFERROR(IF($F740="ALTA",$D740*1,
IF($F740="MEDIA",$D740*0.97,
IF($F740="BAJA",$D740*0.9,
IF($F740="LIQUIDAR",_xlfn.XLOOKUP(A740,Rotación!$A:$A,Rotación!$O:$O,0,0,-1),"")))),"")</f>
        <v>40230000</v>
      </c>
      <c r="I740" s="13">
        <f>IFERROR(IF($F740="ALTA",$D740*0.97,
IF($F740="MEDIA",$D740*0.94,
IF($F740="BAJA",$D740*0.87,
IF($F740="LIQUIDAR",_xlfn.XLOOKUP(A740,Rotación!$A:$A,Rotación!$O:$O,0,0,-1),"")))),"")</f>
        <v>38889000</v>
      </c>
      <c r="J740" s="13">
        <f>IFERROR(IF($F740="ALTA",$D740*0.94,
IF($F740="MEDIA",$D740*0.9,
IF($F740="BAJA",$D740*0.85,
IF($F740="LIQUIDAR",_xlfn.XLOOKUP(A740,Rotación!$A:$A,Rotación!$O:$O,0,0,-1),"")))),"")</f>
        <v>37995000</v>
      </c>
      <c r="K740" s="13" t="str">
        <f>_xlfn.XLOOKUP(A740,Rotación!$A:$A,Rotación!$P:$P,"",0,-1)</f>
        <v/>
      </c>
      <c r="L740" s="25" t="e">
        <f t="shared" si="46"/>
        <v>#VALUE!</v>
      </c>
      <c r="M740" s="26">
        <f t="shared" si="47"/>
        <v>0.82774049217002232</v>
      </c>
      <c r="N740" s="22" t="str">
        <f>IFERROR(VLOOKUP(A740,'Base ATR'!$1:$1048576,2,0),"")</f>
        <v/>
      </c>
      <c r="O740" s="23" t="str">
        <f t="shared" ca="1" si="48"/>
        <v/>
      </c>
      <c r="P740" t="str">
        <f t="shared" si="49"/>
        <v/>
      </c>
      <c r="R740" t="e">
        <f>VLOOKUP(A740,FORMULA!A:A,1,0)</f>
        <v>#N/A</v>
      </c>
    </row>
    <row r="741" spans="1:18" x14ac:dyDescent="0.3">
      <c r="A741" t="s">
        <v>6399</v>
      </c>
      <c r="B741" t="str">
        <f>IFERROR(VLOOKUP(A741,'Base ATP'!$1:$1048576,3,0),"")</f>
        <v>ZX AUTO</v>
      </c>
      <c r="C741" s="19" t="str">
        <f>IFERROR(VLOOKUP(A741,'Base ATP'!$1:$1048576,4,0),"")</f>
        <v>TERRALORD</v>
      </c>
      <c r="D741" s="20">
        <v>13400000</v>
      </c>
      <c r="E741" s="20">
        <v>11500000</v>
      </c>
      <c r="F741" s="13" t="s">
        <v>5398</v>
      </c>
      <c r="G741" s="13">
        <f>IFERROR(IF($F741="ALTA",$D741*1.03,
IF($F741="MEDIA",$D741*1,
IF($F741="BAJA",$D741*0.92,
IF($F741="LIQUIDAR",_xlfn.XLOOKUP(A741,Rotación!$A:$A,Rotación!$O:$O,0,0,-1),"")))),"")</f>
        <v>12328000</v>
      </c>
      <c r="H741" s="13">
        <f>IFERROR(IF($F741="ALTA",$D741*1,
IF($F741="MEDIA",$D741*0.97,
IF($F741="BAJA",$D741*0.9,
IF($F741="LIQUIDAR",_xlfn.XLOOKUP(A741,Rotación!$A:$A,Rotación!$O:$O,0,0,-1),"")))),"")</f>
        <v>12060000</v>
      </c>
      <c r="I741" s="13">
        <f>IFERROR(IF($F741="ALTA",$D741*0.97,
IF($F741="MEDIA",$D741*0.94,
IF($F741="BAJA",$D741*0.87,
IF($F741="LIQUIDAR",_xlfn.XLOOKUP(A741,Rotación!$A:$A,Rotación!$O:$O,0,0,-1),"")))),"")</f>
        <v>11658000</v>
      </c>
      <c r="J741" s="13">
        <f>IFERROR(IF($F741="ALTA",$D741*0.94,
IF($F741="MEDIA",$D741*0.9,
IF($F741="BAJA",$D741*0.85,
IF($F741="LIQUIDAR",_xlfn.XLOOKUP(A741,Rotación!$A:$A,Rotación!$O:$O,0,0,-1),"")))),"")</f>
        <v>11390000</v>
      </c>
      <c r="K741" s="13" t="str">
        <f>_xlfn.XLOOKUP(A741,Rotación!$A:$A,Rotación!$P:$P,"",0,-1)</f>
        <v/>
      </c>
      <c r="L741" s="25" t="e">
        <f t="shared" si="46"/>
        <v>#VALUE!</v>
      </c>
      <c r="M741" s="26">
        <f t="shared" si="47"/>
        <v>0.85820895522388063</v>
      </c>
      <c r="N741" s="22" t="str">
        <f>IFERROR(VLOOKUP(A741,'Base ATR'!$1:$1048576,2,0),"")</f>
        <v/>
      </c>
      <c r="O741" s="23" t="str">
        <f t="shared" ca="1" si="48"/>
        <v/>
      </c>
      <c r="P741" t="str">
        <f t="shared" si="49"/>
        <v/>
      </c>
      <c r="R741" t="e">
        <f>VLOOKUP(A741,FORMULA!A:A,1,0)</f>
        <v>#N/A</v>
      </c>
    </row>
    <row r="742" spans="1:18" x14ac:dyDescent="0.3">
      <c r="A742" t="s">
        <v>4853</v>
      </c>
      <c r="B742" t="str">
        <f>IFERROR(VLOOKUP(A742,'Base ATP'!$1:$1048576,3,0),"")</f>
        <v>FORD</v>
      </c>
      <c r="C742" s="19" t="str">
        <f>IFERROR(VLOOKUP(A742,'Base ATP'!$1:$1048576,4,0),"")</f>
        <v>NUEVA TERRITORY</v>
      </c>
      <c r="D742" s="20">
        <v>16400000</v>
      </c>
      <c r="E742" s="20">
        <v>13500000</v>
      </c>
      <c r="F742" s="13" t="s">
        <v>5398</v>
      </c>
      <c r="G742" s="13">
        <f>IFERROR(IF($F742="ALTA",$D742*1.03,
IF($F742="MEDIA",$D742*1,
IF($F742="BAJA",$D742*0.92,
IF($F742="LIQUIDAR",_xlfn.XLOOKUP(A742,Rotación!$A:$A,Rotación!$O:$O,0,0,-1),"")))),"")</f>
        <v>15088000</v>
      </c>
      <c r="H742" s="13">
        <f>IFERROR(IF($F742="ALTA",$D742*1,
IF($F742="MEDIA",$D742*0.97,
IF($F742="BAJA",$D742*0.9,
IF($F742="LIQUIDAR",_xlfn.XLOOKUP(A742,Rotación!$A:$A,Rotación!$O:$O,0,0,-1),"")))),"")</f>
        <v>14760000</v>
      </c>
      <c r="I742" s="13">
        <f>IFERROR(IF($F742="ALTA",$D742*0.97,
IF($F742="MEDIA",$D742*0.94,
IF($F742="BAJA",$D742*0.87,
IF($F742="LIQUIDAR",_xlfn.XLOOKUP(A742,Rotación!$A:$A,Rotación!$O:$O,0,0,-1),"")))),"")</f>
        <v>14268000</v>
      </c>
      <c r="J742" s="13">
        <f>IFERROR(IF($F742="ALTA",$D742*0.94,
IF($F742="MEDIA",$D742*0.9,
IF($F742="BAJA",$D742*0.85,
IF($F742="LIQUIDAR",_xlfn.XLOOKUP(A742,Rotación!$A:$A,Rotación!$O:$O,0,0,-1),"")))),"")</f>
        <v>13940000</v>
      </c>
      <c r="K742" s="13">
        <f>_xlfn.XLOOKUP(A742,Rotación!$A:$A,Rotación!$P:$P,"",0,-1)</f>
        <v>15990000</v>
      </c>
      <c r="L742" s="25">
        <f t="shared" si="46"/>
        <v>-410000</v>
      </c>
      <c r="M742" s="26">
        <f t="shared" si="47"/>
        <v>0.82317073170731703</v>
      </c>
      <c r="N742" s="22">
        <f>IFERROR(VLOOKUP(A742,'Base ATR'!$1:$1048576,2,0),"")</f>
        <v>46200.563888888886</v>
      </c>
      <c r="O742" s="23">
        <f t="shared" ca="1" si="48"/>
        <v>25.43611111111386</v>
      </c>
      <c r="P742" t="str">
        <f t="shared" si="49"/>
        <v>BAJO MERCADO</v>
      </c>
      <c r="R742" t="e">
        <f>VLOOKUP(A742,FORMULA!A:A,1,0)</f>
        <v>#N/A</v>
      </c>
    </row>
    <row r="743" spans="1:18" x14ac:dyDescent="0.3">
      <c r="A743" t="s">
        <v>6400</v>
      </c>
      <c r="B743" t="str">
        <f>IFERROR(VLOOKUP(A743,'Base ATP'!$1:$1048576,3,0),"")</f>
        <v>BAIC</v>
      </c>
      <c r="C743" s="19" t="str">
        <f>IFERROR(VLOOKUP(A743,'Base ATP'!$1:$1048576,4,0),"")</f>
        <v>X35</v>
      </c>
      <c r="D743" s="20">
        <v>7100000</v>
      </c>
      <c r="E743" s="20">
        <v>5800000</v>
      </c>
      <c r="F743" s="13" t="s">
        <v>5398</v>
      </c>
      <c r="G743" s="13">
        <f>IFERROR(IF($F743="ALTA",$D743*1.03,
IF($F743="MEDIA",$D743*1,
IF($F743="BAJA",$D743*0.92,
IF($F743="LIQUIDAR",_xlfn.XLOOKUP(A743,Rotación!$A:$A,Rotación!$O:$O,0,0,-1),"")))),"")</f>
        <v>6532000</v>
      </c>
      <c r="H743" s="13">
        <f>IFERROR(IF($F743="ALTA",$D743*1,
IF($F743="MEDIA",$D743*0.97,
IF($F743="BAJA",$D743*0.9,
IF($F743="LIQUIDAR",_xlfn.XLOOKUP(A743,Rotación!$A:$A,Rotación!$O:$O,0,0,-1),"")))),"")</f>
        <v>6390000</v>
      </c>
      <c r="I743" s="13">
        <f>IFERROR(IF($F743="ALTA",$D743*0.97,
IF($F743="MEDIA",$D743*0.94,
IF($F743="BAJA",$D743*0.87,
IF($F743="LIQUIDAR",_xlfn.XLOOKUP(A743,Rotación!$A:$A,Rotación!$O:$O,0,0,-1),"")))),"")</f>
        <v>6177000</v>
      </c>
      <c r="J743" s="13">
        <f>IFERROR(IF($F743="ALTA",$D743*0.94,
IF($F743="MEDIA",$D743*0.9,
IF($F743="BAJA",$D743*0.85,
IF($F743="LIQUIDAR",_xlfn.XLOOKUP(A743,Rotación!$A:$A,Rotación!$O:$O,0,0,-1),"")))),"")</f>
        <v>6035000</v>
      </c>
      <c r="K743" s="13" t="str">
        <f>_xlfn.XLOOKUP(A743,Rotación!$A:$A,Rotación!$P:$P,"",0,-1)</f>
        <v/>
      </c>
      <c r="L743" s="25" t="e">
        <f t="shared" si="46"/>
        <v>#VALUE!</v>
      </c>
      <c r="M743" s="26">
        <f t="shared" si="47"/>
        <v>0.81690140845070425</v>
      </c>
      <c r="N743" s="22" t="str">
        <f>IFERROR(VLOOKUP(A743,'Base ATR'!$1:$1048576,2,0),"")</f>
        <v/>
      </c>
      <c r="O743" s="23" t="str">
        <f t="shared" ca="1" si="48"/>
        <v/>
      </c>
      <c r="P743" t="str">
        <f t="shared" si="49"/>
        <v/>
      </c>
      <c r="R743" t="e">
        <f>VLOOKUP(A743,FORMULA!A:A,1,0)</f>
        <v>#N/A</v>
      </c>
    </row>
    <row r="744" spans="1:18" x14ac:dyDescent="0.3">
      <c r="A744" t="s">
        <v>6401</v>
      </c>
      <c r="B744" t="str">
        <f>IFERROR(VLOOKUP(A744,'Base ATP'!$1:$1048576,3,0),"")</f>
        <v>NISSAN</v>
      </c>
      <c r="C744" s="19" t="str">
        <f>IFERROR(VLOOKUP(A744,'Base ATP'!$1:$1048576,4,0),"")</f>
        <v>NEW X-TRAIL</v>
      </c>
      <c r="D744" s="20">
        <v>11800000</v>
      </c>
      <c r="E744" s="20">
        <v>10000000</v>
      </c>
      <c r="F744" s="13" t="s">
        <v>5398</v>
      </c>
      <c r="G744" s="13">
        <f>IFERROR(IF($F744="ALTA",$D744*1.03,
IF($F744="MEDIA",$D744*1,
IF($F744="BAJA",$D744*0.92,
IF($F744="LIQUIDAR",_xlfn.XLOOKUP(A744,Rotación!$A:$A,Rotación!$O:$O,0,0,-1),"")))),"")</f>
        <v>10856000</v>
      </c>
      <c r="H744" s="13">
        <f>IFERROR(IF($F744="ALTA",$D744*1,
IF($F744="MEDIA",$D744*0.97,
IF($F744="BAJA",$D744*0.9,
IF($F744="LIQUIDAR",_xlfn.XLOOKUP(A744,Rotación!$A:$A,Rotación!$O:$O,0,0,-1),"")))),"")</f>
        <v>10620000</v>
      </c>
      <c r="I744" s="13">
        <f>IFERROR(IF($F744="ALTA",$D744*0.97,
IF($F744="MEDIA",$D744*0.94,
IF($F744="BAJA",$D744*0.87,
IF($F744="LIQUIDAR",_xlfn.XLOOKUP(A744,Rotación!$A:$A,Rotación!$O:$O,0,0,-1),"")))),"")</f>
        <v>10266000</v>
      </c>
      <c r="J744" s="13">
        <f>IFERROR(IF($F744="ALTA",$D744*0.94,
IF($F744="MEDIA",$D744*0.9,
IF($F744="BAJA",$D744*0.85,
IF($F744="LIQUIDAR",_xlfn.XLOOKUP(A744,Rotación!$A:$A,Rotación!$O:$O,0,0,-1),"")))),"")</f>
        <v>10030000</v>
      </c>
      <c r="K744" s="13" t="str">
        <f>_xlfn.XLOOKUP(A744,Rotación!$A:$A,Rotación!$P:$P,"",0,-1)</f>
        <v/>
      </c>
      <c r="L744" s="25" t="e">
        <f t="shared" si="46"/>
        <v>#VALUE!</v>
      </c>
      <c r="M744" s="26">
        <f t="shared" si="47"/>
        <v>0.84745762711864403</v>
      </c>
      <c r="N744" s="22">
        <f>IFERROR(VLOOKUP(A744,'Base ATR'!$1:$1048576,2,0),"")</f>
        <v>46126.559027777781</v>
      </c>
      <c r="O744" s="23">
        <f t="shared" ca="1" si="48"/>
        <v>99.440972222218988</v>
      </c>
      <c r="P744" t="str">
        <f t="shared" si="49"/>
        <v>SOBRE MERCADO</v>
      </c>
      <c r="R744" t="e">
        <f>VLOOKUP(A744,FORMULA!A:A,1,0)</f>
        <v>#N/A</v>
      </c>
    </row>
    <row r="745" spans="1:18" x14ac:dyDescent="0.3">
      <c r="A745" t="s">
        <v>6402</v>
      </c>
      <c r="B745" t="str">
        <f>IFERROR(VLOOKUP(A745,'Base ATP'!$1:$1048576,3,0),"")</f>
        <v>PEUGEOT</v>
      </c>
      <c r="C745" s="19" t="str">
        <f>IFERROR(VLOOKUP(A745,'Base ATP'!$1:$1048576,4,0),"")</f>
        <v>NUEVO 3008</v>
      </c>
      <c r="D745" s="20">
        <v>17000000</v>
      </c>
      <c r="E745" s="20">
        <v>14000000</v>
      </c>
      <c r="F745" s="13" t="s">
        <v>5398</v>
      </c>
      <c r="G745" s="13">
        <f>IFERROR(IF($F745="ALTA",$D745*1.03,
IF($F745="MEDIA",$D745*1,
IF($F745="BAJA",$D745*0.92,
IF($F745="LIQUIDAR",_xlfn.XLOOKUP(A745,Rotación!$A:$A,Rotación!$O:$O,0,0,-1),"")))),"")</f>
        <v>15640000</v>
      </c>
      <c r="H745" s="13">
        <f>IFERROR(IF($F745="ALTA",$D745*1,
IF($F745="MEDIA",$D745*0.97,
IF($F745="BAJA",$D745*0.9,
IF($F745="LIQUIDAR",_xlfn.XLOOKUP(A745,Rotación!$A:$A,Rotación!$O:$O,0,0,-1),"")))),"")</f>
        <v>15300000</v>
      </c>
      <c r="I745" s="13">
        <f>IFERROR(IF($F745="ALTA",$D745*0.97,
IF($F745="MEDIA",$D745*0.94,
IF($F745="BAJA",$D745*0.87,
IF($F745="LIQUIDAR",_xlfn.XLOOKUP(A745,Rotación!$A:$A,Rotación!$O:$O,0,0,-1),"")))),"")</f>
        <v>14790000</v>
      </c>
      <c r="J745" s="13">
        <f>IFERROR(IF($F745="ALTA",$D745*0.94,
IF($F745="MEDIA",$D745*0.9,
IF($F745="BAJA",$D745*0.85,
IF($F745="LIQUIDAR",_xlfn.XLOOKUP(A745,Rotación!$A:$A,Rotación!$O:$O,0,0,-1),"")))),"")</f>
        <v>14450000</v>
      </c>
      <c r="K745" s="13" t="str">
        <f>_xlfn.XLOOKUP(A745,Rotación!$A:$A,Rotación!$P:$P,"",0,-1)</f>
        <v/>
      </c>
      <c r="L745" s="25" t="e">
        <f t="shared" si="46"/>
        <v>#VALUE!</v>
      </c>
      <c r="M745" s="26">
        <f t="shared" si="47"/>
        <v>0.82352941176470584</v>
      </c>
      <c r="N745" s="22" t="str">
        <f>IFERROR(VLOOKUP(A745,'Base ATR'!$1:$1048576,2,0),"")</f>
        <v/>
      </c>
      <c r="O745" s="23" t="str">
        <f t="shared" ca="1" si="48"/>
        <v/>
      </c>
      <c r="P745" t="str">
        <f t="shared" si="49"/>
        <v/>
      </c>
      <c r="R745" t="e">
        <f>VLOOKUP(A745,FORMULA!A:A,1,0)</f>
        <v>#N/A</v>
      </c>
    </row>
    <row r="746" spans="1:18" x14ac:dyDescent="0.3">
      <c r="A746" t="s">
        <v>6402</v>
      </c>
      <c r="B746" t="str">
        <f>IFERROR(VLOOKUP(A746,'Base ATP'!$1:$1048576,3,0),"")</f>
        <v>PEUGEOT</v>
      </c>
      <c r="C746" s="19" t="str">
        <f>IFERROR(VLOOKUP(A746,'Base ATP'!$1:$1048576,4,0),"")</f>
        <v>NUEVO 3008</v>
      </c>
      <c r="D746" s="20">
        <v>17000000</v>
      </c>
      <c r="E746" s="20">
        <v>14000000</v>
      </c>
      <c r="F746" s="13" t="s">
        <v>5398</v>
      </c>
      <c r="G746" s="13">
        <f>IFERROR(IF($F746="ALTA",$D746*1.03,
IF($F746="MEDIA",$D746*1,
IF($F746="BAJA",$D746*0.92,
IF($F746="LIQUIDAR",_xlfn.XLOOKUP(A746,Rotación!$A:$A,Rotación!$O:$O,0,0,-1),"")))),"")</f>
        <v>15640000</v>
      </c>
      <c r="H746" s="13">
        <f>IFERROR(IF($F746="ALTA",$D746*1,
IF($F746="MEDIA",$D746*0.97,
IF($F746="BAJA",$D746*0.9,
IF($F746="LIQUIDAR",_xlfn.XLOOKUP(A746,Rotación!$A:$A,Rotación!$O:$O,0,0,-1),"")))),"")</f>
        <v>15300000</v>
      </c>
      <c r="I746" s="13">
        <f>IFERROR(IF($F746="ALTA",$D746*0.97,
IF($F746="MEDIA",$D746*0.94,
IF($F746="BAJA",$D746*0.87,
IF($F746="LIQUIDAR",_xlfn.XLOOKUP(A746,Rotación!$A:$A,Rotación!$O:$O,0,0,-1),"")))),"")</f>
        <v>14790000</v>
      </c>
      <c r="J746" s="13">
        <f>IFERROR(IF($F746="ALTA",$D746*0.94,
IF($F746="MEDIA",$D746*0.9,
IF($F746="BAJA",$D746*0.85,
IF($F746="LIQUIDAR",_xlfn.XLOOKUP(A746,Rotación!$A:$A,Rotación!$O:$O,0,0,-1),"")))),"")</f>
        <v>14450000</v>
      </c>
      <c r="K746" s="13" t="str">
        <f>_xlfn.XLOOKUP(A746,Rotación!$A:$A,Rotación!$P:$P,"",0,-1)</f>
        <v/>
      </c>
      <c r="L746" s="25" t="e">
        <f t="shared" si="46"/>
        <v>#VALUE!</v>
      </c>
      <c r="M746" s="26">
        <f t="shared" si="47"/>
        <v>0.82352941176470584</v>
      </c>
      <c r="N746" s="22" t="str">
        <f>IFERROR(VLOOKUP(A746,'Base ATR'!$1:$1048576,2,0),"")</f>
        <v/>
      </c>
      <c r="O746" s="23" t="str">
        <f t="shared" ca="1" si="48"/>
        <v/>
      </c>
      <c r="P746" t="str">
        <f t="shared" si="49"/>
        <v/>
      </c>
      <c r="R746" t="e">
        <f>VLOOKUP(A746,FORMULA!A:A,1,0)</f>
        <v>#N/A</v>
      </c>
    </row>
    <row r="747" spans="1:18" x14ac:dyDescent="0.3">
      <c r="A747" t="s">
        <v>6403</v>
      </c>
      <c r="B747" t="str">
        <f>IFERROR(VLOOKUP(A747,'Base ATP'!$1:$1048576,3,0),"")</f>
        <v>JAC</v>
      </c>
      <c r="C747" s="19" t="str">
        <f>IFERROR(VLOOKUP(A747,'Base ATP'!$1:$1048576,4,0),"")</f>
        <v>JS2</v>
      </c>
      <c r="D747" s="20">
        <v>9700000</v>
      </c>
      <c r="E747" s="20">
        <v>8200000</v>
      </c>
      <c r="F747" s="13" t="s">
        <v>5397</v>
      </c>
      <c r="G747" s="13">
        <f>IFERROR(IF($F747="ALTA",$D747*1.03,
IF($F747="MEDIA",$D747*1,
IF($F747="BAJA",$D747*0.92,
IF($F747="LIQUIDAR",_xlfn.XLOOKUP(A747,Rotación!$A:$A,Rotación!$O:$O,0,0,-1),"")))),"")</f>
        <v>9991000</v>
      </c>
      <c r="H747" s="13">
        <f>IFERROR(IF($F747="ALTA",$D747*1,
IF($F747="MEDIA",$D747*0.97,
IF($F747="BAJA",$D747*0.9,
IF($F747="LIQUIDAR",_xlfn.XLOOKUP(A747,Rotación!$A:$A,Rotación!$O:$O,0,0,-1),"")))),"")</f>
        <v>9700000</v>
      </c>
      <c r="I747" s="13">
        <f>IFERROR(IF($F747="ALTA",$D747*0.97,
IF($F747="MEDIA",$D747*0.94,
IF($F747="BAJA",$D747*0.87,
IF($F747="LIQUIDAR",_xlfn.XLOOKUP(A747,Rotación!$A:$A,Rotación!$O:$O,0,0,-1),"")))),"")</f>
        <v>9409000</v>
      </c>
      <c r="J747" s="13">
        <f>IFERROR(IF($F747="ALTA",$D747*0.94,
IF($F747="MEDIA",$D747*0.9,
IF($F747="BAJA",$D747*0.85,
IF($F747="LIQUIDAR",_xlfn.XLOOKUP(A747,Rotación!$A:$A,Rotación!$O:$O,0,0,-1),"")))),"")</f>
        <v>9118000</v>
      </c>
      <c r="K747" s="13" t="str">
        <f>_xlfn.XLOOKUP(A747,Rotación!$A:$A,Rotación!$P:$P,"",0,-1)</f>
        <v/>
      </c>
      <c r="L747" s="25" t="e">
        <f t="shared" si="46"/>
        <v>#VALUE!</v>
      </c>
      <c r="M747" s="26">
        <f t="shared" si="47"/>
        <v>0.84536082474226804</v>
      </c>
      <c r="N747" s="22" t="str">
        <f>IFERROR(VLOOKUP(A747,'Base ATR'!$1:$1048576,2,0),"")</f>
        <v/>
      </c>
      <c r="O747" s="23" t="str">
        <f t="shared" ca="1" si="48"/>
        <v/>
      </c>
      <c r="P747" t="str">
        <f t="shared" si="49"/>
        <v/>
      </c>
      <c r="R747" t="e">
        <f>VLOOKUP(A747,FORMULA!A:A,1,0)</f>
        <v>#N/A</v>
      </c>
    </row>
    <row r="748" spans="1:18" x14ac:dyDescent="0.3">
      <c r="A748" t="s">
        <v>6404</v>
      </c>
      <c r="B748" t="str">
        <f>IFERROR(VLOOKUP(A748,'Base ATP'!$1:$1048576,3,0),"")</f>
        <v>RENAULT</v>
      </c>
      <c r="C748" s="19" t="str">
        <f>IFERROR(VLOOKUP(A748,'Base ATP'!$1:$1048576,4,0),"")</f>
        <v>ARKANA</v>
      </c>
      <c r="D748" s="20">
        <v>14400000</v>
      </c>
      <c r="E748" s="20">
        <v>11800000</v>
      </c>
      <c r="F748" s="13" t="s">
        <v>5397</v>
      </c>
      <c r="G748" s="13">
        <f>IFERROR(IF($F748="ALTA",$D748*1.03,
IF($F748="MEDIA",$D748*1,
IF($F748="BAJA",$D748*0.92,
IF($F748="LIQUIDAR",_xlfn.XLOOKUP(A748,Rotación!$A:$A,Rotación!$O:$O,0,0,-1),"")))),"")</f>
        <v>14832000</v>
      </c>
      <c r="H748" s="13">
        <f>IFERROR(IF($F748="ALTA",$D748*1,
IF($F748="MEDIA",$D748*0.97,
IF($F748="BAJA",$D748*0.9,
IF($F748="LIQUIDAR",_xlfn.XLOOKUP(A748,Rotación!$A:$A,Rotación!$O:$O,0,0,-1),"")))),"")</f>
        <v>14400000</v>
      </c>
      <c r="I748" s="13">
        <f>IFERROR(IF($F748="ALTA",$D748*0.97,
IF($F748="MEDIA",$D748*0.94,
IF($F748="BAJA",$D748*0.87,
IF($F748="LIQUIDAR",_xlfn.XLOOKUP(A748,Rotación!$A:$A,Rotación!$O:$O,0,0,-1),"")))),"")</f>
        <v>13968000</v>
      </c>
      <c r="J748" s="13">
        <f>IFERROR(IF($F748="ALTA",$D748*0.94,
IF($F748="MEDIA",$D748*0.9,
IF($F748="BAJA",$D748*0.85,
IF($F748="LIQUIDAR",_xlfn.XLOOKUP(A748,Rotación!$A:$A,Rotación!$O:$O,0,0,-1),"")))),"")</f>
        <v>13536000</v>
      </c>
      <c r="K748" s="13">
        <f>_xlfn.XLOOKUP(A748,Rotación!$A:$A,Rotación!$P:$P,"",0,-1)</f>
        <v>14490000</v>
      </c>
      <c r="L748" s="25">
        <f t="shared" si="46"/>
        <v>90000</v>
      </c>
      <c r="M748" s="26">
        <f t="shared" si="47"/>
        <v>0.81944444444444442</v>
      </c>
      <c r="N748" s="22">
        <f>IFERROR(VLOOKUP(A748,'Base ATR'!$1:$1048576,2,0),"")</f>
        <v>46195.663194444445</v>
      </c>
      <c r="O748" s="23">
        <f t="shared" ca="1" si="48"/>
        <v>30.336805555554747</v>
      </c>
      <c r="P748" t="str">
        <f t="shared" si="49"/>
        <v>SOBRE MERCADO</v>
      </c>
      <c r="R748" t="e">
        <f>VLOOKUP(A748,FORMULA!A:A,1,0)</f>
        <v>#N/A</v>
      </c>
    </row>
    <row r="749" spans="1:18" x14ac:dyDescent="0.3">
      <c r="A749" t="s">
        <v>6405</v>
      </c>
      <c r="B749" t="str">
        <f>IFERROR(VLOOKUP(A749,'Base ATP'!$1:$1048576,3,0),"")</f>
        <v>KIA</v>
      </c>
      <c r="C749" s="19" t="str">
        <f>IFERROR(VLOOKUP(A749,'Base ATP'!$1:$1048576,4,0),"")</f>
        <v>MORNING</v>
      </c>
      <c r="D749" s="20">
        <v>7900000</v>
      </c>
      <c r="E749" s="20">
        <v>6900000</v>
      </c>
      <c r="F749" s="13" t="s">
        <v>5397</v>
      </c>
      <c r="G749" s="13">
        <f>IFERROR(IF($F749="ALTA",$D749*1.03,
IF($F749="MEDIA",$D749*1,
IF($F749="BAJA",$D749*0.92,
IF($F749="LIQUIDAR",_xlfn.XLOOKUP(A749,Rotación!$A:$A,Rotación!$O:$O,0,0,-1),"")))),"")</f>
        <v>8137000</v>
      </c>
      <c r="H749" s="13">
        <f>IFERROR(IF($F749="ALTA",$D749*1,
IF($F749="MEDIA",$D749*0.97,
IF($F749="BAJA",$D749*0.9,
IF($F749="LIQUIDAR",_xlfn.XLOOKUP(A749,Rotación!$A:$A,Rotación!$O:$O,0,0,-1),"")))),"")</f>
        <v>7900000</v>
      </c>
      <c r="I749" s="13">
        <f>IFERROR(IF($F749="ALTA",$D749*0.97,
IF($F749="MEDIA",$D749*0.94,
IF($F749="BAJA",$D749*0.87,
IF($F749="LIQUIDAR",_xlfn.XLOOKUP(A749,Rotación!$A:$A,Rotación!$O:$O,0,0,-1),"")))),"")</f>
        <v>7663000</v>
      </c>
      <c r="J749" s="13">
        <f>IFERROR(IF($F749="ALTA",$D749*0.94,
IF($F749="MEDIA",$D749*0.9,
IF($F749="BAJA",$D749*0.85,
IF($F749="LIQUIDAR",_xlfn.XLOOKUP(A749,Rotación!$A:$A,Rotación!$O:$O,0,0,-1),"")))),"")</f>
        <v>7426000</v>
      </c>
      <c r="K749" s="13" t="str">
        <f>_xlfn.XLOOKUP(A749,Rotación!$A:$A,Rotación!$P:$P,"",0,-1)</f>
        <v/>
      </c>
      <c r="L749" s="25" t="e">
        <f t="shared" si="46"/>
        <v>#VALUE!</v>
      </c>
      <c r="M749" s="26">
        <f t="shared" si="47"/>
        <v>0.87341772151898733</v>
      </c>
      <c r="N749" s="22" t="str">
        <f>IFERROR(VLOOKUP(A749,'Base ATR'!$1:$1048576,2,0),"")</f>
        <v/>
      </c>
      <c r="O749" s="23" t="str">
        <f t="shared" ca="1" si="48"/>
        <v/>
      </c>
      <c r="P749" t="str">
        <f t="shared" si="49"/>
        <v/>
      </c>
      <c r="R749" t="e">
        <f>VLOOKUP(A749,FORMULA!A:A,1,0)</f>
        <v>#N/A</v>
      </c>
    </row>
    <row r="750" spans="1:18" x14ac:dyDescent="0.3">
      <c r="A750" t="s">
        <v>6406</v>
      </c>
      <c r="B750" t="str">
        <f>IFERROR(VLOOKUP(A750,'Base ATP'!$1:$1048576,3,0),"")</f>
        <v>SUZUKI</v>
      </c>
      <c r="C750" s="19" t="str">
        <f>IFERROR(VLOOKUP(A750,'Base ATP'!$1:$1048576,4,0),"")</f>
        <v>JIMNY</v>
      </c>
      <c r="D750" s="20">
        <v>13300000</v>
      </c>
      <c r="E750" s="20">
        <v>10900000</v>
      </c>
      <c r="F750" s="13" t="s">
        <v>5397</v>
      </c>
      <c r="G750" s="13">
        <f>IFERROR(IF($F750="ALTA",$D750*1.03,
IF($F750="MEDIA",$D750*1,
IF($F750="BAJA",$D750*0.92,
IF($F750="LIQUIDAR",_xlfn.XLOOKUP(A750,Rotación!$A:$A,Rotación!$O:$O,0,0,-1),"")))),"")</f>
        <v>13699000</v>
      </c>
      <c r="H750" s="13">
        <f>IFERROR(IF($F750="ALTA",$D750*1,
IF($F750="MEDIA",$D750*0.97,
IF($F750="BAJA",$D750*0.9,
IF($F750="LIQUIDAR",_xlfn.XLOOKUP(A750,Rotación!$A:$A,Rotación!$O:$O,0,0,-1),"")))),"")</f>
        <v>13300000</v>
      </c>
      <c r="I750" s="13">
        <f>IFERROR(IF($F750="ALTA",$D750*0.97,
IF($F750="MEDIA",$D750*0.94,
IF($F750="BAJA",$D750*0.87,
IF($F750="LIQUIDAR",_xlfn.XLOOKUP(A750,Rotación!$A:$A,Rotación!$O:$O,0,0,-1),"")))),"")</f>
        <v>12901000</v>
      </c>
      <c r="J750" s="13">
        <f>IFERROR(IF($F750="ALTA",$D750*0.94,
IF($F750="MEDIA",$D750*0.9,
IF($F750="BAJA",$D750*0.85,
IF($F750="LIQUIDAR",_xlfn.XLOOKUP(A750,Rotación!$A:$A,Rotación!$O:$O,0,0,-1),"")))),"")</f>
        <v>12502000</v>
      </c>
      <c r="K750" s="13" t="str">
        <f>_xlfn.XLOOKUP(A750,Rotación!$A:$A,Rotación!$P:$P,"",0,-1)</f>
        <v/>
      </c>
      <c r="L750" s="25" t="e">
        <f t="shared" si="46"/>
        <v>#VALUE!</v>
      </c>
      <c r="M750" s="26">
        <f t="shared" si="47"/>
        <v>0.81954887218045114</v>
      </c>
      <c r="N750" s="22">
        <f>IFERROR(VLOOKUP(A750,'Base ATR'!$1:$1048576,2,0),"")</f>
        <v>46129.680555555555</v>
      </c>
      <c r="O750" s="23">
        <f t="shared" ca="1" si="48"/>
        <v>96.319444444445253</v>
      </c>
      <c r="P750" t="str">
        <f t="shared" si="49"/>
        <v>SOBRE MERCADO</v>
      </c>
      <c r="R750" t="e">
        <f>VLOOKUP(A750,FORMULA!A:A,1,0)</f>
        <v>#N/A</v>
      </c>
    </row>
    <row r="751" spans="1:18" x14ac:dyDescent="0.3">
      <c r="A751" t="s">
        <v>6407</v>
      </c>
      <c r="B751" t="str">
        <f>IFERROR(VLOOKUP(A751,'Base ATP'!$1:$1048576,3,0),"")</f>
        <v>CHANGAN</v>
      </c>
      <c r="C751" s="19" t="str">
        <f>IFERROR(VLOOKUP(A751,'Base ATP'!$1:$1048576,4,0),"")</f>
        <v>CS35 PLUS</v>
      </c>
      <c r="D751" s="20">
        <v>9800000</v>
      </c>
      <c r="E751" s="20">
        <v>8300000</v>
      </c>
      <c r="F751" s="13" t="s">
        <v>5397</v>
      </c>
      <c r="G751" s="13">
        <f>IFERROR(IF($F751="ALTA",$D751*1.03,
IF($F751="MEDIA",$D751*1,
IF($F751="BAJA",$D751*0.92,
IF($F751="LIQUIDAR",_xlfn.XLOOKUP(A751,Rotación!$A:$A,Rotación!$O:$O,0,0,-1),"")))),"")</f>
        <v>10094000</v>
      </c>
      <c r="H751" s="13">
        <f>IFERROR(IF($F751="ALTA",$D751*1,
IF($F751="MEDIA",$D751*0.97,
IF($F751="BAJA",$D751*0.9,
IF($F751="LIQUIDAR",_xlfn.XLOOKUP(A751,Rotación!$A:$A,Rotación!$O:$O,0,0,-1),"")))),"")</f>
        <v>9800000</v>
      </c>
      <c r="I751" s="13">
        <f>IFERROR(IF($F751="ALTA",$D751*0.97,
IF($F751="MEDIA",$D751*0.94,
IF($F751="BAJA",$D751*0.87,
IF($F751="LIQUIDAR",_xlfn.XLOOKUP(A751,Rotación!$A:$A,Rotación!$O:$O,0,0,-1),"")))),"")</f>
        <v>9506000</v>
      </c>
      <c r="J751" s="13">
        <f>IFERROR(IF($F751="ALTA",$D751*0.94,
IF($F751="MEDIA",$D751*0.9,
IF($F751="BAJA",$D751*0.85,
IF($F751="LIQUIDAR",_xlfn.XLOOKUP(A751,Rotación!$A:$A,Rotación!$O:$O,0,0,-1),"")))),"")</f>
        <v>9212000</v>
      </c>
      <c r="K751" s="13" t="str">
        <f>_xlfn.XLOOKUP(A751,Rotación!$A:$A,Rotación!$P:$P,"",0,-1)</f>
        <v/>
      </c>
      <c r="L751" s="25" t="e">
        <f t="shared" si="46"/>
        <v>#VALUE!</v>
      </c>
      <c r="M751" s="26">
        <f t="shared" si="47"/>
        <v>0.84693877551020413</v>
      </c>
      <c r="N751" s="22" t="str">
        <f>IFERROR(VLOOKUP(A751,'Base ATR'!$1:$1048576,2,0),"")</f>
        <v/>
      </c>
      <c r="O751" s="23" t="str">
        <f t="shared" ca="1" si="48"/>
        <v/>
      </c>
      <c r="P751" t="str">
        <f t="shared" si="49"/>
        <v/>
      </c>
      <c r="R751" t="e">
        <f>VLOOKUP(A751,FORMULA!A:A,1,0)</f>
        <v>#N/A</v>
      </c>
    </row>
    <row r="752" spans="1:18" x14ac:dyDescent="0.3">
      <c r="A752" t="s">
        <v>6408</v>
      </c>
      <c r="B752" t="str">
        <f>IFERROR(VLOOKUP(A752,'Base ATP'!$1:$1048576,3,0),"")</f>
        <v>NISSAN</v>
      </c>
      <c r="C752" s="19" t="str">
        <f>IFERROR(VLOOKUP(A752,'Base ATP'!$1:$1048576,4,0),"")</f>
        <v>NEW KICKS</v>
      </c>
      <c r="D752" s="20">
        <v>13900000</v>
      </c>
      <c r="E752" s="20">
        <v>11600000</v>
      </c>
      <c r="F752" s="13" t="s">
        <v>5397</v>
      </c>
      <c r="G752" s="13">
        <f>IFERROR(IF($F752="ALTA",$D752*1.03,
IF($F752="MEDIA",$D752*1,
IF($F752="BAJA",$D752*0.92,
IF($F752="LIQUIDAR",_xlfn.XLOOKUP(A752,Rotación!$A:$A,Rotación!$O:$O,0,0,-1),"")))),"")</f>
        <v>14317000</v>
      </c>
      <c r="H752" s="13">
        <f>IFERROR(IF($F752="ALTA",$D752*1,
IF($F752="MEDIA",$D752*0.97,
IF($F752="BAJA",$D752*0.9,
IF($F752="LIQUIDAR",_xlfn.XLOOKUP(A752,Rotación!$A:$A,Rotación!$O:$O,0,0,-1),"")))),"")</f>
        <v>13900000</v>
      </c>
      <c r="I752" s="13">
        <f>IFERROR(IF($F752="ALTA",$D752*0.97,
IF($F752="MEDIA",$D752*0.94,
IF($F752="BAJA",$D752*0.87,
IF($F752="LIQUIDAR",_xlfn.XLOOKUP(A752,Rotación!$A:$A,Rotación!$O:$O,0,0,-1),"")))),"")</f>
        <v>13483000</v>
      </c>
      <c r="J752" s="13">
        <f>IFERROR(IF($F752="ALTA",$D752*0.94,
IF($F752="MEDIA",$D752*0.9,
IF($F752="BAJA",$D752*0.85,
IF($F752="LIQUIDAR",_xlfn.XLOOKUP(A752,Rotación!$A:$A,Rotación!$O:$O,0,0,-1),"")))),"")</f>
        <v>13066000</v>
      </c>
      <c r="K752" s="13" t="str">
        <f>_xlfn.XLOOKUP(A752,Rotación!$A:$A,Rotación!$P:$P,"",0,-1)</f>
        <v/>
      </c>
      <c r="L752" s="25" t="e">
        <f t="shared" si="46"/>
        <v>#VALUE!</v>
      </c>
      <c r="M752" s="26">
        <f t="shared" si="47"/>
        <v>0.83453237410071945</v>
      </c>
      <c r="N752" s="22" t="str">
        <f>IFERROR(VLOOKUP(A752,'Base ATR'!$1:$1048576,2,0),"")</f>
        <v/>
      </c>
      <c r="O752" s="23" t="str">
        <f t="shared" ca="1" si="48"/>
        <v/>
      </c>
      <c r="P752" t="str">
        <f t="shared" si="49"/>
        <v/>
      </c>
      <c r="R752" t="e">
        <f>VLOOKUP(A752,FORMULA!A:A,1,0)</f>
        <v>#N/A</v>
      </c>
    </row>
    <row r="753" spans="1:18" x14ac:dyDescent="0.3">
      <c r="A753" t="s">
        <v>6409</v>
      </c>
      <c r="B753" t="str">
        <f>IFERROR(VLOOKUP(A753,'Base ATP'!$1:$1048576,3,0),"")</f>
        <v>BAIC</v>
      </c>
      <c r="C753" s="19" t="str">
        <f>IFERROR(VLOOKUP(A753,'Base ATP'!$1:$1048576,4,0),"")</f>
        <v>X35</v>
      </c>
      <c r="D753" s="20">
        <v>8100000</v>
      </c>
      <c r="E753" s="20">
        <v>6700000</v>
      </c>
      <c r="F753" s="13" t="s">
        <v>5397</v>
      </c>
      <c r="G753" s="13">
        <f>IFERROR(IF($F753="ALTA",$D753*1.03,
IF($F753="MEDIA",$D753*1,
IF($F753="BAJA",$D753*0.92,
IF($F753="LIQUIDAR",_xlfn.XLOOKUP(A753,Rotación!$A:$A,Rotación!$O:$O,0,0,-1),"")))),"")</f>
        <v>8343000</v>
      </c>
      <c r="H753" s="13">
        <f>IFERROR(IF($F753="ALTA",$D753*1,
IF($F753="MEDIA",$D753*0.97,
IF($F753="BAJA",$D753*0.9,
IF($F753="LIQUIDAR",_xlfn.XLOOKUP(A753,Rotación!$A:$A,Rotación!$O:$O,0,0,-1),"")))),"")</f>
        <v>8100000</v>
      </c>
      <c r="I753" s="13">
        <f>IFERROR(IF($F753="ALTA",$D753*0.97,
IF($F753="MEDIA",$D753*0.94,
IF($F753="BAJA",$D753*0.87,
IF($F753="LIQUIDAR",_xlfn.XLOOKUP(A753,Rotación!$A:$A,Rotación!$O:$O,0,0,-1),"")))),"")</f>
        <v>7857000</v>
      </c>
      <c r="J753" s="13">
        <f>IFERROR(IF($F753="ALTA",$D753*0.94,
IF($F753="MEDIA",$D753*0.9,
IF($F753="BAJA",$D753*0.85,
IF($F753="LIQUIDAR",_xlfn.XLOOKUP(A753,Rotación!$A:$A,Rotación!$O:$O,0,0,-1),"")))),"")</f>
        <v>7614000</v>
      </c>
      <c r="K753" s="13" t="str">
        <f>_xlfn.XLOOKUP(A753,Rotación!$A:$A,Rotación!$P:$P,"",0,-1)</f>
        <v/>
      </c>
      <c r="L753" s="25" t="e">
        <f t="shared" si="46"/>
        <v>#VALUE!</v>
      </c>
      <c r="M753" s="26">
        <f t="shared" si="47"/>
        <v>0.8271604938271605</v>
      </c>
      <c r="N753" s="22" t="str">
        <f>IFERROR(VLOOKUP(A753,'Base ATR'!$1:$1048576,2,0),"")</f>
        <v/>
      </c>
      <c r="O753" s="23" t="str">
        <f t="shared" ca="1" si="48"/>
        <v/>
      </c>
      <c r="P753" t="str">
        <f t="shared" si="49"/>
        <v/>
      </c>
      <c r="R753" t="e">
        <f>VLOOKUP(A753,FORMULA!A:A,1,0)</f>
        <v>#N/A</v>
      </c>
    </row>
    <row r="754" spans="1:18" x14ac:dyDescent="0.3">
      <c r="A754" t="s">
        <v>6410</v>
      </c>
      <c r="B754" t="str">
        <f>IFERROR(VLOOKUP(A754,'Base ATP'!$1:$1048576,3,0),"")</f>
        <v>FORD</v>
      </c>
      <c r="C754" s="19" t="str">
        <f>IFERROR(VLOOKUP(A754,'Base ATP'!$1:$1048576,4,0),"")</f>
        <v>NUEVA TERRITORY</v>
      </c>
      <c r="D754" s="20">
        <v>8100000</v>
      </c>
      <c r="E754" s="20">
        <v>7000000</v>
      </c>
      <c r="F754" s="13" t="s">
        <v>5397</v>
      </c>
      <c r="G754" s="13">
        <f>IFERROR(IF($F754="ALTA",$D754*1.03,
IF($F754="MEDIA",$D754*1,
IF($F754="BAJA",$D754*0.92,
IF($F754="LIQUIDAR",_xlfn.XLOOKUP(A754,Rotación!$A:$A,Rotación!$O:$O,0,0,-1),"")))),"")</f>
        <v>8343000</v>
      </c>
      <c r="H754" s="13">
        <f>IFERROR(IF($F754="ALTA",$D754*1,
IF($F754="MEDIA",$D754*0.97,
IF($F754="BAJA",$D754*0.9,
IF($F754="LIQUIDAR",_xlfn.XLOOKUP(A754,Rotación!$A:$A,Rotación!$O:$O,0,0,-1),"")))),"")</f>
        <v>8100000</v>
      </c>
      <c r="I754" s="13">
        <f>IFERROR(IF($F754="ALTA",$D754*0.97,
IF($F754="MEDIA",$D754*0.94,
IF($F754="BAJA",$D754*0.87,
IF($F754="LIQUIDAR",_xlfn.XLOOKUP(A754,Rotación!$A:$A,Rotación!$O:$O,0,0,-1),"")))),"")</f>
        <v>7857000</v>
      </c>
      <c r="J754" s="13">
        <f>IFERROR(IF($F754="ALTA",$D754*0.94,
IF($F754="MEDIA",$D754*0.9,
IF($F754="BAJA",$D754*0.85,
IF($F754="LIQUIDAR",_xlfn.XLOOKUP(A754,Rotación!$A:$A,Rotación!$O:$O,0,0,-1),"")))),"")</f>
        <v>7614000</v>
      </c>
      <c r="K754" s="13" t="str">
        <f>_xlfn.XLOOKUP(A754,Rotación!$A:$A,Rotación!$P:$P,"",0,-1)</f>
        <v/>
      </c>
      <c r="L754" s="25" t="e">
        <f t="shared" si="46"/>
        <v>#VALUE!</v>
      </c>
      <c r="M754" s="26">
        <f t="shared" si="47"/>
        <v>0.86419753086419748</v>
      </c>
      <c r="N754" s="22">
        <f>IFERROR(VLOOKUP(A754,'Base ATR'!$1:$1048576,2,0),"")</f>
        <v>46126.683333333334</v>
      </c>
      <c r="O754" s="23">
        <f t="shared" ca="1" si="48"/>
        <v>99.316666666665697</v>
      </c>
      <c r="P754" t="str">
        <f t="shared" si="49"/>
        <v>SOBRE MERCADO</v>
      </c>
      <c r="R754" t="e">
        <f>VLOOKUP(A754,FORMULA!A:A,1,0)</f>
        <v>#N/A</v>
      </c>
    </row>
    <row r="755" spans="1:18" x14ac:dyDescent="0.3">
      <c r="A755" t="s">
        <v>1573</v>
      </c>
      <c r="B755" t="str">
        <f>IFERROR(VLOOKUP(A755,'Base ATP'!$1:$1048576,3,0),"")</f>
        <v>FORD</v>
      </c>
      <c r="C755" s="19" t="str">
        <f>IFERROR(VLOOKUP(A755,'Base ATP'!$1:$1048576,4,0),"")</f>
        <v>EXPLORER</v>
      </c>
      <c r="D755" s="20">
        <v>31800000</v>
      </c>
      <c r="E755" s="20">
        <v>27000000</v>
      </c>
      <c r="F755" s="13" t="s">
        <v>5397</v>
      </c>
      <c r="G755" s="13">
        <f>IFERROR(IF($F755="ALTA",$D755*1.03,
IF($F755="MEDIA",$D755*1,
IF($F755="BAJA",$D755*0.92,
IF($F755="LIQUIDAR",_xlfn.XLOOKUP(A755,Rotación!$A:$A,Rotación!$O:$O,0,0,-1),"")))),"")</f>
        <v>32754000</v>
      </c>
      <c r="H755" s="13">
        <f>IFERROR(IF($F755="ALTA",$D755*1,
IF($F755="MEDIA",$D755*0.97,
IF($F755="BAJA",$D755*0.9,
IF($F755="LIQUIDAR",_xlfn.XLOOKUP(A755,Rotación!$A:$A,Rotación!$O:$O,0,0,-1),"")))),"")</f>
        <v>31800000</v>
      </c>
      <c r="I755" s="13">
        <f>IFERROR(IF($F755="ALTA",$D755*0.97,
IF($F755="MEDIA",$D755*0.94,
IF($F755="BAJA",$D755*0.87,
IF($F755="LIQUIDAR",_xlfn.XLOOKUP(A755,Rotación!$A:$A,Rotación!$O:$O,0,0,-1),"")))),"")</f>
        <v>30846000</v>
      </c>
      <c r="J755" s="13">
        <f>IFERROR(IF($F755="ALTA",$D755*0.94,
IF($F755="MEDIA",$D755*0.9,
IF($F755="BAJA",$D755*0.85,
IF($F755="LIQUIDAR",_xlfn.XLOOKUP(A755,Rotación!$A:$A,Rotación!$O:$O,0,0,-1),"")))),"")</f>
        <v>29892000</v>
      </c>
      <c r="K755" s="13" t="str">
        <f>_xlfn.XLOOKUP(A755,Rotación!$A:$A,Rotación!$P:$P,"",0,-1)</f>
        <v/>
      </c>
      <c r="L755" s="25" t="e">
        <f t="shared" si="46"/>
        <v>#VALUE!</v>
      </c>
      <c r="M755" s="26">
        <f t="shared" si="47"/>
        <v>0.84905660377358494</v>
      </c>
      <c r="N755" s="22">
        <f>IFERROR(VLOOKUP(A755,'Base ATR'!$1:$1048576,2,0),"")</f>
        <v>45373.388194444444</v>
      </c>
      <c r="O755" s="23">
        <f t="shared" ca="1" si="48"/>
        <v>852.6118055555562</v>
      </c>
      <c r="P755" t="str">
        <f t="shared" si="49"/>
        <v>SOBRE MERCADO</v>
      </c>
      <c r="R755" t="e">
        <f>VLOOKUP(A755,FORMULA!A:A,1,0)</f>
        <v>#N/A</v>
      </c>
    </row>
    <row r="756" spans="1:18" x14ac:dyDescent="0.3">
      <c r="A756" t="s">
        <v>6411</v>
      </c>
      <c r="B756" t="str">
        <f>IFERROR(VLOOKUP(A756,'Base ATP'!$1:$1048576,3,0),"")</f>
        <v>SUBARU</v>
      </c>
      <c r="C756" s="19" t="str">
        <f>IFERROR(VLOOKUP(A756,'Base ATP'!$1:$1048576,4,0),"")</f>
        <v>IMPREZA NEW</v>
      </c>
      <c r="D756" s="20">
        <v>12400000</v>
      </c>
      <c r="E756" s="20">
        <v>10000000</v>
      </c>
      <c r="F756" s="13" t="s">
        <v>4033</v>
      </c>
      <c r="G756" s="13">
        <f>IFERROR(IF($F756="ALTA",$D756*1.03,
IF($F756="MEDIA",$D756*1,
IF($F756="BAJA",$D756*0.92,
IF($F756="LIQUIDAR",_xlfn.XLOOKUP(A756,Rotación!$A:$A,Rotación!$O:$O,0,0,-1),"")))),"")</f>
        <v>12400000</v>
      </c>
      <c r="H756" s="13">
        <f>IFERROR(IF($F756="ALTA",$D756*1,
IF($F756="MEDIA",$D756*0.97,
IF($F756="BAJA",$D756*0.9,
IF($F756="LIQUIDAR",_xlfn.XLOOKUP(A756,Rotación!$A:$A,Rotación!$O:$O,0,0,-1),"")))),"")</f>
        <v>12028000</v>
      </c>
      <c r="I756" s="13">
        <f>IFERROR(IF($F756="ALTA",$D756*0.97,
IF($F756="MEDIA",$D756*0.94,
IF($F756="BAJA",$D756*0.87,
IF($F756="LIQUIDAR",_xlfn.XLOOKUP(A756,Rotación!$A:$A,Rotación!$O:$O,0,0,-1),"")))),"")</f>
        <v>11656000</v>
      </c>
      <c r="J756" s="13">
        <f>IFERROR(IF($F756="ALTA",$D756*0.94,
IF($F756="MEDIA",$D756*0.9,
IF($F756="BAJA",$D756*0.85,
IF($F756="LIQUIDAR",_xlfn.XLOOKUP(A756,Rotación!$A:$A,Rotación!$O:$O,0,0,-1),"")))),"")</f>
        <v>11160000</v>
      </c>
      <c r="K756" s="13" t="str">
        <f>_xlfn.XLOOKUP(A756,Rotación!$A:$A,Rotación!$P:$P,"",0,-1)</f>
        <v/>
      </c>
      <c r="L756" s="25" t="e">
        <f t="shared" si="46"/>
        <v>#VALUE!</v>
      </c>
      <c r="M756" s="26">
        <f t="shared" si="47"/>
        <v>0.80645161290322576</v>
      </c>
      <c r="N756" s="22" t="str">
        <f>IFERROR(VLOOKUP(A756,'Base ATR'!$1:$1048576,2,0),"")</f>
        <v/>
      </c>
      <c r="O756" s="23" t="str">
        <f t="shared" ca="1" si="48"/>
        <v/>
      </c>
      <c r="P756" t="str">
        <f t="shared" si="49"/>
        <v/>
      </c>
      <c r="R756" t="e">
        <f>VLOOKUP(A756,FORMULA!A:A,1,0)</f>
        <v>#N/A</v>
      </c>
    </row>
    <row r="757" spans="1:18" x14ac:dyDescent="0.3">
      <c r="A757" t="s">
        <v>6412</v>
      </c>
      <c r="B757" t="str">
        <f>IFERROR(VLOOKUP(A757,'Base ATP'!$1:$1048576,3,0),"")</f>
        <v>MG</v>
      </c>
      <c r="C757" s="19" t="str">
        <f>IFERROR(VLOOKUP(A757,'Base ATP'!$1:$1048576,4,0),"")</f>
        <v>NEW 3</v>
      </c>
      <c r="D757" s="20">
        <v>7800000</v>
      </c>
      <c r="E757" s="20">
        <v>6800000</v>
      </c>
      <c r="F757" s="13" t="s">
        <v>5397</v>
      </c>
      <c r="G757" s="13">
        <f>IFERROR(IF($F757="ALTA",$D757*1.03,
IF($F757="MEDIA",$D757*1,
IF($F757="BAJA",$D757*0.92,
IF($F757="LIQUIDAR",_xlfn.XLOOKUP(A757,Rotación!$A:$A,Rotación!$O:$O,0,0,-1),"")))),"")</f>
        <v>8034000</v>
      </c>
      <c r="H757" s="13">
        <f>IFERROR(IF($F757="ALTA",$D757*1,
IF($F757="MEDIA",$D757*0.97,
IF($F757="BAJA",$D757*0.9,
IF($F757="LIQUIDAR",_xlfn.XLOOKUP(A757,Rotación!$A:$A,Rotación!$O:$O,0,0,-1),"")))),"")</f>
        <v>7800000</v>
      </c>
      <c r="I757" s="13">
        <f>IFERROR(IF($F757="ALTA",$D757*0.97,
IF($F757="MEDIA",$D757*0.94,
IF($F757="BAJA",$D757*0.87,
IF($F757="LIQUIDAR",_xlfn.XLOOKUP(A757,Rotación!$A:$A,Rotación!$O:$O,0,0,-1),"")))),"")</f>
        <v>7566000</v>
      </c>
      <c r="J757" s="13">
        <f>IFERROR(IF($F757="ALTA",$D757*0.94,
IF($F757="MEDIA",$D757*0.9,
IF($F757="BAJA",$D757*0.85,
IF($F757="LIQUIDAR",_xlfn.XLOOKUP(A757,Rotación!$A:$A,Rotación!$O:$O,0,0,-1),"")))),"")</f>
        <v>7332000</v>
      </c>
      <c r="K757" s="13" t="str">
        <f>_xlfn.XLOOKUP(A757,Rotación!$A:$A,Rotación!$P:$P,"",0,-1)</f>
        <v/>
      </c>
      <c r="L757" s="25" t="e">
        <f t="shared" si="46"/>
        <v>#VALUE!</v>
      </c>
      <c r="M757" s="26">
        <f t="shared" si="47"/>
        <v>0.87179487179487181</v>
      </c>
      <c r="N757" s="22" t="str">
        <f>IFERROR(VLOOKUP(A757,'Base ATR'!$1:$1048576,2,0),"")</f>
        <v/>
      </c>
      <c r="O757" s="23" t="str">
        <f t="shared" ca="1" si="48"/>
        <v/>
      </c>
      <c r="P757" t="str">
        <f t="shared" si="49"/>
        <v/>
      </c>
      <c r="R757" t="e">
        <f>VLOOKUP(A757,FORMULA!A:A,1,0)</f>
        <v>#N/A</v>
      </c>
    </row>
    <row r="758" spans="1:18" x14ac:dyDescent="0.3">
      <c r="A758" t="s">
        <v>6413</v>
      </c>
      <c r="B758" t="str">
        <f>IFERROR(VLOOKUP(A758,'Base ATP'!$1:$1048576,3,0),"")</f>
        <v>CITROEN</v>
      </c>
      <c r="C758" s="19" t="str">
        <f>IFERROR(VLOOKUP(A758,'Base ATP'!$1:$1048576,4,0),"")</f>
        <v>C-ELYSEE</v>
      </c>
      <c r="D758" s="20">
        <v>11500000</v>
      </c>
      <c r="E758" s="20">
        <v>9600000</v>
      </c>
      <c r="F758" s="13" t="s">
        <v>5397</v>
      </c>
      <c r="G758" s="13">
        <f>IFERROR(IF($F758="ALTA",$D758*1.03,
IF($F758="MEDIA",$D758*1,
IF($F758="BAJA",$D758*0.92,
IF($F758="LIQUIDAR",_xlfn.XLOOKUP(A758,Rotación!$A:$A,Rotación!$O:$O,0,0,-1),"")))),"")</f>
        <v>11845000</v>
      </c>
      <c r="H758" s="13">
        <f>IFERROR(IF($F758="ALTA",$D758*1,
IF($F758="MEDIA",$D758*0.97,
IF($F758="BAJA",$D758*0.9,
IF($F758="LIQUIDAR",_xlfn.XLOOKUP(A758,Rotación!$A:$A,Rotación!$O:$O,0,0,-1),"")))),"")</f>
        <v>11500000</v>
      </c>
      <c r="I758" s="13">
        <f>IFERROR(IF($F758="ALTA",$D758*0.97,
IF($F758="MEDIA",$D758*0.94,
IF($F758="BAJA",$D758*0.87,
IF($F758="LIQUIDAR",_xlfn.XLOOKUP(A758,Rotación!$A:$A,Rotación!$O:$O,0,0,-1),"")))),"")</f>
        <v>11155000</v>
      </c>
      <c r="J758" s="13">
        <f>IFERROR(IF($F758="ALTA",$D758*0.94,
IF($F758="MEDIA",$D758*0.9,
IF($F758="BAJA",$D758*0.85,
IF($F758="LIQUIDAR",_xlfn.XLOOKUP(A758,Rotación!$A:$A,Rotación!$O:$O,0,0,-1),"")))),"")</f>
        <v>10810000</v>
      </c>
      <c r="K758" s="13" t="str">
        <f>_xlfn.XLOOKUP(A758,Rotación!$A:$A,Rotación!$P:$P,"",0,-1)</f>
        <v/>
      </c>
      <c r="L758" s="25" t="e">
        <f t="shared" si="46"/>
        <v>#VALUE!</v>
      </c>
      <c r="M758" s="26">
        <f t="shared" si="47"/>
        <v>0.83478260869565213</v>
      </c>
      <c r="N758" s="22" t="str">
        <f>IFERROR(VLOOKUP(A758,'Base ATR'!$1:$1048576,2,0),"")</f>
        <v/>
      </c>
      <c r="O758" s="23" t="str">
        <f t="shared" ca="1" si="48"/>
        <v/>
      </c>
      <c r="P758" t="str">
        <f t="shared" si="49"/>
        <v/>
      </c>
      <c r="R758" t="e">
        <f>VLOOKUP(A758,FORMULA!A:A,1,0)</f>
        <v>#N/A</v>
      </c>
    </row>
    <row r="759" spans="1:18" x14ac:dyDescent="0.3">
      <c r="A759" t="s">
        <v>6414</v>
      </c>
      <c r="B759" t="str">
        <f>IFERROR(VLOOKUP(A759,'Base ATP'!$1:$1048576,3,0),"")</f>
        <v>SUZUKI</v>
      </c>
      <c r="C759" s="19" t="str">
        <f>IFERROR(VLOOKUP(A759,'Base ATP'!$1:$1048576,4,0),"")</f>
        <v>JIMNY</v>
      </c>
      <c r="D759" s="20">
        <v>13650000</v>
      </c>
      <c r="E759" s="20">
        <v>10800000</v>
      </c>
      <c r="F759" s="13" t="s">
        <v>5397</v>
      </c>
      <c r="G759" s="13">
        <f>IFERROR(IF($F759="ALTA",$D759*1.03,
IF($F759="MEDIA",$D759*1,
IF($F759="BAJA",$D759*0.92,
IF($F759="LIQUIDAR",_xlfn.XLOOKUP(A759,Rotación!$A:$A,Rotación!$O:$O,0,0,-1),"")))),"")</f>
        <v>14059500</v>
      </c>
      <c r="H759" s="13">
        <f>IFERROR(IF($F759="ALTA",$D759*1,
IF($F759="MEDIA",$D759*0.97,
IF($F759="BAJA",$D759*0.9,
IF($F759="LIQUIDAR",_xlfn.XLOOKUP(A759,Rotación!$A:$A,Rotación!$O:$O,0,0,-1),"")))),"")</f>
        <v>13650000</v>
      </c>
      <c r="I759" s="13">
        <f>IFERROR(IF($F759="ALTA",$D759*0.97,
IF($F759="MEDIA",$D759*0.94,
IF($F759="BAJA",$D759*0.87,
IF($F759="LIQUIDAR",_xlfn.XLOOKUP(A759,Rotación!$A:$A,Rotación!$O:$O,0,0,-1),"")))),"")</f>
        <v>13240500</v>
      </c>
      <c r="J759" s="13">
        <f>IFERROR(IF($F759="ALTA",$D759*0.94,
IF($F759="MEDIA",$D759*0.9,
IF($F759="BAJA",$D759*0.85,
IF($F759="LIQUIDAR",_xlfn.XLOOKUP(A759,Rotación!$A:$A,Rotación!$O:$O,0,0,-1),"")))),"")</f>
        <v>12831000</v>
      </c>
      <c r="K759" s="13" t="str">
        <f>_xlfn.XLOOKUP(A759,Rotación!$A:$A,Rotación!$P:$P,"",0,-1)</f>
        <v/>
      </c>
      <c r="L759" s="25" t="e">
        <f t="shared" si="46"/>
        <v>#VALUE!</v>
      </c>
      <c r="M759" s="26">
        <f t="shared" si="47"/>
        <v>0.79120879120879117</v>
      </c>
      <c r="N759" s="22">
        <f>IFERROR(VLOOKUP(A759,'Base ATR'!$1:$1048576,2,0),"")</f>
        <v>46140.554166666669</v>
      </c>
      <c r="O759" s="23">
        <f t="shared" ca="1" si="48"/>
        <v>85.445833333331393</v>
      </c>
      <c r="P759" t="str">
        <f t="shared" si="49"/>
        <v>SOBRE MERCADO</v>
      </c>
      <c r="R759" t="e">
        <f>VLOOKUP(A759,FORMULA!A:A,1,0)</f>
        <v>#N/A</v>
      </c>
    </row>
    <row r="760" spans="1:18" x14ac:dyDescent="0.3">
      <c r="A760" t="s">
        <v>6415</v>
      </c>
      <c r="B760" t="str">
        <f>IFERROR(VLOOKUP(A760,'Base ATP'!$1:$1048576,3,0),"")</f>
        <v>HYUNDAI</v>
      </c>
      <c r="C760" s="19" t="str">
        <f>IFERROR(VLOOKUP(A760,'Base ATP'!$1:$1048576,4,0),"")</f>
        <v>ATOS</v>
      </c>
      <c r="D760" s="20">
        <v>6600000</v>
      </c>
      <c r="E760" s="20">
        <v>5600000</v>
      </c>
      <c r="F760" s="13" t="s">
        <v>5397</v>
      </c>
      <c r="G760" s="13">
        <f>IFERROR(IF($F760="ALTA",$D760*1.03,
IF($F760="MEDIA",$D760*1,
IF($F760="BAJA",$D760*0.92,
IF($F760="LIQUIDAR",_xlfn.XLOOKUP(A760,Rotación!$A:$A,Rotación!$O:$O,0,0,-1),"")))),"")</f>
        <v>6798000</v>
      </c>
      <c r="H760" s="13">
        <f>IFERROR(IF($F760="ALTA",$D760*1,
IF($F760="MEDIA",$D760*0.97,
IF($F760="BAJA",$D760*0.9,
IF($F760="LIQUIDAR",_xlfn.XLOOKUP(A760,Rotación!$A:$A,Rotación!$O:$O,0,0,-1),"")))),"")</f>
        <v>6600000</v>
      </c>
      <c r="I760" s="13">
        <f>IFERROR(IF($F760="ALTA",$D760*0.97,
IF($F760="MEDIA",$D760*0.94,
IF($F760="BAJA",$D760*0.87,
IF($F760="LIQUIDAR",_xlfn.XLOOKUP(A760,Rotación!$A:$A,Rotación!$O:$O,0,0,-1),"")))),"")</f>
        <v>6402000</v>
      </c>
      <c r="J760" s="13">
        <f>IFERROR(IF($F760="ALTA",$D760*0.94,
IF($F760="MEDIA",$D760*0.9,
IF($F760="BAJA",$D760*0.85,
IF($F760="LIQUIDAR",_xlfn.XLOOKUP(A760,Rotación!$A:$A,Rotación!$O:$O,0,0,-1),"")))),"")</f>
        <v>6204000</v>
      </c>
      <c r="K760" s="13" t="str">
        <f>_xlfn.XLOOKUP(A760,Rotación!$A:$A,Rotación!$P:$P,"",0,-1)</f>
        <v/>
      </c>
      <c r="L760" s="25" t="e">
        <f t="shared" si="46"/>
        <v>#VALUE!</v>
      </c>
      <c r="M760" s="26">
        <f t="shared" si="47"/>
        <v>0.84848484848484851</v>
      </c>
      <c r="N760" s="22" t="str">
        <f>IFERROR(VLOOKUP(A760,'Base ATR'!$1:$1048576,2,0),"")</f>
        <v/>
      </c>
      <c r="O760" s="23" t="str">
        <f t="shared" ca="1" si="48"/>
        <v/>
      </c>
      <c r="P760" t="str">
        <f t="shared" si="49"/>
        <v/>
      </c>
      <c r="R760" t="e">
        <f>VLOOKUP(A760,FORMULA!A:A,1,0)</f>
        <v>#N/A</v>
      </c>
    </row>
    <row r="761" spans="1:18" x14ac:dyDescent="0.3">
      <c r="A761" t="s">
        <v>6416</v>
      </c>
      <c r="B761" t="str">
        <f>IFERROR(VLOOKUP(A761,'Base ATP'!$1:$1048576,3,0),"")</f>
        <v>JEEP</v>
      </c>
      <c r="C761" s="19" t="str">
        <f>IFERROR(VLOOKUP(A761,'Base ATP'!$1:$1048576,4,0),"")</f>
        <v>RENEGADE</v>
      </c>
      <c r="D761" s="20">
        <v>13000000</v>
      </c>
      <c r="E761" s="20">
        <v>10700000</v>
      </c>
      <c r="F761" s="13" t="s">
        <v>4033</v>
      </c>
      <c r="G761" s="13">
        <f>IFERROR(IF($F761="ALTA",$D761*1.03,
IF($F761="MEDIA",$D761*1,
IF($F761="BAJA",$D761*0.92,
IF($F761="LIQUIDAR",_xlfn.XLOOKUP(A761,Rotación!$A:$A,Rotación!$O:$O,0,0,-1),"")))),"")</f>
        <v>13000000</v>
      </c>
      <c r="H761" s="13">
        <f>IFERROR(IF($F761="ALTA",$D761*1,
IF($F761="MEDIA",$D761*0.97,
IF($F761="BAJA",$D761*0.9,
IF($F761="LIQUIDAR",_xlfn.XLOOKUP(A761,Rotación!$A:$A,Rotación!$O:$O,0,0,-1),"")))),"")</f>
        <v>12610000</v>
      </c>
      <c r="I761" s="13">
        <f>IFERROR(IF($F761="ALTA",$D761*0.97,
IF($F761="MEDIA",$D761*0.94,
IF($F761="BAJA",$D761*0.87,
IF($F761="LIQUIDAR",_xlfn.XLOOKUP(A761,Rotación!$A:$A,Rotación!$O:$O,0,0,-1),"")))),"")</f>
        <v>12220000</v>
      </c>
      <c r="J761" s="13">
        <f>IFERROR(IF($F761="ALTA",$D761*0.94,
IF($F761="MEDIA",$D761*0.9,
IF($F761="BAJA",$D761*0.85,
IF($F761="LIQUIDAR",_xlfn.XLOOKUP(A761,Rotación!$A:$A,Rotación!$O:$O,0,0,-1),"")))),"")</f>
        <v>11700000</v>
      </c>
      <c r="K761" s="13" t="str">
        <f>_xlfn.XLOOKUP(A761,Rotación!$A:$A,Rotación!$P:$P,"",0,-1)</f>
        <v/>
      </c>
      <c r="L761" s="25" t="e">
        <f t="shared" si="46"/>
        <v>#VALUE!</v>
      </c>
      <c r="M761" s="26">
        <f t="shared" si="47"/>
        <v>0.82307692307692304</v>
      </c>
      <c r="N761" s="22" t="str">
        <f>IFERROR(VLOOKUP(A761,'Base ATR'!$1:$1048576,2,0),"")</f>
        <v/>
      </c>
      <c r="O761" s="23" t="str">
        <f t="shared" ca="1" si="48"/>
        <v/>
      </c>
      <c r="P761" t="str">
        <f t="shared" si="49"/>
        <v/>
      </c>
      <c r="R761" t="e">
        <f>VLOOKUP(A761,FORMULA!A:A,1,0)</f>
        <v>#N/A</v>
      </c>
    </row>
    <row r="762" spans="1:18" x14ac:dyDescent="0.3">
      <c r="A762" t="s">
        <v>6417</v>
      </c>
      <c r="B762" t="str">
        <f>IFERROR(VLOOKUP(A762,'Base ATP'!$1:$1048576,3,0),"")</f>
        <v>FORD</v>
      </c>
      <c r="C762" s="19" t="str">
        <f>IFERROR(VLOOKUP(A762,'Base ATP'!$1:$1048576,4,0),"")</f>
        <v>BRONCO SPORT</v>
      </c>
      <c r="D762" s="20">
        <v>23900000</v>
      </c>
      <c r="E762" s="20">
        <v>20300000</v>
      </c>
      <c r="F762" s="13" t="s">
        <v>4033</v>
      </c>
      <c r="G762" s="13">
        <f>IFERROR(IF($F762="ALTA",$D762*1.03,
IF($F762="MEDIA",$D762*1,
IF($F762="BAJA",$D762*0.92,
IF($F762="LIQUIDAR",_xlfn.XLOOKUP(A762,Rotación!$A:$A,Rotación!$O:$O,0,0,-1),"")))),"")</f>
        <v>23900000</v>
      </c>
      <c r="H762" s="13">
        <f>IFERROR(IF($F762="ALTA",$D762*1,
IF($F762="MEDIA",$D762*0.97,
IF($F762="BAJA",$D762*0.9,
IF($F762="LIQUIDAR",_xlfn.XLOOKUP(A762,Rotación!$A:$A,Rotación!$O:$O,0,0,-1),"")))),"")</f>
        <v>23183000</v>
      </c>
      <c r="I762" s="13">
        <f>IFERROR(IF($F762="ALTA",$D762*0.97,
IF($F762="MEDIA",$D762*0.94,
IF($F762="BAJA",$D762*0.87,
IF($F762="LIQUIDAR",_xlfn.XLOOKUP(A762,Rotación!$A:$A,Rotación!$O:$O,0,0,-1),"")))),"")</f>
        <v>22466000</v>
      </c>
      <c r="J762" s="13">
        <f>IFERROR(IF($F762="ALTA",$D762*0.94,
IF($F762="MEDIA",$D762*0.9,
IF($F762="BAJA",$D762*0.85,
IF($F762="LIQUIDAR",_xlfn.XLOOKUP(A762,Rotación!$A:$A,Rotación!$O:$O,0,0,-1),"")))),"")</f>
        <v>21510000</v>
      </c>
      <c r="K762" s="13" t="str">
        <f>_xlfn.XLOOKUP(A762,Rotación!$A:$A,Rotación!$P:$P,"",0,-1)</f>
        <v/>
      </c>
      <c r="L762" s="25" t="e">
        <f t="shared" si="46"/>
        <v>#VALUE!</v>
      </c>
      <c r="M762" s="26">
        <f t="shared" si="47"/>
        <v>0.84937238493723854</v>
      </c>
      <c r="N762" s="22" t="str">
        <f>IFERROR(VLOOKUP(A762,'Base ATR'!$1:$1048576,2,0),"")</f>
        <v/>
      </c>
      <c r="O762" s="23" t="str">
        <f t="shared" ca="1" si="48"/>
        <v/>
      </c>
      <c r="P762" t="str">
        <f t="shared" si="49"/>
        <v/>
      </c>
      <c r="R762" t="e">
        <f>VLOOKUP(A762,FORMULA!A:A,1,0)</f>
        <v>#N/A</v>
      </c>
    </row>
    <row r="763" spans="1:18" x14ac:dyDescent="0.3">
      <c r="A763" t="s">
        <v>6418</v>
      </c>
      <c r="B763" t="str">
        <f>IFERROR(VLOOKUP(A763,'Base ATP'!$1:$1048576,3,0),"")</f>
        <v>CHEVROLET</v>
      </c>
      <c r="C763" s="19" t="str">
        <f>IFERROR(VLOOKUP(A763,'Base ATP'!$1:$1048576,4,0),"")</f>
        <v>COLORADO</v>
      </c>
      <c r="D763" s="20">
        <v>18400000</v>
      </c>
      <c r="E763" s="20">
        <v>15200000</v>
      </c>
      <c r="F763" s="13" t="s">
        <v>4033</v>
      </c>
      <c r="G763" s="13">
        <f>IFERROR(IF($F763="ALTA",$D763*1.03,
IF($F763="MEDIA",$D763*1,
IF($F763="BAJA",$D763*0.92,
IF($F763="LIQUIDAR",_xlfn.XLOOKUP(A763,Rotación!$A:$A,Rotación!$O:$O,0,0,-1),"")))),"")</f>
        <v>18400000</v>
      </c>
      <c r="H763" s="13">
        <f>IFERROR(IF($F763="ALTA",$D763*1,
IF($F763="MEDIA",$D763*0.97,
IF($F763="BAJA",$D763*0.9,
IF($F763="LIQUIDAR",_xlfn.XLOOKUP(A763,Rotación!$A:$A,Rotación!$O:$O,0,0,-1),"")))),"")</f>
        <v>17848000</v>
      </c>
      <c r="I763" s="13">
        <f>IFERROR(IF($F763="ALTA",$D763*0.97,
IF($F763="MEDIA",$D763*0.94,
IF($F763="BAJA",$D763*0.87,
IF($F763="LIQUIDAR",_xlfn.XLOOKUP(A763,Rotación!$A:$A,Rotación!$O:$O,0,0,-1),"")))),"")</f>
        <v>17296000</v>
      </c>
      <c r="J763" s="13">
        <f>IFERROR(IF($F763="ALTA",$D763*0.94,
IF($F763="MEDIA",$D763*0.9,
IF($F763="BAJA",$D763*0.85,
IF($F763="LIQUIDAR",_xlfn.XLOOKUP(A763,Rotación!$A:$A,Rotación!$O:$O,0,0,-1),"")))),"")</f>
        <v>16560000</v>
      </c>
      <c r="K763" s="13" t="str">
        <f>_xlfn.XLOOKUP(A763,Rotación!$A:$A,Rotación!$P:$P,"",0,-1)</f>
        <v/>
      </c>
      <c r="L763" s="25" t="e">
        <f t="shared" si="46"/>
        <v>#VALUE!</v>
      </c>
      <c r="M763" s="26">
        <f t="shared" si="47"/>
        <v>0.82608695652173914</v>
      </c>
      <c r="N763" s="22" t="str">
        <f>IFERROR(VLOOKUP(A763,'Base ATR'!$1:$1048576,2,0),"")</f>
        <v/>
      </c>
      <c r="O763" s="23" t="str">
        <f t="shared" ca="1" si="48"/>
        <v/>
      </c>
      <c r="P763" t="str">
        <f t="shared" si="49"/>
        <v/>
      </c>
      <c r="R763" t="e">
        <f>VLOOKUP(A763,FORMULA!A:A,1,0)</f>
        <v>#N/A</v>
      </c>
    </row>
    <row r="764" spans="1:18" x14ac:dyDescent="0.3">
      <c r="A764" t="s">
        <v>6419</v>
      </c>
      <c r="B764" t="str">
        <f>IFERROR(VLOOKUP(A764,'Base ATP'!$1:$1048576,3,0),"")</f>
        <v>CHEVROLET</v>
      </c>
      <c r="C764" s="19" t="str">
        <f>IFERROR(VLOOKUP(A764,'Base ATP'!$1:$1048576,4,0),"")</f>
        <v>TRAVERSE</v>
      </c>
      <c r="D764" s="20">
        <v>31300000</v>
      </c>
      <c r="E764" s="20">
        <v>26600000</v>
      </c>
      <c r="F764" s="13" t="s">
        <v>4033</v>
      </c>
      <c r="G764" s="13">
        <f>IFERROR(IF($F764="ALTA",$D764*1.03,
IF($F764="MEDIA",$D764*1,
IF($F764="BAJA",$D764*0.92,
IF($F764="LIQUIDAR",_xlfn.XLOOKUP(A764,Rotación!$A:$A,Rotación!$O:$O,0,0,-1),"")))),"")</f>
        <v>31300000</v>
      </c>
      <c r="H764" s="13">
        <f>IFERROR(IF($F764="ALTA",$D764*1,
IF($F764="MEDIA",$D764*0.97,
IF($F764="BAJA",$D764*0.9,
IF($F764="LIQUIDAR",_xlfn.XLOOKUP(A764,Rotación!$A:$A,Rotación!$O:$O,0,0,-1),"")))),"")</f>
        <v>30361000</v>
      </c>
      <c r="I764" s="13">
        <f>IFERROR(IF($F764="ALTA",$D764*0.97,
IF($F764="MEDIA",$D764*0.94,
IF($F764="BAJA",$D764*0.87,
IF($F764="LIQUIDAR",_xlfn.XLOOKUP(A764,Rotación!$A:$A,Rotación!$O:$O,0,0,-1),"")))),"")</f>
        <v>29422000</v>
      </c>
      <c r="J764" s="13">
        <f>IFERROR(IF($F764="ALTA",$D764*0.94,
IF($F764="MEDIA",$D764*0.9,
IF($F764="BAJA",$D764*0.85,
IF($F764="LIQUIDAR",_xlfn.XLOOKUP(A764,Rotación!$A:$A,Rotación!$O:$O,0,0,-1),"")))),"")</f>
        <v>28170000</v>
      </c>
      <c r="K764" s="13" t="str">
        <f>_xlfn.XLOOKUP(A764,Rotación!$A:$A,Rotación!$P:$P,"",0,-1)</f>
        <v/>
      </c>
      <c r="L764" s="25" t="e">
        <f t="shared" si="46"/>
        <v>#VALUE!</v>
      </c>
      <c r="M764" s="26">
        <f t="shared" si="47"/>
        <v>0.84984025559105436</v>
      </c>
      <c r="N764" s="22" t="str">
        <f>IFERROR(VLOOKUP(A764,'Base ATR'!$1:$1048576,2,0),"")</f>
        <v/>
      </c>
      <c r="O764" s="23" t="str">
        <f t="shared" ca="1" si="48"/>
        <v/>
      </c>
      <c r="P764" t="str">
        <f t="shared" si="49"/>
        <v/>
      </c>
      <c r="R764" t="e">
        <f>VLOOKUP(A764,FORMULA!A:A,1,0)</f>
        <v>#N/A</v>
      </c>
    </row>
    <row r="765" spans="1:18" x14ac:dyDescent="0.3">
      <c r="A765" t="s">
        <v>6420</v>
      </c>
      <c r="B765" t="str">
        <f>IFERROR(VLOOKUP(A765,'Base ATP'!$1:$1048576,3,0),"")</f>
        <v>JAECOO</v>
      </c>
      <c r="C765" s="19">
        <f>IFERROR(VLOOKUP(A765,'Base ATP'!$1:$1048576,4,0),"")</f>
        <v>7</v>
      </c>
      <c r="D765" s="20">
        <v>17500000</v>
      </c>
      <c r="E765" s="20">
        <v>15500000</v>
      </c>
      <c r="F765" s="13" t="s">
        <v>4033</v>
      </c>
      <c r="G765" s="13">
        <f>IFERROR(IF($F765="ALTA",$D765*1.03,
IF($F765="MEDIA",$D765*1,
IF($F765="BAJA",$D765*0.92,
IF($F765="LIQUIDAR",_xlfn.XLOOKUP(A765,Rotación!$A:$A,Rotación!$O:$O,0,0,-1),"")))),"")</f>
        <v>17500000</v>
      </c>
      <c r="H765" s="13">
        <f>IFERROR(IF($F765="ALTA",$D765*1,
IF($F765="MEDIA",$D765*0.97,
IF($F765="BAJA",$D765*0.9,
IF($F765="LIQUIDAR",_xlfn.XLOOKUP(A765,Rotación!$A:$A,Rotación!$O:$O,0,0,-1),"")))),"")</f>
        <v>16975000</v>
      </c>
      <c r="I765" s="13">
        <f>IFERROR(IF($F765="ALTA",$D765*0.97,
IF($F765="MEDIA",$D765*0.94,
IF($F765="BAJA",$D765*0.87,
IF($F765="LIQUIDAR",_xlfn.XLOOKUP(A765,Rotación!$A:$A,Rotación!$O:$O,0,0,-1),"")))),"")</f>
        <v>16449999.999999998</v>
      </c>
      <c r="J765" s="13">
        <f>IFERROR(IF($F765="ALTA",$D765*0.94,
IF($F765="MEDIA",$D765*0.9,
IF($F765="BAJA",$D765*0.85,
IF($F765="LIQUIDAR",_xlfn.XLOOKUP(A765,Rotación!$A:$A,Rotación!$O:$O,0,0,-1),"")))),"")</f>
        <v>15750000</v>
      </c>
      <c r="K765" s="13" t="str">
        <f>_xlfn.XLOOKUP(A765,Rotación!$A:$A,Rotación!$P:$P,"",0,-1)</f>
        <v/>
      </c>
      <c r="L765" s="25" t="e">
        <f t="shared" si="46"/>
        <v>#VALUE!</v>
      </c>
      <c r="M765" s="26">
        <f t="shared" si="47"/>
        <v>0.88571428571428568</v>
      </c>
      <c r="N765" s="22">
        <f>IFERROR(VLOOKUP(A765,'Base ATR'!$1:$1048576,2,0),"")</f>
        <v>46125.511805555558</v>
      </c>
      <c r="O765" s="23">
        <f t="shared" ca="1" si="48"/>
        <v>100.48819444444234</v>
      </c>
      <c r="P765" t="str">
        <f t="shared" si="49"/>
        <v>SOBRE MERCADO</v>
      </c>
      <c r="R765" t="e">
        <f>VLOOKUP(A765,FORMULA!A:A,1,0)</f>
        <v>#N/A</v>
      </c>
    </row>
    <row r="766" spans="1:18" x14ac:dyDescent="0.3">
      <c r="A766" t="s">
        <v>1729</v>
      </c>
      <c r="B766" t="str">
        <f>IFERROR(VLOOKUP(A766,'Base ATP'!$1:$1048576,3,0),"")</f>
        <v>FORD</v>
      </c>
      <c r="C766" s="19" t="str">
        <f>IFERROR(VLOOKUP(A766,'Base ATP'!$1:$1048576,4,0),"")</f>
        <v>ECOSPORT</v>
      </c>
      <c r="D766" s="20">
        <v>9600000</v>
      </c>
      <c r="E766" s="20">
        <v>7900000</v>
      </c>
      <c r="F766" s="13" t="s">
        <v>4033</v>
      </c>
      <c r="G766" s="13">
        <f>IFERROR(IF($F766="ALTA",$D766*1.03,
IF($F766="MEDIA",$D766*1,
IF($F766="BAJA",$D766*0.92,
IF($F766="LIQUIDAR",_xlfn.XLOOKUP(A766,Rotación!$A:$A,Rotación!$O:$O,0,0,-1),"")))),"")</f>
        <v>9600000</v>
      </c>
      <c r="H766" s="13">
        <f>IFERROR(IF($F766="ALTA",$D766*1,
IF($F766="MEDIA",$D766*0.97,
IF($F766="BAJA",$D766*0.9,
IF($F766="LIQUIDAR",_xlfn.XLOOKUP(A766,Rotación!$A:$A,Rotación!$O:$O,0,0,-1),"")))),"")</f>
        <v>9312000</v>
      </c>
      <c r="I766" s="13">
        <f>IFERROR(IF($F766="ALTA",$D766*0.97,
IF($F766="MEDIA",$D766*0.94,
IF($F766="BAJA",$D766*0.87,
IF($F766="LIQUIDAR",_xlfn.XLOOKUP(A766,Rotación!$A:$A,Rotación!$O:$O,0,0,-1),"")))),"")</f>
        <v>9024000</v>
      </c>
      <c r="J766" s="13">
        <f>IFERROR(IF($F766="ALTA",$D766*0.94,
IF($F766="MEDIA",$D766*0.9,
IF($F766="BAJA",$D766*0.85,
IF($F766="LIQUIDAR",_xlfn.XLOOKUP(A766,Rotación!$A:$A,Rotación!$O:$O,0,0,-1),"")))),"")</f>
        <v>8640000</v>
      </c>
      <c r="K766" s="13" t="str">
        <f>_xlfn.XLOOKUP(A766,Rotación!$A:$A,Rotación!$P:$P,"",0,-1)</f>
        <v/>
      </c>
      <c r="L766" s="25" t="e">
        <f t="shared" si="46"/>
        <v>#VALUE!</v>
      </c>
      <c r="M766" s="26">
        <f t="shared" si="47"/>
        <v>0.82291666666666663</v>
      </c>
      <c r="N766" s="22">
        <f>IFERROR(VLOOKUP(A766,'Base ATR'!$1:$1048576,2,0),"")</f>
        <v>45260.786111111112</v>
      </c>
      <c r="O766" s="23">
        <f t="shared" ca="1" si="48"/>
        <v>965.2138888888876</v>
      </c>
      <c r="P766" t="str">
        <f t="shared" si="49"/>
        <v>SOBRE MERCADO</v>
      </c>
      <c r="R766" t="e">
        <f>VLOOKUP(A766,FORMULA!A:A,1,0)</f>
        <v>#N/A</v>
      </c>
    </row>
    <row r="767" spans="1:18" x14ac:dyDescent="0.3">
      <c r="A767" t="s">
        <v>6421</v>
      </c>
      <c r="B767" t="str">
        <f>IFERROR(VLOOKUP(A767,'Base ATP'!$1:$1048576,3,0),"")</f>
        <v>HYUNDAI</v>
      </c>
      <c r="C767" s="19" t="str">
        <f>IFERROR(VLOOKUP(A767,'Base ATP'!$1:$1048576,4,0),"")</f>
        <v>ACCENT</v>
      </c>
      <c r="D767" s="20">
        <v>11900000</v>
      </c>
      <c r="E767" s="20">
        <v>10000000</v>
      </c>
      <c r="F767" s="13" t="s">
        <v>5397</v>
      </c>
      <c r="G767" s="13">
        <f>IFERROR(IF($F767="ALTA",$D767*1.03,
IF($F767="MEDIA",$D767*1,
IF($F767="BAJA",$D767*0.92,
IF($F767="LIQUIDAR",_xlfn.XLOOKUP(A767,Rotación!$A:$A,Rotación!$O:$O,0,0,-1),"")))),"")</f>
        <v>12257000</v>
      </c>
      <c r="H767" s="13">
        <f>IFERROR(IF($F767="ALTA",$D767*1,
IF($F767="MEDIA",$D767*0.97,
IF($F767="BAJA",$D767*0.9,
IF($F767="LIQUIDAR",_xlfn.XLOOKUP(A767,Rotación!$A:$A,Rotación!$O:$O,0,0,-1),"")))),"")</f>
        <v>11900000</v>
      </c>
      <c r="I767" s="13">
        <f>IFERROR(IF($F767="ALTA",$D767*0.97,
IF($F767="MEDIA",$D767*0.94,
IF($F767="BAJA",$D767*0.87,
IF($F767="LIQUIDAR",_xlfn.XLOOKUP(A767,Rotación!$A:$A,Rotación!$O:$O,0,0,-1),"")))),"")</f>
        <v>11543000</v>
      </c>
      <c r="J767" s="13">
        <f>IFERROR(IF($F767="ALTA",$D767*0.94,
IF($F767="MEDIA",$D767*0.9,
IF($F767="BAJA",$D767*0.85,
IF($F767="LIQUIDAR",_xlfn.XLOOKUP(A767,Rotación!$A:$A,Rotación!$O:$O,0,0,-1),"")))),"")</f>
        <v>11186000</v>
      </c>
      <c r="K767" s="13" t="str">
        <f>_xlfn.XLOOKUP(A767,Rotación!$A:$A,Rotación!$P:$P,"",0,-1)</f>
        <v/>
      </c>
      <c r="L767" s="25" t="e">
        <f t="shared" si="46"/>
        <v>#VALUE!</v>
      </c>
      <c r="M767" s="26">
        <f t="shared" si="47"/>
        <v>0.84033613445378152</v>
      </c>
      <c r="N767" s="22" t="str">
        <f>IFERROR(VLOOKUP(A767,'Base ATR'!$1:$1048576,2,0),"")</f>
        <v/>
      </c>
      <c r="O767" s="23" t="str">
        <f t="shared" ca="1" si="48"/>
        <v/>
      </c>
      <c r="P767" t="str">
        <f t="shared" si="49"/>
        <v/>
      </c>
      <c r="R767" t="e">
        <f>VLOOKUP(A767,FORMULA!A:A,1,0)</f>
        <v>#N/A</v>
      </c>
    </row>
    <row r="768" spans="1:18" x14ac:dyDescent="0.3">
      <c r="A768" t="s">
        <v>6422</v>
      </c>
      <c r="B768" t="str">
        <f>IFERROR(VLOOKUP(A768,'Base ATP'!$1:$1048576,3,0),"")</f>
        <v>FORD</v>
      </c>
      <c r="C768" s="19" t="str">
        <f>IFERROR(VLOOKUP(A768,'Base ATP'!$1:$1048576,4,0),"")</f>
        <v>F-150 NEW</v>
      </c>
      <c r="D768" s="20">
        <v>27800000</v>
      </c>
      <c r="E768" s="20">
        <v>22500000</v>
      </c>
      <c r="F768" s="13" t="s">
        <v>5397</v>
      </c>
      <c r="G768" s="13">
        <f>IFERROR(IF($F768="ALTA",$D768*1.03,
IF($F768="MEDIA",$D768*1,
IF($F768="BAJA",$D768*0.92,
IF($F768="LIQUIDAR",_xlfn.XLOOKUP(A768,Rotación!$A:$A,Rotación!$O:$O,0,0,-1),"")))),"")</f>
        <v>28634000</v>
      </c>
      <c r="H768" s="13">
        <f>IFERROR(IF($F768="ALTA",$D768*1,
IF($F768="MEDIA",$D768*0.97,
IF($F768="BAJA",$D768*0.9,
IF($F768="LIQUIDAR",_xlfn.XLOOKUP(A768,Rotación!$A:$A,Rotación!$O:$O,0,0,-1),"")))),"")</f>
        <v>27800000</v>
      </c>
      <c r="I768" s="13">
        <f>IFERROR(IF($F768="ALTA",$D768*0.97,
IF($F768="MEDIA",$D768*0.94,
IF($F768="BAJA",$D768*0.87,
IF($F768="LIQUIDAR",_xlfn.XLOOKUP(A768,Rotación!$A:$A,Rotación!$O:$O,0,0,-1),"")))),"")</f>
        <v>26966000</v>
      </c>
      <c r="J768" s="13">
        <f>IFERROR(IF($F768="ALTA",$D768*0.94,
IF($F768="MEDIA",$D768*0.9,
IF($F768="BAJA",$D768*0.85,
IF($F768="LIQUIDAR",_xlfn.XLOOKUP(A768,Rotación!$A:$A,Rotación!$O:$O,0,0,-1),"")))),"")</f>
        <v>26132000</v>
      </c>
      <c r="K768" s="13" t="str">
        <f>_xlfn.XLOOKUP(A768,Rotación!$A:$A,Rotación!$P:$P,"",0,-1)</f>
        <v/>
      </c>
      <c r="L768" s="25" t="e">
        <f t="shared" si="46"/>
        <v>#VALUE!</v>
      </c>
      <c r="M768" s="26">
        <f t="shared" si="47"/>
        <v>0.80935251798561147</v>
      </c>
      <c r="N768" s="22" t="str">
        <f>IFERROR(VLOOKUP(A768,'Base ATR'!$1:$1048576,2,0),"")</f>
        <v/>
      </c>
      <c r="O768" s="23" t="str">
        <f t="shared" ca="1" si="48"/>
        <v/>
      </c>
      <c r="P768" t="str">
        <f t="shared" si="49"/>
        <v/>
      </c>
      <c r="R768" t="e">
        <f>VLOOKUP(A768,FORMULA!A:A,1,0)</f>
        <v>#N/A</v>
      </c>
    </row>
    <row r="769" spans="1:18" x14ac:dyDescent="0.3">
      <c r="A769" t="s">
        <v>6423</v>
      </c>
      <c r="B769" t="str">
        <f>IFERROR(VLOOKUP(A769,'Base ATP'!$1:$1048576,3,0),"")</f>
        <v>HYUNDAI</v>
      </c>
      <c r="C769" s="19" t="str">
        <f>IFERROR(VLOOKUP(A769,'Base ATP'!$1:$1048576,4,0),"")</f>
        <v>ALL NEW KONA</v>
      </c>
      <c r="D769" s="20">
        <v>16800000</v>
      </c>
      <c r="E769" s="20">
        <v>14300000</v>
      </c>
      <c r="F769" s="13" t="s">
        <v>4033</v>
      </c>
      <c r="G769" s="13">
        <f>IFERROR(IF($F769="ALTA",$D769*1.03,
IF($F769="MEDIA",$D769*1,
IF($F769="BAJA",$D769*0.92,
IF($F769="LIQUIDAR",_xlfn.XLOOKUP(A769,Rotación!$A:$A,Rotación!$O:$O,0,0,-1),"")))),"")</f>
        <v>16800000</v>
      </c>
      <c r="H769" s="13">
        <f>IFERROR(IF($F769="ALTA",$D769*1,
IF($F769="MEDIA",$D769*0.97,
IF($F769="BAJA",$D769*0.9,
IF($F769="LIQUIDAR",_xlfn.XLOOKUP(A769,Rotación!$A:$A,Rotación!$O:$O,0,0,-1),"")))),"")</f>
        <v>16296000</v>
      </c>
      <c r="I769" s="13">
        <f>IFERROR(IF($F769="ALTA",$D769*0.97,
IF($F769="MEDIA",$D769*0.94,
IF($F769="BAJA",$D769*0.87,
IF($F769="LIQUIDAR",_xlfn.XLOOKUP(A769,Rotación!$A:$A,Rotación!$O:$O,0,0,-1),"")))),"")</f>
        <v>15792000</v>
      </c>
      <c r="J769" s="13">
        <f>IFERROR(IF($F769="ALTA",$D769*0.94,
IF($F769="MEDIA",$D769*0.9,
IF($F769="BAJA",$D769*0.85,
IF($F769="LIQUIDAR",_xlfn.XLOOKUP(A769,Rotación!$A:$A,Rotación!$O:$O,0,0,-1),"")))),"")</f>
        <v>15120000</v>
      </c>
      <c r="K769" s="13" t="str">
        <f>_xlfn.XLOOKUP(A769,Rotación!$A:$A,Rotación!$P:$P,"",0,-1)</f>
        <v/>
      </c>
      <c r="L769" s="25" t="e">
        <f t="shared" si="46"/>
        <v>#VALUE!</v>
      </c>
      <c r="M769" s="26">
        <f t="shared" si="47"/>
        <v>0.85119047619047616</v>
      </c>
      <c r="N769" s="22" t="str">
        <f>IFERROR(VLOOKUP(A769,'Base ATR'!$1:$1048576,2,0),"")</f>
        <v/>
      </c>
      <c r="O769" s="23" t="str">
        <f t="shared" ca="1" si="48"/>
        <v/>
      </c>
      <c r="P769" t="str">
        <f t="shared" si="49"/>
        <v/>
      </c>
      <c r="R769" t="e">
        <f>VLOOKUP(A769,FORMULA!A:A,1,0)</f>
        <v>#N/A</v>
      </c>
    </row>
    <row r="770" spans="1:18" x14ac:dyDescent="0.3">
      <c r="A770" t="s">
        <v>6424</v>
      </c>
      <c r="B770" t="str">
        <f>IFERROR(VLOOKUP(A770,'Base ATP'!$1:$1048576,3,0),"")</f>
        <v>PEUGEOT</v>
      </c>
      <c r="C770" s="19" t="str">
        <f>IFERROR(VLOOKUP(A770,'Base ATP'!$1:$1048576,4,0),"")</f>
        <v>TRAVELLER</v>
      </c>
      <c r="D770" s="20">
        <v>26000000</v>
      </c>
      <c r="E770" s="20">
        <v>21300000</v>
      </c>
      <c r="F770" s="13" t="s">
        <v>4033</v>
      </c>
      <c r="G770" s="13">
        <f>IFERROR(IF($F770="ALTA",$D770*1.03,
IF($F770="MEDIA",$D770*1,
IF($F770="BAJA",$D770*0.92,
IF($F770="LIQUIDAR",_xlfn.XLOOKUP(A770,Rotación!$A:$A,Rotación!$O:$O,0,0,-1),"")))),"")</f>
        <v>26000000</v>
      </c>
      <c r="H770" s="13">
        <f>IFERROR(IF($F770="ALTA",$D770*1,
IF($F770="MEDIA",$D770*0.97,
IF($F770="BAJA",$D770*0.9,
IF($F770="LIQUIDAR",_xlfn.XLOOKUP(A770,Rotación!$A:$A,Rotación!$O:$O,0,0,-1),"")))),"")</f>
        <v>25220000</v>
      </c>
      <c r="I770" s="13">
        <f>IFERROR(IF($F770="ALTA",$D770*0.97,
IF($F770="MEDIA",$D770*0.94,
IF($F770="BAJA",$D770*0.87,
IF($F770="LIQUIDAR",_xlfn.XLOOKUP(A770,Rotación!$A:$A,Rotación!$O:$O,0,0,-1),"")))),"")</f>
        <v>24440000</v>
      </c>
      <c r="J770" s="13">
        <f>IFERROR(IF($F770="ALTA",$D770*0.94,
IF($F770="MEDIA",$D770*0.9,
IF($F770="BAJA",$D770*0.85,
IF($F770="LIQUIDAR",_xlfn.XLOOKUP(A770,Rotación!$A:$A,Rotación!$O:$O,0,0,-1),"")))),"")</f>
        <v>23400000</v>
      </c>
      <c r="K770" s="13" t="str">
        <f>_xlfn.XLOOKUP(A770,Rotación!$A:$A,Rotación!$P:$P,"",0,-1)</f>
        <v/>
      </c>
      <c r="L770" s="25" t="e">
        <f t="shared" ref="L770:L833" si="50">K770-D770</f>
        <v>#VALUE!</v>
      </c>
      <c r="M770" s="26">
        <f t="shared" ref="M770:M833" si="51">E770/D770</f>
        <v>0.81923076923076921</v>
      </c>
      <c r="N770" s="22" t="str">
        <f>IFERROR(VLOOKUP(A770,'Base ATR'!$1:$1048576,2,0),"")</f>
        <v/>
      </c>
      <c r="O770" s="23" t="str">
        <f t="shared" ca="1" si="48"/>
        <v/>
      </c>
      <c r="P770" t="str">
        <f t="shared" si="49"/>
        <v/>
      </c>
      <c r="R770" t="e">
        <f>VLOOKUP(A770,FORMULA!A:A,1,0)</f>
        <v>#N/A</v>
      </c>
    </row>
    <row r="771" spans="1:18" x14ac:dyDescent="0.3">
      <c r="A771" t="s">
        <v>6425</v>
      </c>
      <c r="B771" t="str">
        <f>IFERROR(VLOOKUP(A771,'Base ATP'!$1:$1048576,3,0),"")</f>
        <v>BAIC</v>
      </c>
      <c r="C771" s="19" t="str">
        <f>IFERROR(VLOOKUP(A771,'Base ATP'!$1:$1048576,4,0),"")</f>
        <v>X35</v>
      </c>
      <c r="D771" s="20">
        <v>7900000</v>
      </c>
      <c r="E771" s="20">
        <v>6500000</v>
      </c>
      <c r="F771" s="13" t="s">
        <v>5397</v>
      </c>
      <c r="G771" s="13">
        <f>IFERROR(IF($F771="ALTA",$D771*1.03,
IF($F771="MEDIA",$D771*1,
IF($F771="BAJA",$D771*0.92,
IF($F771="LIQUIDAR",_xlfn.XLOOKUP(A771,Rotación!$A:$A,Rotación!$O:$O,0,0,-1),"")))),"")</f>
        <v>8137000</v>
      </c>
      <c r="H771" s="13">
        <f>IFERROR(IF($F771="ALTA",$D771*1,
IF($F771="MEDIA",$D771*0.97,
IF($F771="BAJA",$D771*0.9,
IF($F771="LIQUIDAR",_xlfn.XLOOKUP(A771,Rotación!$A:$A,Rotación!$O:$O,0,0,-1),"")))),"")</f>
        <v>7900000</v>
      </c>
      <c r="I771" s="13">
        <f>IFERROR(IF($F771="ALTA",$D771*0.97,
IF($F771="MEDIA",$D771*0.94,
IF($F771="BAJA",$D771*0.87,
IF($F771="LIQUIDAR",_xlfn.XLOOKUP(A771,Rotación!$A:$A,Rotación!$O:$O,0,0,-1),"")))),"")</f>
        <v>7663000</v>
      </c>
      <c r="J771" s="13">
        <f>IFERROR(IF($F771="ALTA",$D771*0.94,
IF($F771="MEDIA",$D771*0.9,
IF($F771="BAJA",$D771*0.85,
IF($F771="LIQUIDAR",_xlfn.XLOOKUP(A771,Rotación!$A:$A,Rotación!$O:$O,0,0,-1),"")))),"")</f>
        <v>7426000</v>
      </c>
      <c r="K771" s="13" t="str">
        <f>_xlfn.XLOOKUP(A771,Rotación!$A:$A,Rotación!$P:$P,"",0,-1)</f>
        <v/>
      </c>
      <c r="L771" s="25" t="e">
        <f t="shared" si="50"/>
        <v>#VALUE!</v>
      </c>
      <c r="M771" s="26">
        <f t="shared" si="51"/>
        <v>0.82278481012658233</v>
      </c>
      <c r="N771" s="22" t="str">
        <f>IFERROR(VLOOKUP(A771,'Base ATR'!$1:$1048576,2,0),"")</f>
        <v/>
      </c>
      <c r="O771" s="23" t="str">
        <f t="shared" ca="1" si="48"/>
        <v/>
      </c>
      <c r="P771" t="str">
        <f t="shared" si="49"/>
        <v/>
      </c>
      <c r="R771" t="e">
        <f>VLOOKUP(A771,FORMULA!A:A,1,0)</f>
        <v>#N/A</v>
      </c>
    </row>
    <row r="772" spans="1:18" x14ac:dyDescent="0.3">
      <c r="A772" t="s">
        <v>6426</v>
      </c>
      <c r="B772" t="str">
        <f>IFERROR(VLOOKUP(A772,'Base ATP'!$1:$1048576,3,0),"")</f>
        <v>KIA</v>
      </c>
      <c r="C772" s="19" t="str">
        <f>IFERROR(VLOOKUP(A772,'Base ATP'!$1:$1048576,4,0),"")</f>
        <v>SOLUTO</v>
      </c>
      <c r="D772" s="20">
        <v>7700000</v>
      </c>
      <c r="E772" s="20">
        <v>6000000</v>
      </c>
      <c r="F772" s="13" t="s">
        <v>5397</v>
      </c>
      <c r="G772" s="13">
        <f>IFERROR(IF($F772="ALTA",$D772*1.03,
IF($F772="MEDIA",$D772*1,
IF($F772="BAJA",$D772*0.92,
IF($F772="LIQUIDAR",_xlfn.XLOOKUP(A772,Rotación!$A:$A,Rotación!$O:$O,0,0,-1),"")))),"")</f>
        <v>7931000</v>
      </c>
      <c r="H772" s="13">
        <f>IFERROR(IF($F772="ALTA",$D772*1,
IF($F772="MEDIA",$D772*0.97,
IF($F772="BAJA",$D772*0.9,
IF($F772="LIQUIDAR",_xlfn.XLOOKUP(A772,Rotación!$A:$A,Rotación!$O:$O,0,0,-1),"")))),"")</f>
        <v>7700000</v>
      </c>
      <c r="I772" s="13">
        <f>IFERROR(IF($F772="ALTA",$D772*0.97,
IF($F772="MEDIA",$D772*0.94,
IF($F772="BAJA",$D772*0.87,
IF($F772="LIQUIDAR",_xlfn.XLOOKUP(A772,Rotación!$A:$A,Rotación!$O:$O,0,0,-1),"")))),"")</f>
        <v>7469000</v>
      </c>
      <c r="J772" s="13">
        <f>IFERROR(IF($F772="ALTA",$D772*0.94,
IF($F772="MEDIA",$D772*0.9,
IF($F772="BAJA",$D772*0.85,
IF($F772="LIQUIDAR",_xlfn.XLOOKUP(A772,Rotación!$A:$A,Rotación!$O:$O,0,0,-1),"")))),"")</f>
        <v>7238000</v>
      </c>
      <c r="K772" s="13" t="str">
        <f>_xlfn.XLOOKUP(A772,Rotación!$A:$A,Rotación!$P:$P,"",0,-1)</f>
        <v/>
      </c>
      <c r="L772" s="25" t="e">
        <f t="shared" si="50"/>
        <v>#VALUE!</v>
      </c>
      <c r="M772" s="26">
        <f t="shared" si="51"/>
        <v>0.77922077922077926</v>
      </c>
      <c r="N772" s="22">
        <f>IFERROR(VLOOKUP(A772,'Base ATR'!$1:$1048576,2,0),"")</f>
        <v>46135.724999999999</v>
      </c>
      <c r="O772" s="23">
        <f t="shared" ca="1" si="48"/>
        <v>90.275000000001455</v>
      </c>
      <c r="P772" t="str">
        <f t="shared" si="49"/>
        <v>SOBRE MERCADO</v>
      </c>
      <c r="R772" t="e">
        <f>VLOOKUP(A772,FORMULA!A:A,1,0)</f>
        <v>#N/A</v>
      </c>
    </row>
    <row r="773" spans="1:18" x14ac:dyDescent="0.3">
      <c r="A773" t="s">
        <v>6427</v>
      </c>
      <c r="B773" t="str">
        <f>IFERROR(VLOOKUP(A773,'Base ATP'!$1:$1048576,3,0),"")</f>
        <v/>
      </c>
      <c r="C773" s="19" t="str">
        <f>IFERROR(VLOOKUP(A773,'Base ATP'!$1:$1048576,4,0),"")</f>
        <v/>
      </c>
      <c r="D773" s="20">
        <v>10900000</v>
      </c>
      <c r="E773" s="20">
        <v>8700000</v>
      </c>
      <c r="F773" s="13" t="s">
        <v>5397</v>
      </c>
      <c r="G773" s="13">
        <f>IFERROR(IF($F773="ALTA",$D773*1.03,
IF($F773="MEDIA",$D773*1,
IF($F773="BAJA",$D773*0.92,
IF($F773="LIQUIDAR",_xlfn.XLOOKUP(A773,Rotación!$A:$A,Rotación!$O:$O,0,0,-1),"")))),"")</f>
        <v>11227000</v>
      </c>
      <c r="H773" s="13">
        <f>IFERROR(IF($F773="ALTA",$D773*1,
IF($F773="MEDIA",$D773*0.97,
IF($F773="BAJA",$D773*0.9,
IF($F773="LIQUIDAR",_xlfn.XLOOKUP(A773,Rotación!$A:$A,Rotación!$O:$O,0,0,-1),"")))),"")</f>
        <v>10900000</v>
      </c>
      <c r="I773" s="13">
        <f>IFERROR(IF($F773="ALTA",$D773*0.97,
IF($F773="MEDIA",$D773*0.94,
IF($F773="BAJA",$D773*0.87,
IF($F773="LIQUIDAR",_xlfn.XLOOKUP(A773,Rotación!$A:$A,Rotación!$O:$O,0,0,-1),"")))),"")</f>
        <v>10573000</v>
      </c>
      <c r="J773" s="13">
        <f>IFERROR(IF($F773="ALTA",$D773*0.94,
IF($F773="MEDIA",$D773*0.9,
IF($F773="BAJA",$D773*0.85,
IF($F773="LIQUIDAR",_xlfn.XLOOKUP(A773,Rotación!$A:$A,Rotación!$O:$O,0,0,-1),"")))),"")</f>
        <v>10246000</v>
      </c>
      <c r="K773" s="13" t="str">
        <f>_xlfn.XLOOKUP(A773,Rotación!$A:$A,Rotación!$P:$P,"",0,-1)</f>
        <v/>
      </c>
      <c r="L773" s="25" t="e">
        <f t="shared" si="50"/>
        <v>#VALUE!</v>
      </c>
      <c r="M773" s="26">
        <f t="shared" si="51"/>
        <v>0.79816513761467889</v>
      </c>
      <c r="N773" s="22" t="str">
        <f>IFERROR(VLOOKUP(A773,'Base ATR'!$1:$1048576,2,0),"")</f>
        <v/>
      </c>
      <c r="O773" s="23" t="str">
        <f t="shared" ca="1" si="48"/>
        <v/>
      </c>
      <c r="P773" t="str">
        <f t="shared" si="49"/>
        <v/>
      </c>
      <c r="R773" t="e">
        <f>VLOOKUP(A773,FORMULA!A:A,1,0)</f>
        <v>#N/A</v>
      </c>
    </row>
    <row r="774" spans="1:18" x14ac:dyDescent="0.3">
      <c r="A774" t="s">
        <v>6428</v>
      </c>
      <c r="B774" t="str">
        <f>IFERROR(VLOOKUP(A774,'Base ATP'!$1:$1048576,3,0),"")</f>
        <v>FORD</v>
      </c>
      <c r="C774" s="19" t="str">
        <f>IFERROR(VLOOKUP(A774,'Base ATP'!$1:$1048576,4,0),"")</f>
        <v>TERRITORY</v>
      </c>
      <c r="D774" s="20">
        <v>13400000</v>
      </c>
      <c r="E774" s="20">
        <v>11600000</v>
      </c>
      <c r="F774" s="13" t="s">
        <v>5397</v>
      </c>
      <c r="G774" s="13">
        <f>IFERROR(IF($F774="ALTA",$D774*1.03,
IF($F774="MEDIA",$D774*1,
IF($F774="BAJA",$D774*0.92,
IF($F774="LIQUIDAR",_xlfn.XLOOKUP(A774,Rotación!$A:$A,Rotación!$O:$O,0,0,-1),"")))),"")</f>
        <v>13802000</v>
      </c>
      <c r="H774" s="13">
        <f>IFERROR(IF($F774="ALTA",$D774*1,
IF($F774="MEDIA",$D774*0.97,
IF($F774="BAJA",$D774*0.9,
IF($F774="LIQUIDAR",_xlfn.XLOOKUP(A774,Rotación!$A:$A,Rotación!$O:$O,0,0,-1),"")))),"")</f>
        <v>13400000</v>
      </c>
      <c r="I774" s="13">
        <f>IFERROR(IF($F774="ALTA",$D774*0.97,
IF($F774="MEDIA",$D774*0.94,
IF($F774="BAJA",$D774*0.87,
IF($F774="LIQUIDAR",_xlfn.XLOOKUP(A774,Rotación!$A:$A,Rotación!$O:$O,0,0,-1),"")))),"")</f>
        <v>12998000</v>
      </c>
      <c r="J774" s="13">
        <f>IFERROR(IF($F774="ALTA",$D774*0.94,
IF($F774="MEDIA",$D774*0.9,
IF($F774="BAJA",$D774*0.85,
IF($F774="LIQUIDAR",_xlfn.XLOOKUP(A774,Rotación!$A:$A,Rotación!$O:$O,0,0,-1),"")))),"")</f>
        <v>12596000</v>
      </c>
      <c r="K774" s="13" t="str">
        <f>_xlfn.XLOOKUP(A774,Rotación!$A:$A,Rotación!$P:$P,"",0,-1)</f>
        <v/>
      </c>
      <c r="L774" s="25" t="e">
        <f t="shared" si="50"/>
        <v>#VALUE!</v>
      </c>
      <c r="M774" s="26">
        <f t="shared" si="51"/>
        <v>0.86567164179104472</v>
      </c>
      <c r="N774" s="22" t="str">
        <f>IFERROR(VLOOKUP(A774,'Base ATR'!$1:$1048576,2,0),"")</f>
        <v/>
      </c>
      <c r="O774" s="23" t="str">
        <f t="shared" ca="1" si="48"/>
        <v/>
      </c>
      <c r="P774" t="str">
        <f t="shared" si="49"/>
        <v/>
      </c>
      <c r="R774" t="e">
        <f>VLOOKUP(A774,FORMULA!A:A,1,0)</f>
        <v>#N/A</v>
      </c>
    </row>
    <row r="775" spans="1:18" x14ac:dyDescent="0.3">
      <c r="A775" t="s">
        <v>6429</v>
      </c>
      <c r="B775" t="str">
        <f>IFERROR(VLOOKUP(A775,'Base ATP'!$1:$1048576,3,0),"")</f>
        <v>FORD</v>
      </c>
      <c r="C775" s="19" t="str">
        <f>IFERROR(VLOOKUP(A775,'Base ATP'!$1:$1048576,4,0),"")</f>
        <v>NUEVA RANGER</v>
      </c>
      <c r="D775" s="20">
        <v>46100000</v>
      </c>
      <c r="E775" s="20">
        <v>38000000</v>
      </c>
      <c r="F775" s="13" t="s">
        <v>5397</v>
      </c>
      <c r="G775" s="13">
        <f>IFERROR(IF($F775="ALTA",$D775*1.03,
IF($F775="MEDIA",$D775*1,
IF($F775="BAJA",$D775*0.92,
IF($F775="LIQUIDAR",_xlfn.XLOOKUP(A775,Rotación!$A:$A,Rotación!$O:$O,0,0,-1),"")))),"")</f>
        <v>47483000</v>
      </c>
      <c r="H775" s="13">
        <f>IFERROR(IF($F775="ALTA",$D775*1,
IF($F775="MEDIA",$D775*0.97,
IF($F775="BAJA",$D775*0.9,
IF($F775="LIQUIDAR",_xlfn.XLOOKUP(A775,Rotación!$A:$A,Rotación!$O:$O,0,0,-1),"")))),"")</f>
        <v>46100000</v>
      </c>
      <c r="I775" s="13">
        <f>IFERROR(IF($F775="ALTA",$D775*0.97,
IF($F775="MEDIA",$D775*0.94,
IF($F775="BAJA",$D775*0.87,
IF($F775="LIQUIDAR",_xlfn.XLOOKUP(A775,Rotación!$A:$A,Rotación!$O:$O,0,0,-1),"")))),"")</f>
        <v>44717000</v>
      </c>
      <c r="J775" s="13">
        <f>IFERROR(IF($F775="ALTA",$D775*0.94,
IF($F775="MEDIA",$D775*0.9,
IF($F775="BAJA",$D775*0.85,
IF($F775="LIQUIDAR",_xlfn.XLOOKUP(A775,Rotación!$A:$A,Rotación!$O:$O,0,0,-1),"")))),"")</f>
        <v>43334000</v>
      </c>
      <c r="K775" s="13" t="str">
        <f>_xlfn.XLOOKUP(A775,Rotación!$A:$A,Rotación!$P:$P,"",0,-1)</f>
        <v/>
      </c>
      <c r="L775" s="25" t="e">
        <f t="shared" si="50"/>
        <v>#VALUE!</v>
      </c>
      <c r="M775" s="26">
        <f t="shared" si="51"/>
        <v>0.824295010845987</v>
      </c>
      <c r="N775" s="22" t="str">
        <f>IFERROR(VLOOKUP(A775,'Base ATR'!$1:$1048576,2,0),"")</f>
        <v/>
      </c>
      <c r="O775" s="23" t="str">
        <f t="shared" ca="1" si="48"/>
        <v/>
      </c>
      <c r="P775" t="str">
        <f t="shared" si="49"/>
        <v/>
      </c>
      <c r="R775" t="e">
        <f>VLOOKUP(A775,FORMULA!A:A,1,0)</f>
        <v>#N/A</v>
      </c>
    </row>
    <row r="776" spans="1:18" x14ac:dyDescent="0.3">
      <c r="A776" t="s">
        <v>6430</v>
      </c>
      <c r="B776" t="str">
        <f>IFERROR(VLOOKUP(A776,'Base ATP'!$1:$1048576,3,0),"")</f>
        <v>CHERY</v>
      </c>
      <c r="C776" s="19" t="str">
        <f>IFERROR(VLOOKUP(A776,'Base ATP'!$1:$1048576,4,0),"")</f>
        <v>TIGGO 2</v>
      </c>
      <c r="D776" s="20">
        <v>6500000</v>
      </c>
      <c r="E776" s="20">
        <v>5500000</v>
      </c>
      <c r="F776" s="13" t="s">
        <v>5397</v>
      </c>
      <c r="G776" s="13">
        <f>IFERROR(IF($F776="ALTA",$D776*1.03,
IF($F776="MEDIA",$D776*1,
IF($F776="BAJA",$D776*0.92,
IF($F776="LIQUIDAR",_xlfn.XLOOKUP(A776,Rotación!$A:$A,Rotación!$O:$O,0,0,-1),"")))),"")</f>
        <v>6695000</v>
      </c>
      <c r="H776" s="13">
        <f>IFERROR(IF($F776="ALTA",$D776*1,
IF($F776="MEDIA",$D776*0.97,
IF($F776="BAJA",$D776*0.9,
IF($F776="LIQUIDAR",_xlfn.XLOOKUP(A776,Rotación!$A:$A,Rotación!$O:$O,0,0,-1),"")))),"")</f>
        <v>6500000</v>
      </c>
      <c r="I776" s="13">
        <f>IFERROR(IF($F776="ALTA",$D776*0.97,
IF($F776="MEDIA",$D776*0.94,
IF($F776="BAJA",$D776*0.87,
IF($F776="LIQUIDAR",_xlfn.XLOOKUP(A776,Rotación!$A:$A,Rotación!$O:$O,0,0,-1),"")))),"")</f>
        <v>6305000</v>
      </c>
      <c r="J776" s="13">
        <f>IFERROR(IF($F776="ALTA",$D776*0.94,
IF($F776="MEDIA",$D776*0.9,
IF($F776="BAJA",$D776*0.85,
IF($F776="LIQUIDAR",_xlfn.XLOOKUP(A776,Rotación!$A:$A,Rotación!$O:$O,0,0,-1),"")))),"")</f>
        <v>6110000</v>
      </c>
      <c r="K776" s="13" t="str">
        <f>_xlfn.XLOOKUP(A776,Rotación!$A:$A,Rotación!$P:$P,"",0,-1)</f>
        <v/>
      </c>
      <c r="L776" s="25" t="e">
        <f t="shared" si="50"/>
        <v>#VALUE!</v>
      </c>
      <c r="M776" s="26">
        <f t="shared" si="51"/>
        <v>0.84615384615384615</v>
      </c>
      <c r="N776" s="22">
        <f>IFERROR(VLOOKUP(A776,'Base ATR'!$1:$1048576,2,0),"")</f>
        <v>46125.578472222223</v>
      </c>
      <c r="O776" s="23">
        <f t="shared" ca="1" si="48"/>
        <v>100.42152777777665</v>
      </c>
      <c r="P776" t="str">
        <f t="shared" si="49"/>
        <v>SOBRE MERCADO</v>
      </c>
      <c r="R776" t="e">
        <f>VLOOKUP(A776,FORMULA!A:A,1,0)</f>
        <v>#N/A</v>
      </c>
    </row>
    <row r="777" spans="1:18" x14ac:dyDescent="0.3">
      <c r="A777" t="s">
        <v>6431</v>
      </c>
      <c r="B777" t="str">
        <f>IFERROR(VLOOKUP(A777,'Base ATP'!$1:$1048576,3,0),"")</f>
        <v>CITROEN</v>
      </c>
      <c r="C777" s="19" t="str">
        <f>IFERROR(VLOOKUP(A777,'Base ATP'!$1:$1048576,4,0),"")</f>
        <v>C5 AIRCROSS</v>
      </c>
      <c r="D777" s="20">
        <v>14400000</v>
      </c>
      <c r="E777" s="20">
        <v>11800000</v>
      </c>
      <c r="F777" s="13" t="s">
        <v>5397</v>
      </c>
      <c r="G777" s="13">
        <f>IFERROR(IF($F777="ALTA",$D777*1.03,
IF($F777="MEDIA",$D777*1,
IF($F777="BAJA",$D777*0.92,
IF($F777="LIQUIDAR",_xlfn.XLOOKUP(A777,Rotación!$A:$A,Rotación!$O:$O,0,0,-1),"")))),"")</f>
        <v>14832000</v>
      </c>
      <c r="H777" s="13">
        <f>IFERROR(IF($F777="ALTA",$D777*1,
IF($F777="MEDIA",$D777*0.97,
IF($F777="BAJA",$D777*0.9,
IF($F777="LIQUIDAR",_xlfn.XLOOKUP(A777,Rotación!$A:$A,Rotación!$O:$O,0,0,-1),"")))),"")</f>
        <v>14400000</v>
      </c>
      <c r="I777" s="13">
        <f>IFERROR(IF($F777="ALTA",$D777*0.97,
IF($F777="MEDIA",$D777*0.94,
IF($F777="BAJA",$D777*0.87,
IF($F777="LIQUIDAR",_xlfn.XLOOKUP(A777,Rotación!$A:$A,Rotación!$O:$O,0,0,-1),"")))),"")</f>
        <v>13968000</v>
      </c>
      <c r="J777" s="13">
        <f>IFERROR(IF($F777="ALTA",$D777*0.94,
IF($F777="MEDIA",$D777*0.9,
IF($F777="BAJA",$D777*0.85,
IF($F777="LIQUIDAR",_xlfn.XLOOKUP(A777,Rotación!$A:$A,Rotación!$O:$O,0,0,-1),"")))),"")</f>
        <v>13536000</v>
      </c>
      <c r="K777" s="13" t="str">
        <f>_xlfn.XLOOKUP(A777,Rotación!$A:$A,Rotación!$P:$P,"",0,-1)</f>
        <v/>
      </c>
      <c r="L777" s="25" t="e">
        <f t="shared" si="50"/>
        <v>#VALUE!</v>
      </c>
      <c r="M777" s="26">
        <f t="shared" si="51"/>
        <v>0.81944444444444442</v>
      </c>
      <c r="N777" s="22" t="str">
        <f>IFERROR(VLOOKUP(A777,'Base ATR'!$1:$1048576,2,0),"")</f>
        <v/>
      </c>
      <c r="O777" s="23" t="str">
        <f t="shared" ca="1" si="48"/>
        <v/>
      </c>
      <c r="P777" t="str">
        <f t="shared" si="49"/>
        <v/>
      </c>
      <c r="R777" t="e">
        <f>VLOOKUP(A777,FORMULA!A:A,1,0)</f>
        <v>#N/A</v>
      </c>
    </row>
    <row r="778" spans="1:18" x14ac:dyDescent="0.3">
      <c r="A778" t="s">
        <v>6432</v>
      </c>
      <c r="B778" t="str">
        <f>IFERROR(VLOOKUP(A778,'Base ATP'!$1:$1048576,3,0),"")</f>
        <v>CHERY</v>
      </c>
      <c r="C778" s="19" t="str">
        <f>IFERROR(VLOOKUP(A778,'Base ATP'!$1:$1048576,4,0),"")</f>
        <v>TIGGO 7 PRO</v>
      </c>
      <c r="D778" s="20">
        <v>11300000</v>
      </c>
      <c r="E778" s="20">
        <v>9400000</v>
      </c>
      <c r="F778" s="13" t="s">
        <v>5397</v>
      </c>
      <c r="G778" s="13">
        <f>IFERROR(IF($F778="ALTA",$D778*1.03,
IF($F778="MEDIA",$D778*1,
IF($F778="BAJA",$D778*0.92,
IF($F778="LIQUIDAR",_xlfn.XLOOKUP(A778,Rotación!$A:$A,Rotación!$O:$O,0,0,-1),"")))),"")</f>
        <v>11639000</v>
      </c>
      <c r="H778" s="13">
        <f>IFERROR(IF($F778="ALTA",$D778*1,
IF($F778="MEDIA",$D778*0.97,
IF($F778="BAJA",$D778*0.9,
IF($F778="LIQUIDAR",_xlfn.XLOOKUP(A778,Rotación!$A:$A,Rotación!$O:$O,0,0,-1),"")))),"")</f>
        <v>11300000</v>
      </c>
      <c r="I778" s="13">
        <f>IFERROR(IF($F778="ALTA",$D778*0.97,
IF($F778="MEDIA",$D778*0.94,
IF($F778="BAJA",$D778*0.87,
IF($F778="LIQUIDAR",_xlfn.XLOOKUP(A778,Rotación!$A:$A,Rotación!$O:$O,0,0,-1),"")))),"")</f>
        <v>10961000</v>
      </c>
      <c r="J778" s="13">
        <f>IFERROR(IF($F778="ALTA",$D778*0.94,
IF($F778="MEDIA",$D778*0.9,
IF($F778="BAJA",$D778*0.85,
IF($F778="LIQUIDAR",_xlfn.XLOOKUP(A778,Rotación!$A:$A,Rotación!$O:$O,0,0,-1),"")))),"")</f>
        <v>10622000</v>
      </c>
      <c r="K778" s="13" t="str">
        <f>_xlfn.XLOOKUP(A778,Rotación!$A:$A,Rotación!$P:$P,"",0,-1)</f>
        <v/>
      </c>
      <c r="L778" s="25" t="e">
        <f t="shared" si="50"/>
        <v>#VALUE!</v>
      </c>
      <c r="M778" s="26">
        <f t="shared" si="51"/>
        <v>0.83185840707964598</v>
      </c>
      <c r="N778" s="22" t="str">
        <f>IFERROR(VLOOKUP(A778,'Base ATR'!$1:$1048576,2,0),"")</f>
        <v/>
      </c>
      <c r="O778" s="23" t="str">
        <f t="shared" ca="1" si="48"/>
        <v/>
      </c>
      <c r="P778" t="str">
        <f t="shared" si="49"/>
        <v/>
      </c>
      <c r="R778" t="e">
        <f>VLOOKUP(A778,FORMULA!A:A,1,0)</f>
        <v>#N/A</v>
      </c>
    </row>
    <row r="779" spans="1:18" x14ac:dyDescent="0.3">
      <c r="A779" t="s">
        <v>6433</v>
      </c>
      <c r="B779" t="str">
        <f>IFERROR(VLOOKUP(A779,'Base ATP'!$1:$1048576,3,0),"")</f>
        <v>VOLKSWAGEN</v>
      </c>
      <c r="C779" s="19" t="str">
        <f>IFERROR(VLOOKUP(A779,'Base ATP'!$1:$1048576,4,0),"")</f>
        <v>GOL</v>
      </c>
      <c r="D779" s="20">
        <v>6300000</v>
      </c>
      <c r="E779" s="20">
        <v>5200000</v>
      </c>
      <c r="F779" s="13" t="s">
        <v>5397</v>
      </c>
      <c r="G779" s="13">
        <f>IFERROR(IF($F779="ALTA",$D779*1.03,
IF($F779="MEDIA",$D779*1,
IF($F779="BAJA",$D779*0.92,
IF($F779="LIQUIDAR",_xlfn.XLOOKUP(A779,Rotación!$A:$A,Rotación!$O:$O,0,0,-1),"")))),"")</f>
        <v>6489000</v>
      </c>
      <c r="H779" s="13">
        <f>IFERROR(IF($F779="ALTA",$D779*1,
IF($F779="MEDIA",$D779*0.97,
IF($F779="BAJA",$D779*0.9,
IF($F779="LIQUIDAR",_xlfn.XLOOKUP(A779,Rotación!$A:$A,Rotación!$O:$O,0,0,-1),"")))),"")</f>
        <v>6300000</v>
      </c>
      <c r="I779" s="13">
        <f>IFERROR(IF($F779="ALTA",$D779*0.97,
IF($F779="MEDIA",$D779*0.94,
IF($F779="BAJA",$D779*0.87,
IF($F779="LIQUIDAR",_xlfn.XLOOKUP(A779,Rotación!$A:$A,Rotación!$O:$O,0,0,-1),"")))),"")</f>
        <v>6111000</v>
      </c>
      <c r="J779" s="13">
        <f>IFERROR(IF($F779="ALTA",$D779*0.94,
IF($F779="MEDIA",$D779*0.9,
IF($F779="BAJA",$D779*0.85,
IF($F779="LIQUIDAR",_xlfn.XLOOKUP(A779,Rotación!$A:$A,Rotación!$O:$O,0,0,-1),"")))),"")</f>
        <v>5922000</v>
      </c>
      <c r="K779" s="13" t="str">
        <f>_xlfn.XLOOKUP(A779,Rotación!$A:$A,Rotación!$P:$P,"",0,-1)</f>
        <v/>
      </c>
      <c r="L779" s="25" t="e">
        <f t="shared" si="50"/>
        <v>#VALUE!</v>
      </c>
      <c r="M779" s="26">
        <f t="shared" si="51"/>
        <v>0.82539682539682535</v>
      </c>
      <c r="N779" s="22" t="str">
        <f>IFERROR(VLOOKUP(A779,'Base ATR'!$1:$1048576,2,0),"")</f>
        <v/>
      </c>
      <c r="O779" s="23" t="str">
        <f t="shared" ca="1" si="48"/>
        <v/>
      </c>
      <c r="P779" t="str">
        <f t="shared" si="49"/>
        <v/>
      </c>
      <c r="R779" t="e">
        <f>VLOOKUP(A779,FORMULA!A:A,1,0)</f>
        <v>#N/A</v>
      </c>
    </row>
    <row r="780" spans="1:18" x14ac:dyDescent="0.3">
      <c r="A780" t="s">
        <v>6434</v>
      </c>
      <c r="B780" t="str">
        <f>IFERROR(VLOOKUP(A780,'Base ATP'!$1:$1048576,3,0),"")</f>
        <v>MAZDA</v>
      </c>
      <c r="C780" s="19">
        <f>IFERROR(VLOOKUP(A780,'Base ATP'!$1:$1048576,4,0),"")</f>
        <v>6</v>
      </c>
      <c r="D780" s="20">
        <v>14100000</v>
      </c>
      <c r="E780" s="20">
        <v>11500000</v>
      </c>
      <c r="F780" s="13" t="s">
        <v>5397</v>
      </c>
      <c r="G780" s="13">
        <f>IFERROR(IF($F780="ALTA",$D780*1.03,
IF($F780="MEDIA",$D780*1,
IF($F780="BAJA",$D780*0.92,
IF($F780="LIQUIDAR",_xlfn.XLOOKUP(A780,Rotación!$A:$A,Rotación!$O:$O,0,0,-1),"")))),"")</f>
        <v>14523000</v>
      </c>
      <c r="H780" s="13">
        <f>IFERROR(IF($F780="ALTA",$D780*1,
IF($F780="MEDIA",$D780*0.97,
IF($F780="BAJA",$D780*0.9,
IF($F780="LIQUIDAR",_xlfn.XLOOKUP(A780,Rotación!$A:$A,Rotación!$O:$O,0,0,-1),"")))),"")</f>
        <v>14100000</v>
      </c>
      <c r="I780" s="13">
        <f>IFERROR(IF($F780="ALTA",$D780*0.97,
IF($F780="MEDIA",$D780*0.94,
IF($F780="BAJA",$D780*0.87,
IF($F780="LIQUIDAR",_xlfn.XLOOKUP(A780,Rotación!$A:$A,Rotación!$O:$O,0,0,-1),"")))),"")</f>
        <v>13677000</v>
      </c>
      <c r="J780" s="13">
        <f>IFERROR(IF($F780="ALTA",$D780*0.94,
IF($F780="MEDIA",$D780*0.9,
IF($F780="BAJA",$D780*0.85,
IF($F780="LIQUIDAR",_xlfn.XLOOKUP(A780,Rotación!$A:$A,Rotación!$O:$O,0,0,-1),"")))),"")</f>
        <v>13254000</v>
      </c>
      <c r="K780" s="13" t="str">
        <f>_xlfn.XLOOKUP(A780,Rotación!$A:$A,Rotación!$P:$P,"",0,-1)</f>
        <v/>
      </c>
      <c r="L780" s="25" t="e">
        <f t="shared" si="50"/>
        <v>#VALUE!</v>
      </c>
      <c r="M780" s="26">
        <f t="shared" si="51"/>
        <v>0.81560283687943258</v>
      </c>
      <c r="N780" s="22" t="str">
        <f>IFERROR(VLOOKUP(A780,'Base ATR'!$1:$1048576,2,0),"")</f>
        <v/>
      </c>
      <c r="O780" s="23" t="str">
        <f t="shared" ca="1" si="48"/>
        <v/>
      </c>
      <c r="P780" t="str">
        <f t="shared" si="49"/>
        <v/>
      </c>
      <c r="R780" t="e">
        <f>VLOOKUP(A780,FORMULA!A:A,1,0)</f>
        <v>#N/A</v>
      </c>
    </row>
    <row r="781" spans="1:18" x14ac:dyDescent="0.3">
      <c r="A781" t="s">
        <v>6435</v>
      </c>
      <c r="B781" t="str">
        <f>IFERROR(VLOOKUP(A781,'Base ATP'!$1:$1048576,3,0),"")</f>
        <v>KIA</v>
      </c>
      <c r="C781" s="19" t="str">
        <f>IFERROR(VLOOKUP(A781,'Base ATP'!$1:$1048576,4,0),"")</f>
        <v>SELTOS</v>
      </c>
      <c r="D781" s="20">
        <v>14000000</v>
      </c>
      <c r="E781" s="20">
        <v>11600000</v>
      </c>
      <c r="F781" s="13" t="s">
        <v>5397</v>
      </c>
      <c r="G781" s="13">
        <f>IFERROR(IF($F781="ALTA",$D781*1.03,
IF($F781="MEDIA",$D781*1,
IF($F781="BAJA",$D781*0.92,
IF($F781="LIQUIDAR",_xlfn.XLOOKUP(A781,Rotación!$A:$A,Rotación!$O:$O,0,0,-1),"")))),"")</f>
        <v>14420000</v>
      </c>
      <c r="H781" s="13">
        <f>IFERROR(IF($F781="ALTA",$D781*1,
IF($F781="MEDIA",$D781*0.97,
IF($F781="BAJA",$D781*0.9,
IF($F781="LIQUIDAR",_xlfn.XLOOKUP(A781,Rotación!$A:$A,Rotación!$O:$O,0,0,-1),"")))),"")</f>
        <v>14000000</v>
      </c>
      <c r="I781" s="13">
        <f>IFERROR(IF($F781="ALTA",$D781*0.97,
IF($F781="MEDIA",$D781*0.94,
IF($F781="BAJA",$D781*0.87,
IF($F781="LIQUIDAR",_xlfn.XLOOKUP(A781,Rotación!$A:$A,Rotación!$O:$O,0,0,-1),"")))),"")</f>
        <v>13580000</v>
      </c>
      <c r="J781" s="13">
        <f>IFERROR(IF($F781="ALTA",$D781*0.94,
IF($F781="MEDIA",$D781*0.9,
IF($F781="BAJA",$D781*0.85,
IF($F781="LIQUIDAR",_xlfn.XLOOKUP(A781,Rotación!$A:$A,Rotación!$O:$O,0,0,-1),"")))),"")</f>
        <v>13160000</v>
      </c>
      <c r="K781" s="13" t="str">
        <f>_xlfn.XLOOKUP(A781,Rotación!$A:$A,Rotación!$P:$P,"",0,-1)</f>
        <v/>
      </c>
      <c r="L781" s="25" t="e">
        <f t="shared" si="50"/>
        <v>#VALUE!</v>
      </c>
      <c r="M781" s="26">
        <f t="shared" si="51"/>
        <v>0.82857142857142863</v>
      </c>
      <c r="N781" s="22" t="str">
        <f>IFERROR(VLOOKUP(A781,'Base ATR'!$1:$1048576,2,0),"")</f>
        <v/>
      </c>
      <c r="O781" s="23" t="str">
        <f t="shared" ca="1" si="48"/>
        <v/>
      </c>
      <c r="P781" t="str">
        <f t="shared" si="49"/>
        <v/>
      </c>
      <c r="R781" t="e">
        <f>VLOOKUP(A781,FORMULA!A:A,1,0)</f>
        <v>#N/A</v>
      </c>
    </row>
    <row r="782" spans="1:18" x14ac:dyDescent="0.3">
      <c r="A782" t="s">
        <v>6436</v>
      </c>
      <c r="B782" t="str">
        <f>IFERROR(VLOOKUP(A782,'Base ATP'!$1:$1048576,3,0),"")</f>
        <v>CHERY</v>
      </c>
      <c r="C782" s="19" t="str">
        <f>IFERROR(VLOOKUP(A782,'Base ATP'!$1:$1048576,4,0),"")</f>
        <v>TIGGO 8</v>
      </c>
      <c r="D782" s="20">
        <v>12100000</v>
      </c>
      <c r="E782" s="20">
        <v>10200000</v>
      </c>
      <c r="F782" s="13" t="s">
        <v>5397</v>
      </c>
      <c r="G782" s="13">
        <f>IFERROR(IF($F782="ALTA",$D782*1.03,
IF($F782="MEDIA",$D782*1,
IF($F782="BAJA",$D782*0.92,
IF($F782="LIQUIDAR",_xlfn.XLOOKUP(A782,Rotación!$A:$A,Rotación!$O:$O,0,0,-1),"")))),"")</f>
        <v>12463000</v>
      </c>
      <c r="H782" s="13">
        <f>IFERROR(IF($F782="ALTA",$D782*1,
IF($F782="MEDIA",$D782*0.97,
IF($F782="BAJA",$D782*0.9,
IF($F782="LIQUIDAR",_xlfn.XLOOKUP(A782,Rotación!$A:$A,Rotación!$O:$O,0,0,-1),"")))),"")</f>
        <v>12100000</v>
      </c>
      <c r="I782" s="13">
        <f>IFERROR(IF($F782="ALTA",$D782*0.97,
IF($F782="MEDIA",$D782*0.94,
IF($F782="BAJA",$D782*0.87,
IF($F782="LIQUIDAR",_xlfn.XLOOKUP(A782,Rotación!$A:$A,Rotación!$O:$O,0,0,-1),"")))),"")</f>
        <v>11737000</v>
      </c>
      <c r="J782" s="13">
        <f>IFERROR(IF($F782="ALTA",$D782*0.94,
IF($F782="MEDIA",$D782*0.9,
IF($F782="BAJA",$D782*0.85,
IF($F782="LIQUIDAR",_xlfn.XLOOKUP(A782,Rotación!$A:$A,Rotación!$O:$O,0,0,-1),"")))),"")</f>
        <v>11374000</v>
      </c>
      <c r="K782" s="13" t="str">
        <f>_xlfn.XLOOKUP(A782,Rotación!$A:$A,Rotación!$P:$P,"",0,-1)</f>
        <v/>
      </c>
      <c r="L782" s="25" t="e">
        <f t="shared" si="50"/>
        <v>#VALUE!</v>
      </c>
      <c r="M782" s="26">
        <f t="shared" si="51"/>
        <v>0.84297520661157022</v>
      </c>
      <c r="N782" s="22" t="str">
        <f>IFERROR(VLOOKUP(A782,'Base ATR'!$1:$1048576,2,0),"")</f>
        <v/>
      </c>
      <c r="O782" s="23" t="str">
        <f t="shared" ca="1" si="48"/>
        <v/>
      </c>
      <c r="P782" t="str">
        <f t="shared" si="49"/>
        <v/>
      </c>
      <c r="R782" t="e">
        <f>VLOOKUP(A782,FORMULA!A:A,1,0)</f>
        <v>#N/A</v>
      </c>
    </row>
    <row r="783" spans="1:18" x14ac:dyDescent="0.3">
      <c r="A783" t="s">
        <v>6437</v>
      </c>
      <c r="B783" t="str">
        <f>IFERROR(VLOOKUP(A783,'Base ATP'!$1:$1048576,3,0),"")</f>
        <v>PEUGEOT</v>
      </c>
      <c r="C783" s="19" t="str">
        <f>IFERROR(VLOOKUP(A783,'Base ATP'!$1:$1048576,4,0),"")</f>
        <v>LANDTREK</v>
      </c>
      <c r="D783" s="20">
        <v>20100000</v>
      </c>
      <c r="E783" s="20">
        <v>16000000</v>
      </c>
      <c r="F783" s="13" t="s">
        <v>5398</v>
      </c>
      <c r="G783" s="13">
        <f>IFERROR(IF($F783="ALTA",$D783*1.03,
IF($F783="MEDIA",$D783*1,
IF($F783="BAJA",$D783*0.92,
IF($F783="LIQUIDAR",_xlfn.XLOOKUP(A783,Rotación!$A:$A,Rotación!$O:$O,0,0,-1),"")))),"")</f>
        <v>18492000</v>
      </c>
      <c r="H783" s="13">
        <f>IFERROR(IF($F783="ALTA",$D783*1,
IF($F783="MEDIA",$D783*0.97,
IF($F783="BAJA",$D783*0.9,
IF($F783="LIQUIDAR",_xlfn.XLOOKUP(A783,Rotación!$A:$A,Rotación!$O:$O,0,0,-1),"")))),"")</f>
        <v>18090000</v>
      </c>
      <c r="I783" s="13">
        <f>IFERROR(IF($F783="ALTA",$D783*0.97,
IF($F783="MEDIA",$D783*0.94,
IF($F783="BAJA",$D783*0.87,
IF($F783="LIQUIDAR",_xlfn.XLOOKUP(A783,Rotación!$A:$A,Rotación!$O:$O,0,0,-1),"")))),"")</f>
        <v>17487000</v>
      </c>
      <c r="J783" s="13">
        <f>IFERROR(IF($F783="ALTA",$D783*0.94,
IF($F783="MEDIA",$D783*0.9,
IF($F783="BAJA",$D783*0.85,
IF($F783="LIQUIDAR",_xlfn.XLOOKUP(A783,Rotación!$A:$A,Rotación!$O:$O,0,0,-1),"")))),"")</f>
        <v>17085000</v>
      </c>
      <c r="K783" s="13">
        <f>_xlfn.XLOOKUP(A783,Rotación!$A:$A,Rotación!$P:$P,"",0,-1)</f>
        <v>18990000</v>
      </c>
      <c r="L783" s="25">
        <f t="shared" si="50"/>
        <v>-1110000</v>
      </c>
      <c r="M783" s="26">
        <f t="shared" si="51"/>
        <v>0.79601990049751248</v>
      </c>
      <c r="N783" s="22">
        <f>IFERROR(VLOOKUP(A783,'Base ATR'!$1:$1048576,2,0),"")</f>
        <v>46133.710416666669</v>
      </c>
      <c r="O783" s="23">
        <f t="shared" ca="1" si="48"/>
        <v>92.289583333331393</v>
      </c>
      <c r="P783" t="str">
        <f t="shared" si="49"/>
        <v>BAJO MERCADO</v>
      </c>
      <c r="R783" t="e">
        <f>VLOOKUP(A783,FORMULA!A:A,1,0)</f>
        <v>#N/A</v>
      </c>
    </row>
    <row r="784" spans="1:18" x14ac:dyDescent="0.3">
      <c r="A784" t="s">
        <v>6438</v>
      </c>
      <c r="B784" t="str">
        <f>IFERROR(VLOOKUP(A784,'Base ATP'!$1:$1048576,3,0),"")</f>
        <v>SUZUKI</v>
      </c>
      <c r="C784" s="19" t="str">
        <f>IFERROR(VLOOKUP(A784,'Base ATP'!$1:$1048576,4,0),"")</f>
        <v>JIMNY</v>
      </c>
      <c r="D784" s="20">
        <v>15200000</v>
      </c>
      <c r="E784" s="20">
        <v>12500000</v>
      </c>
      <c r="F784" s="13" t="s">
        <v>5398</v>
      </c>
      <c r="G784" s="13">
        <f>IFERROR(IF($F784="ALTA",$D784*1.03,
IF($F784="MEDIA",$D784*1,
IF($F784="BAJA",$D784*0.92,
IF($F784="LIQUIDAR",_xlfn.XLOOKUP(A784,Rotación!$A:$A,Rotación!$O:$O,0,0,-1),"")))),"")</f>
        <v>13984000</v>
      </c>
      <c r="H784" s="13">
        <f>IFERROR(IF($F784="ALTA",$D784*1,
IF($F784="MEDIA",$D784*0.97,
IF($F784="BAJA",$D784*0.9,
IF($F784="LIQUIDAR",_xlfn.XLOOKUP(A784,Rotación!$A:$A,Rotación!$O:$O,0,0,-1),"")))),"")</f>
        <v>13680000</v>
      </c>
      <c r="I784" s="13">
        <f>IFERROR(IF($F784="ALTA",$D784*0.97,
IF($F784="MEDIA",$D784*0.94,
IF($F784="BAJA",$D784*0.87,
IF($F784="LIQUIDAR",_xlfn.XLOOKUP(A784,Rotación!$A:$A,Rotación!$O:$O,0,0,-1),"")))),"")</f>
        <v>13224000</v>
      </c>
      <c r="J784" s="13">
        <f>IFERROR(IF($F784="ALTA",$D784*0.94,
IF($F784="MEDIA",$D784*0.9,
IF($F784="BAJA",$D784*0.85,
IF($F784="LIQUIDAR",_xlfn.XLOOKUP(A784,Rotación!$A:$A,Rotación!$O:$O,0,0,-1),"")))),"")</f>
        <v>12920000</v>
      </c>
      <c r="K784" s="13" t="str">
        <f>_xlfn.XLOOKUP(A784,Rotación!$A:$A,Rotación!$P:$P,"",0,-1)</f>
        <v/>
      </c>
      <c r="L784" s="25" t="e">
        <f t="shared" si="50"/>
        <v>#VALUE!</v>
      </c>
      <c r="M784" s="26">
        <f t="shared" si="51"/>
        <v>0.82236842105263153</v>
      </c>
      <c r="N784" s="22" t="str">
        <f>IFERROR(VLOOKUP(A784,'Base ATR'!$1:$1048576,2,0),"")</f>
        <v/>
      </c>
      <c r="O784" s="23" t="str">
        <f t="shared" ca="1" si="48"/>
        <v/>
      </c>
      <c r="P784" t="str">
        <f t="shared" si="49"/>
        <v/>
      </c>
      <c r="R784" t="e">
        <f>VLOOKUP(A784,FORMULA!A:A,1,0)</f>
        <v>#N/A</v>
      </c>
    </row>
    <row r="785" spans="1:18" x14ac:dyDescent="0.3">
      <c r="A785" t="s">
        <v>6439</v>
      </c>
      <c r="B785" t="str">
        <f>IFERROR(VLOOKUP(A785,'Base ATP'!$1:$1048576,3,0),"")</f>
        <v>VOLKSWAGEN</v>
      </c>
      <c r="C785" s="19" t="str">
        <f>IFERROR(VLOOKUP(A785,'Base ATP'!$1:$1048576,4,0),"")</f>
        <v>TAOS</v>
      </c>
      <c r="D785" s="20">
        <v>20500000</v>
      </c>
      <c r="E785" s="20">
        <v>17400000</v>
      </c>
      <c r="F785" s="13" t="s">
        <v>5398</v>
      </c>
      <c r="G785" s="13">
        <f>IFERROR(IF($F785="ALTA",$D785*1.03,
IF($F785="MEDIA",$D785*1,
IF($F785="BAJA",$D785*0.92,
IF($F785="LIQUIDAR",_xlfn.XLOOKUP(A785,Rotación!$A:$A,Rotación!$O:$O,0,0,-1),"")))),"")</f>
        <v>18860000</v>
      </c>
      <c r="H785" s="13">
        <f>IFERROR(IF($F785="ALTA",$D785*1,
IF($F785="MEDIA",$D785*0.97,
IF($F785="BAJA",$D785*0.9,
IF($F785="LIQUIDAR",_xlfn.XLOOKUP(A785,Rotación!$A:$A,Rotación!$O:$O,0,0,-1),"")))),"")</f>
        <v>18450000</v>
      </c>
      <c r="I785" s="13">
        <f>IFERROR(IF($F785="ALTA",$D785*0.97,
IF($F785="MEDIA",$D785*0.94,
IF($F785="BAJA",$D785*0.87,
IF($F785="LIQUIDAR",_xlfn.XLOOKUP(A785,Rotación!$A:$A,Rotación!$O:$O,0,0,-1),"")))),"")</f>
        <v>17835000</v>
      </c>
      <c r="J785" s="13">
        <f>IFERROR(IF($F785="ALTA",$D785*0.94,
IF($F785="MEDIA",$D785*0.9,
IF($F785="BAJA",$D785*0.85,
IF($F785="LIQUIDAR",_xlfn.XLOOKUP(A785,Rotación!$A:$A,Rotación!$O:$O,0,0,-1),"")))),"")</f>
        <v>17425000</v>
      </c>
      <c r="K785" s="13" t="str">
        <f>_xlfn.XLOOKUP(A785,Rotación!$A:$A,Rotación!$P:$P,"",0,-1)</f>
        <v/>
      </c>
      <c r="L785" s="25" t="e">
        <f t="shared" si="50"/>
        <v>#VALUE!</v>
      </c>
      <c r="M785" s="26">
        <f t="shared" si="51"/>
        <v>0.84878048780487803</v>
      </c>
      <c r="N785" s="22" t="str">
        <f>IFERROR(VLOOKUP(A785,'Base ATR'!$1:$1048576,2,0),"")</f>
        <v/>
      </c>
      <c r="O785" s="23" t="str">
        <f t="shared" ref="O785:O848" ca="1" si="52">IF(N785="","",TODAY()-N785)</f>
        <v/>
      </c>
      <c r="P785" t="str">
        <f t="shared" ref="P785:P848" si="53">IF(N785="", "", IF(K785 &gt; D785, "SOBRE MERCADO", IF(K785 &lt; D785, "BAJO MERCADO", "ALINEADO")))</f>
        <v/>
      </c>
      <c r="R785" t="e">
        <f>VLOOKUP(A785,FORMULA!A:A,1,0)</f>
        <v>#N/A</v>
      </c>
    </row>
    <row r="786" spans="1:18" x14ac:dyDescent="0.3">
      <c r="A786" t="s">
        <v>6440</v>
      </c>
      <c r="B786" t="str">
        <f>IFERROR(VLOOKUP(A786,'Base ATP'!$1:$1048576,3,0),"")</f>
        <v>PEUGEOT</v>
      </c>
      <c r="C786" s="19" t="str">
        <f>IFERROR(VLOOKUP(A786,'Base ATP'!$1:$1048576,4,0),"")</f>
        <v>NUEVO 5008</v>
      </c>
      <c r="D786" s="20">
        <v>21700000</v>
      </c>
      <c r="E786" s="20">
        <v>17800000</v>
      </c>
      <c r="F786" s="13" t="s">
        <v>5398</v>
      </c>
      <c r="G786" s="13">
        <f>IFERROR(IF($F786="ALTA",$D786*1.03,
IF($F786="MEDIA",$D786*1,
IF($F786="BAJA",$D786*0.92,
IF($F786="LIQUIDAR",_xlfn.XLOOKUP(A786,Rotación!$A:$A,Rotación!$O:$O,0,0,-1),"")))),"")</f>
        <v>19964000</v>
      </c>
      <c r="H786" s="13">
        <f>IFERROR(IF($F786="ALTA",$D786*1,
IF($F786="MEDIA",$D786*0.97,
IF($F786="BAJA",$D786*0.9,
IF($F786="LIQUIDAR",_xlfn.XLOOKUP(A786,Rotación!$A:$A,Rotación!$O:$O,0,0,-1),"")))),"")</f>
        <v>19530000</v>
      </c>
      <c r="I786" s="13">
        <f>IFERROR(IF($F786="ALTA",$D786*0.97,
IF($F786="MEDIA",$D786*0.94,
IF($F786="BAJA",$D786*0.87,
IF($F786="LIQUIDAR",_xlfn.XLOOKUP(A786,Rotación!$A:$A,Rotación!$O:$O,0,0,-1),"")))),"")</f>
        <v>18879000</v>
      </c>
      <c r="J786" s="13">
        <f>IFERROR(IF($F786="ALTA",$D786*0.94,
IF($F786="MEDIA",$D786*0.9,
IF($F786="BAJA",$D786*0.85,
IF($F786="LIQUIDAR",_xlfn.XLOOKUP(A786,Rotación!$A:$A,Rotación!$O:$O,0,0,-1),"")))),"")</f>
        <v>18445000</v>
      </c>
      <c r="K786" s="13" t="str">
        <f>_xlfn.XLOOKUP(A786,Rotación!$A:$A,Rotación!$P:$P,"",0,-1)</f>
        <v/>
      </c>
      <c r="L786" s="25" t="e">
        <f t="shared" si="50"/>
        <v>#VALUE!</v>
      </c>
      <c r="M786" s="26">
        <f t="shared" si="51"/>
        <v>0.82027649769585254</v>
      </c>
      <c r="N786" s="22" t="str">
        <f>IFERROR(VLOOKUP(A786,'Base ATR'!$1:$1048576,2,0),"")</f>
        <v/>
      </c>
      <c r="O786" s="23" t="str">
        <f t="shared" ca="1" si="52"/>
        <v/>
      </c>
      <c r="P786" t="str">
        <f t="shared" si="53"/>
        <v/>
      </c>
      <c r="R786" t="e">
        <f>VLOOKUP(A786,FORMULA!A:A,1,0)</f>
        <v>#N/A</v>
      </c>
    </row>
    <row r="787" spans="1:18" x14ac:dyDescent="0.3">
      <c r="A787" t="s">
        <v>6441</v>
      </c>
      <c r="B787" t="str">
        <f>IFERROR(VLOOKUP(A787,'Base ATP'!$1:$1048576,3,0),"")</f>
        <v>NISSAN</v>
      </c>
      <c r="C787" s="19" t="str">
        <f>IFERROR(VLOOKUP(A787,'Base ATP'!$1:$1048576,4,0),"")</f>
        <v>VERSA</v>
      </c>
      <c r="D787" s="20">
        <v>8600000</v>
      </c>
      <c r="E787" s="20">
        <v>7100000</v>
      </c>
      <c r="F787" s="13" t="s">
        <v>5398</v>
      </c>
      <c r="G787" s="13">
        <f>IFERROR(IF($F787="ALTA",$D787*1.03,
IF($F787="MEDIA",$D787*1,
IF($F787="BAJA",$D787*0.92,
IF($F787="LIQUIDAR",_xlfn.XLOOKUP(A787,Rotación!$A:$A,Rotación!$O:$O,0,0,-1),"")))),"")</f>
        <v>7912000</v>
      </c>
      <c r="H787" s="13">
        <f>IFERROR(IF($F787="ALTA",$D787*1,
IF($F787="MEDIA",$D787*0.97,
IF($F787="BAJA",$D787*0.9,
IF($F787="LIQUIDAR",_xlfn.XLOOKUP(A787,Rotación!$A:$A,Rotación!$O:$O,0,0,-1),"")))),"")</f>
        <v>7740000</v>
      </c>
      <c r="I787" s="13">
        <f>IFERROR(IF($F787="ALTA",$D787*0.97,
IF($F787="MEDIA",$D787*0.94,
IF($F787="BAJA",$D787*0.87,
IF($F787="LIQUIDAR",_xlfn.XLOOKUP(A787,Rotación!$A:$A,Rotación!$O:$O,0,0,-1),"")))),"")</f>
        <v>7482000</v>
      </c>
      <c r="J787" s="13">
        <f>IFERROR(IF($F787="ALTA",$D787*0.94,
IF($F787="MEDIA",$D787*0.9,
IF($F787="BAJA",$D787*0.85,
IF($F787="LIQUIDAR",_xlfn.XLOOKUP(A787,Rotación!$A:$A,Rotación!$O:$O,0,0,-1),"")))),"")</f>
        <v>7310000</v>
      </c>
      <c r="K787" s="13" t="str">
        <f>_xlfn.XLOOKUP(A787,Rotación!$A:$A,Rotación!$P:$P,"",0,-1)</f>
        <v/>
      </c>
      <c r="L787" s="25" t="e">
        <f t="shared" si="50"/>
        <v>#VALUE!</v>
      </c>
      <c r="M787" s="26">
        <f t="shared" si="51"/>
        <v>0.82558139534883723</v>
      </c>
      <c r="N787" s="22" t="str">
        <f>IFERROR(VLOOKUP(A787,'Base ATR'!$1:$1048576,2,0),"")</f>
        <v/>
      </c>
      <c r="O787" s="23" t="str">
        <f t="shared" ca="1" si="52"/>
        <v/>
      </c>
      <c r="P787" t="str">
        <f t="shared" si="53"/>
        <v/>
      </c>
      <c r="R787" t="e">
        <f>VLOOKUP(A787,FORMULA!A:A,1,0)</f>
        <v>#N/A</v>
      </c>
    </row>
    <row r="788" spans="1:18" x14ac:dyDescent="0.3">
      <c r="A788" t="s">
        <v>6442</v>
      </c>
      <c r="B788" t="str">
        <f>IFERROR(VLOOKUP(A788,'Base ATP'!$1:$1048576,3,0),"")</f>
        <v>HYUNDAI</v>
      </c>
      <c r="C788" s="19" t="str">
        <f>IFERROR(VLOOKUP(A788,'Base ATP'!$1:$1048576,4,0),"")</f>
        <v>CRETA</v>
      </c>
      <c r="D788" s="20">
        <v>12900000</v>
      </c>
      <c r="E788" s="20">
        <v>10700000</v>
      </c>
      <c r="F788" s="13" t="s">
        <v>5398</v>
      </c>
      <c r="G788" s="13">
        <f>IFERROR(IF($F788="ALTA",$D788*1.03,
IF($F788="MEDIA",$D788*1,
IF($F788="BAJA",$D788*0.92,
IF($F788="LIQUIDAR",_xlfn.XLOOKUP(A788,Rotación!$A:$A,Rotación!$O:$O,0,0,-1),"")))),"")</f>
        <v>11868000</v>
      </c>
      <c r="H788" s="13">
        <f>IFERROR(IF($F788="ALTA",$D788*1,
IF($F788="MEDIA",$D788*0.97,
IF($F788="BAJA",$D788*0.9,
IF($F788="LIQUIDAR",_xlfn.XLOOKUP(A788,Rotación!$A:$A,Rotación!$O:$O,0,0,-1),"")))),"")</f>
        <v>11610000</v>
      </c>
      <c r="I788" s="13">
        <f>IFERROR(IF($F788="ALTA",$D788*0.97,
IF($F788="MEDIA",$D788*0.94,
IF($F788="BAJA",$D788*0.87,
IF($F788="LIQUIDAR",_xlfn.XLOOKUP(A788,Rotación!$A:$A,Rotación!$O:$O,0,0,-1),"")))),"")</f>
        <v>11223000</v>
      </c>
      <c r="J788" s="13">
        <f>IFERROR(IF($F788="ALTA",$D788*0.94,
IF($F788="MEDIA",$D788*0.9,
IF($F788="BAJA",$D788*0.85,
IF($F788="LIQUIDAR",_xlfn.XLOOKUP(A788,Rotación!$A:$A,Rotación!$O:$O,0,0,-1),"")))),"")</f>
        <v>10965000</v>
      </c>
      <c r="K788" s="13" t="str">
        <f>_xlfn.XLOOKUP(A788,Rotación!$A:$A,Rotación!$P:$P,"",0,-1)</f>
        <v/>
      </c>
      <c r="L788" s="25" t="e">
        <f t="shared" si="50"/>
        <v>#VALUE!</v>
      </c>
      <c r="M788" s="26">
        <f t="shared" si="51"/>
        <v>0.8294573643410853</v>
      </c>
      <c r="N788" s="22" t="str">
        <f>IFERROR(VLOOKUP(A788,'Base ATR'!$1:$1048576,2,0),"")</f>
        <v/>
      </c>
      <c r="O788" s="23" t="str">
        <f t="shared" ca="1" si="52"/>
        <v/>
      </c>
      <c r="P788" t="str">
        <f t="shared" si="53"/>
        <v/>
      </c>
      <c r="R788" t="e">
        <f>VLOOKUP(A788,FORMULA!A:A,1,0)</f>
        <v>#N/A</v>
      </c>
    </row>
    <row r="789" spans="1:18" x14ac:dyDescent="0.3">
      <c r="A789" t="s">
        <v>6443</v>
      </c>
      <c r="B789" t="str">
        <f>IFERROR(VLOOKUP(A789,'Base ATP'!$1:$1048576,3,0),"")</f>
        <v>HYUNDAI</v>
      </c>
      <c r="C789" s="19" t="str">
        <f>IFERROR(VLOOKUP(A789,'Base ATP'!$1:$1048576,4,0),"")</f>
        <v>NEW SANTA FE</v>
      </c>
      <c r="D789" s="20">
        <v>17500000</v>
      </c>
      <c r="E789" s="20">
        <v>14500000</v>
      </c>
      <c r="F789" s="13" t="s">
        <v>5398</v>
      </c>
      <c r="G789" s="13">
        <f>IFERROR(IF($F789="ALTA",$D789*1.03,
IF($F789="MEDIA",$D789*1,
IF($F789="BAJA",$D789*0.92,
IF($F789="LIQUIDAR",_xlfn.XLOOKUP(A789,Rotación!$A:$A,Rotación!$O:$O,0,0,-1),"")))),"")</f>
        <v>16100000</v>
      </c>
      <c r="H789" s="13">
        <f>IFERROR(IF($F789="ALTA",$D789*1,
IF($F789="MEDIA",$D789*0.97,
IF($F789="BAJA",$D789*0.9,
IF($F789="LIQUIDAR",_xlfn.XLOOKUP(A789,Rotación!$A:$A,Rotación!$O:$O,0,0,-1),"")))),"")</f>
        <v>15750000</v>
      </c>
      <c r="I789" s="13">
        <f>IFERROR(IF($F789="ALTA",$D789*0.97,
IF($F789="MEDIA",$D789*0.94,
IF($F789="BAJA",$D789*0.87,
IF($F789="LIQUIDAR",_xlfn.XLOOKUP(A789,Rotación!$A:$A,Rotación!$O:$O,0,0,-1),"")))),"")</f>
        <v>15225000</v>
      </c>
      <c r="J789" s="13">
        <f>IFERROR(IF($F789="ALTA",$D789*0.94,
IF($F789="MEDIA",$D789*0.9,
IF($F789="BAJA",$D789*0.85,
IF($F789="LIQUIDAR",_xlfn.XLOOKUP(A789,Rotación!$A:$A,Rotación!$O:$O,0,0,-1),"")))),"")</f>
        <v>14875000</v>
      </c>
      <c r="K789" s="13" t="str">
        <f>_xlfn.XLOOKUP(A789,Rotación!$A:$A,Rotación!$P:$P,"",0,-1)</f>
        <v/>
      </c>
      <c r="L789" s="25" t="e">
        <f t="shared" si="50"/>
        <v>#VALUE!</v>
      </c>
      <c r="M789" s="26">
        <f t="shared" si="51"/>
        <v>0.82857142857142863</v>
      </c>
      <c r="N789" s="22" t="str">
        <f>IFERROR(VLOOKUP(A789,'Base ATR'!$1:$1048576,2,0),"")</f>
        <v/>
      </c>
      <c r="O789" s="23" t="str">
        <f t="shared" ca="1" si="52"/>
        <v/>
      </c>
      <c r="P789" t="str">
        <f t="shared" si="53"/>
        <v/>
      </c>
      <c r="R789" t="e">
        <f>VLOOKUP(A789,FORMULA!A:A,1,0)</f>
        <v>#N/A</v>
      </c>
    </row>
    <row r="790" spans="1:18" x14ac:dyDescent="0.3">
      <c r="A790" t="s">
        <v>6444</v>
      </c>
      <c r="B790" t="str">
        <f>IFERROR(VLOOKUP(A790,'Base ATP'!$1:$1048576,3,0),"")</f>
        <v>PEUGEOT</v>
      </c>
      <c r="C790" s="19" t="str">
        <f>IFERROR(VLOOKUP(A790,'Base ATP'!$1:$1048576,4,0),"")</f>
        <v>NEW 3008</v>
      </c>
      <c r="D790" s="20">
        <v>22200000</v>
      </c>
      <c r="E790" s="20">
        <v>18700000</v>
      </c>
      <c r="F790" s="13" t="s">
        <v>5398</v>
      </c>
      <c r="G790" s="13">
        <f>IFERROR(IF($F790="ALTA",$D790*1.03,
IF($F790="MEDIA",$D790*1,
IF($F790="BAJA",$D790*0.92,
IF($F790="LIQUIDAR",_xlfn.XLOOKUP(A790,Rotación!$A:$A,Rotación!$O:$O,0,0,-1),"")))),"")</f>
        <v>20424000</v>
      </c>
      <c r="H790" s="13">
        <f>IFERROR(IF($F790="ALTA",$D790*1,
IF($F790="MEDIA",$D790*0.97,
IF($F790="BAJA",$D790*0.9,
IF($F790="LIQUIDAR",_xlfn.XLOOKUP(A790,Rotación!$A:$A,Rotación!$O:$O,0,0,-1),"")))),"")</f>
        <v>19980000</v>
      </c>
      <c r="I790" s="13">
        <f>IFERROR(IF($F790="ALTA",$D790*0.97,
IF($F790="MEDIA",$D790*0.94,
IF($F790="BAJA",$D790*0.87,
IF($F790="LIQUIDAR",_xlfn.XLOOKUP(A790,Rotación!$A:$A,Rotación!$O:$O,0,0,-1),"")))),"")</f>
        <v>19314000</v>
      </c>
      <c r="J790" s="13">
        <f>IFERROR(IF($F790="ALTA",$D790*0.94,
IF($F790="MEDIA",$D790*0.9,
IF($F790="BAJA",$D790*0.85,
IF($F790="LIQUIDAR",_xlfn.XLOOKUP(A790,Rotación!$A:$A,Rotación!$O:$O,0,0,-1),"")))),"")</f>
        <v>18870000</v>
      </c>
      <c r="K790" s="13" t="str">
        <f>_xlfn.XLOOKUP(A790,Rotación!$A:$A,Rotación!$P:$P,"",0,-1)</f>
        <v/>
      </c>
      <c r="L790" s="25" t="e">
        <f t="shared" si="50"/>
        <v>#VALUE!</v>
      </c>
      <c r="M790" s="26">
        <f t="shared" si="51"/>
        <v>0.84234234234234229</v>
      </c>
      <c r="N790" s="22" t="str">
        <f>IFERROR(VLOOKUP(A790,'Base ATR'!$1:$1048576,2,0),"")</f>
        <v/>
      </c>
      <c r="O790" s="23" t="str">
        <f t="shared" ca="1" si="52"/>
        <v/>
      </c>
      <c r="P790" t="str">
        <f t="shared" si="53"/>
        <v/>
      </c>
      <c r="R790" t="e">
        <f>VLOOKUP(A790,FORMULA!A:A,1,0)</f>
        <v>#N/A</v>
      </c>
    </row>
    <row r="791" spans="1:18" x14ac:dyDescent="0.3">
      <c r="A791" t="s">
        <v>6445</v>
      </c>
      <c r="B791" t="str">
        <f>IFERROR(VLOOKUP(A791,'Base ATP'!$1:$1048576,3,0),"")</f>
        <v>PEUGEOT</v>
      </c>
      <c r="C791" s="19" t="str">
        <f>IFERROR(VLOOKUP(A791,'Base ATP'!$1:$1048576,4,0),"")</f>
        <v>RIFTER</v>
      </c>
      <c r="D791" s="20">
        <v>16400000</v>
      </c>
      <c r="E791" s="20">
        <v>13500000</v>
      </c>
      <c r="F791" s="13" t="s">
        <v>5398</v>
      </c>
      <c r="G791" s="13">
        <f>IFERROR(IF($F791="ALTA",$D791*1.03,
IF($F791="MEDIA",$D791*1,
IF($F791="BAJA",$D791*0.92,
IF($F791="LIQUIDAR",_xlfn.XLOOKUP(A791,Rotación!$A:$A,Rotación!$O:$O,0,0,-1),"")))),"")</f>
        <v>15088000</v>
      </c>
      <c r="H791" s="13">
        <f>IFERROR(IF($F791="ALTA",$D791*1,
IF($F791="MEDIA",$D791*0.97,
IF($F791="BAJA",$D791*0.9,
IF($F791="LIQUIDAR",_xlfn.XLOOKUP(A791,Rotación!$A:$A,Rotación!$O:$O,0,0,-1),"")))),"")</f>
        <v>14760000</v>
      </c>
      <c r="I791" s="13">
        <f>IFERROR(IF($F791="ALTA",$D791*0.97,
IF($F791="MEDIA",$D791*0.94,
IF($F791="BAJA",$D791*0.87,
IF($F791="LIQUIDAR",_xlfn.XLOOKUP(A791,Rotación!$A:$A,Rotación!$O:$O,0,0,-1),"")))),"")</f>
        <v>14268000</v>
      </c>
      <c r="J791" s="13">
        <f>IFERROR(IF($F791="ALTA",$D791*0.94,
IF($F791="MEDIA",$D791*0.9,
IF($F791="BAJA",$D791*0.85,
IF($F791="LIQUIDAR",_xlfn.XLOOKUP(A791,Rotación!$A:$A,Rotación!$O:$O,0,0,-1),"")))),"")</f>
        <v>13940000</v>
      </c>
      <c r="K791" s="13" t="str">
        <f>_xlfn.XLOOKUP(A791,Rotación!$A:$A,Rotación!$P:$P,"",0,-1)</f>
        <v/>
      </c>
      <c r="L791" s="25" t="e">
        <f t="shared" si="50"/>
        <v>#VALUE!</v>
      </c>
      <c r="M791" s="26">
        <f t="shared" si="51"/>
        <v>0.82317073170731703</v>
      </c>
      <c r="N791" s="22" t="str">
        <f>IFERROR(VLOOKUP(A791,'Base ATR'!$1:$1048576,2,0),"")</f>
        <v/>
      </c>
      <c r="O791" s="23" t="str">
        <f t="shared" ca="1" si="52"/>
        <v/>
      </c>
      <c r="P791" t="str">
        <f t="shared" si="53"/>
        <v/>
      </c>
      <c r="R791" t="e">
        <f>VLOOKUP(A791,FORMULA!A:A,1,0)</f>
        <v>#N/A</v>
      </c>
    </row>
    <row r="792" spans="1:18" x14ac:dyDescent="0.3">
      <c r="A792" t="s">
        <v>6446</v>
      </c>
      <c r="B792" t="str">
        <f>IFERROR(VLOOKUP(A792,'Base ATP'!$1:$1048576,3,0),"")</f>
        <v>SUBARU</v>
      </c>
      <c r="C792" s="19" t="str">
        <f>IFERROR(VLOOKUP(A792,'Base ATP'!$1:$1048576,4,0),"")</f>
        <v>FORESTER ALL NEW</v>
      </c>
      <c r="D792" s="20">
        <v>15100000</v>
      </c>
      <c r="E792" s="20">
        <v>12200000</v>
      </c>
      <c r="F792" s="13" t="s">
        <v>5398</v>
      </c>
      <c r="G792" s="13">
        <f>IFERROR(IF($F792="ALTA",$D792*1.03,
IF($F792="MEDIA",$D792*1,
IF($F792="BAJA",$D792*0.92,
IF($F792="LIQUIDAR",_xlfn.XLOOKUP(A792,Rotación!$A:$A,Rotación!$O:$O,0,0,-1),"")))),"")</f>
        <v>13892000</v>
      </c>
      <c r="H792" s="13">
        <f>IFERROR(IF($F792="ALTA",$D792*1,
IF($F792="MEDIA",$D792*0.97,
IF($F792="BAJA",$D792*0.9,
IF($F792="LIQUIDAR",_xlfn.XLOOKUP(A792,Rotación!$A:$A,Rotación!$O:$O,0,0,-1),"")))),"")</f>
        <v>13590000</v>
      </c>
      <c r="I792" s="13">
        <f>IFERROR(IF($F792="ALTA",$D792*0.97,
IF($F792="MEDIA",$D792*0.94,
IF($F792="BAJA",$D792*0.87,
IF($F792="LIQUIDAR",_xlfn.XLOOKUP(A792,Rotación!$A:$A,Rotación!$O:$O,0,0,-1),"")))),"")</f>
        <v>13137000</v>
      </c>
      <c r="J792" s="13">
        <f>IFERROR(IF($F792="ALTA",$D792*0.94,
IF($F792="MEDIA",$D792*0.9,
IF($F792="BAJA",$D792*0.85,
IF($F792="LIQUIDAR",_xlfn.XLOOKUP(A792,Rotación!$A:$A,Rotación!$O:$O,0,0,-1),"")))),"")</f>
        <v>12835000</v>
      </c>
      <c r="K792" s="13" t="str">
        <f>_xlfn.XLOOKUP(A792,Rotación!$A:$A,Rotación!$P:$P,"",0,-1)</f>
        <v/>
      </c>
      <c r="L792" s="25" t="e">
        <f t="shared" si="50"/>
        <v>#VALUE!</v>
      </c>
      <c r="M792" s="26">
        <f t="shared" si="51"/>
        <v>0.80794701986754969</v>
      </c>
      <c r="N792" s="22">
        <f>IFERROR(VLOOKUP(A792,'Base ATR'!$1:$1048576,2,0),"")</f>
        <v>46128.747916666667</v>
      </c>
      <c r="O792" s="23">
        <f t="shared" ca="1" si="52"/>
        <v>97.252083333332848</v>
      </c>
      <c r="P792" t="str">
        <f t="shared" si="53"/>
        <v>SOBRE MERCADO</v>
      </c>
      <c r="R792" t="e">
        <f>VLOOKUP(A792,FORMULA!A:A,1,0)</f>
        <v>#N/A</v>
      </c>
    </row>
    <row r="793" spans="1:18" x14ac:dyDescent="0.3">
      <c r="A793" t="s">
        <v>6447</v>
      </c>
      <c r="B793" t="str">
        <f>IFERROR(VLOOKUP(A793,'Base ATP'!$1:$1048576,3,0),"")</f>
        <v>CITROEN</v>
      </c>
      <c r="C793" s="19" t="str">
        <f>IFERROR(VLOOKUP(A793,'Base ATP'!$1:$1048576,4,0),"")</f>
        <v>C3</v>
      </c>
      <c r="D793" s="20">
        <v>10900000</v>
      </c>
      <c r="E793" s="20">
        <v>9200000</v>
      </c>
      <c r="F793" s="13" t="s">
        <v>5398</v>
      </c>
      <c r="G793" s="13">
        <f>IFERROR(IF($F793="ALTA",$D793*1.03,
IF($F793="MEDIA",$D793*1,
IF($F793="BAJA",$D793*0.92,
IF($F793="LIQUIDAR",_xlfn.XLOOKUP(A793,Rotación!$A:$A,Rotación!$O:$O,0,0,-1),"")))),"")</f>
        <v>10028000</v>
      </c>
      <c r="H793" s="13">
        <f>IFERROR(IF($F793="ALTA",$D793*1,
IF($F793="MEDIA",$D793*0.97,
IF($F793="BAJA",$D793*0.9,
IF($F793="LIQUIDAR",_xlfn.XLOOKUP(A793,Rotación!$A:$A,Rotación!$O:$O,0,0,-1),"")))),"")</f>
        <v>9810000</v>
      </c>
      <c r="I793" s="13">
        <f>IFERROR(IF($F793="ALTA",$D793*0.97,
IF($F793="MEDIA",$D793*0.94,
IF($F793="BAJA",$D793*0.87,
IF($F793="LIQUIDAR",_xlfn.XLOOKUP(A793,Rotación!$A:$A,Rotación!$O:$O,0,0,-1),"")))),"")</f>
        <v>9483000</v>
      </c>
      <c r="J793" s="13">
        <f>IFERROR(IF($F793="ALTA",$D793*0.94,
IF($F793="MEDIA",$D793*0.9,
IF($F793="BAJA",$D793*0.85,
IF($F793="LIQUIDAR",_xlfn.XLOOKUP(A793,Rotación!$A:$A,Rotación!$O:$O,0,0,-1),"")))),"")</f>
        <v>9265000</v>
      </c>
      <c r="K793" s="13" t="str">
        <f>_xlfn.XLOOKUP(A793,Rotación!$A:$A,Rotación!$P:$P,"",0,-1)</f>
        <v/>
      </c>
      <c r="L793" s="25" t="e">
        <f t="shared" si="50"/>
        <v>#VALUE!</v>
      </c>
      <c r="M793" s="26">
        <f t="shared" si="51"/>
        <v>0.84403669724770647</v>
      </c>
      <c r="N793" s="22" t="str">
        <f>IFERROR(VLOOKUP(A793,'Base ATR'!$1:$1048576,2,0),"")</f>
        <v/>
      </c>
      <c r="O793" s="23" t="str">
        <f t="shared" ca="1" si="52"/>
        <v/>
      </c>
      <c r="P793" t="str">
        <f t="shared" si="53"/>
        <v/>
      </c>
      <c r="R793" t="e">
        <f>VLOOKUP(A793,FORMULA!A:A,1,0)</f>
        <v>#N/A</v>
      </c>
    </row>
    <row r="794" spans="1:18" x14ac:dyDescent="0.3">
      <c r="A794" t="s">
        <v>6448</v>
      </c>
      <c r="B794" t="str">
        <f>IFERROR(VLOOKUP(A794,'Base ATP'!$1:$1048576,3,0),"")</f>
        <v/>
      </c>
      <c r="C794" s="19" t="str">
        <f>IFERROR(VLOOKUP(A794,'Base ATP'!$1:$1048576,4,0),"")</f>
        <v/>
      </c>
      <c r="D794" s="20">
        <v>19000000</v>
      </c>
      <c r="E794" s="20">
        <v>17000000</v>
      </c>
      <c r="F794" s="13" t="s">
        <v>5398</v>
      </c>
      <c r="G794" s="13">
        <f>IFERROR(IF($F794="ALTA",$D794*1.03,
IF($F794="MEDIA",$D794*1,
IF($F794="BAJA",$D794*0.92,
IF($F794="LIQUIDAR",_xlfn.XLOOKUP(A794,Rotación!$A:$A,Rotación!$O:$O,0,0,-1),"")))),"")</f>
        <v>17480000</v>
      </c>
      <c r="H794" s="13">
        <f>IFERROR(IF($F794="ALTA",$D794*1,
IF($F794="MEDIA",$D794*0.97,
IF($F794="BAJA",$D794*0.9,
IF($F794="LIQUIDAR",_xlfn.XLOOKUP(A794,Rotación!$A:$A,Rotación!$O:$O,0,0,-1),"")))),"")</f>
        <v>17100000</v>
      </c>
      <c r="I794" s="13">
        <f>IFERROR(IF($F794="ALTA",$D794*0.97,
IF($F794="MEDIA",$D794*0.94,
IF($F794="BAJA",$D794*0.87,
IF($F794="LIQUIDAR",_xlfn.XLOOKUP(A794,Rotación!$A:$A,Rotación!$O:$O,0,0,-1),"")))),"")</f>
        <v>16530000</v>
      </c>
      <c r="J794" s="13">
        <f>IFERROR(IF($F794="ALTA",$D794*0.94,
IF($F794="MEDIA",$D794*0.9,
IF($F794="BAJA",$D794*0.85,
IF($F794="LIQUIDAR",_xlfn.XLOOKUP(A794,Rotación!$A:$A,Rotación!$O:$O,0,0,-1),"")))),"")</f>
        <v>16150000</v>
      </c>
      <c r="K794" s="13" t="str">
        <f>_xlfn.XLOOKUP(A794,Rotación!$A:$A,Rotación!$P:$P,"",0,-1)</f>
        <v/>
      </c>
      <c r="L794" s="25" t="e">
        <f t="shared" si="50"/>
        <v>#VALUE!</v>
      </c>
      <c r="M794" s="26">
        <f t="shared" si="51"/>
        <v>0.89473684210526316</v>
      </c>
      <c r="N794" s="22" t="str">
        <f>IFERROR(VLOOKUP(A794,'Base ATR'!$1:$1048576,2,0),"")</f>
        <v/>
      </c>
      <c r="O794" s="23" t="str">
        <f t="shared" ca="1" si="52"/>
        <v/>
      </c>
      <c r="P794" t="str">
        <f t="shared" si="53"/>
        <v/>
      </c>
      <c r="R794" t="e">
        <f>VLOOKUP(A794,FORMULA!A:A,1,0)</f>
        <v>#N/A</v>
      </c>
    </row>
    <row r="795" spans="1:18" x14ac:dyDescent="0.3">
      <c r="A795" t="s">
        <v>6449</v>
      </c>
      <c r="B795" t="str">
        <f>IFERROR(VLOOKUP(A795,'Base ATP'!$1:$1048576,3,0),"")</f>
        <v>CHERY</v>
      </c>
      <c r="C795" s="19" t="str">
        <f>IFERROR(VLOOKUP(A795,'Base ATP'!$1:$1048576,4,0),"")</f>
        <v>TIGGO 2 PRO</v>
      </c>
      <c r="D795" s="20">
        <v>8000000</v>
      </c>
      <c r="E795" s="20">
        <v>6600000</v>
      </c>
      <c r="F795" s="13" t="s">
        <v>5398</v>
      </c>
      <c r="G795" s="13">
        <f>IFERROR(IF($F795="ALTA",$D795*1.03,
IF($F795="MEDIA",$D795*1,
IF($F795="BAJA",$D795*0.92,
IF($F795="LIQUIDAR",_xlfn.XLOOKUP(A795,Rotación!$A:$A,Rotación!$O:$O,0,0,-1),"")))),"")</f>
        <v>7360000</v>
      </c>
      <c r="H795" s="13">
        <f>IFERROR(IF($F795="ALTA",$D795*1,
IF($F795="MEDIA",$D795*0.97,
IF($F795="BAJA",$D795*0.9,
IF($F795="LIQUIDAR",_xlfn.XLOOKUP(A795,Rotación!$A:$A,Rotación!$O:$O,0,0,-1),"")))),"")</f>
        <v>7200000</v>
      </c>
      <c r="I795" s="13">
        <f>IFERROR(IF($F795="ALTA",$D795*0.97,
IF($F795="MEDIA",$D795*0.94,
IF($F795="BAJA",$D795*0.87,
IF($F795="LIQUIDAR",_xlfn.XLOOKUP(A795,Rotación!$A:$A,Rotación!$O:$O,0,0,-1),"")))),"")</f>
        <v>6960000</v>
      </c>
      <c r="J795" s="13">
        <f>IFERROR(IF($F795="ALTA",$D795*0.94,
IF($F795="MEDIA",$D795*0.9,
IF($F795="BAJA",$D795*0.85,
IF($F795="LIQUIDAR",_xlfn.XLOOKUP(A795,Rotación!$A:$A,Rotación!$O:$O,0,0,-1),"")))),"")</f>
        <v>6800000</v>
      </c>
      <c r="K795" s="13" t="str">
        <f>_xlfn.XLOOKUP(A795,Rotación!$A:$A,Rotación!$P:$P,"",0,-1)</f>
        <v/>
      </c>
      <c r="L795" s="25" t="e">
        <f t="shared" si="50"/>
        <v>#VALUE!</v>
      </c>
      <c r="M795" s="26">
        <f t="shared" si="51"/>
        <v>0.82499999999999996</v>
      </c>
      <c r="N795" s="22" t="str">
        <f>IFERROR(VLOOKUP(A795,'Base ATR'!$1:$1048576,2,0),"")</f>
        <v/>
      </c>
      <c r="O795" s="23" t="str">
        <f t="shared" ca="1" si="52"/>
        <v/>
      </c>
      <c r="P795" t="str">
        <f t="shared" si="53"/>
        <v/>
      </c>
      <c r="R795" t="e">
        <f>VLOOKUP(A795,FORMULA!A:A,1,0)</f>
        <v>#N/A</v>
      </c>
    </row>
    <row r="796" spans="1:18" x14ac:dyDescent="0.3">
      <c r="A796" t="s">
        <v>6450</v>
      </c>
      <c r="B796" t="str">
        <f>IFERROR(VLOOKUP(A796,'Base ATP'!$1:$1048576,3,0),"")</f>
        <v>RENAULT</v>
      </c>
      <c r="C796" s="19" t="str">
        <f>IFERROR(VLOOKUP(A796,'Base ATP'!$1:$1048576,4,0),"")</f>
        <v>OROCH</v>
      </c>
      <c r="D796" s="20">
        <v>10000000</v>
      </c>
      <c r="E796" s="20">
        <v>8100000</v>
      </c>
      <c r="F796" s="13" t="s">
        <v>5398</v>
      </c>
      <c r="G796" s="13">
        <f>IFERROR(IF($F796="ALTA",$D796*1.03,
IF($F796="MEDIA",$D796*1,
IF($F796="BAJA",$D796*0.92,
IF($F796="LIQUIDAR",_xlfn.XLOOKUP(A796,Rotación!$A:$A,Rotación!$O:$O,0,0,-1),"")))),"")</f>
        <v>9200000</v>
      </c>
      <c r="H796" s="13">
        <f>IFERROR(IF($F796="ALTA",$D796*1,
IF($F796="MEDIA",$D796*0.97,
IF($F796="BAJA",$D796*0.9,
IF($F796="LIQUIDAR",_xlfn.XLOOKUP(A796,Rotación!$A:$A,Rotación!$O:$O,0,0,-1),"")))),"")</f>
        <v>9000000</v>
      </c>
      <c r="I796" s="13">
        <f>IFERROR(IF($F796="ALTA",$D796*0.97,
IF($F796="MEDIA",$D796*0.94,
IF($F796="BAJA",$D796*0.87,
IF($F796="LIQUIDAR",_xlfn.XLOOKUP(A796,Rotación!$A:$A,Rotación!$O:$O,0,0,-1),"")))),"")</f>
        <v>8700000</v>
      </c>
      <c r="J796" s="13">
        <f>IFERROR(IF($F796="ALTA",$D796*0.94,
IF($F796="MEDIA",$D796*0.9,
IF($F796="BAJA",$D796*0.85,
IF($F796="LIQUIDAR",_xlfn.XLOOKUP(A796,Rotación!$A:$A,Rotación!$O:$O,0,0,-1),"")))),"")</f>
        <v>8500000</v>
      </c>
      <c r="K796" s="13" t="str">
        <f>_xlfn.XLOOKUP(A796,Rotación!$A:$A,Rotación!$P:$P,"",0,-1)</f>
        <v/>
      </c>
      <c r="L796" s="25" t="e">
        <f t="shared" si="50"/>
        <v>#VALUE!</v>
      </c>
      <c r="M796" s="26">
        <f t="shared" si="51"/>
        <v>0.81</v>
      </c>
      <c r="N796" s="22" t="str">
        <f>IFERROR(VLOOKUP(A796,'Base ATR'!$1:$1048576,2,0),"")</f>
        <v/>
      </c>
      <c r="O796" s="23" t="str">
        <f t="shared" ca="1" si="52"/>
        <v/>
      </c>
      <c r="P796" t="str">
        <f t="shared" si="53"/>
        <v/>
      </c>
      <c r="R796" t="e">
        <f>VLOOKUP(A796,FORMULA!A:A,1,0)</f>
        <v>#N/A</v>
      </c>
    </row>
    <row r="797" spans="1:18" x14ac:dyDescent="0.3">
      <c r="A797" t="s">
        <v>6451</v>
      </c>
      <c r="B797" t="str">
        <f>IFERROR(VLOOKUP(A797,'Base ATP'!$1:$1048576,3,0),"")</f>
        <v>CHERY</v>
      </c>
      <c r="C797" s="19" t="str">
        <f>IFERROR(VLOOKUP(A797,'Base ATP'!$1:$1048576,4,0),"")</f>
        <v>TIGGO 7 PRO</v>
      </c>
      <c r="D797" s="20">
        <v>12700000</v>
      </c>
      <c r="E797" s="20">
        <v>10800000</v>
      </c>
      <c r="F797" s="13" t="s">
        <v>4033</v>
      </c>
      <c r="G797" s="13">
        <f>IFERROR(IF($F797="ALTA",$D797*1.03,
IF($F797="MEDIA",$D797*1,
IF($F797="BAJA",$D797*0.92,
IF($F797="LIQUIDAR",_xlfn.XLOOKUP(A797,Rotación!$A:$A,Rotación!$O:$O,0,0,-1),"")))),"")</f>
        <v>12700000</v>
      </c>
      <c r="H797" s="13">
        <f>IFERROR(IF($F797="ALTA",$D797*1,
IF($F797="MEDIA",$D797*0.97,
IF($F797="BAJA",$D797*0.9,
IF($F797="LIQUIDAR",_xlfn.XLOOKUP(A797,Rotación!$A:$A,Rotación!$O:$O,0,0,-1),"")))),"")</f>
        <v>12319000</v>
      </c>
      <c r="I797" s="13">
        <f>IFERROR(IF($F797="ALTA",$D797*0.97,
IF($F797="MEDIA",$D797*0.94,
IF($F797="BAJA",$D797*0.87,
IF($F797="LIQUIDAR",_xlfn.XLOOKUP(A797,Rotación!$A:$A,Rotación!$O:$O,0,0,-1),"")))),"")</f>
        <v>11938000</v>
      </c>
      <c r="J797" s="13">
        <f>IFERROR(IF($F797="ALTA",$D797*0.94,
IF($F797="MEDIA",$D797*0.9,
IF($F797="BAJA",$D797*0.85,
IF($F797="LIQUIDAR",_xlfn.XLOOKUP(A797,Rotación!$A:$A,Rotación!$O:$O,0,0,-1),"")))),"")</f>
        <v>11430000</v>
      </c>
      <c r="K797" s="13" t="str">
        <f>_xlfn.XLOOKUP(A797,Rotación!$A:$A,Rotación!$P:$P,"",0,-1)</f>
        <v/>
      </c>
      <c r="L797" s="25" t="e">
        <f t="shared" si="50"/>
        <v>#VALUE!</v>
      </c>
      <c r="M797" s="26">
        <f t="shared" si="51"/>
        <v>0.85039370078740162</v>
      </c>
      <c r="N797" s="22" t="str">
        <f>IFERROR(VLOOKUP(A797,'Base ATR'!$1:$1048576,2,0),"")</f>
        <v/>
      </c>
      <c r="O797" s="23" t="str">
        <f t="shared" ca="1" si="52"/>
        <v/>
      </c>
      <c r="P797" t="str">
        <f t="shared" si="53"/>
        <v/>
      </c>
      <c r="R797" t="e">
        <f>VLOOKUP(A797,FORMULA!A:A,1,0)</f>
        <v>#N/A</v>
      </c>
    </row>
    <row r="798" spans="1:18" x14ac:dyDescent="0.3">
      <c r="A798" t="s">
        <v>6452</v>
      </c>
      <c r="B798" t="str">
        <f>IFERROR(VLOOKUP(A798,'Base ATP'!$1:$1048576,3,0),"")</f>
        <v>FORD</v>
      </c>
      <c r="C798" s="19" t="str">
        <f>IFERROR(VLOOKUP(A798,'Base ATP'!$1:$1048576,4,0),"")</f>
        <v>NUEVA TERRITORY</v>
      </c>
      <c r="D798" s="20">
        <v>17900000</v>
      </c>
      <c r="E798" s="20">
        <v>15800000</v>
      </c>
      <c r="F798" s="13" t="s">
        <v>4033</v>
      </c>
      <c r="G798" s="13">
        <f>IFERROR(IF($F798="ALTA",$D798*1.03,
IF($F798="MEDIA",$D798*1,
IF($F798="BAJA",$D798*0.92,
IF($F798="LIQUIDAR",_xlfn.XLOOKUP(A798,Rotación!$A:$A,Rotación!$O:$O,0,0,-1),"")))),"")</f>
        <v>17900000</v>
      </c>
      <c r="H798" s="13">
        <f>IFERROR(IF($F798="ALTA",$D798*1,
IF($F798="MEDIA",$D798*0.97,
IF($F798="BAJA",$D798*0.9,
IF($F798="LIQUIDAR",_xlfn.XLOOKUP(A798,Rotación!$A:$A,Rotación!$O:$O,0,0,-1),"")))),"")</f>
        <v>17363000</v>
      </c>
      <c r="I798" s="13">
        <f>IFERROR(IF($F798="ALTA",$D798*0.97,
IF($F798="MEDIA",$D798*0.94,
IF($F798="BAJA",$D798*0.87,
IF($F798="LIQUIDAR",_xlfn.XLOOKUP(A798,Rotación!$A:$A,Rotación!$O:$O,0,0,-1),"")))),"")</f>
        <v>16826000</v>
      </c>
      <c r="J798" s="13">
        <f>IFERROR(IF($F798="ALTA",$D798*0.94,
IF($F798="MEDIA",$D798*0.9,
IF($F798="BAJA",$D798*0.85,
IF($F798="LIQUIDAR",_xlfn.XLOOKUP(A798,Rotación!$A:$A,Rotación!$O:$O,0,0,-1),"")))),"")</f>
        <v>16110000</v>
      </c>
      <c r="K798" s="13" t="str">
        <f>_xlfn.XLOOKUP(A798,Rotación!$A:$A,Rotación!$P:$P,"",0,-1)</f>
        <v/>
      </c>
      <c r="L798" s="25" t="e">
        <f t="shared" si="50"/>
        <v>#VALUE!</v>
      </c>
      <c r="M798" s="26">
        <f t="shared" si="51"/>
        <v>0.88268156424581001</v>
      </c>
      <c r="N798" s="22" t="str">
        <f>IFERROR(VLOOKUP(A798,'Base ATR'!$1:$1048576,2,0),"")</f>
        <v/>
      </c>
      <c r="O798" s="23" t="str">
        <f t="shared" ca="1" si="52"/>
        <v/>
      </c>
      <c r="P798" t="str">
        <f t="shared" si="53"/>
        <v/>
      </c>
      <c r="R798" t="e">
        <f>VLOOKUP(A798,FORMULA!A:A,1,0)</f>
        <v>#N/A</v>
      </c>
    </row>
    <row r="799" spans="1:18" x14ac:dyDescent="0.3">
      <c r="A799" t="s">
        <v>6453</v>
      </c>
      <c r="B799" t="str">
        <f>IFERROR(VLOOKUP(A799,'Base ATP'!$1:$1048576,3,0),"")</f>
        <v>NISSAN</v>
      </c>
      <c r="C799" s="19" t="str">
        <f>IFERROR(VLOOKUP(A799,'Base ATP'!$1:$1048576,4,0),"")</f>
        <v>NEW X-TRAIL</v>
      </c>
      <c r="D799" s="20">
        <v>10200000</v>
      </c>
      <c r="E799" s="20">
        <v>8500000</v>
      </c>
      <c r="F799" s="13" t="s">
        <v>4033</v>
      </c>
      <c r="G799" s="13">
        <f>IFERROR(IF($F799="ALTA",$D799*1.03,
IF($F799="MEDIA",$D799*1,
IF($F799="BAJA",$D799*0.92,
IF($F799="LIQUIDAR",_xlfn.XLOOKUP(A799,Rotación!$A:$A,Rotación!$O:$O,0,0,-1),"")))),"")</f>
        <v>10200000</v>
      </c>
      <c r="H799" s="13">
        <f>IFERROR(IF($F799="ALTA",$D799*1,
IF($F799="MEDIA",$D799*0.97,
IF($F799="BAJA",$D799*0.9,
IF($F799="LIQUIDAR",_xlfn.XLOOKUP(A799,Rotación!$A:$A,Rotación!$O:$O,0,0,-1),"")))),"")</f>
        <v>9894000</v>
      </c>
      <c r="I799" s="13">
        <f>IFERROR(IF($F799="ALTA",$D799*0.97,
IF($F799="MEDIA",$D799*0.94,
IF($F799="BAJA",$D799*0.87,
IF($F799="LIQUIDAR",_xlfn.XLOOKUP(A799,Rotación!$A:$A,Rotación!$O:$O,0,0,-1),"")))),"")</f>
        <v>9588000</v>
      </c>
      <c r="J799" s="13">
        <f>IFERROR(IF($F799="ALTA",$D799*0.94,
IF($F799="MEDIA",$D799*0.9,
IF($F799="BAJA",$D799*0.85,
IF($F799="LIQUIDAR",_xlfn.XLOOKUP(A799,Rotación!$A:$A,Rotación!$O:$O,0,0,-1),"")))),"")</f>
        <v>9180000</v>
      </c>
      <c r="K799" s="13" t="str">
        <f>_xlfn.XLOOKUP(A799,Rotación!$A:$A,Rotación!$P:$P,"",0,-1)</f>
        <v/>
      </c>
      <c r="L799" s="25" t="e">
        <f t="shared" si="50"/>
        <v>#VALUE!</v>
      </c>
      <c r="M799" s="26">
        <f t="shared" si="51"/>
        <v>0.83333333333333337</v>
      </c>
      <c r="N799" s="22" t="str">
        <f>IFERROR(VLOOKUP(A799,'Base ATR'!$1:$1048576,2,0),"")</f>
        <v/>
      </c>
      <c r="O799" s="23" t="str">
        <f t="shared" ca="1" si="52"/>
        <v/>
      </c>
      <c r="P799" t="str">
        <f t="shared" si="53"/>
        <v/>
      </c>
      <c r="R799" t="e">
        <f>VLOOKUP(A799,FORMULA!A:A,1,0)</f>
        <v>#N/A</v>
      </c>
    </row>
    <row r="800" spans="1:18" x14ac:dyDescent="0.3">
      <c r="A800" t="s">
        <v>1004</v>
      </c>
      <c r="B800" t="str">
        <f>IFERROR(VLOOKUP(A800,'Base ATP'!$1:$1048576,3,0),"")</f>
        <v>FORD</v>
      </c>
      <c r="C800" s="19" t="str">
        <f>IFERROR(VLOOKUP(A800,'Base ATP'!$1:$1048576,4,0),"")</f>
        <v>EXPLORER</v>
      </c>
      <c r="D800" s="20">
        <v>34100000</v>
      </c>
      <c r="E800" s="20">
        <v>27000000</v>
      </c>
      <c r="F800" s="13" t="s">
        <v>4033</v>
      </c>
      <c r="G800" s="13">
        <f>IFERROR(IF($F800="ALTA",$D800*1.03,
IF($F800="MEDIA",$D800*1,
IF($F800="BAJA",$D800*0.92,
IF($F800="LIQUIDAR",_xlfn.XLOOKUP(A800,Rotación!$A:$A,Rotación!$O:$O,0,0,-1),"")))),"")</f>
        <v>34100000</v>
      </c>
      <c r="H800" s="13">
        <f>IFERROR(IF($F800="ALTA",$D800*1,
IF($F800="MEDIA",$D800*0.97,
IF($F800="BAJA",$D800*0.9,
IF($F800="LIQUIDAR",_xlfn.XLOOKUP(A800,Rotación!$A:$A,Rotación!$O:$O,0,0,-1),"")))),"")</f>
        <v>33077000</v>
      </c>
      <c r="I800" s="13">
        <f>IFERROR(IF($F800="ALTA",$D800*0.97,
IF($F800="MEDIA",$D800*0.94,
IF($F800="BAJA",$D800*0.87,
IF($F800="LIQUIDAR",_xlfn.XLOOKUP(A800,Rotación!$A:$A,Rotación!$O:$O,0,0,-1),"")))),"")</f>
        <v>32054000</v>
      </c>
      <c r="J800" s="13">
        <f>IFERROR(IF($F800="ALTA",$D800*0.94,
IF($F800="MEDIA",$D800*0.9,
IF($F800="BAJA",$D800*0.85,
IF($F800="LIQUIDAR",_xlfn.XLOOKUP(A800,Rotación!$A:$A,Rotación!$O:$O,0,0,-1),"")))),"")</f>
        <v>30690000</v>
      </c>
      <c r="K800" s="13" t="str">
        <f>_xlfn.XLOOKUP(A800,Rotación!$A:$A,Rotación!$P:$P,"",0,-1)</f>
        <v/>
      </c>
      <c r="L800" s="25" t="e">
        <f t="shared" si="50"/>
        <v>#VALUE!</v>
      </c>
      <c r="M800" s="26">
        <f t="shared" si="51"/>
        <v>0.7917888563049853</v>
      </c>
      <c r="N800" s="22">
        <f>IFERROR(VLOOKUP(A800,'Base ATR'!$1:$1048576,2,0),"")</f>
        <v>45666.782638888886</v>
      </c>
      <c r="O800" s="23">
        <f t="shared" ca="1" si="52"/>
        <v>559.21736111111386</v>
      </c>
      <c r="P800" t="str">
        <f t="shared" si="53"/>
        <v>SOBRE MERCADO</v>
      </c>
      <c r="R800" t="e">
        <f>VLOOKUP(A800,FORMULA!A:A,1,0)</f>
        <v>#N/A</v>
      </c>
    </row>
    <row r="801" spans="1:18" x14ac:dyDescent="0.3">
      <c r="A801" t="s">
        <v>6454</v>
      </c>
      <c r="B801" t="str">
        <f>IFERROR(VLOOKUP(A801,'Base ATP'!$1:$1048576,3,0),"")</f>
        <v>TOYOTA</v>
      </c>
      <c r="C801" s="19" t="str">
        <f>IFERROR(VLOOKUP(A801,'Base ATP'!$1:$1048576,4,0),"")</f>
        <v>YARIS ALL NEW</v>
      </c>
      <c r="D801" s="20">
        <v>8900000</v>
      </c>
      <c r="E801" s="20">
        <v>7500000</v>
      </c>
      <c r="F801" s="13" t="s">
        <v>5397</v>
      </c>
      <c r="G801" s="13">
        <f>IFERROR(IF($F801="ALTA",$D801*1.03,
IF($F801="MEDIA",$D801*1,
IF($F801="BAJA",$D801*0.92,
IF($F801="LIQUIDAR",_xlfn.XLOOKUP(A801,Rotación!$A:$A,Rotación!$O:$O,0,0,-1),"")))),"")</f>
        <v>9167000</v>
      </c>
      <c r="H801" s="13">
        <f>IFERROR(IF($F801="ALTA",$D801*1,
IF($F801="MEDIA",$D801*0.97,
IF($F801="BAJA",$D801*0.9,
IF($F801="LIQUIDAR",_xlfn.XLOOKUP(A801,Rotación!$A:$A,Rotación!$O:$O,0,0,-1),"")))),"")</f>
        <v>8900000</v>
      </c>
      <c r="I801" s="13">
        <f>IFERROR(IF($F801="ALTA",$D801*0.97,
IF($F801="MEDIA",$D801*0.94,
IF($F801="BAJA",$D801*0.87,
IF($F801="LIQUIDAR",_xlfn.XLOOKUP(A801,Rotación!$A:$A,Rotación!$O:$O,0,0,-1),"")))),"")</f>
        <v>8633000</v>
      </c>
      <c r="J801" s="13">
        <f>IFERROR(IF($F801="ALTA",$D801*0.94,
IF($F801="MEDIA",$D801*0.9,
IF($F801="BAJA",$D801*0.85,
IF($F801="LIQUIDAR",_xlfn.XLOOKUP(A801,Rotación!$A:$A,Rotación!$O:$O,0,0,-1),"")))),"")</f>
        <v>8365999.9999999991</v>
      </c>
      <c r="K801" s="13" t="str">
        <f>_xlfn.XLOOKUP(A801,Rotación!$A:$A,Rotación!$P:$P,"",0,-1)</f>
        <v/>
      </c>
      <c r="L801" s="25" t="e">
        <f t="shared" si="50"/>
        <v>#VALUE!</v>
      </c>
      <c r="M801" s="26">
        <f t="shared" si="51"/>
        <v>0.84269662921348309</v>
      </c>
      <c r="N801" s="22" t="str">
        <f>IFERROR(VLOOKUP(A801,'Base ATR'!$1:$1048576,2,0),"")</f>
        <v/>
      </c>
      <c r="O801" s="23" t="str">
        <f t="shared" ca="1" si="52"/>
        <v/>
      </c>
      <c r="P801" t="str">
        <f t="shared" si="53"/>
        <v/>
      </c>
      <c r="R801" t="e">
        <f>VLOOKUP(A801,FORMULA!A:A,1,0)</f>
        <v>#N/A</v>
      </c>
    </row>
    <row r="802" spans="1:18" x14ac:dyDescent="0.3">
      <c r="A802" t="s">
        <v>568</v>
      </c>
      <c r="B802" t="str">
        <f>IFERROR(VLOOKUP(A802,'Base ATP'!$1:$1048576,3,0),"")</f>
        <v>FORD</v>
      </c>
      <c r="C802" s="19" t="str">
        <f>IFERROR(VLOOKUP(A802,'Base ATP'!$1:$1048576,4,0),"")</f>
        <v>TERRITORY</v>
      </c>
      <c r="D802" s="20">
        <v>11900000</v>
      </c>
      <c r="E802" s="20">
        <v>10500000</v>
      </c>
      <c r="F802" s="13" t="s">
        <v>5397</v>
      </c>
      <c r="G802" s="13">
        <f>IFERROR(IF($F802="ALTA",$D802*1.03,
IF($F802="MEDIA",$D802*1,
IF($F802="BAJA",$D802*0.92,
IF($F802="LIQUIDAR",_xlfn.XLOOKUP(A802,Rotación!$A:$A,Rotación!$O:$O,0,0,-1),"")))),"")</f>
        <v>12257000</v>
      </c>
      <c r="H802" s="13">
        <f>IFERROR(IF($F802="ALTA",$D802*1,
IF($F802="MEDIA",$D802*0.97,
IF($F802="BAJA",$D802*0.9,
IF($F802="LIQUIDAR",_xlfn.XLOOKUP(A802,Rotación!$A:$A,Rotación!$O:$O,0,0,-1),"")))),"")</f>
        <v>11900000</v>
      </c>
      <c r="I802" s="13">
        <f>IFERROR(IF($F802="ALTA",$D802*0.97,
IF($F802="MEDIA",$D802*0.94,
IF($F802="BAJA",$D802*0.87,
IF($F802="LIQUIDAR",_xlfn.XLOOKUP(A802,Rotación!$A:$A,Rotación!$O:$O,0,0,-1),"")))),"")</f>
        <v>11543000</v>
      </c>
      <c r="J802" s="13">
        <f>IFERROR(IF($F802="ALTA",$D802*0.94,
IF($F802="MEDIA",$D802*0.9,
IF($F802="BAJA",$D802*0.85,
IF($F802="LIQUIDAR",_xlfn.XLOOKUP(A802,Rotación!$A:$A,Rotación!$O:$O,0,0,-1),"")))),"")</f>
        <v>11186000</v>
      </c>
      <c r="K802" s="13" t="str">
        <f>_xlfn.XLOOKUP(A802,Rotación!$A:$A,Rotación!$P:$P,"",0,-1)</f>
        <v/>
      </c>
      <c r="L802" s="25" t="e">
        <f t="shared" si="50"/>
        <v>#VALUE!</v>
      </c>
      <c r="M802" s="26">
        <f t="shared" si="51"/>
        <v>0.88235294117647056</v>
      </c>
      <c r="N802" s="22">
        <f>IFERROR(VLOOKUP(A802,'Base ATR'!$1:$1048576,2,0),"")</f>
        <v>45906.509027777778</v>
      </c>
      <c r="O802" s="23">
        <f t="shared" ca="1" si="52"/>
        <v>319.4909722222219</v>
      </c>
      <c r="P802" t="str">
        <f t="shared" si="53"/>
        <v>SOBRE MERCADO</v>
      </c>
      <c r="R802" t="e">
        <f>VLOOKUP(A802,FORMULA!A:A,1,0)</f>
        <v>#N/A</v>
      </c>
    </row>
    <row r="803" spans="1:18" x14ac:dyDescent="0.3">
      <c r="A803" t="s">
        <v>5415</v>
      </c>
      <c r="B803" t="str">
        <f>IFERROR(VLOOKUP(A803,'Base ATP'!$1:$1048576,3,0),"")</f>
        <v>OMODA</v>
      </c>
      <c r="C803" s="19" t="str">
        <f>IFERROR(VLOOKUP(A803,'Base ATP'!$1:$1048576,4,0),"")</f>
        <v>C5</v>
      </c>
      <c r="D803" s="20">
        <v>15500000</v>
      </c>
      <c r="E803" s="20">
        <v>13000000</v>
      </c>
      <c r="F803" s="13" t="s">
        <v>5397</v>
      </c>
      <c r="G803" s="13">
        <f>IFERROR(IF($F803="ALTA",$D803*1.03,
IF($F803="MEDIA",$D803*1,
IF($F803="BAJA",$D803*0.92,
IF($F803="LIQUIDAR",_xlfn.XLOOKUP(A803,Rotación!$A:$A,Rotación!$O:$O,0,0,-1),"")))),"")</f>
        <v>15965000</v>
      </c>
      <c r="H803" s="13">
        <f>IFERROR(IF($F803="ALTA",$D803*1,
IF($F803="MEDIA",$D803*0.97,
IF($F803="BAJA",$D803*0.9,
IF($F803="LIQUIDAR",_xlfn.XLOOKUP(A803,Rotación!$A:$A,Rotación!$O:$O,0,0,-1),"")))),"")</f>
        <v>15500000</v>
      </c>
      <c r="I803" s="13">
        <f>IFERROR(IF($F803="ALTA",$D803*0.97,
IF($F803="MEDIA",$D803*0.94,
IF($F803="BAJA",$D803*0.87,
IF($F803="LIQUIDAR",_xlfn.XLOOKUP(A803,Rotación!$A:$A,Rotación!$O:$O,0,0,-1),"")))),"")</f>
        <v>15035000</v>
      </c>
      <c r="J803" s="13">
        <f>IFERROR(IF($F803="ALTA",$D803*0.94,
IF($F803="MEDIA",$D803*0.9,
IF($F803="BAJA",$D803*0.85,
IF($F803="LIQUIDAR",_xlfn.XLOOKUP(A803,Rotación!$A:$A,Rotación!$O:$O,0,0,-1),"")))),"")</f>
        <v>14570000</v>
      </c>
      <c r="K803" s="13" t="str">
        <f>_xlfn.XLOOKUP(A803,Rotación!$A:$A,Rotación!$P:$P,"",0,-1)</f>
        <v/>
      </c>
      <c r="L803" s="25" t="e">
        <f t="shared" si="50"/>
        <v>#VALUE!</v>
      </c>
      <c r="M803" s="26">
        <f t="shared" si="51"/>
        <v>0.83870967741935487</v>
      </c>
      <c r="N803" s="22" t="str">
        <f>IFERROR(VLOOKUP(A803,'Base ATR'!$1:$1048576,2,0),"")</f>
        <v/>
      </c>
      <c r="O803" s="23" t="str">
        <f t="shared" ca="1" si="52"/>
        <v/>
      </c>
      <c r="P803" t="str">
        <f t="shared" si="53"/>
        <v/>
      </c>
      <c r="R803" t="e">
        <f>VLOOKUP(A803,FORMULA!A:A,1,0)</f>
        <v>#N/A</v>
      </c>
    </row>
    <row r="804" spans="1:18" x14ac:dyDescent="0.3">
      <c r="A804" t="s">
        <v>6455</v>
      </c>
      <c r="B804" t="str">
        <f>IFERROR(VLOOKUP(A804,'Base ATP'!$1:$1048576,3,0),"")</f>
        <v>CHEVROLET</v>
      </c>
      <c r="C804" s="19" t="str">
        <f>IFERROR(VLOOKUP(A804,'Base ATP'!$1:$1048576,4,0),"")</f>
        <v>NEW CAPTIVA</v>
      </c>
      <c r="D804" s="20">
        <v>16100000</v>
      </c>
      <c r="E804" s="20">
        <v>13500000</v>
      </c>
      <c r="F804" s="13" t="s">
        <v>5397</v>
      </c>
      <c r="G804" s="13">
        <f>IFERROR(IF($F804="ALTA",$D804*1.03,
IF($F804="MEDIA",$D804*1,
IF($F804="BAJA",$D804*0.92,
IF($F804="LIQUIDAR",_xlfn.XLOOKUP(A804,Rotación!$A:$A,Rotación!$O:$O,0,0,-1),"")))),"")</f>
        <v>16583000</v>
      </c>
      <c r="H804" s="13">
        <f>IFERROR(IF($F804="ALTA",$D804*1,
IF($F804="MEDIA",$D804*0.97,
IF($F804="BAJA",$D804*0.9,
IF($F804="LIQUIDAR",_xlfn.XLOOKUP(A804,Rotación!$A:$A,Rotación!$O:$O,0,0,-1),"")))),"")</f>
        <v>16100000</v>
      </c>
      <c r="I804" s="13">
        <f>IFERROR(IF($F804="ALTA",$D804*0.97,
IF($F804="MEDIA",$D804*0.94,
IF($F804="BAJA",$D804*0.87,
IF($F804="LIQUIDAR",_xlfn.XLOOKUP(A804,Rotación!$A:$A,Rotación!$O:$O,0,0,-1),"")))),"")</f>
        <v>15617000</v>
      </c>
      <c r="J804" s="13">
        <f>IFERROR(IF($F804="ALTA",$D804*0.94,
IF($F804="MEDIA",$D804*0.9,
IF($F804="BAJA",$D804*0.85,
IF($F804="LIQUIDAR",_xlfn.XLOOKUP(A804,Rotación!$A:$A,Rotación!$O:$O,0,0,-1),"")))),"")</f>
        <v>15134000</v>
      </c>
      <c r="K804" s="13" t="str">
        <f>_xlfn.XLOOKUP(A804,Rotación!$A:$A,Rotación!$P:$P,"",0,-1)</f>
        <v/>
      </c>
      <c r="L804" s="25" t="e">
        <f t="shared" si="50"/>
        <v>#VALUE!</v>
      </c>
      <c r="M804" s="26">
        <f t="shared" si="51"/>
        <v>0.83850931677018636</v>
      </c>
      <c r="N804" s="22" t="str">
        <f>IFERROR(VLOOKUP(A804,'Base ATR'!$1:$1048576,2,0),"")</f>
        <v/>
      </c>
      <c r="O804" s="23" t="str">
        <f t="shared" ca="1" si="52"/>
        <v/>
      </c>
      <c r="P804" t="str">
        <f t="shared" si="53"/>
        <v/>
      </c>
      <c r="R804" t="e">
        <f>VLOOKUP(A804,FORMULA!A:A,1,0)</f>
        <v>#N/A</v>
      </c>
    </row>
    <row r="805" spans="1:18" x14ac:dyDescent="0.3">
      <c r="A805" t="s">
        <v>6456</v>
      </c>
      <c r="B805" t="str">
        <f>IFERROR(VLOOKUP(A805,'Base ATP'!$1:$1048576,3,0),"")</f>
        <v>HYUNDAI</v>
      </c>
      <c r="C805" s="19" t="str">
        <f>IFERROR(VLOOKUP(A805,'Base ATP'!$1:$1048576,4,0),"")</f>
        <v>TUCSON</v>
      </c>
      <c r="D805" s="20">
        <v>17400000</v>
      </c>
      <c r="E805" s="20">
        <v>14600000</v>
      </c>
      <c r="F805" s="13" t="s">
        <v>5397</v>
      </c>
      <c r="G805" s="13">
        <f>IFERROR(IF($F805="ALTA",$D805*1.03,
IF($F805="MEDIA",$D805*1,
IF($F805="BAJA",$D805*0.92,
IF($F805="LIQUIDAR",_xlfn.XLOOKUP(A805,Rotación!$A:$A,Rotación!$O:$O,0,0,-1),"")))),"")</f>
        <v>17922000</v>
      </c>
      <c r="H805" s="13">
        <f>IFERROR(IF($F805="ALTA",$D805*1,
IF($F805="MEDIA",$D805*0.97,
IF($F805="BAJA",$D805*0.9,
IF($F805="LIQUIDAR",_xlfn.XLOOKUP(A805,Rotación!$A:$A,Rotación!$O:$O,0,0,-1),"")))),"")</f>
        <v>17400000</v>
      </c>
      <c r="I805" s="13">
        <f>IFERROR(IF($F805="ALTA",$D805*0.97,
IF($F805="MEDIA",$D805*0.94,
IF($F805="BAJA",$D805*0.87,
IF($F805="LIQUIDAR",_xlfn.XLOOKUP(A805,Rotación!$A:$A,Rotación!$O:$O,0,0,-1),"")))),"")</f>
        <v>16878000</v>
      </c>
      <c r="J805" s="13">
        <f>IFERROR(IF($F805="ALTA",$D805*0.94,
IF($F805="MEDIA",$D805*0.9,
IF($F805="BAJA",$D805*0.85,
IF($F805="LIQUIDAR",_xlfn.XLOOKUP(A805,Rotación!$A:$A,Rotación!$O:$O,0,0,-1),"")))),"")</f>
        <v>16356000</v>
      </c>
      <c r="K805" s="13" t="str">
        <f>_xlfn.XLOOKUP(A805,Rotación!$A:$A,Rotación!$P:$P,"",0,-1)</f>
        <v/>
      </c>
      <c r="L805" s="25" t="e">
        <f t="shared" si="50"/>
        <v>#VALUE!</v>
      </c>
      <c r="M805" s="26">
        <f t="shared" si="51"/>
        <v>0.83908045977011492</v>
      </c>
      <c r="N805" s="22" t="str">
        <f>IFERROR(VLOOKUP(A805,'Base ATR'!$1:$1048576,2,0),"")</f>
        <v/>
      </c>
      <c r="O805" s="23" t="str">
        <f t="shared" ca="1" si="52"/>
        <v/>
      </c>
      <c r="P805" t="str">
        <f t="shared" si="53"/>
        <v/>
      </c>
      <c r="R805" t="e">
        <f>VLOOKUP(A805,FORMULA!A:A,1,0)</f>
        <v>#N/A</v>
      </c>
    </row>
    <row r="806" spans="1:18" x14ac:dyDescent="0.3">
      <c r="A806" t="s">
        <v>6457</v>
      </c>
      <c r="B806" t="str">
        <f>IFERROR(VLOOKUP(A806,'Base ATP'!$1:$1048576,3,0),"")</f>
        <v>TOYOTA</v>
      </c>
      <c r="C806" s="19" t="str">
        <f>IFERROR(VLOOKUP(A806,'Base ATP'!$1:$1048576,4,0),"")</f>
        <v>ALL NEW RAV4</v>
      </c>
      <c r="D806" s="20">
        <v>12300000</v>
      </c>
      <c r="E806" s="20">
        <v>10000000</v>
      </c>
      <c r="F806" s="13" t="s">
        <v>5397</v>
      </c>
      <c r="G806" s="13">
        <f>IFERROR(IF($F806="ALTA",$D806*1.03,
IF($F806="MEDIA",$D806*1,
IF($F806="BAJA",$D806*0.92,
IF($F806="LIQUIDAR",_xlfn.XLOOKUP(A806,Rotación!$A:$A,Rotación!$O:$O,0,0,-1),"")))),"")</f>
        <v>12669000</v>
      </c>
      <c r="H806" s="13">
        <f>IFERROR(IF($F806="ALTA",$D806*1,
IF($F806="MEDIA",$D806*0.97,
IF($F806="BAJA",$D806*0.9,
IF($F806="LIQUIDAR",_xlfn.XLOOKUP(A806,Rotación!$A:$A,Rotación!$O:$O,0,0,-1),"")))),"")</f>
        <v>12300000</v>
      </c>
      <c r="I806" s="13">
        <f>IFERROR(IF($F806="ALTA",$D806*0.97,
IF($F806="MEDIA",$D806*0.94,
IF($F806="BAJA",$D806*0.87,
IF($F806="LIQUIDAR",_xlfn.XLOOKUP(A806,Rotación!$A:$A,Rotación!$O:$O,0,0,-1),"")))),"")</f>
        <v>11931000</v>
      </c>
      <c r="J806" s="13">
        <f>IFERROR(IF($F806="ALTA",$D806*0.94,
IF($F806="MEDIA",$D806*0.9,
IF($F806="BAJA",$D806*0.85,
IF($F806="LIQUIDAR",_xlfn.XLOOKUP(A806,Rotación!$A:$A,Rotación!$O:$O,0,0,-1),"")))),"")</f>
        <v>11562000</v>
      </c>
      <c r="K806" s="13" t="str">
        <f>_xlfn.XLOOKUP(A806,Rotación!$A:$A,Rotación!$P:$P,"",0,-1)</f>
        <v/>
      </c>
      <c r="L806" s="25" t="e">
        <f t="shared" si="50"/>
        <v>#VALUE!</v>
      </c>
      <c r="M806" s="26">
        <f t="shared" si="51"/>
        <v>0.81300813008130079</v>
      </c>
      <c r="N806" s="22" t="str">
        <f>IFERROR(VLOOKUP(A806,'Base ATR'!$1:$1048576,2,0),"")</f>
        <v/>
      </c>
      <c r="O806" s="23" t="str">
        <f t="shared" ca="1" si="52"/>
        <v/>
      </c>
      <c r="P806" t="str">
        <f t="shared" si="53"/>
        <v/>
      </c>
      <c r="R806" t="e">
        <f>VLOOKUP(A806,FORMULA!A:A,1,0)</f>
        <v>#N/A</v>
      </c>
    </row>
    <row r="807" spans="1:18" x14ac:dyDescent="0.3">
      <c r="A807" t="s">
        <v>6458</v>
      </c>
      <c r="B807" t="str">
        <f>IFERROR(VLOOKUP(A807,'Base ATP'!$1:$1048576,3,0),"")</f>
        <v>CHANGAN</v>
      </c>
      <c r="C807" s="19" t="str">
        <f>IFERROR(VLOOKUP(A807,'Base ATP'!$1:$1048576,4,0),"")</f>
        <v>NEW HUNTER</v>
      </c>
      <c r="D807" s="20">
        <v>16000000</v>
      </c>
      <c r="E807" s="20">
        <v>12000000</v>
      </c>
      <c r="F807" s="13" t="s">
        <v>5397</v>
      </c>
      <c r="G807" s="13">
        <f>IFERROR(IF($F807="ALTA",$D807*1.03,
IF($F807="MEDIA",$D807*1,
IF($F807="BAJA",$D807*0.92,
IF($F807="LIQUIDAR",_xlfn.XLOOKUP(A807,Rotación!$A:$A,Rotación!$O:$O,0,0,-1),"")))),"")</f>
        <v>16480000</v>
      </c>
      <c r="H807" s="13">
        <f>IFERROR(IF($F807="ALTA",$D807*1,
IF($F807="MEDIA",$D807*0.97,
IF($F807="BAJA",$D807*0.9,
IF($F807="LIQUIDAR",_xlfn.XLOOKUP(A807,Rotación!$A:$A,Rotación!$O:$O,0,0,-1),"")))),"")</f>
        <v>16000000</v>
      </c>
      <c r="I807" s="13">
        <f>IFERROR(IF($F807="ALTA",$D807*0.97,
IF($F807="MEDIA",$D807*0.94,
IF($F807="BAJA",$D807*0.87,
IF($F807="LIQUIDAR",_xlfn.XLOOKUP(A807,Rotación!$A:$A,Rotación!$O:$O,0,0,-1),"")))),"")</f>
        <v>15520000</v>
      </c>
      <c r="J807" s="13">
        <f>IFERROR(IF($F807="ALTA",$D807*0.94,
IF($F807="MEDIA",$D807*0.9,
IF($F807="BAJA",$D807*0.85,
IF($F807="LIQUIDAR",_xlfn.XLOOKUP(A807,Rotación!$A:$A,Rotación!$O:$O,0,0,-1),"")))),"")</f>
        <v>15040000</v>
      </c>
      <c r="K807" s="13" t="str">
        <f>_xlfn.XLOOKUP(A807,Rotación!$A:$A,Rotación!$P:$P,"",0,-1)</f>
        <v/>
      </c>
      <c r="L807" s="25" t="e">
        <f t="shared" si="50"/>
        <v>#VALUE!</v>
      </c>
      <c r="M807" s="26">
        <f t="shared" si="51"/>
        <v>0.75</v>
      </c>
      <c r="N807" s="22">
        <f>IFERROR(VLOOKUP(A807,'Base ATR'!$1:$1048576,2,0),"")</f>
        <v>46125.533333333333</v>
      </c>
      <c r="O807" s="23">
        <f t="shared" ca="1" si="52"/>
        <v>100.46666666666715</v>
      </c>
      <c r="P807" t="str">
        <f t="shared" si="53"/>
        <v>SOBRE MERCADO</v>
      </c>
      <c r="R807" t="e">
        <f>VLOOKUP(A807,FORMULA!A:A,1,0)</f>
        <v>#N/A</v>
      </c>
    </row>
    <row r="808" spans="1:18" x14ac:dyDescent="0.3">
      <c r="A808" t="s">
        <v>6459</v>
      </c>
      <c r="B808" t="str">
        <f>IFERROR(VLOOKUP(A808,'Base ATP'!$1:$1048576,3,0),"")</f>
        <v/>
      </c>
      <c r="C808" s="19" t="str">
        <f>IFERROR(VLOOKUP(A808,'Base ATP'!$1:$1048576,4,0),"")</f>
        <v/>
      </c>
      <c r="D808" s="20">
        <v>13500000</v>
      </c>
      <c r="E808" s="20">
        <v>11000000</v>
      </c>
      <c r="F808" s="13" t="s">
        <v>5397</v>
      </c>
      <c r="G808" s="13">
        <f>IFERROR(IF($F808="ALTA",$D808*1.03,
IF($F808="MEDIA",$D808*1,
IF($F808="BAJA",$D808*0.92,
IF($F808="LIQUIDAR",_xlfn.XLOOKUP(A808,Rotación!$A:$A,Rotación!$O:$O,0,0,-1),"")))),"")</f>
        <v>13905000</v>
      </c>
      <c r="H808" s="13">
        <f>IFERROR(IF($F808="ALTA",$D808*1,
IF($F808="MEDIA",$D808*0.97,
IF($F808="BAJA",$D808*0.9,
IF($F808="LIQUIDAR",_xlfn.XLOOKUP(A808,Rotación!$A:$A,Rotación!$O:$O,0,0,-1),"")))),"")</f>
        <v>13500000</v>
      </c>
      <c r="I808" s="13">
        <f>IFERROR(IF($F808="ALTA",$D808*0.97,
IF($F808="MEDIA",$D808*0.94,
IF($F808="BAJA",$D808*0.87,
IF($F808="LIQUIDAR",_xlfn.XLOOKUP(A808,Rotación!$A:$A,Rotación!$O:$O,0,0,-1),"")))),"")</f>
        <v>13095000</v>
      </c>
      <c r="J808" s="13">
        <f>IFERROR(IF($F808="ALTA",$D808*0.94,
IF($F808="MEDIA",$D808*0.9,
IF($F808="BAJA",$D808*0.85,
IF($F808="LIQUIDAR",_xlfn.XLOOKUP(A808,Rotación!$A:$A,Rotación!$O:$O,0,0,-1),"")))),"")</f>
        <v>12690000</v>
      </c>
      <c r="K808" s="13" t="str">
        <f>_xlfn.XLOOKUP(A808,Rotación!$A:$A,Rotación!$P:$P,"",0,-1)</f>
        <v/>
      </c>
      <c r="L808" s="25" t="e">
        <f t="shared" si="50"/>
        <v>#VALUE!</v>
      </c>
      <c r="M808" s="26">
        <f t="shared" si="51"/>
        <v>0.81481481481481477</v>
      </c>
      <c r="N808" s="22" t="str">
        <f>IFERROR(VLOOKUP(A808,'Base ATR'!$1:$1048576,2,0),"")</f>
        <v/>
      </c>
      <c r="O808" s="23" t="str">
        <f t="shared" ca="1" si="52"/>
        <v/>
      </c>
      <c r="P808" t="str">
        <f t="shared" si="53"/>
        <v/>
      </c>
      <c r="R808" t="e">
        <f>VLOOKUP(A808,FORMULA!A:A,1,0)</f>
        <v>#N/A</v>
      </c>
    </row>
    <row r="809" spans="1:18" x14ac:dyDescent="0.3">
      <c r="A809" t="s">
        <v>6460</v>
      </c>
      <c r="B809" t="str">
        <f>IFERROR(VLOOKUP(A809,'Base ATP'!$1:$1048576,3,0),"")</f>
        <v>FORD</v>
      </c>
      <c r="C809" s="19" t="str">
        <f>IFERROR(VLOOKUP(A809,'Base ATP'!$1:$1048576,4,0),"")</f>
        <v>NUEVA TERRITORY</v>
      </c>
      <c r="D809" s="20">
        <v>17600000</v>
      </c>
      <c r="E809" s="20">
        <v>15200000</v>
      </c>
      <c r="F809" s="13" t="s">
        <v>5397</v>
      </c>
      <c r="G809" s="13">
        <f>IFERROR(IF($F809="ALTA",$D809*1.03,
IF($F809="MEDIA",$D809*1,
IF($F809="BAJA",$D809*0.92,
IF($F809="LIQUIDAR",_xlfn.XLOOKUP(A809,Rotación!$A:$A,Rotación!$O:$O,0,0,-1),"")))),"")</f>
        <v>18128000</v>
      </c>
      <c r="H809" s="13">
        <f>IFERROR(IF($F809="ALTA",$D809*1,
IF($F809="MEDIA",$D809*0.97,
IF($F809="BAJA",$D809*0.9,
IF($F809="LIQUIDAR",_xlfn.XLOOKUP(A809,Rotación!$A:$A,Rotación!$O:$O,0,0,-1),"")))),"")</f>
        <v>17600000</v>
      </c>
      <c r="I809" s="13">
        <f>IFERROR(IF($F809="ALTA",$D809*0.97,
IF($F809="MEDIA",$D809*0.94,
IF($F809="BAJA",$D809*0.87,
IF($F809="LIQUIDAR",_xlfn.XLOOKUP(A809,Rotación!$A:$A,Rotación!$O:$O,0,0,-1),"")))),"")</f>
        <v>17072000</v>
      </c>
      <c r="J809" s="13">
        <f>IFERROR(IF($F809="ALTA",$D809*0.94,
IF($F809="MEDIA",$D809*0.9,
IF($F809="BAJA",$D809*0.85,
IF($F809="LIQUIDAR",_xlfn.XLOOKUP(A809,Rotación!$A:$A,Rotación!$O:$O,0,0,-1),"")))),"")</f>
        <v>16543999.999999998</v>
      </c>
      <c r="K809" s="13" t="str">
        <f>_xlfn.XLOOKUP(A809,Rotación!$A:$A,Rotación!$P:$P,"",0,-1)</f>
        <v/>
      </c>
      <c r="L809" s="25" t="e">
        <f t="shared" si="50"/>
        <v>#VALUE!</v>
      </c>
      <c r="M809" s="26">
        <f t="shared" si="51"/>
        <v>0.86363636363636365</v>
      </c>
      <c r="N809" s="22" t="str">
        <f>IFERROR(VLOOKUP(A809,'Base ATR'!$1:$1048576,2,0),"")</f>
        <v/>
      </c>
      <c r="O809" s="23" t="str">
        <f t="shared" ca="1" si="52"/>
        <v/>
      </c>
      <c r="P809" t="str">
        <f t="shared" si="53"/>
        <v/>
      </c>
      <c r="R809" t="e">
        <f>VLOOKUP(A809,FORMULA!A:A,1,0)</f>
        <v>#N/A</v>
      </c>
    </row>
    <row r="810" spans="1:18" x14ac:dyDescent="0.3">
      <c r="A810" t="s">
        <v>6461</v>
      </c>
      <c r="B810" t="str">
        <f>IFERROR(VLOOKUP(A810,'Base ATP'!$1:$1048576,3,0),"")</f>
        <v>SUBARU</v>
      </c>
      <c r="C810" s="19" t="str">
        <f>IFERROR(VLOOKUP(A810,'Base ATP'!$1:$1048576,4,0),"")</f>
        <v>ALL NEW FORESTER</v>
      </c>
      <c r="D810" s="20">
        <v>30600000</v>
      </c>
      <c r="E810" s="20">
        <v>26000000</v>
      </c>
      <c r="F810" s="13" t="s">
        <v>5397</v>
      </c>
      <c r="G810" s="13">
        <f>IFERROR(IF($F810="ALTA",$D810*1.03,
IF($F810="MEDIA",$D810*1,
IF($F810="BAJA",$D810*0.92,
IF($F810="LIQUIDAR",_xlfn.XLOOKUP(A810,Rotación!$A:$A,Rotación!$O:$O,0,0,-1),"")))),"")</f>
        <v>31518000</v>
      </c>
      <c r="H810" s="13">
        <f>IFERROR(IF($F810="ALTA",$D810*1,
IF($F810="MEDIA",$D810*0.97,
IF($F810="BAJA",$D810*0.9,
IF($F810="LIQUIDAR",_xlfn.XLOOKUP(A810,Rotación!$A:$A,Rotación!$O:$O,0,0,-1),"")))),"")</f>
        <v>30600000</v>
      </c>
      <c r="I810" s="13">
        <f>IFERROR(IF($F810="ALTA",$D810*0.97,
IF($F810="MEDIA",$D810*0.94,
IF($F810="BAJA",$D810*0.87,
IF($F810="LIQUIDAR",_xlfn.XLOOKUP(A810,Rotación!$A:$A,Rotación!$O:$O,0,0,-1),"")))),"")</f>
        <v>29682000</v>
      </c>
      <c r="J810" s="13">
        <f>IFERROR(IF($F810="ALTA",$D810*0.94,
IF($F810="MEDIA",$D810*0.9,
IF($F810="BAJA",$D810*0.85,
IF($F810="LIQUIDAR",_xlfn.XLOOKUP(A810,Rotación!$A:$A,Rotación!$O:$O,0,0,-1),"")))),"")</f>
        <v>28764000</v>
      </c>
      <c r="K810" s="13" t="str">
        <f>_xlfn.XLOOKUP(A810,Rotación!$A:$A,Rotación!$P:$P,"",0,-1)</f>
        <v/>
      </c>
      <c r="L810" s="25" t="e">
        <f t="shared" si="50"/>
        <v>#VALUE!</v>
      </c>
      <c r="M810" s="26">
        <f t="shared" si="51"/>
        <v>0.84967320261437906</v>
      </c>
      <c r="N810" s="22" t="str">
        <f>IFERROR(VLOOKUP(A810,'Base ATR'!$1:$1048576,2,0),"")</f>
        <v/>
      </c>
      <c r="O810" s="23" t="str">
        <f t="shared" ca="1" si="52"/>
        <v/>
      </c>
      <c r="P810" t="str">
        <f t="shared" si="53"/>
        <v/>
      </c>
      <c r="R810" t="e">
        <f>VLOOKUP(A810,FORMULA!A:A,1,0)</f>
        <v>#N/A</v>
      </c>
    </row>
    <row r="811" spans="1:18" x14ac:dyDescent="0.3">
      <c r="A811" t="s">
        <v>6462</v>
      </c>
      <c r="B811" t="str">
        <f>IFERROR(VLOOKUP(A811,'Base ATP'!$1:$1048576,3,0),"")</f>
        <v>CHERY</v>
      </c>
      <c r="C811" s="19" t="str">
        <f>IFERROR(VLOOKUP(A811,'Base ATP'!$1:$1048576,4,0),"")</f>
        <v>TIGGO 2 PRO</v>
      </c>
      <c r="D811" s="20">
        <v>8100000</v>
      </c>
      <c r="E811" s="20">
        <v>6700000</v>
      </c>
      <c r="F811" s="13" t="s">
        <v>5397</v>
      </c>
      <c r="G811" s="13">
        <f>IFERROR(IF($F811="ALTA",$D811*1.03,
IF($F811="MEDIA",$D811*1,
IF($F811="BAJA",$D811*0.92,
IF($F811="LIQUIDAR",_xlfn.XLOOKUP(A811,Rotación!$A:$A,Rotación!$O:$O,0,0,-1),"")))),"")</f>
        <v>8343000</v>
      </c>
      <c r="H811" s="13">
        <f>IFERROR(IF($F811="ALTA",$D811*1,
IF($F811="MEDIA",$D811*0.97,
IF($F811="BAJA",$D811*0.9,
IF($F811="LIQUIDAR",_xlfn.XLOOKUP(A811,Rotación!$A:$A,Rotación!$O:$O,0,0,-1),"")))),"")</f>
        <v>8100000</v>
      </c>
      <c r="I811" s="13">
        <f>IFERROR(IF($F811="ALTA",$D811*0.97,
IF($F811="MEDIA",$D811*0.94,
IF($F811="BAJA",$D811*0.87,
IF($F811="LIQUIDAR",_xlfn.XLOOKUP(A811,Rotación!$A:$A,Rotación!$O:$O,0,0,-1),"")))),"")</f>
        <v>7857000</v>
      </c>
      <c r="J811" s="13">
        <f>IFERROR(IF($F811="ALTA",$D811*0.94,
IF($F811="MEDIA",$D811*0.9,
IF($F811="BAJA",$D811*0.85,
IF($F811="LIQUIDAR",_xlfn.XLOOKUP(A811,Rotación!$A:$A,Rotación!$O:$O,0,0,-1),"")))),"")</f>
        <v>7614000</v>
      </c>
      <c r="K811" s="13" t="str">
        <f>_xlfn.XLOOKUP(A811,Rotación!$A:$A,Rotación!$P:$P,"",0,-1)</f>
        <v/>
      </c>
      <c r="L811" s="25" t="e">
        <f t="shared" si="50"/>
        <v>#VALUE!</v>
      </c>
      <c r="M811" s="26">
        <f t="shared" si="51"/>
        <v>0.8271604938271605</v>
      </c>
      <c r="N811" s="22" t="str">
        <f>IFERROR(VLOOKUP(A811,'Base ATR'!$1:$1048576,2,0),"")</f>
        <v/>
      </c>
      <c r="O811" s="23" t="str">
        <f t="shared" ca="1" si="52"/>
        <v/>
      </c>
      <c r="P811" t="str">
        <f t="shared" si="53"/>
        <v/>
      </c>
      <c r="R811" t="e">
        <f>VLOOKUP(A811,FORMULA!A:A,1,0)</f>
        <v>#N/A</v>
      </c>
    </row>
    <row r="812" spans="1:18" x14ac:dyDescent="0.3">
      <c r="A812" t="s">
        <v>6463</v>
      </c>
      <c r="B812" t="str">
        <f>IFERROR(VLOOKUP(A812,'Base ATP'!$1:$1048576,3,0),"")</f>
        <v>KIA</v>
      </c>
      <c r="C812" s="19" t="str">
        <f>IFERROR(VLOOKUP(A812,'Base ATP'!$1:$1048576,4,0),"")</f>
        <v>SPORTAGE</v>
      </c>
      <c r="D812" s="20">
        <v>22000000</v>
      </c>
      <c r="E812" s="20">
        <v>18000000</v>
      </c>
      <c r="F812" s="13" t="s">
        <v>5397</v>
      </c>
      <c r="G812" s="13">
        <f>IFERROR(IF($F812="ALTA",$D812*1.03,
IF($F812="MEDIA",$D812*1,
IF($F812="BAJA",$D812*0.92,
IF($F812="LIQUIDAR",_xlfn.XLOOKUP(A812,Rotación!$A:$A,Rotación!$O:$O,0,0,-1),"")))),"")</f>
        <v>22660000</v>
      </c>
      <c r="H812" s="13">
        <f>IFERROR(IF($F812="ALTA",$D812*1,
IF($F812="MEDIA",$D812*0.97,
IF($F812="BAJA",$D812*0.9,
IF($F812="LIQUIDAR",_xlfn.XLOOKUP(A812,Rotación!$A:$A,Rotación!$O:$O,0,0,-1),"")))),"")</f>
        <v>22000000</v>
      </c>
      <c r="I812" s="13">
        <f>IFERROR(IF($F812="ALTA",$D812*0.97,
IF($F812="MEDIA",$D812*0.94,
IF($F812="BAJA",$D812*0.87,
IF($F812="LIQUIDAR",_xlfn.XLOOKUP(A812,Rotación!$A:$A,Rotación!$O:$O,0,0,-1),"")))),"")</f>
        <v>21340000</v>
      </c>
      <c r="J812" s="13">
        <f>IFERROR(IF($F812="ALTA",$D812*0.94,
IF($F812="MEDIA",$D812*0.9,
IF($F812="BAJA",$D812*0.85,
IF($F812="LIQUIDAR",_xlfn.XLOOKUP(A812,Rotación!$A:$A,Rotación!$O:$O,0,0,-1),"")))),"")</f>
        <v>20680000</v>
      </c>
      <c r="K812" s="13" t="str">
        <f>_xlfn.XLOOKUP(A812,Rotación!$A:$A,Rotación!$P:$P,"",0,-1)</f>
        <v/>
      </c>
      <c r="L812" s="25" t="e">
        <f t="shared" si="50"/>
        <v>#VALUE!</v>
      </c>
      <c r="M812" s="26">
        <f t="shared" si="51"/>
        <v>0.81818181818181823</v>
      </c>
      <c r="N812" s="22" t="str">
        <f>IFERROR(VLOOKUP(A812,'Base ATR'!$1:$1048576,2,0),"")</f>
        <v/>
      </c>
      <c r="O812" s="23" t="str">
        <f t="shared" ca="1" si="52"/>
        <v/>
      </c>
      <c r="P812" t="str">
        <f t="shared" si="53"/>
        <v/>
      </c>
      <c r="R812" t="e">
        <f>VLOOKUP(A812,FORMULA!A:A,1,0)</f>
        <v>#N/A</v>
      </c>
    </row>
    <row r="813" spans="1:18" x14ac:dyDescent="0.3">
      <c r="A813" t="s">
        <v>6464</v>
      </c>
      <c r="B813" t="str">
        <f>IFERROR(VLOOKUP(A813,'Base ATP'!$1:$1048576,3,0),"")</f>
        <v>TOYOTA</v>
      </c>
      <c r="C813" s="19" t="str">
        <f>IFERROR(VLOOKUP(A813,'Base ATP'!$1:$1048576,4,0),"")</f>
        <v>YARIS ALL NEW</v>
      </c>
      <c r="D813" s="20">
        <v>9900000</v>
      </c>
      <c r="E813" s="20">
        <v>7800000</v>
      </c>
      <c r="F813" s="13" t="s">
        <v>5397</v>
      </c>
      <c r="G813" s="13">
        <f>IFERROR(IF($F813="ALTA",$D813*1.03,
IF($F813="MEDIA",$D813*1,
IF($F813="BAJA",$D813*0.92,
IF($F813="LIQUIDAR",_xlfn.XLOOKUP(A813,Rotación!$A:$A,Rotación!$O:$O,0,0,-1),"")))),"")</f>
        <v>10197000</v>
      </c>
      <c r="H813" s="13">
        <f>IFERROR(IF($F813="ALTA",$D813*1,
IF($F813="MEDIA",$D813*0.97,
IF($F813="BAJA",$D813*0.9,
IF($F813="LIQUIDAR",_xlfn.XLOOKUP(A813,Rotación!$A:$A,Rotación!$O:$O,0,0,-1),"")))),"")</f>
        <v>9900000</v>
      </c>
      <c r="I813" s="13">
        <f>IFERROR(IF($F813="ALTA",$D813*0.97,
IF($F813="MEDIA",$D813*0.94,
IF($F813="BAJA",$D813*0.87,
IF($F813="LIQUIDAR",_xlfn.XLOOKUP(A813,Rotación!$A:$A,Rotación!$O:$O,0,0,-1),"")))),"")</f>
        <v>9603000</v>
      </c>
      <c r="J813" s="13">
        <f>IFERROR(IF($F813="ALTA",$D813*0.94,
IF($F813="MEDIA",$D813*0.9,
IF($F813="BAJA",$D813*0.85,
IF($F813="LIQUIDAR",_xlfn.XLOOKUP(A813,Rotación!$A:$A,Rotación!$O:$O,0,0,-1),"")))),"")</f>
        <v>9306000</v>
      </c>
      <c r="K813" s="13" t="str">
        <f>_xlfn.XLOOKUP(A813,Rotación!$A:$A,Rotación!$P:$P,"",0,-1)</f>
        <v/>
      </c>
      <c r="L813" s="25" t="e">
        <f t="shared" si="50"/>
        <v>#VALUE!</v>
      </c>
      <c r="M813" s="26">
        <f t="shared" si="51"/>
        <v>0.78787878787878785</v>
      </c>
      <c r="N813" s="22" t="str">
        <f>IFERROR(VLOOKUP(A813,'Base ATR'!$1:$1048576,2,0),"")</f>
        <v/>
      </c>
      <c r="O813" s="23" t="str">
        <f t="shared" ca="1" si="52"/>
        <v/>
      </c>
      <c r="P813" t="str">
        <f t="shared" si="53"/>
        <v/>
      </c>
      <c r="R813" t="e">
        <f>VLOOKUP(A813,FORMULA!A:A,1,0)</f>
        <v>#N/A</v>
      </c>
    </row>
    <row r="814" spans="1:18" x14ac:dyDescent="0.3">
      <c r="A814" t="s">
        <v>6465</v>
      </c>
      <c r="B814" t="str">
        <f>IFERROR(VLOOKUP(A814,'Base ATP'!$1:$1048576,3,0),"")</f>
        <v>CHEVROLET</v>
      </c>
      <c r="C814" s="19" t="str">
        <f>IFERROR(VLOOKUP(A814,'Base ATP'!$1:$1048576,4,0),"")</f>
        <v>TRACKER</v>
      </c>
      <c r="D814" s="20">
        <v>14700000</v>
      </c>
      <c r="E814" s="20">
        <v>12300000</v>
      </c>
      <c r="F814" s="13" t="s">
        <v>5397</v>
      </c>
      <c r="G814" s="13">
        <f>IFERROR(IF($F814="ALTA",$D814*1.03,
IF($F814="MEDIA",$D814*1,
IF($F814="BAJA",$D814*0.92,
IF($F814="LIQUIDAR",_xlfn.XLOOKUP(A814,Rotación!$A:$A,Rotación!$O:$O,0,0,-1),"")))),"")</f>
        <v>15141000</v>
      </c>
      <c r="H814" s="13">
        <f>IFERROR(IF($F814="ALTA",$D814*1,
IF($F814="MEDIA",$D814*0.97,
IF($F814="BAJA",$D814*0.9,
IF($F814="LIQUIDAR",_xlfn.XLOOKUP(A814,Rotación!$A:$A,Rotación!$O:$O,0,0,-1),"")))),"")</f>
        <v>14700000</v>
      </c>
      <c r="I814" s="13">
        <f>IFERROR(IF($F814="ALTA",$D814*0.97,
IF($F814="MEDIA",$D814*0.94,
IF($F814="BAJA",$D814*0.87,
IF($F814="LIQUIDAR",_xlfn.XLOOKUP(A814,Rotación!$A:$A,Rotación!$O:$O,0,0,-1),"")))),"")</f>
        <v>14259000</v>
      </c>
      <c r="J814" s="13">
        <f>IFERROR(IF($F814="ALTA",$D814*0.94,
IF($F814="MEDIA",$D814*0.9,
IF($F814="BAJA",$D814*0.85,
IF($F814="LIQUIDAR",_xlfn.XLOOKUP(A814,Rotación!$A:$A,Rotación!$O:$O,0,0,-1),"")))),"")</f>
        <v>13818000</v>
      </c>
      <c r="K814" s="13" t="str">
        <f>_xlfn.XLOOKUP(A814,Rotación!$A:$A,Rotación!$P:$P,"",0,-1)</f>
        <v/>
      </c>
      <c r="L814" s="25" t="e">
        <f t="shared" si="50"/>
        <v>#VALUE!</v>
      </c>
      <c r="M814" s="26">
        <f t="shared" si="51"/>
        <v>0.83673469387755106</v>
      </c>
      <c r="N814" s="22" t="str">
        <f>IFERROR(VLOOKUP(A814,'Base ATR'!$1:$1048576,2,0),"")</f>
        <v/>
      </c>
      <c r="O814" s="23" t="str">
        <f t="shared" ca="1" si="52"/>
        <v/>
      </c>
      <c r="P814" t="str">
        <f t="shared" si="53"/>
        <v/>
      </c>
      <c r="R814" t="e">
        <f>VLOOKUP(A814,FORMULA!A:A,1,0)</f>
        <v>#N/A</v>
      </c>
    </row>
    <row r="815" spans="1:18" x14ac:dyDescent="0.3">
      <c r="A815" t="s">
        <v>6466</v>
      </c>
      <c r="B815" t="str">
        <f>IFERROR(VLOOKUP(A815,'Base ATP'!$1:$1048576,3,0),"")</f>
        <v>GAC MOTOR</v>
      </c>
      <c r="C815" s="19" t="str">
        <f>IFERROR(VLOOKUP(A815,'Base ATP'!$1:$1048576,4,0),"")</f>
        <v>NEW GS4 POWER</v>
      </c>
      <c r="D815" s="20">
        <v>10600000</v>
      </c>
      <c r="E815" s="20">
        <v>8600000</v>
      </c>
      <c r="F815" s="13" t="s">
        <v>5397</v>
      </c>
      <c r="G815" s="13">
        <f>IFERROR(IF($F815="ALTA",$D815*1.03,
IF($F815="MEDIA",$D815*1,
IF($F815="BAJA",$D815*0.92,
IF($F815="LIQUIDAR",_xlfn.XLOOKUP(A815,Rotación!$A:$A,Rotación!$O:$O,0,0,-1),"")))),"")</f>
        <v>10918000</v>
      </c>
      <c r="H815" s="13">
        <f>IFERROR(IF($F815="ALTA",$D815*1,
IF($F815="MEDIA",$D815*0.97,
IF($F815="BAJA",$D815*0.9,
IF($F815="LIQUIDAR",_xlfn.XLOOKUP(A815,Rotación!$A:$A,Rotación!$O:$O,0,0,-1),"")))),"")</f>
        <v>10600000</v>
      </c>
      <c r="I815" s="13">
        <f>IFERROR(IF($F815="ALTA",$D815*0.97,
IF($F815="MEDIA",$D815*0.94,
IF($F815="BAJA",$D815*0.87,
IF($F815="LIQUIDAR",_xlfn.XLOOKUP(A815,Rotación!$A:$A,Rotación!$O:$O,0,0,-1),"")))),"")</f>
        <v>10282000</v>
      </c>
      <c r="J815" s="13">
        <f>IFERROR(IF($F815="ALTA",$D815*0.94,
IF($F815="MEDIA",$D815*0.9,
IF($F815="BAJA",$D815*0.85,
IF($F815="LIQUIDAR",_xlfn.XLOOKUP(A815,Rotación!$A:$A,Rotación!$O:$O,0,0,-1),"")))),"")</f>
        <v>9964000</v>
      </c>
      <c r="K815" s="13" t="str">
        <f>_xlfn.XLOOKUP(A815,Rotación!$A:$A,Rotación!$P:$P,"",0,-1)</f>
        <v/>
      </c>
      <c r="L815" s="25" t="e">
        <f t="shared" si="50"/>
        <v>#VALUE!</v>
      </c>
      <c r="M815" s="26">
        <f t="shared" si="51"/>
        <v>0.81132075471698117</v>
      </c>
      <c r="N815" s="22" t="str">
        <f>IFERROR(VLOOKUP(A815,'Base ATR'!$1:$1048576,2,0),"")</f>
        <v/>
      </c>
      <c r="O815" s="23" t="str">
        <f t="shared" ca="1" si="52"/>
        <v/>
      </c>
      <c r="P815" t="str">
        <f t="shared" si="53"/>
        <v/>
      </c>
      <c r="R815" t="e">
        <f>VLOOKUP(A815,FORMULA!A:A,1,0)</f>
        <v>#N/A</v>
      </c>
    </row>
    <row r="816" spans="1:18" x14ac:dyDescent="0.3">
      <c r="A816" t="s">
        <v>6467</v>
      </c>
      <c r="B816" t="str">
        <f>IFERROR(VLOOKUP(A816,'Base ATP'!$1:$1048576,3,0),"")</f>
        <v>TOYOTA</v>
      </c>
      <c r="C816" s="19" t="str">
        <f>IFERROR(VLOOKUP(A816,'Base ATP'!$1:$1048576,4,0),"")</f>
        <v>COROLLA</v>
      </c>
      <c r="D816" s="20">
        <v>16000000</v>
      </c>
      <c r="E816" s="20">
        <v>13500000</v>
      </c>
      <c r="F816" s="13" t="s">
        <v>5397</v>
      </c>
      <c r="G816" s="13">
        <f>IFERROR(IF($F816="ALTA",$D816*1.03,
IF($F816="MEDIA",$D816*1,
IF($F816="BAJA",$D816*0.92,
IF($F816="LIQUIDAR",_xlfn.XLOOKUP(A816,Rotación!$A:$A,Rotación!$O:$O,0,0,-1),"")))),"")</f>
        <v>16480000</v>
      </c>
      <c r="H816" s="13">
        <f>IFERROR(IF($F816="ALTA",$D816*1,
IF($F816="MEDIA",$D816*0.97,
IF($F816="BAJA",$D816*0.9,
IF($F816="LIQUIDAR",_xlfn.XLOOKUP(A816,Rotación!$A:$A,Rotación!$O:$O,0,0,-1),"")))),"")</f>
        <v>16000000</v>
      </c>
      <c r="I816" s="13">
        <f>IFERROR(IF($F816="ALTA",$D816*0.97,
IF($F816="MEDIA",$D816*0.94,
IF($F816="BAJA",$D816*0.87,
IF($F816="LIQUIDAR",_xlfn.XLOOKUP(A816,Rotación!$A:$A,Rotación!$O:$O,0,0,-1),"")))),"")</f>
        <v>15520000</v>
      </c>
      <c r="J816" s="13">
        <f>IFERROR(IF($F816="ALTA",$D816*0.94,
IF($F816="MEDIA",$D816*0.9,
IF($F816="BAJA",$D816*0.85,
IF($F816="LIQUIDAR",_xlfn.XLOOKUP(A816,Rotación!$A:$A,Rotación!$O:$O,0,0,-1),"")))),"")</f>
        <v>15040000</v>
      </c>
      <c r="K816" s="13" t="str">
        <f>_xlfn.XLOOKUP(A816,Rotación!$A:$A,Rotación!$P:$P,"",0,-1)</f>
        <v/>
      </c>
      <c r="L816" s="25" t="e">
        <f t="shared" si="50"/>
        <v>#VALUE!</v>
      </c>
      <c r="M816" s="26">
        <f t="shared" si="51"/>
        <v>0.84375</v>
      </c>
      <c r="N816" s="22" t="str">
        <f>IFERROR(VLOOKUP(A816,'Base ATR'!$1:$1048576,2,0),"")</f>
        <v/>
      </c>
      <c r="O816" s="23" t="str">
        <f t="shared" ca="1" si="52"/>
        <v/>
      </c>
      <c r="P816" t="str">
        <f t="shared" si="53"/>
        <v/>
      </c>
      <c r="R816" t="e">
        <f>VLOOKUP(A816,FORMULA!A:A,1,0)</f>
        <v>#N/A</v>
      </c>
    </row>
    <row r="817" spans="1:18" x14ac:dyDescent="0.3">
      <c r="A817" t="s">
        <v>4816</v>
      </c>
      <c r="B817" t="str">
        <f>IFERROR(VLOOKUP(A817,'Base ATP'!$1:$1048576,3,0),"")</f>
        <v>PEUGEOT</v>
      </c>
      <c r="C817" s="19" t="str">
        <f>IFERROR(VLOOKUP(A817,'Base ATP'!$1:$1048576,4,0),"")</f>
        <v>NUEVO 308</v>
      </c>
      <c r="D817" s="20">
        <v>16500000</v>
      </c>
      <c r="E817" s="20">
        <v>13500000</v>
      </c>
      <c r="F817" s="13" t="s">
        <v>5397</v>
      </c>
      <c r="G817" s="13">
        <f>IFERROR(IF($F817="ALTA",$D817*1.03,
IF($F817="MEDIA",$D817*1,
IF($F817="BAJA",$D817*0.92,
IF($F817="LIQUIDAR",_xlfn.XLOOKUP(A817,Rotación!$A:$A,Rotación!$O:$O,0,0,-1),"")))),"")</f>
        <v>16995000</v>
      </c>
      <c r="H817" s="13">
        <f>IFERROR(IF($F817="ALTA",$D817*1,
IF($F817="MEDIA",$D817*0.97,
IF($F817="BAJA",$D817*0.9,
IF($F817="LIQUIDAR",_xlfn.XLOOKUP(A817,Rotación!$A:$A,Rotación!$O:$O,0,0,-1),"")))),"")</f>
        <v>16500000</v>
      </c>
      <c r="I817" s="13">
        <f>IFERROR(IF($F817="ALTA",$D817*0.97,
IF($F817="MEDIA",$D817*0.94,
IF($F817="BAJA",$D817*0.87,
IF($F817="LIQUIDAR",_xlfn.XLOOKUP(A817,Rotación!$A:$A,Rotación!$O:$O,0,0,-1),"")))),"")</f>
        <v>16005000</v>
      </c>
      <c r="J817" s="13">
        <f>IFERROR(IF($F817="ALTA",$D817*0.94,
IF($F817="MEDIA",$D817*0.9,
IF($F817="BAJA",$D817*0.85,
IF($F817="LIQUIDAR",_xlfn.XLOOKUP(A817,Rotación!$A:$A,Rotación!$O:$O,0,0,-1),"")))),"")</f>
        <v>15510000</v>
      </c>
      <c r="K817" s="13" t="str">
        <f>_xlfn.XLOOKUP(A817,Rotación!$A:$A,Rotación!$P:$P,"",0,-1)</f>
        <v/>
      </c>
      <c r="L817" s="25" t="e">
        <f t="shared" si="50"/>
        <v>#VALUE!</v>
      </c>
      <c r="M817" s="26">
        <f t="shared" si="51"/>
        <v>0.81818181818181823</v>
      </c>
      <c r="N817" s="22" t="str">
        <f>IFERROR(VLOOKUP(A817,'Base ATR'!$1:$1048576,2,0),"")</f>
        <v/>
      </c>
      <c r="O817" s="23" t="str">
        <f t="shared" ca="1" si="52"/>
        <v/>
      </c>
      <c r="P817" t="str">
        <f t="shared" si="53"/>
        <v/>
      </c>
      <c r="R817" t="e">
        <f>VLOOKUP(A817,FORMULA!A:A,1,0)</f>
        <v>#N/A</v>
      </c>
    </row>
    <row r="818" spans="1:18" x14ac:dyDescent="0.3">
      <c r="A818" t="s">
        <v>6468</v>
      </c>
      <c r="B818" t="str">
        <f>IFERROR(VLOOKUP(A818,'Base ATP'!$1:$1048576,3,0),"")</f>
        <v>FORD</v>
      </c>
      <c r="C818" s="19" t="str">
        <f>IFERROR(VLOOKUP(A818,'Base ATP'!$1:$1048576,4,0),"")</f>
        <v>NUEVA TERRITORY</v>
      </c>
      <c r="D818" s="20">
        <v>17800000</v>
      </c>
      <c r="E818" s="20">
        <v>15200000</v>
      </c>
      <c r="F818" s="13" t="s">
        <v>5397</v>
      </c>
      <c r="G818" s="13">
        <f>IFERROR(IF($F818="ALTA",$D818*1.03,
IF($F818="MEDIA",$D818*1,
IF($F818="BAJA",$D818*0.92,
IF($F818="LIQUIDAR",_xlfn.XLOOKUP(A818,Rotación!$A:$A,Rotación!$O:$O,0,0,-1),"")))),"")</f>
        <v>18334000</v>
      </c>
      <c r="H818" s="13">
        <f>IFERROR(IF($F818="ALTA",$D818*1,
IF($F818="MEDIA",$D818*0.97,
IF($F818="BAJA",$D818*0.9,
IF($F818="LIQUIDAR",_xlfn.XLOOKUP(A818,Rotación!$A:$A,Rotación!$O:$O,0,0,-1),"")))),"")</f>
        <v>17800000</v>
      </c>
      <c r="I818" s="13">
        <f>IFERROR(IF($F818="ALTA",$D818*0.97,
IF($F818="MEDIA",$D818*0.94,
IF($F818="BAJA",$D818*0.87,
IF($F818="LIQUIDAR",_xlfn.XLOOKUP(A818,Rotación!$A:$A,Rotación!$O:$O,0,0,-1),"")))),"")</f>
        <v>17266000</v>
      </c>
      <c r="J818" s="13">
        <f>IFERROR(IF($F818="ALTA",$D818*0.94,
IF($F818="MEDIA",$D818*0.9,
IF($F818="BAJA",$D818*0.85,
IF($F818="LIQUIDAR",_xlfn.XLOOKUP(A818,Rotación!$A:$A,Rotación!$O:$O,0,0,-1),"")))),"")</f>
        <v>16731999.999999998</v>
      </c>
      <c r="K818" s="13" t="str">
        <f>_xlfn.XLOOKUP(A818,Rotación!$A:$A,Rotación!$P:$P,"",0,-1)</f>
        <v/>
      </c>
      <c r="L818" s="25" t="e">
        <f t="shared" si="50"/>
        <v>#VALUE!</v>
      </c>
      <c r="M818" s="26">
        <f t="shared" si="51"/>
        <v>0.8539325842696629</v>
      </c>
      <c r="N818" s="22" t="str">
        <f>IFERROR(VLOOKUP(A818,'Base ATR'!$1:$1048576,2,0),"")</f>
        <v/>
      </c>
      <c r="O818" s="23" t="str">
        <f t="shared" ca="1" si="52"/>
        <v/>
      </c>
      <c r="P818" t="str">
        <f t="shared" si="53"/>
        <v/>
      </c>
      <c r="R818" t="e">
        <f>VLOOKUP(A818,FORMULA!A:A,1,0)</f>
        <v>#N/A</v>
      </c>
    </row>
    <row r="819" spans="1:18" x14ac:dyDescent="0.3">
      <c r="A819" t="s">
        <v>6469</v>
      </c>
      <c r="B819" t="str">
        <f>IFERROR(VLOOKUP(A819,'Base ATP'!$1:$1048576,3,0),"")</f>
        <v>FORD</v>
      </c>
      <c r="C819" s="19" t="str">
        <f>IFERROR(VLOOKUP(A819,'Base ATP'!$1:$1048576,4,0),"")</f>
        <v>NUEVA TERRITORY</v>
      </c>
      <c r="D819" s="20">
        <v>16200000</v>
      </c>
      <c r="E819" s="20">
        <v>12500000</v>
      </c>
      <c r="F819" s="13" t="s">
        <v>5397</v>
      </c>
      <c r="G819" s="13">
        <f>IFERROR(IF($F819="ALTA",$D819*1.03,
IF($F819="MEDIA",$D819*1,
IF($F819="BAJA",$D819*0.92,
IF($F819="LIQUIDAR",_xlfn.XLOOKUP(A819,Rotación!$A:$A,Rotación!$O:$O,0,0,-1),"")))),"")</f>
        <v>16686000</v>
      </c>
      <c r="H819" s="13">
        <f>IFERROR(IF($F819="ALTA",$D819*1,
IF($F819="MEDIA",$D819*0.97,
IF($F819="BAJA",$D819*0.9,
IF($F819="LIQUIDAR",_xlfn.XLOOKUP(A819,Rotación!$A:$A,Rotación!$O:$O,0,0,-1),"")))),"")</f>
        <v>16200000</v>
      </c>
      <c r="I819" s="13">
        <f>IFERROR(IF($F819="ALTA",$D819*0.97,
IF($F819="MEDIA",$D819*0.94,
IF($F819="BAJA",$D819*0.87,
IF($F819="LIQUIDAR",_xlfn.XLOOKUP(A819,Rotación!$A:$A,Rotación!$O:$O,0,0,-1),"")))),"")</f>
        <v>15714000</v>
      </c>
      <c r="J819" s="13">
        <f>IFERROR(IF($F819="ALTA",$D819*0.94,
IF($F819="MEDIA",$D819*0.9,
IF($F819="BAJA",$D819*0.85,
IF($F819="LIQUIDAR",_xlfn.XLOOKUP(A819,Rotación!$A:$A,Rotación!$O:$O,0,0,-1),"")))),"")</f>
        <v>15228000</v>
      </c>
      <c r="K819" s="13" t="str">
        <f>_xlfn.XLOOKUP(A819,Rotación!$A:$A,Rotación!$P:$P,"",0,-1)</f>
        <v/>
      </c>
      <c r="L819" s="25" t="e">
        <f t="shared" si="50"/>
        <v>#VALUE!</v>
      </c>
      <c r="M819" s="26">
        <f t="shared" si="51"/>
        <v>0.77160493827160492</v>
      </c>
      <c r="N819" s="22">
        <f>IFERROR(VLOOKUP(A819,'Base ATR'!$1:$1048576,2,0),"")</f>
        <v>46125.706250000003</v>
      </c>
      <c r="O819" s="23">
        <f t="shared" ca="1" si="52"/>
        <v>100.29374999999709</v>
      </c>
      <c r="P819" t="str">
        <f t="shared" si="53"/>
        <v>SOBRE MERCADO</v>
      </c>
      <c r="R819" t="e">
        <f>VLOOKUP(A819,FORMULA!A:A,1,0)</f>
        <v>#N/A</v>
      </c>
    </row>
    <row r="820" spans="1:18" x14ac:dyDescent="0.3">
      <c r="A820" t="s">
        <v>6470</v>
      </c>
      <c r="B820" t="str">
        <f>IFERROR(VLOOKUP(A820,'Base ATP'!$1:$1048576,3,0),"")</f>
        <v>KIA</v>
      </c>
      <c r="C820" s="19" t="str">
        <f>IFERROR(VLOOKUP(A820,'Base ATP'!$1:$1048576,4,0),"")</f>
        <v>SPORTAGE</v>
      </c>
      <c r="D820" s="20">
        <v>12400000</v>
      </c>
      <c r="E820" s="20">
        <v>9500000</v>
      </c>
      <c r="F820" s="13" t="s">
        <v>5397</v>
      </c>
      <c r="G820" s="13">
        <f>IFERROR(IF($F820="ALTA",$D820*1.03,
IF($F820="MEDIA",$D820*1,
IF($F820="BAJA",$D820*0.92,
IF($F820="LIQUIDAR",_xlfn.XLOOKUP(A820,Rotación!$A:$A,Rotación!$O:$O,0,0,-1),"")))),"")</f>
        <v>12772000</v>
      </c>
      <c r="H820" s="13">
        <f>IFERROR(IF($F820="ALTA",$D820*1,
IF($F820="MEDIA",$D820*0.97,
IF($F820="BAJA",$D820*0.9,
IF($F820="LIQUIDAR",_xlfn.XLOOKUP(A820,Rotación!$A:$A,Rotación!$O:$O,0,0,-1),"")))),"")</f>
        <v>12400000</v>
      </c>
      <c r="I820" s="13">
        <f>IFERROR(IF($F820="ALTA",$D820*0.97,
IF($F820="MEDIA",$D820*0.94,
IF($F820="BAJA",$D820*0.87,
IF($F820="LIQUIDAR",_xlfn.XLOOKUP(A820,Rotación!$A:$A,Rotación!$O:$O,0,0,-1),"")))),"")</f>
        <v>12028000</v>
      </c>
      <c r="J820" s="13">
        <f>IFERROR(IF($F820="ALTA",$D820*0.94,
IF($F820="MEDIA",$D820*0.9,
IF($F820="BAJA",$D820*0.85,
IF($F820="LIQUIDAR",_xlfn.XLOOKUP(A820,Rotación!$A:$A,Rotación!$O:$O,0,0,-1),"")))),"")</f>
        <v>11656000</v>
      </c>
      <c r="K820" s="13" t="str">
        <f>_xlfn.XLOOKUP(A820,Rotación!$A:$A,Rotación!$P:$P,"",0,-1)</f>
        <v/>
      </c>
      <c r="L820" s="25" t="e">
        <f t="shared" si="50"/>
        <v>#VALUE!</v>
      </c>
      <c r="M820" s="26">
        <f t="shared" si="51"/>
        <v>0.7661290322580645</v>
      </c>
      <c r="N820" s="22" t="str">
        <f>IFERROR(VLOOKUP(A820,'Base ATR'!$1:$1048576,2,0),"")</f>
        <v/>
      </c>
      <c r="O820" s="23" t="str">
        <f t="shared" ca="1" si="52"/>
        <v/>
      </c>
      <c r="P820" t="str">
        <f t="shared" si="53"/>
        <v/>
      </c>
      <c r="R820" t="e">
        <f>VLOOKUP(A820,FORMULA!A:A,1,0)</f>
        <v>#N/A</v>
      </c>
    </row>
    <row r="821" spans="1:18" x14ac:dyDescent="0.3">
      <c r="A821" t="s">
        <v>6471</v>
      </c>
      <c r="B821" t="str">
        <f>IFERROR(VLOOKUP(A821,'Base ATP'!$1:$1048576,3,0),"")</f>
        <v>CHEVROLET</v>
      </c>
      <c r="C821" s="19" t="str">
        <f>IFERROR(VLOOKUP(A821,'Base ATP'!$1:$1048576,4,0),"")</f>
        <v>SILVERADO</v>
      </c>
      <c r="D821" s="20">
        <v>54000000</v>
      </c>
      <c r="E821" s="20">
        <v>48000000</v>
      </c>
      <c r="F821" s="13" t="s">
        <v>5398</v>
      </c>
      <c r="G821" s="13">
        <f>IFERROR(IF($F821="ALTA",$D821*1.03,
IF($F821="MEDIA",$D821*1,
IF($F821="BAJA",$D821*0.92,
IF($F821="LIQUIDAR",_xlfn.XLOOKUP(A821,Rotación!$A:$A,Rotación!$O:$O,0,0,-1),"")))),"")</f>
        <v>49680000</v>
      </c>
      <c r="H821" s="13">
        <f>IFERROR(IF($F821="ALTA",$D821*1,
IF($F821="MEDIA",$D821*0.97,
IF($F821="BAJA",$D821*0.9,
IF($F821="LIQUIDAR",_xlfn.XLOOKUP(A821,Rotación!$A:$A,Rotación!$O:$O,0,0,-1),"")))),"")</f>
        <v>48600000</v>
      </c>
      <c r="I821" s="13">
        <f>IFERROR(IF($F821="ALTA",$D821*0.97,
IF($F821="MEDIA",$D821*0.94,
IF($F821="BAJA",$D821*0.87,
IF($F821="LIQUIDAR",_xlfn.XLOOKUP(A821,Rotación!$A:$A,Rotación!$O:$O,0,0,-1),"")))),"")</f>
        <v>46980000</v>
      </c>
      <c r="J821" s="13">
        <f>IFERROR(IF($F821="ALTA",$D821*0.94,
IF($F821="MEDIA",$D821*0.9,
IF($F821="BAJA",$D821*0.85,
IF($F821="LIQUIDAR",_xlfn.XLOOKUP(A821,Rotación!$A:$A,Rotación!$O:$O,0,0,-1),"")))),"")</f>
        <v>45900000</v>
      </c>
      <c r="K821" s="13" t="str">
        <f>_xlfn.XLOOKUP(A821,Rotación!$A:$A,Rotación!$P:$P,"",0,-1)</f>
        <v/>
      </c>
      <c r="L821" s="25" t="e">
        <f t="shared" si="50"/>
        <v>#VALUE!</v>
      </c>
      <c r="M821" s="26">
        <f t="shared" si="51"/>
        <v>0.88888888888888884</v>
      </c>
      <c r="N821" s="22" t="str">
        <f>IFERROR(VLOOKUP(A821,'Base ATR'!$1:$1048576,2,0),"")</f>
        <v/>
      </c>
      <c r="O821" s="23" t="str">
        <f t="shared" ca="1" si="52"/>
        <v/>
      </c>
      <c r="P821" t="str">
        <f t="shared" si="53"/>
        <v/>
      </c>
      <c r="R821" t="e">
        <f>VLOOKUP(A821,FORMULA!A:A,1,0)</f>
        <v>#N/A</v>
      </c>
    </row>
    <row r="822" spans="1:18" x14ac:dyDescent="0.3">
      <c r="A822" t="s">
        <v>6472</v>
      </c>
      <c r="B822" t="str">
        <f>IFERROR(VLOOKUP(A822,'Base ATP'!$1:$1048576,3,0),"")</f>
        <v>BAIC</v>
      </c>
      <c r="C822" s="19" t="str">
        <f>IFERROR(VLOOKUP(A822,'Base ATP'!$1:$1048576,4,0),"")</f>
        <v>X55</v>
      </c>
      <c r="D822" s="20">
        <v>9400000</v>
      </c>
      <c r="E822" s="20">
        <v>7700000</v>
      </c>
      <c r="F822" s="13" t="s">
        <v>4033</v>
      </c>
      <c r="G822" s="13">
        <f>IFERROR(IF($F822="ALTA",$D822*1.03,
IF($F822="MEDIA",$D822*1,
IF($F822="BAJA",$D822*0.92,
IF($F822="LIQUIDAR",_xlfn.XLOOKUP(A822,Rotación!$A:$A,Rotación!$O:$O,0,0,-1),"")))),"")</f>
        <v>9400000</v>
      </c>
      <c r="H822" s="13">
        <f>IFERROR(IF($F822="ALTA",$D822*1,
IF($F822="MEDIA",$D822*0.97,
IF($F822="BAJA",$D822*0.9,
IF($F822="LIQUIDAR",_xlfn.XLOOKUP(A822,Rotación!$A:$A,Rotación!$O:$O,0,0,-1),"")))),"")</f>
        <v>9118000</v>
      </c>
      <c r="I822" s="13">
        <f>IFERROR(IF($F822="ALTA",$D822*0.97,
IF($F822="MEDIA",$D822*0.94,
IF($F822="BAJA",$D822*0.87,
IF($F822="LIQUIDAR",_xlfn.XLOOKUP(A822,Rotación!$A:$A,Rotación!$O:$O,0,0,-1),"")))),"")</f>
        <v>8836000</v>
      </c>
      <c r="J822" s="13">
        <f>IFERROR(IF($F822="ALTA",$D822*0.94,
IF($F822="MEDIA",$D822*0.9,
IF($F822="BAJA",$D822*0.85,
IF($F822="LIQUIDAR",_xlfn.XLOOKUP(A822,Rotación!$A:$A,Rotación!$O:$O,0,0,-1),"")))),"")</f>
        <v>8460000</v>
      </c>
      <c r="K822" s="13" t="str">
        <f>_xlfn.XLOOKUP(A822,Rotación!$A:$A,Rotación!$P:$P,"",0,-1)</f>
        <v/>
      </c>
      <c r="L822" s="25" t="e">
        <f t="shared" si="50"/>
        <v>#VALUE!</v>
      </c>
      <c r="M822" s="26">
        <f t="shared" si="51"/>
        <v>0.81914893617021278</v>
      </c>
      <c r="N822" s="22" t="str">
        <f>IFERROR(VLOOKUP(A822,'Base ATR'!$1:$1048576,2,0),"")</f>
        <v/>
      </c>
      <c r="O822" s="23" t="str">
        <f t="shared" ca="1" si="52"/>
        <v/>
      </c>
      <c r="P822" t="str">
        <f t="shared" si="53"/>
        <v/>
      </c>
      <c r="R822" t="e">
        <f>VLOOKUP(A822,FORMULA!A:A,1,0)</f>
        <v>#N/A</v>
      </c>
    </row>
    <row r="823" spans="1:18" x14ac:dyDescent="0.3">
      <c r="A823" t="s">
        <v>6473</v>
      </c>
      <c r="B823" t="str">
        <f>IFERROR(VLOOKUP(A823,'Base ATP'!$1:$1048576,3,0),"")</f>
        <v>PEUGEOT</v>
      </c>
      <c r="C823" s="19">
        <f>IFERROR(VLOOKUP(A823,'Base ATP'!$1:$1048576,4,0),"")</f>
        <v>3008</v>
      </c>
      <c r="D823" s="20">
        <v>19300000</v>
      </c>
      <c r="E823" s="20">
        <v>15400000</v>
      </c>
      <c r="F823" s="13" t="s">
        <v>5398</v>
      </c>
      <c r="G823" s="13">
        <f>IFERROR(IF($F823="ALTA",$D823*1.03,
IF($F823="MEDIA",$D823*1,
IF($F823="BAJA",$D823*0.92,
IF($F823="LIQUIDAR",_xlfn.XLOOKUP(A823,Rotación!$A:$A,Rotación!$O:$O,0,0,-1),"")))),"")</f>
        <v>17756000</v>
      </c>
      <c r="H823" s="13">
        <f>IFERROR(IF($F823="ALTA",$D823*1,
IF($F823="MEDIA",$D823*0.97,
IF($F823="BAJA",$D823*0.9,
IF($F823="LIQUIDAR",_xlfn.XLOOKUP(A823,Rotación!$A:$A,Rotación!$O:$O,0,0,-1),"")))),"")</f>
        <v>17370000</v>
      </c>
      <c r="I823" s="13">
        <f>IFERROR(IF($F823="ALTA",$D823*0.97,
IF($F823="MEDIA",$D823*0.94,
IF($F823="BAJA",$D823*0.87,
IF($F823="LIQUIDAR",_xlfn.XLOOKUP(A823,Rotación!$A:$A,Rotación!$O:$O,0,0,-1),"")))),"")</f>
        <v>16791000</v>
      </c>
      <c r="J823" s="13">
        <f>IFERROR(IF($F823="ALTA",$D823*0.94,
IF($F823="MEDIA",$D823*0.9,
IF($F823="BAJA",$D823*0.85,
IF($F823="LIQUIDAR",_xlfn.XLOOKUP(A823,Rotación!$A:$A,Rotación!$O:$O,0,0,-1),"")))),"")</f>
        <v>16405000</v>
      </c>
      <c r="K823" s="13" t="str">
        <f>_xlfn.XLOOKUP(A823,Rotación!$A:$A,Rotación!$P:$P,"",0,-1)</f>
        <v/>
      </c>
      <c r="L823" s="25" t="e">
        <f t="shared" si="50"/>
        <v>#VALUE!</v>
      </c>
      <c r="M823" s="26">
        <f t="shared" si="51"/>
        <v>0.79792746113989632</v>
      </c>
      <c r="N823" s="22">
        <f>IFERROR(VLOOKUP(A823,'Base ATR'!$1:$1048576,2,0),"")</f>
        <v>46192.418055555558</v>
      </c>
      <c r="O823" s="23">
        <f t="shared" ca="1" si="52"/>
        <v>33.581944444442343</v>
      </c>
      <c r="P823" t="str">
        <f t="shared" si="53"/>
        <v>SOBRE MERCADO</v>
      </c>
      <c r="R823" t="e">
        <f>VLOOKUP(A823,FORMULA!A:A,1,0)</f>
        <v>#N/A</v>
      </c>
    </row>
    <row r="824" spans="1:18" x14ac:dyDescent="0.3">
      <c r="A824" t="s">
        <v>5948</v>
      </c>
      <c r="B824" t="str">
        <f>IFERROR(VLOOKUP(A824,'Base ATP'!$1:$1048576,3,0),"")</f>
        <v>KIA</v>
      </c>
      <c r="C824" s="19" t="str">
        <f>IFERROR(VLOOKUP(A824,'Base ATP'!$1:$1048576,4,0),"")</f>
        <v>SPORTAGE</v>
      </c>
      <c r="D824" s="20">
        <v>20700000</v>
      </c>
      <c r="E824" s="20">
        <v>16000000</v>
      </c>
      <c r="F824" s="13" t="s">
        <v>5398</v>
      </c>
      <c r="G824" s="13">
        <f>IFERROR(IF($F824="ALTA",$D824*1.03,
IF($F824="MEDIA",$D824*1,
IF($F824="BAJA",$D824*0.92,
IF($F824="LIQUIDAR",_xlfn.XLOOKUP(A824,Rotación!$A:$A,Rotación!$O:$O,0,0,-1),"")))),"")</f>
        <v>19044000</v>
      </c>
      <c r="H824" s="13">
        <f>IFERROR(IF($F824="ALTA",$D824*1,
IF($F824="MEDIA",$D824*0.97,
IF($F824="BAJA",$D824*0.9,
IF($F824="LIQUIDAR",_xlfn.XLOOKUP(A824,Rotación!$A:$A,Rotación!$O:$O,0,0,-1),"")))),"")</f>
        <v>18630000</v>
      </c>
      <c r="I824" s="13">
        <f>IFERROR(IF($F824="ALTA",$D824*0.97,
IF($F824="MEDIA",$D824*0.94,
IF($F824="BAJA",$D824*0.87,
IF($F824="LIQUIDAR",_xlfn.XLOOKUP(A824,Rotación!$A:$A,Rotación!$O:$O,0,0,-1),"")))),"")</f>
        <v>18009000</v>
      </c>
      <c r="J824" s="13">
        <f>IFERROR(IF($F824="ALTA",$D824*0.94,
IF($F824="MEDIA",$D824*0.9,
IF($F824="BAJA",$D824*0.85,
IF($F824="LIQUIDAR",_xlfn.XLOOKUP(A824,Rotación!$A:$A,Rotación!$O:$O,0,0,-1),"")))),"")</f>
        <v>17595000</v>
      </c>
      <c r="K824" s="13">
        <f>_xlfn.XLOOKUP(A824,Rotación!$A:$A,Rotación!$P:$P,"",0,-1)</f>
        <v>19990000</v>
      </c>
      <c r="L824" s="25">
        <f t="shared" si="50"/>
        <v>-710000</v>
      </c>
      <c r="M824" s="26">
        <f t="shared" si="51"/>
        <v>0.77294685990338163</v>
      </c>
      <c r="N824" s="22">
        <f>IFERROR(VLOOKUP(A824,'Base ATR'!$1:$1048576,2,0),"")</f>
        <v>46133.490972222222</v>
      </c>
      <c r="O824" s="23">
        <f t="shared" ca="1" si="52"/>
        <v>92.509027777778101</v>
      </c>
      <c r="P824" t="str">
        <f t="shared" si="53"/>
        <v>BAJO MERCADO</v>
      </c>
      <c r="R824" t="e">
        <f>VLOOKUP(A824,FORMULA!A:A,1,0)</f>
        <v>#N/A</v>
      </c>
    </row>
    <row r="825" spans="1:18" x14ac:dyDescent="0.3">
      <c r="A825" t="s">
        <v>6474</v>
      </c>
      <c r="B825" t="str">
        <f>IFERROR(VLOOKUP(A825,'Base ATP'!$1:$1048576,3,0),"")</f>
        <v>FORD</v>
      </c>
      <c r="C825" s="19" t="str">
        <f>IFERROR(VLOOKUP(A825,'Base ATP'!$1:$1048576,4,0),"")</f>
        <v>NUEVA RANGER</v>
      </c>
      <c r="D825" s="20">
        <v>44100000</v>
      </c>
      <c r="E825" s="20">
        <v>47288100</v>
      </c>
      <c r="F825" s="13" t="s">
        <v>5398</v>
      </c>
      <c r="G825" s="13">
        <f>IFERROR(IF($F825="ALTA",$D825*1.03,
IF($F825="MEDIA",$D825*1,
IF($F825="BAJA",$D825*0.92,
IF($F825="LIQUIDAR",_xlfn.XLOOKUP(A825,Rotación!$A:$A,Rotación!$O:$O,0,0,-1),"")))),"")</f>
        <v>40572000</v>
      </c>
      <c r="H825" s="13">
        <f>IFERROR(IF($F825="ALTA",$D825*1,
IF($F825="MEDIA",$D825*0.97,
IF($F825="BAJA",$D825*0.9,
IF($F825="LIQUIDAR",_xlfn.XLOOKUP(A825,Rotación!$A:$A,Rotación!$O:$O,0,0,-1),"")))),"")</f>
        <v>39690000</v>
      </c>
      <c r="I825" s="13">
        <f>IFERROR(IF($F825="ALTA",$D825*0.97,
IF($F825="MEDIA",$D825*0.94,
IF($F825="BAJA",$D825*0.87,
IF($F825="LIQUIDAR",_xlfn.XLOOKUP(A825,Rotación!$A:$A,Rotación!$O:$O,0,0,-1),"")))),"")</f>
        <v>38367000</v>
      </c>
      <c r="J825" s="13">
        <f>IFERROR(IF($F825="ALTA",$D825*0.94,
IF($F825="MEDIA",$D825*0.9,
IF($F825="BAJA",$D825*0.85,
IF($F825="LIQUIDAR",_xlfn.XLOOKUP(A825,Rotación!$A:$A,Rotación!$O:$O,0,0,-1),"")))),"")</f>
        <v>37485000</v>
      </c>
      <c r="K825" s="13">
        <f>_xlfn.XLOOKUP(A825,Rotación!$A:$A,Rotación!$P:$P,"",0,-1)</f>
        <v>47288100</v>
      </c>
      <c r="L825" s="25">
        <f t="shared" si="50"/>
        <v>3188100</v>
      </c>
      <c r="M825" s="26">
        <f t="shared" si="51"/>
        <v>1.0722925170068027</v>
      </c>
      <c r="N825" s="22">
        <f>IFERROR(VLOOKUP(A825,'Base ATR'!$1:$1048576,2,0),"")</f>
        <v>46125.57708333333</v>
      </c>
      <c r="O825" s="23">
        <f t="shared" ca="1" si="52"/>
        <v>100.42291666667006</v>
      </c>
      <c r="P825" t="str">
        <f t="shared" si="53"/>
        <v>SOBRE MERCADO</v>
      </c>
      <c r="R825" t="e">
        <f>VLOOKUP(A825,FORMULA!A:A,1,0)</f>
        <v>#N/A</v>
      </c>
    </row>
    <row r="826" spans="1:18" x14ac:dyDescent="0.3">
      <c r="A826" t="s">
        <v>6475</v>
      </c>
      <c r="B826" t="str">
        <f>IFERROR(VLOOKUP(A826,'Base ATP'!$1:$1048576,3,0),"")</f>
        <v>NISSAN</v>
      </c>
      <c r="C826" s="19" t="str">
        <f>IFERROR(VLOOKUP(A826,'Base ATP'!$1:$1048576,4,0),"")</f>
        <v>NEW KICKS</v>
      </c>
      <c r="D826" s="20">
        <v>14400000</v>
      </c>
      <c r="E826" s="20">
        <v>12500000</v>
      </c>
      <c r="F826" s="13" t="s">
        <v>5398</v>
      </c>
      <c r="G826" s="13">
        <f>IFERROR(IF($F826="ALTA",$D826*1.03,
IF($F826="MEDIA",$D826*1,
IF($F826="BAJA",$D826*0.92,
IF($F826="LIQUIDAR",_xlfn.XLOOKUP(A826,Rotación!$A:$A,Rotación!$O:$O,0,0,-1),"")))),"")</f>
        <v>13248000</v>
      </c>
      <c r="H826" s="13">
        <f>IFERROR(IF($F826="ALTA",$D826*1,
IF($F826="MEDIA",$D826*0.97,
IF($F826="BAJA",$D826*0.9,
IF($F826="LIQUIDAR",_xlfn.XLOOKUP(A826,Rotación!$A:$A,Rotación!$O:$O,0,0,-1),"")))),"")</f>
        <v>12960000</v>
      </c>
      <c r="I826" s="13">
        <f>IFERROR(IF($F826="ALTA",$D826*0.97,
IF($F826="MEDIA",$D826*0.94,
IF($F826="BAJA",$D826*0.87,
IF($F826="LIQUIDAR",_xlfn.XLOOKUP(A826,Rotación!$A:$A,Rotación!$O:$O,0,0,-1),"")))),"")</f>
        <v>12528000</v>
      </c>
      <c r="J826" s="13">
        <f>IFERROR(IF($F826="ALTA",$D826*0.94,
IF($F826="MEDIA",$D826*0.9,
IF($F826="BAJA",$D826*0.85,
IF($F826="LIQUIDAR",_xlfn.XLOOKUP(A826,Rotación!$A:$A,Rotación!$O:$O,0,0,-1),"")))),"")</f>
        <v>12240000</v>
      </c>
      <c r="K826" s="13" t="str">
        <f>_xlfn.XLOOKUP(A826,Rotación!$A:$A,Rotación!$P:$P,"",0,-1)</f>
        <v/>
      </c>
      <c r="L826" s="25" t="e">
        <f t="shared" si="50"/>
        <v>#VALUE!</v>
      </c>
      <c r="M826" s="26">
        <f t="shared" si="51"/>
        <v>0.86805555555555558</v>
      </c>
      <c r="N826" s="22" t="str">
        <f>IFERROR(VLOOKUP(A826,'Base ATR'!$1:$1048576,2,0),"")</f>
        <v/>
      </c>
      <c r="O826" s="23" t="str">
        <f t="shared" ca="1" si="52"/>
        <v/>
      </c>
      <c r="P826" t="str">
        <f t="shared" si="53"/>
        <v/>
      </c>
      <c r="R826" t="e">
        <f>VLOOKUP(A826,FORMULA!A:A,1,0)</f>
        <v>#N/A</v>
      </c>
    </row>
    <row r="827" spans="1:18" x14ac:dyDescent="0.3">
      <c r="A827" t="s">
        <v>6475</v>
      </c>
      <c r="B827" t="str">
        <f>IFERROR(VLOOKUP(A827,'Base ATP'!$1:$1048576,3,0),"")</f>
        <v>NISSAN</v>
      </c>
      <c r="C827" s="19" t="str">
        <f>IFERROR(VLOOKUP(A827,'Base ATP'!$1:$1048576,4,0),"")</f>
        <v>NEW KICKS</v>
      </c>
      <c r="D827" s="20">
        <v>14400000</v>
      </c>
      <c r="E827" s="20">
        <v>12500000</v>
      </c>
      <c r="F827" s="13" t="s">
        <v>5398</v>
      </c>
      <c r="G827" s="13">
        <f>IFERROR(IF($F827="ALTA",$D827*1.03,
IF($F827="MEDIA",$D827*1,
IF($F827="BAJA",$D827*0.92,
IF($F827="LIQUIDAR",_xlfn.XLOOKUP(A827,Rotación!$A:$A,Rotación!$O:$O,0,0,-1),"")))),"")</f>
        <v>13248000</v>
      </c>
      <c r="H827" s="13">
        <f>IFERROR(IF($F827="ALTA",$D827*1,
IF($F827="MEDIA",$D827*0.97,
IF($F827="BAJA",$D827*0.9,
IF($F827="LIQUIDAR",_xlfn.XLOOKUP(A827,Rotación!$A:$A,Rotación!$O:$O,0,0,-1),"")))),"")</f>
        <v>12960000</v>
      </c>
      <c r="I827" s="13">
        <f>IFERROR(IF($F827="ALTA",$D827*0.97,
IF($F827="MEDIA",$D827*0.94,
IF($F827="BAJA",$D827*0.87,
IF($F827="LIQUIDAR",_xlfn.XLOOKUP(A827,Rotación!$A:$A,Rotación!$O:$O,0,0,-1),"")))),"")</f>
        <v>12528000</v>
      </c>
      <c r="J827" s="13">
        <f>IFERROR(IF($F827="ALTA",$D827*0.94,
IF($F827="MEDIA",$D827*0.9,
IF($F827="BAJA",$D827*0.85,
IF($F827="LIQUIDAR",_xlfn.XLOOKUP(A827,Rotación!$A:$A,Rotación!$O:$O,0,0,-1),"")))),"")</f>
        <v>12240000</v>
      </c>
      <c r="K827" s="13" t="str">
        <f>_xlfn.XLOOKUP(A827,Rotación!$A:$A,Rotación!$P:$P,"",0,-1)</f>
        <v/>
      </c>
      <c r="L827" s="25" t="e">
        <f t="shared" si="50"/>
        <v>#VALUE!</v>
      </c>
      <c r="M827" s="26">
        <f t="shared" si="51"/>
        <v>0.86805555555555558</v>
      </c>
      <c r="N827" s="22" t="str">
        <f>IFERROR(VLOOKUP(A827,'Base ATR'!$1:$1048576,2,0),"")</f>
        <v/>
      </c>
      <c r="O827" s="23" t="str">
        <f t="shared" ca="1" si="52"/>
        <v/>
      </c>
      <c r="P827" t="str">
        <f t="shared" si="53"/>
        <v/>
      </c>
      <c r="R827" t="e">
        <f>VLOOKUP(A827,FORMULA!A:A,1,0)</f>
        <v>#N/A</v>
      </c>
    </row>
    <row r="828" spans="1:18" x14ac:dyDescent="0.3">
      <c r="A828" t="s">
        <v>6476</v>
      </c>
      <c r="B828" t="str">
        <f>IFERROR(VLOOKUP(A828,'Base ATP'!$1:$1048576,3,0),"")</f>
        <v>HYUNDAI</v>
      </c>
      <c r="C828" s="19" t="str">
        <f>IFERROR(VLOOKUP(A828,'Base ATP'!$1:$1048576,4,0),"")</f>
        <v>NEW GRAND I10</v>
      </c>
      <c r="D828" s="20">
        <v>10300000</v>
      </c>
      <c r="E828" s="20">
        <v>8600000</v>
      </c>
      <c r="F828" s="13" t="s">
        <v>5398</v>
      </c>
      <c r="G828" s="13">
        <f>IFERROR(IF($F828="ALTA",$D828*1.03,
IF($F828="MEDIA",$D828*1,
IF($F828="BAJA",$D828*0.92,
IF($F828="LIQUIDAR",_xlfn.XLOOKUP(A828,Rotación!$A:$A,Rotación!$O:$O,0,0,-1),"")))),"")</f>
        <v>9476000</v>
      </c>
      <c r="H828" s="13">
        <f>IFERROR(IF($F828="ALTA",$D828*1,
IF($F828="MEDIA",$D828*0.97,
IF($F828="BAJA",$D828*0.9,
IF($F828="LIQUIDAR",_xlfn.XLOOKUP(A828,Rotación!$A:$A,Rotación!$O:$O,0,0,-1),"")))),"")</f>
        <v>9270000</v>
      </c>
      <c r="I828" s="13">
        <f>IFERROR(IF($F828="ALTA",$D828*0.97,
IF($F828="MEDIA",$D828*0.94,
IF($F828="BAJA",$D828*0.87,
IF($F828="LIQUIDAR",_xlfn.XLOOKUP(A828,Rotación!$A:$A,Rotación!$O:$O,0,0,-1),"")))),"")</f>
        <v>8961000</v>
      </c>
      <c r="J828" s="13">
        <f>IFERROR(IF($F828="ALTA",$D828*0.94,
IF($F828="MEDIA",$D828*0.9,
IF($F828="BAJA",$D828*0.85,
IF($F828="LIQUIDAR",_xlfn.XLOOKUP(A828,Rotación!$A:$A,Rotación!$O:$O,0,0,-1),"")))),"")</f>
        <v>8755000</v>
      </c>
      <c r="K828" s="13" t="str">
        <f>_xlfn.XLOOKUP(A828,Rotación!$A:$A,Rotación!$P:$P,"",0,-1)</f>
        <v/>
      </c>
      <c r="L828" s="25" t="e">
        <f t="shared" si="50"/>
        <v>#VALUE!</v>
      </c>
      <c r="M828" s="26">
        <f t="shared" si="51"/>
        <v>0.83495145631067957</v>
      </c>
      <c r="N828" s="22" t="str">
        <f>IFERROR(VLOOKUP(A828,'Base ATR'!$1:$1048576,2,0),"")</f>
        <v/>
      </c>
      <c r="O828" s="23" t="str">
        <f t="shared" ca="1" si="52"/>
        <v/>
      </c>
      <c r="P828" t="str">
        <f t="shared" si="53"/>
        <v/>
      </c>
      <c r="R828" t="e">
        <f>VLOOKUP(A828,FORMULA!A:A,1,0)</f>
        <v>#N/A</v>
      </c>
    </row>
    <row r="829" spans="1:18" x14ac:dyDescent="0.3">
      <c r="A829" t="s">
        <v>6477</v>
      </c>
      <c r="B829" t="str">
        <f>IFERROR(VLOOKUP(A829,'Base ATP'!$1:$1048576,3,0),"")</f>
        <v>JETOUR</v>
      </c>
      <c r="C829" s="19" t="str">
        <f>IFERROR(VLOOKUP(A829,'Base ATP'!$1:$1048576,4,0),"")</f>
        <v>X70</v>
      </c>
      <c r="D829" s="20">
        <v>13400000</v>
      </c>
      <c r="E829" s="20">
        <v>11000000</v>
      </c>
      <c r="F829" s="13" t="s">
        <v>5398</v>
      </c>
      <c r="G829" s="13">
        <f>IFERROR(IF($F829="ALTA",$D829*1.03,
IF($F829="MEDIA",$D829*1,
IF($F829="BAJA",$D829*0.92,
IF($F829="LIQUIDAR",_xlfn.XLOOKUP(A829,Rotación!$A:$A,Rotación!$O:$O,0,0,-1),"")))),"")</f>
        <v>12328000</v>
      </c>
      <c r="H829" s="13">
        <f>IFERROR(IF($F829="ALTA",$D829*1,
IF($F829="MEDIA",$D829*0.97,
IF($F829="BAJA",$D829*0.9,
IF($F829="LIQUIDAR",_xlfn.XLOOKUP(A829,Rotación!$A:$A,Rotación!$O:$O,0,0,-1),"")))),"")</f>
        <v>12060000</v>
      </c>
      <c r="I829" s="13">
        <f>IFERROR(IF($F829="ALTA",$D829*0.97,
IF($F829="MEDIA",$D829*0.94,
IF($F829="BAJA",$D829*0.87,
IF($F829="LIQUIDAR",_xlfn.XLOOKUP(A829,Rotación!$A:$A,Rotación!$O:$O,0,0,-1),"")))),"")</f>
        <v>11658000</v>
      </c>
      <c r="J829" s="13">
        <f>IFERROR(IF($F829="ALTA",$D829*0.94,
IF($F829="MEDIA",$D829*0.9,
IF($F829="BAJA",$D829*0.85,
IF($F829="LIQUIDAR",_xlfn.XLOOKUP(A829,Rotación!$A:$A,Rotación!$O:$O,0,0,-1),"")))),"")</f>
        <v>11390000</v>
      </c>
      <c r="K829" s="13" t="str">
        <f>_xlfn.XLOOKUP(A829,Rotación!$A:$A,Rotación!$P:$P,"",0,-1)</f>
        <v/>
      </c>
      <c r="L829" s="25" t="e">
        <f t="shared" si="50"/>
        <v>#VALUE!</v>
      </c>
      <c r="M829" s="26">
        <f t="shared" si="51"/>
        <v>0.82089552238805974</v>
      </c>
      <c r="N829" s="22" t="str">
        <f>IFERROR(VLOOKUP(A829,'Base ATR'!$1:$1048576,2,0),"")</f>
        <v/>
      </c>
      <c r="O829" s="23" t="str">
        <f t="shared" ca="1" si="52"/>
        <v/>
      </c>
      <c r="P829" t="str">
        <f t="shared" si="53"/>
        <v/>
      </c>
      <c r="R829" t="e">
        <f>VLOOKUP(A829,FORMULA!A:A,1,0)</f>
        <v>#N/A</v>
      </c>
    </row>
    <row r="830" spans="1:18" x14ac:dyDescent="0.3">
      <c r="A830" t="s">
        <v>6478</v>
      </c>
      <c r="B830" t="str">
        <f>IFERROR(VLOOKUP(A830,'Base ATP'!$1:$1048576,3,0),"")</f>
        <v>OMODA</v>
      </c>
      <c r="C830" s="19" t="str">
        <f>IFERROR(VLOOKUP(A830,'Base ATP'!$1:$1048576,4,0),"")</f>
        <v>C5</v>
      </c>
      <c r="D830" s="20">
        <v>12100000</v>
      </c>
      <c r="E830" s="20">
        <v>9800000</v>
      </c>
      <c r="F830" s="13" t="s">
        <v>5398</v>
      </c>
      <c r="G830" s="13">
        <f>IFERROR(IF($F830="ALTA",$D830*1.03,
IF($F830="MEDIA",$D830*1,
IF($F830="BAJA",$D830*0.92,
IF($F830="LIQUIDAR",_xlfn.XLOOKUP(A830,Rotación!$A:$A,Rotación!$O:$O,0,0,-1),"")))),"")</f>
        <v>11132000</v>
      </c>
      <c r="H830" s="13">
        <f>IFERROR(IF($F830="ALTA",$D830*1,
IF($F830="MEDIA",$D830*0.97,
IF($F830="BAJA",$D830*0.9,
IF($F830="LIQUIDAR",_xlfn.XLOOKUP(A830,Rotación!$A:$A,Rotación!$O:$O,0,0,-1),"")))),"")</f>
        <v>10890000</v>
      </c>
      <c r="I830" s="13">
        <f>IFERROR(IF($F830="ALTA",$D830*0.97,
IF($F830="MEDIA",$D830*0.94,
IF($F830="BAJA",$D830*0.87,
IF($F830="LIQUIDAR",_xlfn.XLOOKUP(A830,Rotación!$A:$A,Rotación!$O:$O,0,0,-1),"")))),"")</f>
        <v>10527000</v>
      </c>
      <c r="J830" s="13">
        <f>IFERROR(IF($F830="ALTA",$D830*0.94,
IF($F830="MEDIA",$D830*0.9,
IF($F830="BAJA",$D830*0.85,
IF($F830="LIQUIDAR",_xlfn.XLOOKUP(A830,Rotación!$A:$A,Rotación!$O:$O,0,0,-1),"")))),"")</f>
        <v>10285000</v>
      </c>
      <c r="K830" s="13" t="str">
        <f>_xlfn.XLOOKUP(A830,Rotación!$A:$A,Rotación!$P:$P,"",0,-1)</f>
        <v/>
      </c>
      <c r="L830" s="25" t="e">
        <f t="shared" si="50"/>
        <v>#VALUE!</v>
      </c>
      <c r="M830" s="26">
        <f t="shared" si="51"/>
        <v>0.80991735537190079</v>
      </c>
      <c r="N830" s="22" t="str">
        <f>IFERROR(VLOOKUP(A830,'Base ATR'!$1:$1048576,2,0),"")</f>
        <v/>
      </c>
      <c r="O830" s="23" t="str">
        <f t="shared" ca="1" si="52"/>
        <v/>
      </c>
      <c r="P830" t="str">
        <f t="shared" si="53"/>
        <v/>
      </c>
      <c r="R830" t="e">
        <f>VLOOKUP(A830,FORMULA!A:A,1,0)</f>
        <v>#N/A</v>
      </c>
    </row>
    <row r="831" spans="1:18" x14ac:dyDescent="0.3">
      <c r="A831" t="s">
        <v>6479</v>
      </c>
      <c r="B831" t="str">
        <f>IFERROR(VLOOKUP(A831,'Base ATP'!$1:$1048576,3,0),"")</f>
        <v>CITROEN</v>
      </c>
      <c r="C831" s="19" t="str">
        <f>IFERROR(VLOOKUP(A831,'Base ATP'!$1:$1048576,4,0),"")</f>
        <v>NEW C3</v>
      </c>
      <c r="D831" s="20">
        <v>9400000</v>
      </c>
      <c r="E831" s="20">
        <v>6200000</v>
      </c>
      <c r="F831" s="13" t="s">
        <v>5398</v>
      </c>
      <c r="G831" s="13">
        <f>IFERROR(IF($F831="ALTA",$D831*1.03,
IF($F831="MEDIA",$D831*1,
IF($F831="BAJA",$D831*0.92,
IF($F831="LIQUIDAR",_xlfn.XLOOKUP(A831,Rotación!$A:$A,Rotación!$O:$O,0,0,-1),"")))),"")</f>
        <v>8648000</v>
      </c>
      <c r="H831" s="13">
        <f>IFERROR(IF($F831="ALTA",$D831*1,
IF($F831="MEDIA",$D831*0.97,
IF($F831="BAJA",$D831*0.9,
IF($F831="LIQUIDAR",_xlfn.XLOOKUP(A831,Rotación!$A:$A,Rotación!$O:$O,0,0,-1),"")))),"")</f>
        <v>8460000</v>
      </c>
      <c r="I831" s="13">
        <f>IFERROR(IF($F831="ALTA",$D831*0.97,
IF($F831="MEDIA",$D831*0.94,
IF($F831="BAJA",$D831*0.87,
IF($F831="LIQUIDAR",_xlfn.XLOOKUP(A831,Rotación!$A:$A,Rotación!$O:$O,0,0,-1),"")))),"")</f>
        <v>8178000</v>
      </c>
      <c r="J831" s="13">
        <f>IFERROR(IF($F831="ALTA",$D831*0.94,
IF($F831="MEDIA",$D831*0.9,
IF($F831="BAJA",$D831*0.85,
IF($F831="LIQUIDAR",_xlfn.XLOOKUP(A831,Rotación!$A:$A,Rotación!$O:$O,0,0,-1),"")))),"")</f>
        <v>7990000</v>
      </c>
      <c r="K831" s="13" t="str">
        <f>_xlfn.XLOOKUP(A831,Rotación!$A:$A,Rotación!$P:$P,"",0,-1)</f>
        <v/>
      </c>
      <c r="L831" s="25" t="e">
        <f t="shared" si="50"/>
        <v>#VALUE!</v>
      </c>
      <c r="M831" s="26">
        <f t="shared" si="51"/>
        <v>0.65957446808510634</v>
      </c>
      <c r="N831" s="22" t="str">
        <f>IFERROR(VLOOKUP(A831,'Base ATR'!$1:$1048576,2,0),"")</f>
        <v/>
      </c>
      <c r="O831" s="23" t="str">
        <f t="shared" ca="1" si="52"/>
        <v/>
      </c>
      <c r="P831" t="str">
        <f t="shared" si="53"/>
        <v/>
      </c>
      <c r="R831" t="e">
        <f>VLOOKUP(A831,FORMULA!A:A,1,0)</f>
        <v>#N/A</v>
      </c>
    </row>
    <row r="832" spans="1:18" x14ac:dyDescent="0.3">
      <c r="A832" t="s">
        <v>6480</v>
      </c>
      <c r="B832" t="str">
        <f>IFERROR(VLOOKUP(A832,'Base ATP'!$1:$1048576,3,0),"")</f>
        <v>RAM</v>
      </c>
      <c r="C832" s="19">
        <f>IFERROR(VLOOKUP(A832,'Base ATP'!$1:$1048576,4,0),"")</f>
        <v>700</v>
      </c>
      <c r="D832" s="20">
        <v>14300000</v>
      </c>
      <c r="E832" s="20">
        <v>11800000</v>
      </c>
      <c r="F832" s="13" t="s">
        <v>5398</v>
      </c>
      <c r="G832" s="13">
        <f>IFERROR(IF($F832="ALTA",$D832*1.03,
IF($F832="MEDIA",$D832*1,
IF($F832="BAJA",$D832*0.92,
IF($F832="LIQUIDAR",_xlfn.XLOOKUP(A832,Rotación!$A:$A,Rotación!$O:$O,0,0,-1),"")))),"")</f>
        <v>13156000</v>
      </c>
      <c r="H832" s="13">
        <f>IFERROR(IF($F832="ALTA",$D832*1,
IF($F832="MEDIA",$D832*0.97,
IF($F832="BAJA",$D832*0.9,
IF($F832="LIQUIDAR",_xlfn.XLOOKUP(A832,Rotación!$A:$A,Rotación!$O:$O,0,0,-1),"")))),"")</f>
        <v>12870000</v>
      </c>
      <c r="I832" s="13">
        <f>IFERROR(IF($F832="ALTA",$D832*0.97,
IF($F832="MEDIA",$D832*0.94,
IF($F832="BAJA",$D832*0.87,
IF($F832="LIQUIDAR",_xlfn.XLOOKUP(A832,Rotación!$A:$A,Rotación!$O:$O,0,0,-1),"")))),"")</f>
        <v>12441000</v>
      </c>
      <c r="J832" s="13">
        <f>IFERROR(IF($F832="ALTA",$D832*0.94,
IF($F832="MEDIA",$D832*0.9,
IF($F832="BAJA",$D832*0.85,
IF($F832="LIQUIDAR",_xlfn.XLOOKUP(A832,Rotación!$A:$A,Rotación!$O:$O,0,0,-1),"")))),"")</f>
        <v>12155000</v>
      </c>
      <c r="K832" s="13" t="str">
        <f>_xlfn.XLOOKUP(A832,Rotación!$A:$A,Rotación!$P:$P,"",0,-1)</f>
        <v/>
      </c>
      <c r="L832" s="25" t="e">
        <f t="shared" si="50"/>
        <v>#VALUE!</v>
      </c>
      <c r="M832" s="26">
        <f t="shared" si="51"/>
        <v>0.82517482517482521</v>
      </c>
      <c r="N832" s="22" t="str">
        <f>IFERROR(VLOOKUP(A832,'Base ATR'!$1:$1048576,2,0),"")</f>
        <v/>
      </c>
      <c r="O832" s="23" t="str">
        <f t="shared" ca="1" si="52"/>
        <v/>
      </c>
      <c r="P832" t="str">
        <f t="shared" si="53"/>
        <v/>
      </c>
      <c r="R832" t="e">
        <f>VLOOKUP(A832,FORMULA!A:A,1,0)</f>
        <v>#N/A</v>
      </c>
    </row>
    <row r="833" spans="1:18" x14ac:dyDescent="0.3">
      <c r="A833" t="s">
        <v>6481</v>
      </c>
      <c r="B833" t="str">
        <f>IFERROR(VLOOKUP(A833,'Base ATP'!$1:$1048576,3,0),"")</f>
        <v>CHERY</v>
      </c>
      <c r="C833" s="19" t="str">
        <f>IFERROR(VLOOKUP(A833,'Base ATP'!$1:$1048576,4,0),"")</f>
        <v>TIGGO 2</v>
      </c>
      <c r="D833" s="20">
        <v>8200000</v>
      </c>
      <c r="E833" s="20">
        <v>6800000</v>
      </c>
      <c r="F833" s="13" t="s">
        <v>5397</v>
      </c>
      <c r="G833" s="13">
        <f>IFERROR(IF($F833="ALTA",$D833*1.03,
IF($F833="MEDIA",$D833*1,
IF($F833="BAJA",$D833*0.92,
IF($F833="LIQUIDAR",_xlfn.XLOOKUP(A833,Rotación!$A:$A,Rotación!$O:$O,0,0,-1),"")))),"")</f>
        <v>8446000</v>
      </c>
      <c r="H833" s="13">
        <f>IFERROR(IF($F833="ALTA",$D833*1,
IF($F833="MEDIA",$D833*0.97,
IF($F833="BAJA",$D833*0.9,
IF($F833="LIQUIDAR",_xlfn.XLOOKUP(A833,Rotación!$A:$A,Rotación!$O:$O,0,0,-1),"")))),"")</f>
        <v>8200000</v>
      </c>
      <c r="I833" s="13">
        <f>IFERROR(IF($F833="ALTA",$D833*0.97,
IF($F833="MEDIA",$D833*0.94,
IF($F833="BAJA",$D833*0.87,
IF($F833="LIQUIDAR",_xlfn.XLOOKUP(A833,Rotación!$A:$A,Rotación!$O:$O,0,0,-1),"")))),"")</f>
        <v>7954000</v>
      </c>
      <c r="J833" s="13">
        <f>IFERROR(IF($F833="ALTA",$D833*0.94,
IF($F833="MEDIA",$D833*0.9,
IF($F833="BAJA",$D833*0.85,
IF($F833="LIQUIDAR",_xlfn.XLOOKUP(A833,Rotación!$A:$A,Rotación!$O:$O,0,0,-1),"")))),"")</f>
        <v>7708000</v>
      </c>
      <c r="K833" s="13" t="str">
        <f>_xlfn.XLOOKUP(A833,Rotación!$A:$A,Rotación!$P:$P,"",0,-1)</f>
        <v/>
      </c>
      <c r="L833" s="25" t="e">
        <f t="shared" si="50"/>
        <v>#VALUE!</v>
      </c>
      <c r="M833" s="26">
        <f t="shared" si="51"/>
        <v>0.82926829268292679</v>
      </c>
      <c r="N833" s="22">
        <f>IFERROR(VLOOKUP(A833,'Base ATR'!$1:$1048576,2,0),"")</f>
        <v>46128.668749999997</v>
      </c>
      <c r="O833" s="23">
        <f t="shared" ca="1" si="52"/>
        <v>97.33125000000291</v>
      </c>
      <c r="P833" t="str">
        <f t="shared" si="53"/>
        <v>SOBRE MERCADO</v>
      </c>
      <c r="R833" t="e">
        <f>VLOOKUP(A833,FORMULA!A:A,1,0)</f>
        <v>#N/A</v>
      </c>
    </row>
    <row r="834" spans="1:18" x14ac:dyDescent="0.3">
      <c r="A834" t="s">
        <v>5266</v>
      </c>
      <c r="B834" t="str">
        <f>IFERROR(VLOOKUP(A834,'Base ATP'!$1:$1048576,3,0),"")</f>
        <v>DFSK</v>
      </c>
      <c r="C834" s="19">
        <f>IFERROR(VLOOKUP(A834,'Base ATP'!$1:$1048576,4,0),"")</f>
        <v>500</v>
      </c>
      <c r="D834" s="20">
        <v>11600000</v>
      </c>
      <c r="E834" s="20">
        <v>9000000</v>
      </c>
      <c r="F834" s="13" t="s">
        <v>5397</v>
      </c>
      <c r="G834" s="13">
        <f>IFERROR(IF($F834="ALTA",$D834*1.03,
IF($F834="MEDIA",$D834*1,
IF($F834="BAJA",$D834*0.92,
IF($F834="LIQUIDAR",_xlfn.XLOOKUP(A834,Rotación!$A:$A,Rotación!$O:$O,0,0,-1),"")))),"")</f>
        <v>11948000</v>
      </c>
      <c r="H834" s="13">
        <f>IFERROR(IF($F834="ALTA",$D834*1,
IF($F834="MEDIA",$D834*0.97,
IF($F834="BAJA",$D834*0.9,
IF($F834="LIQUIDAR",_xlfn.XLOOKUP(A834,Rotación!$A:$A,Rotación!$O:$O,0,0,-1),"")))),"")</f>
        <v>11600000</v>
      </c>
      <c r="I834" s="13">
        <f>IFERROR(IF($F834="ALTA",$D834*0.97,
IF($F834="MEDIA",$D834*0.94,
IF($F834="BAJA",$D834*0.87,
IF($F834="LIQUIDAR",_xlfn.XLOOKUP(A834,Rotación!$A:$A,Rotación!$O:$O,0,0,-1),"")))),"")</f>
        <v>11252000</v>
      </c>
      <c r="J834" s="13">
        <f>IFERROR(IF($F834="ALTA",$D834*0.94,
IF($F834="MEDIA",$D834*0.9,
IF($F834="BAJA",$D834*0.85,
IF($F834="LIQUIDAR",_xlfn.XLOOKUP(A834,Rotación!$A:$A,Rotación!$O:$O,0,0,-1),"")))),"")</f>
        <v>10904000</v>
      </c>
      <c r="K834" s="13">
        <f>_xlfn.XLOOKUP(A834,Rotación!$A:$A,Rotación!$P:$P,"",0,-1)</f>
        <v>11290000</v>
      </c>
      <c r="L834" s="25">
        <f t="shared" ref="L834:L897" si="54">K834-D834</f>
        <v>-310000</v>
      </c>
      <c r="M834" s="26">
        <f t="shared" ref="M834:M897" si="55">E834/D834</f>
        <v>0.77586206896551724</v>
      </c>
      <c r="N834" s="22">
        <f>IFERROR(VLOOKUP(A834,'Base ATR'!$1:$1048576,2,0),"")</f>
        <v>46153.703472222223</v>
      </c>
      <c r="O834" s="23">
        <f t="shared" ca="1" si="52"/>
        <v>72.296527777776646</v>
      </c>
      <c r="P834" t="str">
        <f t="shared" si="53"/>
        <v>BAJO MERCADO</v>
      </c>
      <c r="R834" t="e">
        <f>VLOOKUP(A834,FORMULA!A:A,1,0)</f>
        <v>#N/A</v>
      </c>
    </row>
    <row r="835" spans="1:18" x14ac:dyDescent="0.3">
      <c r="A835" t="s">
        <v>6482</v>
      </c>
      <c r="B835" t="str">
        <f>IFERROR(VLOOKUP(A835,'Base ATP'!$1:$1048576,3,0),"")</f>
        <v>FORD</v>
      </c>
      <c r="C835" s="19" t="str">
        <f>IFERROR(VLOOKUP(A835,'Base ATP'!$1:$1048576,4,0),"")</f>
        <v>EDGE</v>
      </c>
      <c r="D835" s="20">
        <v>31400000</v>
      </c>
      <c r="E835" s="20">
        <v>25500000</v>
      </c>
      <c r="F835" s="13" t="s">
        <v>4033</v>
      </c>
      <c r="G835" s="13">
        <f>IFERROR(IF($F835="ALTA",$D835*1.03,
IF($F835="MEDIA",$D835*1,
IF($F835="BAJA",$D835*0.92,
IF($F835="LIQUIDAR",_xlfn.XLOOKUP(A835,Rotación!$A:$A,Rotación!$O:$O,0,0,-1),"")))),"")</f>
        <v>31400000</v>
      </c>
      <c r="H835" s="13">
        <f>IFERROR(IF($F835="ALTA",$D835*1,
IF($F835="MEDIA",$D835*0.97,
IF($F835="BAJA",$D835*0.9,
IF($F835="LIQUIDAR",_xlfn.XLOOKUP(A835,Rotación!$A:$A,Rotación!$O:$O,0,0,-1),"")))),"")</f>
        <v>30458000</v>
      </c>
      <c r="I835" s="13">
        <f>IFERROR(IF($F835="ALTA",$D835*0.97,
IF($F835="MEDIA",$D835*0.94,
IF($F835="BAJA",$D835*0.87,
IF($F835="LIQUIDAR",_xlfn.XLOOKUP(A835,Rotación!$A:$A,Rotación!$O:$O,0,0,-1),"")))),"")</f>
        <v>29516000</v>
      </c>
      <c r="J835" s="13">
        <f>IFERROR(IF($F835="ALTA",$D835*0.94,
IF($F835="MEDIA",$D835*0.9,
IF($F835="BAJA",$D835*0.85,
IF($F835="LIQUIDAR",_xlfn.XLOOKUP(A835,Rotación!$A:$A,Rotación!$O:$O,0,0,-1),"")))),"")</f>
        <v>28260000</v>
      </c>
      <c r="K835" s="13" t="str">
        <f>_xlfn.XLOOKUP(A835,Rotación!$A:$A,Rotación!$P:$P,"",0,-1)</f>
        <v/>
      </c>
      <c r="L835" s="25" t="e">
        <f t="shared" si="54"/>
        <v>#VALUE!</v>
      </c>
      <c r="M835" s="26">
        <f t="shared" si="55"/>
        <v>0.81210191082802552</v>
      </c>
      <c r="N835" s="22" t="str">
        <f>IFERROR(VLOOKUP(A835,'Base ATR'!$1:$1048576,2,0),"")</f>
        <v/>
      </c>
      <c r="O835" s="23" t="str">
        <f t="shared" ca="1" si="52"/>
        <v/>
      </c>
      <c r="P835" t="str">
        <f t="shared" si="53"/>
        <v/>
      </c>
      <c r="R835" t="e">
        <f>VLOOKUP(A835,FORMULA!A:A,1,0)</f>
        <v>#N/A</v>
      </c>
    </row>
    <row r="836" spans="1:18" x14ac:dyDescent="0.3">
      <c r="A836" t="s">
        <v>6483</v>
      </c>
      <c r="B836" t="str">
        <f>IFERROR(VLOOKUP(A836,'Base ATP'!$1:$1048576,3,0),"")</f>
        <v>HYUNDAI</v>
      </c>
      <c r="C836" s="19" t="str">
        <f>IFERROR(VLOOKUP(A836,'Base ATP'!$1:$1048576,4,0),"")</f>
        <v>TUCSON</v>
      </c>
      <c r="D836" s="20">
        <v>20600000</v>
      </c>
      <c r="E836" s="20">
        <v>17000000</v>
      </c>
      <c r="F836" s="13" t="s">
        <v>4033</v>
      </c>
      <c r="G836" s="13">
        <f>IFERROR(IF($F836="ALTA",$D836*1.03,
IF($F836="MEDIA",$D836*1,
IF($F836="BAJA",$D836*0.92,
IF($F836="LIQUIDAR",_xlfn.XLOOKUP(A836,Rotación!$A:$A,Rotación!$O:$O,0,0,-1),"")))),"")</f>
        <v>20600000</v>
      </c>
      <c r="H836" s="13">
        <f>IFERROR(IF($F836="ALTA",$D836*1,
IF($F836="MEDIA",$D836*0.97,
IF($F836="BAJA",$D836*0.9,
IF($F836="LIQUIDAR",_xlfn.XLOOKUP(A836,Rotación!$A:$A,Rotación!$O:$O,0,0,-1),"")))),"")</f>
        <v>19982000</v>
      </c>
      <c r="I836" s="13">
        <f>IFERROR(IF($F836="ALTA",$D836*0.97,
IF($F836="MEDIA",$D836*0.94,
IF($F836="BAJA",$D836*0.87,
IF($F836="LIQUIDAR",_xlfn.XLOOKUP(A836,Rotación!$A:$A,Rotación!$O:$O,0,0,-1),"")))),"")</f>
        <v>19364000</v>
      </c>
      <c r="J836" s="13">
        <f>IFERROR(IF($F836="ALTA",$D836*0.94,
IF($F836="MEDIA",$D836*0.9,
IF($F836="BAJA",$D836*0.85,
IF($F836="LIQUIDAR",_xlfn.XLOOKUP(A836,Rotación!$A:$A,Rotación!$O:$O,0,0,-1),"")))),"")</f>
        <v>18540000</v>
      </c>
      <c r="K836" s="13">
        <f>_xlfn.XLOOKUP(A836,Rotación!$A:$A,Rotación!$P:$P,"",0,-1)</f>
        <v>19990000</v>
      </c>
      <c r="L836" s="25">
        <f t="shared" si="54"/>
        <v>-610000</v>
      </c>
      <c r="M836" s="26">
        <f t="shared" si="55"/>
        <v>0.82524271844660191</v>
      </c>
      <c r="N836" s="22">
        <f>IFERROR(VLOOKUP(A836,'Base ATR'!$1:$1048576,2,0),"")</f>
        <v>46129.67291666667</v>
      </c>
      <c r="O836" s="23">
        <f t="shared" ca="1" si="52"/>
        <v>96.327083333329938</v>
      </c>
      <c r="P836" t="str">
        <f t="shared" si="53"/>
        <v>BAJO MERCADO</v>
      </c>
      <c r="R836" t="e">
        <f>VLOOKUP(A836,FORMULA!A:A,1,0)</f>
        <v>#N/A</v>
      </c>
    </row>
    <row r="837" spans="1:18" x14ac:dyDescent="0.3">
      <c r="A837" t="s">
        <v>6484</v>
      </c>
      <c r="B837" t="str">
        <f>IFERROR(VLOOKUP(A837,'Base ATP'!$1:$1048576,3,0),"")</f>
        <v>CHANGAN</v>
      </c>
      <c r="C837" s="19" t="str">
        <f>IFERROR(VLOOKUP(A837,'Base ATP'!$1:$1048576,4,0),"")</f>
        <v>HUNTER</v>
      </c>
      <c r="D837" s="20">
        <v>12000000</v>
      </c>
      <c r="E837" s="20">
        <v>9900000</v>
      </c>
      <c r="F837" s="13" t="s">
        <v>4033</v>
      </c>
      <c r="G837" s="13">
        <f>IFERROR(IF($F837="ALTA",$D837*1.03,
IF($F837="MEDIA",$D837*1,
IF($F837="BAJA",$D837*0.92,
IF($F837="LIQUIDAR",_xlfn.XLOOKUP(A837,Rotación!$A:$A,Rotación!$O:$O,0,0,-1),"")))),"")</f>
        <v>12000000</v>
      </c>
      <c r="H837" s="13">
        <f>IFERROR(IF($F837="ALTA",$D837*1,
IF($F837="MEDIA",$D837*0.97,
IF($F837="BAJA",$D837*0.9,
IF($F837="LIQUIDAR",_xlfn.XLOOKUP(A837,Rotación!$A:$A,Rotación!$O:$O,0,0,-1),"")))),"")</f>
        <v>11640000</v>
      </c>
      <c r="I837" s="13">
        <f>IFERROR(IF($F837="ALTA",$D837*0.97,
IF($F837="MEDIA",$D837*0.94,
IF($F837="BAJA",$D837*0.87,
IF($F837="LIQUIDAR",_xlfn.XLOOKUP(A837,Rotación!$A:$A,Rotación!$O:$O,0,0,-1),"")))),"")</f>
        <v>11280000</v>
      </c>
      <c r="J837" s="13">
        <f>IFERROR(IF($F837="ALTA",$D837*0.94,
IF($F837="MEDIA",$D837*0.9,
IF($F837="BAJA",$D837*0.85,
IF($F837="LIQUIDAR",_xlfn.XLOOKUP(A837,Rotación!$A:$A,Rotación!$O:$O,0,0,-1),"")))),"")</f>
        <v>10800000</v>
      </c>
      <c r="K837" s="13" t="str">
        <f>_xlfn.XLOOKUP(A837,Rotación!$A:$A,Rotación!$P:$P,"",0,-1)</f>
        <v/>
      </c>
      <c r="L837" s="25" t="e">
        <f t="shared" si="54"/>
        <v>#VALUE!</v>
      </c>
      <c r="M837" s="26">
        <f t="shared" si="55"/>
        <v>0.82499999999999996</v>
      </c>
      <c r="N837" s="22" t="str">
        <f>IFERROR(VLOOKUP(A837,'Base ATR'!$1:$1048576,2,0),"")</f>
        <v/>
      </c>
      <c r="O837" s="23" t="str">
        <f t="shared" ca="1" si="52"/>
        <v/>
      </c>
      <c r="P837" t="str">
        <f t="shared" si="53"/>
        <v/>
      </c>
      <c r="R837" t="e">
        <f>VLOOKUP(A837,FORMULA!A:A,1,0)</f>
        <v>#N/A</v>
      </c>
    </row>
    <row r="838" spans="1:18" x14ac:dyDescent="0.3">
      <c r="A838" t="s">
        <v>6485</v>
      </c>
      <c r="B838" t="str">
        <f>IFERROR(VLOOKUP(A838,'Base ATP'!$1:$1048576,3,0),"")</f>
        <v>NISSAN</v>
      </c>
      <c r="C838" s="19" t="str">
        <f>IFERROR(VLOOKUP(A838,'Base ATP'!$1:$1048576,4,0),"")</f>
        <v>QASHQAI</v>
      </c>
      <c r="D838" s="20">
        <v>18000000</v>
      </c>
      <c r="E838" s="20">
        <v>14900000</v>
      </c>
      <c r="F838" s="13" t="s">
        <v>4033</v>
      </c>
      <c r="G838" s="13">
        <f>IFERROR(IF($F838="ALTA",$D838*1.03,
IF($F838="MEDIA",$D838*1,
IF($F838="BAJA",$D838*0.92,
IF($F838="LIQUIDAR",_xlfn.XLOOKUP(A838,Rotación!$A:$A,Rotación!$O:$O,0,0,-1),"")))),"")</f>
        <v>18000000</v>
      </c>
      <c r="H838" s="13">
        <f>IFERROR(IF($F838="ALTA",$D838*1,
IF($F838="MEDIA",$D838*0.97,
IF($F838="BAJA",$D838*0.9,
IF($F838="LIQUIDAR",_xlfn.XLOOKUP(A838,Rotación!$A:$A,Rotación!$O:$O,0,0,-1),"")))),"")</f>
        <v>17460000</v>
      </c>
      <c r="I838" s="13">
        <f>IFERROR(IF($F838="ALTA",$D838*0.97,
IF($F838="MEDIA",$D838*0.94,
IF($F838="BAJA",$D838*0.87,
IF($F838="LIQUIDAR",_xlfn.XLOOKUP(A838,Rotación!$A:$A,Rotación!$O:$O,0,0,-1),"")))),"")</f>
        <v>16920000</v>
      </c>
      <c r="J838" s="13">
        <f>IFERROR(IF($F838="ALTA",$D838*0.94,
IF($F838="MEDIA",$D838*0.9,
IF($F838="BAJA",$D838*0.85,
IF($F838="LIQUIDAR",_xlfn.XLOOKUP(A838,Rotación!$A:$A,Rotación!$O:$O,0,0,-1),"")))),"")</f>
        <v>16200000</v>
      </c>
      <c r="K838" s="13" t="str">
        <f>_xlfn.XLOOKUP(A838,Rotación!$A:$A,Rotación!$P:$P,"",0,-1)</f>
        <v/>
      </c>
      <c r="L838" s="25" t="e">
        <f t="shared" si="54"/>
        <v>#VALUE!</v>
      </c>
      <c r="M838" s="26">
        <f t="shared" si="55"/>
        <v>0.82777777777777772</v>
      </c>
      <c r="N838" s="22">
        <f>IFERROR(VLOOKUP(A838,'Base ATR'!$1:$1048576,2,0),"")</f>
        <v>46139.767361111109</v>
      </c>
      <c r="O838" s="23">
        <f t="shared" ca="1" si="52"/>
        <v>86.232638888890506</v>
      </c>
      <c r="P838" t="str">
        <f t="shared" si="53"/>
        <v>SOBRE MERCADO</v>
      </c>
      <c r="R838" t="e">
        <f>VLOOKUP(A838,FORMULA!A:A,1,0)</f>
        <v>#N/A</v>
      </c>
    </row>
    <row r="839" spans="1:18" x14ac:dyDescent="0.3">
      <c r="A839" t="s">
        <v>6486</v>
      </c>
      <c r="B839" t="str">
        <f>IFERROR(VLOOKUP(A839,'Base ATP'!$1:$1048576,3,0),"")</f>
        <v>VOLKSWAGEN</v>
      </c>
      <c r="C839" s="19" t="str">
        <f>IFERROR(VLOOKUP(A839,'Base ATP'!$1:$1048576,4,0),"")</f>
        <v>SAVEIRO</v>
      </c>
      <c r="D839" s="20">
        <v>11600000</v>
      </c>
      <c r="E839" s="20">
        <v>9600000</v>
      </c>
      <c r="F839" s="13" t="s">
        <v>4033</v>
      </c>
      <c r="G839" s="13">
        <f>IFERROR(IF($F839="ALTA",$D839*1.03,
IF($F839="MEDIA",$D839*1,
IF($F839="BAJA",$D839*0.92,
IF($F839="LIQUIDAR",_xlfn.XLOOKUP(A839,Rotación!$A:$A,Rotación!$O:$O,0,0,-1),"")))),"")</f>
        <v>11600000</v>
      </c>
      <c r="H839" s="13">
        <f>IFERROR(IF($F839="ALTA",$D839*1,
IF($F839="MEDIA",$D839*0.97,
IF($F839="BAJA",$D839*0.9,
IF($F839="LIQUIDAR",_xlfn.XLOOKUP(A839,Rotación!$A:$A,Rotación!$O:$O,0,0,-1),"")))),"")</f>
        <v>11252000</v>
      </c>
      <c r="I839" s="13">
        <f>IFERROR(IF($F839="ALTA",$D839*0.97,
IF($F839="MEDIA",$D839*0.94,
IF($F839="BAJA",$D839*0.87,
IF($F839="LIQUIDAR",_xlfn.XLOOKUP(A839,Rotación!$A:$A,Rotación!$O:$O,0,0,-1),"")))),"")</f>
        <v>10904000</v>
      </c>
      <c r="J839" s="13">
        <f>IFERROR(IF($F839="ALTA",$D839*0.94,
IF($F839="MEDIA",$D839*0.9,
IF($F839="BAJA",$D839*0.85,
IF($F839="LIQUIDAR",_xlfn.XLOOKUP(A839,Rotación!$A:$A,Rotación!$O:$O,0,0,-1),"")))),"")</f>
        <v>10440000</v>
      </c>
      <c r="K839" s="13">
        <f>_xlfn.XLOOKUP(A839,Rotación!$A:$A,Rotación!$P:$P,"",0,-1)</f>
        <v>11590000</v>
      </c>
      <c r="L839" s="25">
        <f t="shared" si="54"/>
        <v>-10000</v>
      </c>
      <c r="M839" s="26">
        <f t="shared" si="55"/>
        <v>0.82758620689655171</v>
      </c>
      <c r="N839" s="22">
        <f>IFERROR(VLOOKUP(A839,'Base ATR'!$1:$1048576,2,0),"")</f>
        <v>46133.709027777775</v>
      </c>
      <c r="O839" s="23">
        <f t="shared" ca="1" si="52"/>
        <v>92.290972222224809</v>
      </c>
      <c r="P839" t="str">
        <f t="shared" si="53"/>
        <v>BAJO MERCADO</v>
      </c>
      <c r="R839" t="e">
        <f>VLOOKUP(A839,FORMULA!A:A,1,0)</f>
        <v>#N/A</v>
      </c>
    </row>
    <row r="840" spans="1:18" x14ac:dyDescent="0.3">
      <c r="A840" t="s">
        <v>5948</v>
      </c>
      <c r="B840" t="str">
        <f>IFERROR(VLOOKUP(A840,'Base ATP'!$1:$1048576,3,0),"")</f>
        <v>KIA</v>
      </c>
      <c r="C840" s="19" t="str">
        <f>IFERROR(VLOOKUP(A840,'Base ATP'!$1:$1048576,4,0),"")</f>
        <v>SPORTAGE</v>
      </c>
      <c r="D840" s="20">
        <v>20700000</v>
      </c>
      <c r="E840" s="20">
        <v>17000000</v>
      </c>
      <c r="F840" s="13" t="s">
        <v>4033</v>
      </c>
      <c r="G840" s="13">
        <f>IFERROR(IF($F840="ALTA",$D840*1.03,
IF($F840="MEDIA",$D840*1,
IF($F840="BAJA",$D840*0.92,
IF($F840="LIQUIDAR",_xlfn.XLOOKUP(A840,Rotación!$A:$A,Rotación!$O:$O,0,0,-1),"")))),"")</f>
        <v>20700000</v>
      </c>
      <c r="H840" s="13">
        <f>IFERROR(IF($F840="ALTA",$D840*1,
IF($F840="MEDIA",$D840*0.97,
IF($F840="BAJA",$D840*0.9,
IF($F840="LIQUIDAR",_xlfn.XLOOKUP(A840,Rotación!$A:$A,Rotación!$O:$O,0,0,-1),"")))),"")</f>
        <v>20079000</v>
      </c>
      <c r="I840" s="13">
        <f>IFERROR(IF($F840="ALTA",$D840*0.97,
IF($F840="MEDIA",$D840*0.94,
IF($F840="BAJA",$D840*0.87,
IF($F840="LIQUIDAR",_xlfn.XLOOKUP(A840,Rotación!$A:$A,Rotación!$O:$O,0,0,-1),"")))),"")</f>
        <v>19458000</v>
      </c>
      <c r="J840" s="13">
        <f>IFERROR(IF($F840="ALTA",$D840*0.94,
IF($F840="MEDIA",$D840*0.9,
IF($F840="BAJA",$D840*0.85,
IF($F840="LIQUIDAR",_xlfn.XLOOKUP(A840,Rotación!$A:$A,Rotación!$O:$O,0,0,-1),"")))),"")</f>
        <v>18630000</v>
      </c>
      <c r="K840" s="13">
        <f>_xlfn.XLOOKUP(A840,Rotación!$A:$A,Rotación!$P:$P,"",0,-1)</f>
        <v>19990000</v>
      </c>
      <c r="L840" s="25">
        <f t="shared" si="54"/>
        <v>-710000</v>
      </c>
      <c r="M840" s="26">
        <f t="shared" si="55"/>
        <v>0.82125603864734298</v>
      </c>
      <c r="N840" s="22">
        <f>IFERROR(VLOOKUP(A840,'Base ATR'!$1:$1048576,2,0),"")</f>
        <v>46133.490972222222</v>
      </c>
      <c r="O840" s="23">
        <f t="shared" ca="1" si="52"/>
        <v>92.509027777778101</v>
      </c>
      <c r="P840" t="str">
        <f t="shared" si="53"/>
        <v>BAJO MERCADO</v>
      </c>
      <c r="R840" t="e">
        <f>VLOOKUP(A840,FORMULA!A:A,1,0)</f>
        <v>#N/A</v>
      </c>
    </row>
    <row r="841" spans="1:18" x14ac:dyDescent="0.3">
      <c r="A841" t="s">
        <v>5266</v>
      </c>
      <c r="B841" t="str">
        <f>IFERROR(VLOOKUP(A841,'Base ATP'!$1:$1048576,3,0),"")</f>
        <v>DFSK</v>
      </c>
      <c r="C841" s="19">
        <f>IFERROR(VLOOKUP(A841,'Base ATP'!$1:$1048576,4,0),"")</f>
        <v>500</v>
      </c>
      <c r="D841" s="20">
        <v>11600000</v>
      </c>
      <c r="E841" s="20">
        <v>10000000</v>
      </c>
      <c r="F841" s="13" t="s">
        <v>4033</v>
      </c>
      <c r="G841" s="13">
        <f>IFERROR(IF($F841="ALTA",$D841*1.03,
IF($F841="MEDIA",$D841*1,
IF($F841="BAJA",$D841*0.92,
IF($F841="LIQUIDAR",_xlfn.XLOOKUP(A841,Rotación!$A:$A,Rotación!$O:$O,0,0,-1),"")))),"")</f>
        <v>11600000</v>
      </c>
      <c r="H841" s="13">
        <f>IFERROR(IF($F841="ALTA",$D841*1,
IF($F841="MEDIA",$D841*0.97,
IF($F841="BAJA",$D841*0.9,
IF($F841="LIQUIDAR",_xlfn.XLOOKUP(A841,Rotación!$A:$A,Rotación!$O:$O,0,0,-1),"")))),"")</f>
        <v>11252000</v>
      </c>
      <c r="I841" s="13">
        <f>IFERROR(IF($F841="ALTA",$D841*0.97,
IF($F841="MEDIA",$D841*0.94,
IF($F841="BAJA",$D841*0.87,
IF($F841="LIQUIDAR",_xlfn.XLOOKUP(A841,Rotación!$A:$A,Rotación!$O:$O,0,0,-1),"")))),"")</f>
        <v>10904000</v>
      </c>
      <c r="J841" s="13">
        <f>IFERROR(IF($F841="ALTA",$D841*0.94,
IF($F841="MEDIA",$D841*0.9,
IF($F841="BAJA",$D841*0.85,
IF($F841="LIQUIDAR",_xlfn.XLOOKUP(A841,Rotación!$A:$A,Rotación!$O:$O,0,0,-1),"")))),"")</f>
        <v>10440000</v>
      </c>
      <c r="K841" s="13">
        <f>_xlfn.XLOOKUP(A841,Rotación!$A:$A,Rotación!$P:$P,"",0,-1)</f>
        <v>11290000</v>
      </c>
      <c r="L841" s="25">
        <f t="shared" si="54"/>
        <v>-310000</v>
      </c>
      <c r="M841" s="26">
        <f t="shared" si="55"/>
        <v>0.86206896551724133</v>
      </c>
      <c r="N841" s="22">
        <f>IFERROR(VLOOKUP(A841,'Base ATR'!$1:$1048576,2,0),"")</f>
        <v>46153.703472222223</v>
      </c>
      <c r="O841" s="23">
        <f t="shared" ca="1" si="52"/>
        <v>72.296527777776646</v>
      </c>
      <c r="P841" t="str">
        <f t="shared" si="53"/>
        <v>BAJO MERCADO</v>
      </c>
      <c r="R841" t="e">
        <f>VLOOKUP(A841,FORMULA!A:A,1,0)</f>
        <v>#N/A</v>
      </c>
    </row>
    <row r="842" spans="1:18" x14ac:dyDescent="0.3">
      <c r="A842" t="s">
        <v>5976</v>
      </c>
      <c r="B842" t="str">
        <f>IFERROR(VLOOKUP(A842,'Base ATP'!$1:$1048576,3,0),"")</f>
        <v>MG</v>
      </c>
      <c r="C842" s="19" t="str">
        <f>IFERROR(VLOOKUP(A842,'Base ATP'!$1:$1048576,4,0),"")</f>
        <v>NEW ZX</v>
      </c>
      <c r="D842" s="20">
        <v>7500000</v>
      </c>
      <c r="E842" s="20">
        <v>6000000</v>
      </c>
      <c r="F842" s="13" t="s">
        <v>4033</v>
      </c>
      <c r="G842" s="13">
        <f>IFERROR(IF($F842="ALTA",$D842*1.03,
IF($F842="MEDIA",$D842*1,
IF($F842="BAJA",$D842*0.92,
IF($F842="LIQUIDAR",_xlfn.XLOOKUP(A842,Rotación!$A:$A,Rotación!$O:$O,0,0,-1),"")))),"")</f>
        <v>7500000</v>
      </c>
      <c r="H842" s="13">
        <f>IFERROR(IF($F842="ALTA",$D842*1,
IF($F842="MEDIA",$D842*0.97,
IF($F842="BAJA",$D842*0.9,
IF($F842="LIQUIDAR",_xlfn.XLOOKUP(A842,Rotación!$A:$A,Rotación!$O:$O,0,0,-1),"")))),"")</f>
        <v>7275000</v>
      </c>
      <c r="I842" s="13">
        <f>IFERROR(IF($F842="ALTA",$D842*0.97,
IF($F842="MEDIA",$D842*0.94,
IF($F842="BAJA",$D842*0.87,
IF($F842="LIQUIDAR",_xlfn.XLOOKUP(A842,Rotación!$A:$A,Rotación!$O:$O,0,0,-1),"")))),"")</f>
        <v>7050000</v>
      </c>
      <c r="J842" s="13">
        <f>IFERROR(IF($F842="ALTA",$D842*0.94,
IF($F842="MEDIA",$D842*0.9,
IF($F842="BAJA",$D842*0.85,
IF($F842="LIQUIDAR",_xlfn.XLOOKUP(A842,Rotación!$A:$A,Rotación!$O:$O,0,0,-1),"")))),"")</f>
        <v>6750000</v>
      </c>
      <c r="K842" s="13" t="str">
        <f>_xlfn.XLOOKUP(A842,Rotación!$A:$A,Rotación!$P:$P,"",0,-1)</f>
        <v/>
      </c>
      <c r="L842" s="25" t="e">
        <f t="shared" si="54"/>
        <v>#VALUE!</v>
      </c>
      <c r="M842" s="26">
        <f t="shared" si="55"/>
        <v>0.8</v>
      </c>
      <c r="N842" s="22">
        <f>IFERROR(VLOOKUP(A842,'Base ATR'!$1:$1048576,2,0),"")</f>
        <v>46133.745138888888</v>
      </c>
      <c r="O842" s="23">
        <f t="shared" ca="1" si="52"/>
        <v>92.254861111112405</v>
      </c>
      <c r="P842" t="str">
        <f t="shared" si="53"/>
        <v>SOBRE MERCADO</v>
      </c>
      <c r="R842" t="e">
        <f>VLOOKUP(A842,FORMULA!A:A,1,0)</f>
        <v>#N/A</v>
      </c>
    </row>
    <row r="843" spans="1:18" x14ac:dyDescent="0.3">
      <c r="A843" t="s">
        <v>6487</v>
      </c>
      <c r="B843" t="str">
        <f>IFERROR(VLOOKUP(A843,'Base ATP'!$1:$1048576,3,0),"")</f>
        <v>JAECOO</v>
      </c>
      <c r="C843" s="19">
        <f>IFERROR(VLOOKUP(A843,'Base ATP'!$1:$1048576,4,0),"")</f>
        <v>7</v>
      </c>
      <c r="D843" s="20">
        <v>21600000</v>
      </c>
      <c r="E843" s="20">
        <v>17500000</v>
      </c>
      <c r="F843" s="13" t="s">
        <v>4033</v>
      </c>
      <c r="G843" s="13">
        <f>IFERROR(IF($F843="ALTA",$D843*1.03,
IF($F843="MEDIA",$D843*1,
IF($F843="BAJA",$D843*0.92,
IF($F843="LIQUIDAR",_xlfn.XLOOKUP(A843,Rotación!$A:$A,Rotación!$O:$O,0,0,-1),"")))),"")</f>
        <v>21600000</v>
      </c>
      <c r="H843" s="13">
        <f>IFERROR(IF($F843="ALTA",$D843*1,
IF($F843="MEDIA",$D843*0.97,
IF($F843="BAJA",$D843*0.9,
IF($F843="LIQUIDAR",_xlfn.XLOOKUP(A843,Rotación!$A:$A,Rotación!$O:$O,0,0,-1),"")))),"")</f>
        <v>20952000</v>
      </c>
      <c r="I843" s="13">
        <f>IFERROR(IF($F843="ALTA",$D843*0.97,
IF($F843="MEDIA",$D843*0.94,
IF($F843="BAJA",$D843*0.87,
IF($F843="LIQUIDAR",_xlfn.XLOOKUP(A843,Rotación!$A:$A,Rotación!$O:$O,0,0,-1),"")))),"")</f>
        <v>20304000</v>
      </c>
      <c r="J843" s="13">
        <f>IFERROR(IF($F843="ALTA",$D843*0.94,
IF($F843="MEDIA",$D843*0.9,
IF($F843="BAJA",$D843*0.85,
IF($F843="LIQUIDAR",_xlfn.XLOOKUP(A843,Rotación!$A:$A,Rotación!$O:$O,0,0,-1),"")))),"")</f>
        <v>19440000</v>
      </c>
      <c r="K843" s="13">
        <f>_xlfn.XLOOKUP(A843,Rotación!$A:$A,Rotación!$P:$P,"",0,-1)</f>
        <v>19990000</v>
      </c>
      <c r="L843" s="25">
        <f t="shared" si="54"/>
        <v>-1610000</v>
      </c>
      <c r="M843" s="26">
        <f t="shared" si="55"/>
        <v>0.81018518518518523</v>
      </c>
      <c r="N843" s="22">
        <f>IFERROR(VLOOKUP(A843,'Base ATR'!$1:$1048576,2,0),"")</f>
        <v>46133.708333333336</v>
      </c>
      <c r="O843" s="23">
        <f t="shared" ca="1" si="52"/>
        <v>92.291666666664241</v>
      </c>
      <c r="P843" t="str">
        <f t="shared" si="53"/>
        <v>BAJO MERCADO</v>
      </c>
      <c r="R843" t="e">
        <f>VLOOKUP(A843,FORMULA!A:A,1,0)</f>
        <v>#N/A</v>
      </c>
    </row>
    <row r="844" spans="1:18" x14ac:dyDescent="0.3">
      <c r="A844" t="s">
        <v>6488</v>
      </c>
      <c r="B844" t="str">
        <f>IFERROR(VLOOKUP(A844,'Base ATP'!$1:$1048576,3,0),"")</f>
        <v>MITSUBISHI</v>
      </c>
      <c r="C844" s="19" t="str">
        <f>IFERROR(VLOOKUP(A844,'Base ATP'!$1:$1048576,4,0),"")</f>
        <v>L200</v>
      </c>
      <c r="D844" s="20">
        <v>18200000</v>
      </c>
      <c r="E844" s="20">
        <v>14500000</v>
      </c>
      <c r="F844" s="13" t="s">
        <v>4033</v>
      </c>
      <c r="G844" s="13">
        <f>IFERROR(IF($F844="ALTA",$D844*1.03,
IF($F844="MEDIA",$D844*1,
IF($F844="BAJA",$D844*0.92,
IF($F844="LIQUIDAR",_xlfn.XLOOKUP(A844,Rotación!$A:$A,Rotación!$O:$O,0,0,-1),"")))),"")</f>
        <v>18200000</v>
      </c>
      <c r="H844" s="13">
        <f>IFERROR(IF($F844="ALTA",$D844*1,
IF($F844="MEDIA",$D844*0.97,
IF($F844="BAJA",$D844*0.9,
IF($F844="LIQUIDAR",_xlfn.XLOOKUP(A844,Rotación!$A:$A,Rotación!$O:$O,0,0,-1),"")))),"")</f>
        <v>17654000</v>
      </c>
      <c r="I844" s="13">
        <f>IFERROR(IF($F844="ALTA",$D844*0.97,
IF($F844="MEDIA",$D844*0.94,
IF($F844="BAJA",$D844*0.87,
IF($F844="LIQUIDAR",_xlfn.XLOOKUP(A844,Rotación!$A:$A,Rotación!$O:$O,0,0,-1),"")))),"")</f>
        <v>17108000</v>
      </c>
      <c r="J844" s="13">
        <f>IFERROR(IF($F844="ALTA",$D844*0.94,
IF($F844="MEDIA",$D844*0.9,
IF($F844="BAJA",$D844*0.85,
IF($F844="LIQUIDAR",_xlfn.XLOOKUP(A844,Rotación!$A:$A,Rotación!$O:$O,0,0,-1),"")))),"")</f>
        <v>16380000</v>
      </c>
      <c r="K844" s="13" t="str">
        <f>_xlfn.XLOOKUP(A844,Rotación!$A:$A,Rotación!$P:$P,"",0,-1)</f>
        <v/>
      </c>
      <c r="L844" s="25" t="e">
        <f t="shared" si="54"/>
        <v>#VALUE!</v>
      </c>
      <c r="M844" s="26">
        <f t="shared" si="55"/>
        <v>0.79670329670329665</v>
      </c>
      <c r="N844" s="22" t="str">
        <f>IFERROR(VLOOKUP(A844,'Base ATR'!$1:$1048576,2,0),"")</f>
        <v/>
      </c>
      <c r="O844" s="23" t="str">
        <f t="shared" ca="1" si="52"/>
        <v/>
      </c>
      <c r="P844" t="str">
        <f t="shared" si="53"/>
        <v/>
      </c>
      <c r="R844" t="e">
        <f>VLOOKUP(A844,FORMULA!A:A,1,0)</f>
        <v>#N/A</v>
      </c>
    </row>
    <row r="845" spans="1:18" x14ac:dyDescent="0.3">
      <c r="A845" t="s">
        <v>6489</v>
      </c>
      <c r="B845" t="str">
        <f>IFERROR(VLOOKUP(A845,'Base ATP'!$1:$1048576,3,0),"")</f>
        <v>ZX AUTO</v>
      </c>
      <c r="C845" s="19" t="str">
        <f>IFERROR(VLOOKUP(A845,'Base ATP'!$1:$1048576,4,0),"")</f>
        <v>TERRALORD</v>
      </c>
      <c r="D845" s="20">
        <v>11100000</v>
      </c>
      <c r="E845" s="20">
        <v>9500000</v>
      </c>
      <c r="F845" s="13" t="s">
        <v>4033</v>
      </c>
      <c r="G845" s="13">
        <f>IFERROR(IF($F845="ALTA",$D845*1.03,
IF($F845="MEDIA",$D845*1,
IF($F845="BAJA",$D845*0.92,
IF($F845="LIQUIDAR",_xlfn.XLOOKUP(A845,Rotación!$A:$A,Rotación!$O:$O,0,0,-1),"")))),"")</f>
        <v>11100000</v>
      </c>
      <c r="H845" s="13">
        <f>IFERROR(IF($F845="ALTA",$D845*1,
IF($F845="MEDIA",$D845*0.97,
IF($F845="BAJA",$D845*0.9,
IF($F845="LIQUIDAR",_xlfn.XLOOKUP(A845,Rotación!$A:$A,Rotación!$O:$O,0,0,-1),"")))),"")</f>
        <v>10767000</v>
      </c>
      <c r="I845" s="13">
        <f>IFERROR(IF($F845="ALTA",$D845*0.97,
IF($F845="MEDIA",$D845*0.94,
IF($F845="BAJA",$D845*0.87,
IF($F845="LIQUIDAR",_xlfn.XLOOKUP(A845,Rotación!$A:$A,Rotación!$O:$O,0,0,-1),"")))),"")</f>
        <v>10434000</v>
      </c>
      <c r="J845" s="13">
        <f>IFERROR(IF($F845="ALTA",$D845*0.94,
IF($F845="MEDIA",$D845*0.9,
IF($F845="BAJA",$D845*0.85,
IF($F845="LIQUIDAR",_xlfn.XLOOKUP(A845,Rotación!$A:$A,Rotación!$O:$O,0,0,-1),"")))),"")</f>
        <v>9990000</v>
      </c>
      <c r="K845" s="13">
        <f>_xlfn.XLOOKUP(A845,Rotación!$A:$A,Rotación!$P:$P,"",0,-1)</f>
        <v>9990000</v>
      </c>
      <c r="L845" s="25">
        <f t="shared" si="54"/>
        <v>-1110000</v>
      </c>
      <c r="M845" s="26">
        <f t="shared" si="55"/>
        <v>0.85585585585585588</v>
      </c>
      <c r="N845" s="22">
        <f>IFERROR(VLOOKUP(A845,'Base ATR'!$1:$1048576,2,0),"")</f>
        <v>46133.751388888886</v>
      </c>
      <c r="O845" s="23">
        <f t="shared" ca="1" si="52"/>
        <v>92.24861111111386</v>
      </c>
      <c r="P845" t="str">
        <f t="shared" si="53"/>
        <v>BAJO MERCADO</v>
      </c>
      <c r="R845" t="e">
        <f>VLOOKUP(A845,FORMULA!A:A,1,0)</f>
        <v>#N/A</v>
      </c>
    </row>
    <row r="846" spans="1:18" x14ac:dyDescent="0.3">
      <c r="A846" t="s">
        <v>6490</v>
      </c>
      <c r="B846" t="str">
        <f>IFERROR(VLOOKUP(A846,'Base ATP'!$1:$1048576,3,0),"")</f>
        <v>FORD</v>
      </c>
      <c r="C846" s="19" t="str">
        <f>IFERROR(VLOOKUP(A846,'Base ATP'!$1:$1048576,4,0),"")</f>
        <v>ECOSPORT</v>
      </c>
      <c r="D846" s="20">
        <v>12400000</v>
      </c>
      <c r="E846" s="20">
        <v>9700000</v>
      </c>
      <c r="F846" s="13" t="s">
        <v>4033</v>
      </c>
      <c r="G846" s="13">
        <f>IFERROR(IF($F846="ALTA",$D846*1.03,
IF($F846="MEDIA",$D846*1,
IF($F846="BAJA",$D846*0.92,
IF($F846="LIQUIDAR",_xlfn.XLOOKUP(A846,Rotación!$A:$A,Rotación!$O:$O,0,0,-1),"")))),"")</f>
        <v>12400000</v>
      </c>
      <c r="H846" s="13">
        <f>IFERROR(IF($F846="ALTA",$D846*1,
IF($F846="MEDIA",$D846*0.97,
IF($F846="BAJA",$D846*0.9,
IF($F846="LIQUIDAR",_xlfn.XLOOKUP(A846,Rotación!$A:$A,Rotación!$O:$O,0,0,-1),"")))),"")</f>
        <v>12028000</v>
      </c>
      <c r="I846" s="13">
        <f>IFERROR(IF($F846="ALTA",$D846*0.97,
IF($F846="MEDIA",$D846*0.94,
IF($F846="BAJA",$D846*0.87,
IF($F846="LIQUIDAR",_xlfn.XLOOKUP(A846,Rotación!$A:$A,Rotación!$O:$O,0,0,-1),"")))),"")</f>
        <v>11656000</v>
      </c>
      <c r="J846" s="13">
        <f>IFERROR(IF($F846="ALTA",$D846*0.94,
IF($F846="MEDIA",$D846*0.9,
IF($F846="BAJA",$D846*0.85,
IF($F846="LIQUIDAR",_xlfn.XLOOKUP(A846,Rotación!$A:$A,Rotación!$O:$O,0,0,-1),"")))),"")</f>
        <v>11160000</v>
      </c>
      <c r="K846" s="13" t="str">
        <f>_xlfn.XLOOKUP(A846,Rotación!$A:$A,Rotación!$P:$P,"",0,-1)</f>
        <v/>
      </c>
      <c r="L846" s="25" t="e">
        <f t="shared" si="54"/>
        <v>#VALUE!</v>
      </c>
      <c r="M846" s="26">
        <f t="shared" si="55"/>
        <v>0.782258064516129</v>
      </c>
      <c r="N846" s="22" t="str">
        <f>IFERROR(VLOOKUP(A846,'Base ATR'!$1:$1048576,2,0),"")</f>
        <v/>
      </c>
      <c r="O846" s="23" t="str">
        <f t="shared" ca="1" si="52"/>
        <v/>
      </c>
      <c r="P846" t="str">
        <f t="shared" si="53"/>
        <v/>
      </c>
      <c r="R846" t="e">
        <f>VLOOKUP(A846,FORMULA!A:A,1,0)</f>
        <v>#N/A</v>
      </c>
    </row>
    <row r="847" spans="1:18" x14ac:dyDescent="0.3">
      <c r="A847" t="s">
        <v>6471</v>
      </c>
      <c r="B847" t="str">
        <f>IFERROR(VLOOKUP(A847,'Base ATP'!$1:$1048576,3,0),"")</f>
        <v>CHEVROLET</v>
      </c>
      <c r="C847" s="19" t="str">
        <f>IFERROR(VLOOKUP(A847,'Base ATP'!$1:$1048576,4,0),"")</f>
        <v>SILVERADO</v>
      </c>
      <c r="D847" s="20">
        <v>54000000</v>
      </c>
      <c r="E847" s="20">
        <v>46000000</v>
      </c>
      <c r="F847" s="13" t="s">
        <v>4033</v>
      </c>
      <c r="G847" s="13">
        <f>IFERROR(IF($F847="ALTA",$D847*1.03,
IF($F847="MEDIA",$D847*1,
IF($F847="BAJA",$D847*0.92,
IF($F847="LIQUIDAR",_xlfn.XLOOKUP(A847,Rotación!$A:$A,Rotación!$O:$O,0,0,-1),"")))),"")</f>
        <v>54000000</v>
      </c>
      <c r="H847" s="13">
        <f>IFERROR(IF($F847="ALTA",$D847*1,
IF($F847="MEDIA",$D847*0.97,
IF($F847="BAJA",$D847*0.9,
IF($F847="LIQUIDAR",_xlfn.XLOOKUP(A847,Rotación!$A:$A,Rotación!$O:$O,0,0,-1),"")))),"")</f>
        <v>52380000</v>
      </c>
      <c r="I847" s="13">
        <f>IFERROR(IF($F847="ALTA",$D847*0.97,
IF($F847="MEDIA",$D847*0.94,
IF($F847="BAJA",$D847*0.87,
IF($F847="LIQUIDAR",_xlfn.XLOOKUP(A847,Rotación!$A:$A,Rotación!$O:$O,0,0,-1),"")))),"")</f>
        <v>50760000</v>
      </c>
      <c r="J847" s="13">
        <f>IFERROR(IF($F847="ALTA",$D847*0.94,
IF($F847="MEDIA",$D847*0.9,
IF($F847="BAJA",$D847*0.85,
IF($F847="LIQUIDAR",_xlfn.XLOOKUP(A847,Rotación!$A:$A,Rotación!$O:$O,0,0,-1),"")))),"")</f>
        <v>48600000</v>
      </c>
      <c r="K847" s="13" t="str">
        <f>_xlfn.XLOOKUP(A847,Rotación!$A:$A,Rotación!$P:$P,"",0,-1)</f>
        <v/>
      </c>
      <c r="L847" s="25" t="e">
        <f t="shared" si="54"/>
        <v>#VALUE!</v>
      </c>
      <c r="M847" s="26">
        <f t="shared" si="55"/>
        <v>0.85185185185185186</v>
      </c>
      <c r="N847" s="22" t="str">
        <f>IFERROR(VLOOKUP(A847,'Base ATR'!$1:$1048576,2,0),"")</f>
        <v/>
      </c>
      <c r="O847" s="23" t="str">
        <f t="shared" ca="1" si="52"/>
        <v/>
      </c>
      <c r="P847" t="str">
        <f t="shared" si="53"/>
        <v/>
      </c>
      <c r="R847" t="e">
        <f>VLOOKUP(A847,FORMULA!A:A,1,0)</f>
        <v>#N/A</v>
      </c>
    </row>
    <row r="848" spans="1:18" x14ac:dyDescent="0.3">
      <c r="A848" t="s">
        <v>6491</v>
      </c>
      <c r="B848" t="str">
        <f>IFERROR(VLOOKUP(A848,'Base ATP'!$1:$1048576,3,0),"")</f>
        <v>HAVAL</v>
      </c>
      <c r="C848" s="19" t="str">
        <f>IFERROR(VLOOKUP(A848,'Base ATP'!$1:$1048576,4,0),"")</f>
        <v>JOLION</v>
      </c>
      <c r="D848" s="20">
        <v>12500000</v>
      </c>
      <c r="E848" s="20">
        <v>10300000</v>
      </c>
      <c r="F848" s="13" t="s">
        <v>4033</v>
      </c>
      <c r="G848" s="13">
        <f>IFERROR(IF($F848="ALTA",$D848*1.03,
IF($F848="MEDIA",$D848*1,
IF($F848="BAJA",$D848*0.92,
IF($F848="LIQUIDAR",_xlfn.XLOOKUP(A848,Rotación!$A:$A,Rotación!$O:$O,0,0,-1),"")))),"")</f>
        <v>12500000</v>
      </c>
      <c r="H848" s="13">
        <f>IFERROR(IF($F848="ALTA",$D848*1,
IF($F848="MEDIA",$D848*0.97,
IF($F848="BAJA",$D848*0.9,
IF($F848="LIQUIDAR",_xlfn.XLOOKUP(A848,Rotación!$A:$A,Rotación!$O:$O,0,0,-1),"")))),"")</f>
        <v>12125000</v>
      </c>
      <c r="I848" s="13">
        <f>IFERROR(IF($F848="ALTA",$D848*0.97,
IF($F848="MEDIA",$D848*0.94,
IF($F848="BAJA",$D848*0.87,
IF($F848="LIQUIDAR",_xlfn.XLOOKUP(A848,Rotación!$A:$A,Rotación!$O:$O,0,0,-1),"")))),"")</f>
        <v>11750000</v>
      </c>
      <c r="J848" s="13">
        <f>IFERROR(IF($F848="ALTA",$D848*0.94,
IF($F848="MEDIA",$D848*0.9,
IF($F848="BAJA",$D848*0.85,
IF($F848="LIQUIDAR",_xlfn.XLOOKUP(A848,Rotación!$A:$A,Rotación!$O:$O,0,0,-1),"")))),"")</f>
        <v>11250000</v>
      </c>
      <c r="K848" s="13">
        <f>_xlfn.XLOOKUP(A848,Rotación!$A:$A,Rotación!$P:$P,"",0,-1)</f>
        <v>12490000</v>
      </c>
      <c r="L848" s="25">
        <f t="shared" si="54"/>
        <v>-10000</v>
      </c>
      <c r="M848" s="26">
        <f t="shared" si="55"/>
        <v>0.82399999999999995</v>
      </c>
      <c r="N848" s="22">
        <f>IFERROR(VLOOKUP(A848,'Base ATR'!$1:$1048576,2,0),"")</f>
        <v>46135.546527777777</v>
      </c>
      <c r="O848" s="23">
        <f t="shared" ca="1" si="52"/>
        <v>90.453472222223354</v>
      </c>
      <c r="P848" t="str">
        <f t="shared" si="53"/>
        <v>BAJO MERCADO</v>
      </c>
      <c r="R848" t="e">
        <f>VLOOKUP(A848,FORMULA!A:A,1,0)</f>
        <v>#N/A</v>
      </c>
    </row>
    <row r="849" spans="1:18" x14ac:dyDescent="0.3">
      <c r="A849" t="s">
        <v>6492</v>
      </c>
      <c r="B849" t="str">
        <f>IFERROR(VLOOKUP(A849,'Base ATP'!$1:$1048576,3,0),"")</f>
        <v>BRILLIANCE</v>
      </c>
      <c r="C849" s="19" t="str">
        <f>IFERROR(VLOOKUP(A849,'Base ATP'!$1:$1048576,4,0),"")</f>
        <v>KONECT</v>
      </c>
      <c r="D849" s="20">
        <v>7400000</v>
      </c>
      <c r="E849" s="20">
        <v>5700000</v>
      </c>
      <c r="F849" s="13" t="s">
        <v>4033</v>
      </c>
      <c r="G849" s="13">
        <f>IFERROR(IF($F849="ALTA",$D849*1.03,
IF($F849="MEDIA",$D849*1,
IF($F849="BAJA",$D849*0.92,
IF($F849="LIQUIDAR",_xlfn.XLOOKUP(A849,Rotación!$A:$A,Rotación!$O:$O,0,0,-1),"")))),"")</f>
        <v>7400000</v>
      </c>
      <c r="H849" s="13">
        <f>IFERROR(IF($F849="ALTA",$D849*1,
IF($F849="MEDIA",$D849*0.97,
IF($F849="BAJA",$D849*0.9,
IF($F849="LIQUIDAR",_xlfn.XLOOKUP(A849,Rotación!$A:$A,Rotación!$O:$O,0,0,-1),"")))),"")</f>
        <v>7178000</v>
      </c>
      <c r="I849" s="13">
        <f>IFERROR(IF($F849="ALTA",$D849*0.97,
IF($F849="MEDIA",$D849*0.94,
IF($F849="BAJA",$D849*0.87,
IF($F849="LIQUIDAR",_xlfn.XLOOKUP(A849,Rotación!$A:$A,Rotación!$O:$O,0,0,-1),"")))),"")</f>
        <v>6956000</v>
      </c>
      <c r="J849" s="13">
        <f>IFERROR(IF($F849="ALTA",$D849*0.94,
IF($F849="MEDIA",$D849*0.9,
IF($F849="BAJA",$D849*0.85,
IF($F849="LIQUIDAR",_xlfn.XLOOKUP(A849,Rotación!$A:$A,Rotación!$O:$O,0,0,-1),"")))),"")</f>
        <v>6660000</v>
      </c>
      <c r="K849" s="13" t="str">
        <f>_xlfn.XLOOKUP(A849,Rotación!$A:$A,Rotación!$P:$P,"",0,-1)</f>
        <v/>
      </c>
      <c r="L849" s="25" t="e">
        <f t="shared" si="54"/>
        <v>#VALUE!</v>
      </c>
      <c r="M849" s="26">
        <f t="shared" si="55"/>
        <v>0.77027027027027029</v>
      </c>
      <c r="N849" s="22" t="str">
        <f>IFERROR(VLOOKUP(A849,'Base ATR'!$1:$1048576,2,0),"")</f>
        <v/>
      </c>
      <c r="O849" s="23" t="str">
        <f t="shared" ref="O849:O912" ca="1" si="56">IF(N849="","",TODAY()-N849)</f>
        <v/>
      </c>
      <c r="P849" t="str">
        <f t="shared" ref="P849:P912" si="57">IF(N849="", "", IF(K849 &gt; D849, "SOBRE MERCADO", IF(K849 &lt; D849, "BAJO MERCADO", "ALINEADO")))</f>
        <v/>
      </c>
      <c r="R849" t="e">
        <f>VLOOKUP(A849,FORMULA!A:A,1,0)</f>
        <v>#N/A</v>
      </c>
    </row>
    <row r="850" spans="1:18" x14ac:dyDescent="0.3">
      <c r="A850" t="s">
        <v>6493</v>
      </c>
      <c r="B850" t="str">
        <f>IFERROR(VLOOKUP(A850,'Base ATP'!$1:$1048576,3,0),"")</f>
        <v/>
      </c>
      <c r="C850" s="19" t="str">
        <f>IFERROR(VLOOKUP(A850,'Base ATP'!$1:$1048576,4,0),"")</f>
        <v/>
      </c>
      <c r="D850" s="20">
        <v>16500000</v>
      </c>
      <c r="E850" s="20">
        <v>13000000</v>
      </c>
      <c r="F850" s="13" t="s">
        <v>4033</v>
      </c>
      <c r="G850" s="13">
        <f>IFERROR(IF($F850="ALTA",$D850*1.03,
IF($F850="MEDIA",$D850*1,
IF($F850="BAJA",$D850*0.92,
IF($F850="LIQUIDAR",_xlfn.XLOOKUP(A850,Rotación!$A:$A,Rotación!$O:$O,0,0,-1),"")))),"")</f>
        <v>16500000</v>
      </c>
      <c r="H850" s="13">
        <f>IFERROR(IF($F850="ALTA",$D850*1,
IF($F850="MEDIA",$D850*0.97,
IF($F850="BAJA",$D850*0.9,
IF($F850="LIQUIDAR",_xlfn.XLOOKUP(A850,Rotación!$A:$A,Rotación!$O:$O,0,0,-1),"")))),"")</f>
        <v>16005000</v>
      </c>
      <c r="I850" s="13">
        <f>IFERROR(IF($F850="ALTA",$D850*0.97,
IF($F850="MEDIA",$D850*0.94,
IF($F850="BAJA",$D850*0.87,
IF($F850="LIQUIDAR",_xlfn.XLOOKUP(A850,Rotación!$A:$A,Rotación!$O:$O,0,0,-1),"")))),"")</f>
        <v>15510000</v>
      </c>
      <c r="J850" s="13">
        <f>IFERROR(IF($F850="ALTA",$D850*0.94,
IF($F850="MEDIA",$D850*0.9,
IF($F850="BAJA",$D850*0.85,
IF($F850="LIQUIDAR",_xlfn.XLOOKUP(A850,Rotación!$A:$A,Rotación!$O:$O,0,0,-1),"")))),"")</f>
        <v>14850000</v>
      </c>
      <c r="K850" s="13" t="str">
        <f>_xlfn.XLOOKUP(A850,Rotación!$A:$A,Rotación!$P:$P,"",0,-1)</f>
        <v/>
      </c>
      <c r="L850" s="25" t="e">
        <f t="shared" si="54"/>
        <v>#VALUE!</v>
      </c>
      <c r="M850" s="26">
        <f t="shared" si="55"/>
        <v>0.78787878787878785</v>
      </c>
      <c r="N850" s="22" t="str">
        <f>IFERROR(VLOOKUP(A850,'Base ATR'!$1:$1048576,2,0),"")</f>
        <v/>
      </c>
      <c r="O850" s="23" t="str">
        <f t="shared" ca="1" si="56"/>
        <v/>
      </c>
      <c r="P850" t="str">
        <f t="shared" si="57"/>
        <v/>
      </c>
      <c r="R850" t="e">
        <f>VLOOKUP(A850,FORMULA!A:A,1,0)</f>
        <v>#N/A</v>
      </c>
    </row>
    <row r="851" spans="1:18" x14ac:dyDescent="0.3">
      <c r="A851" t="s">
        <v>6494</v>
      </c>
      <c r="B851" t="str">
        <f>IFERROR(VLOOKUP(A851,'Base ATP'!$1:$1048576,3,0),"")</f>
        <v>FORD</v>
      </c>
      <c r="C851" s="19" t="str">
        <f>IFERROR(VLOOKUP(A851,'Base ATP'!$1:$1048576,4,0),"")</f>
        <v>ECOSPORT</v>
      </c>
      <c r="D851" s="20">
        <v>8000000</v>
      </c>
      <c r="E851" s="20">
        <v>6000000</v>
      </c>
      <c r="F851" s="13" t="s">
        <v>4033</v>
      </c>
      <c r="G851" s="13">
        <f>IFERROR(IF($F851="ALTA",$D851*1.03,
IF($F851="MEDIA",$D851*1,
IF($F851="BAJA",$D851*0.92,
IF($F851="LIQUIDAR",_xlfn.XLOOKUP(A851,Rotación!$A:$A,Rotación!$O:$O,0,0,-1),"")))),"")</f>
        <v>8000000</v>
      </c>
      <c r="H851" s="13">
        <f>IFERROR(IF($F851="ALTA",$D851*1,
IF($F851="MEDIA",$D851*0.97,
IF($F851="BAJA",$D851*0.9,
IF($F851="LIQUIDAR",_xlfn.XLOOKUP(A851,Rotación!$A:$A,Rotación!$O:$O,0,0,-1),"")))),"")</f>
        <v>7760000</v>
      </c>
      <c r="I851" s="13">
        <f>IFERROR(IF($F851="ALTA",$D851*0.97,
IF($F851="MEDIA",$D851*0.94,
IF($F851="BAJA",$D851*0.87,
IF($F851="LIQUIDAR",_xlfn.XLOOKUP(A851,Rotación!$A:$A,Rotación!$O:$O,0,0,-1),"")))),"")</f>
        <v>7520000</v>
      </c>
      <c r="J851" s="13">
        <f>IFERROR(IF($F851="ALTA",$D851*0.94,
IF($F851="MEDIA",$D851*0.9,
IF($F851="BAJA",$D851*0.85,
IF($F851="LIQUIDAR",_xlfn.XLOOKUP(A851,Rotación!$A:$A,Rotación!$O:$O,0,0,-1),"")))),"")</f>
        <v>7200000</v>
      </c>
      <c r="K851" s="13" t="str">
        <f>_xlfn.XLOOKUP(A851,Rotación!$A:$A,Rotación!$P:$P,"",0,-1)</f>
        <v/>
      </c>
      <c r="L851" s="25" t="e">
        <f t="shared" si="54"/>
        <v>#VALUE!</v>
      </c>
      <c r="M851" s="26">
        <f t="shared" si="55"/>
        <v>0.75</v>
      </c>
      <c r="N851" s="22" t="str">
        <f>IFERROR(VLOOKUP(A851,'Base ATR'!$1:$1048576,2,0),"")</f>
        <v/>
      </c>
      <c r="O851" s="23" t="str">
        <f t="shared" ca="1" si="56"/>
        <v/>
      </c>
      <c r="P851" t="str">
        <f t="shared" si="57"/>
        <v/>
      </c>
      <c r="R851" t="e">
        <f>VLOOKUP(A851,FORMULA!A:A,1,0)</f>
        <v>#N/A</v>
      </c>
    </row>
    <row r="852" spans="1:18" x14ac:dyDescent="0.3">
      <c r="A852" t="s">
        <v>6495</v>
      </c>
      <c r="B852" t="str">
        <f>IFERROR(VLOOKUP(A852,'Base ATP'!$1:$1048576,3,0),"")</f>
        <v>MITSUBISHI</v>
      </c>
      <c r="C852" s="19" t="str">
        <f>IFERROR(VLOOKUP(A852,'Base ATP'!$1:$1048576,4,0),"")</f>
        <v>OUTLANDER</v>
      </c>
      <c r="D852" s="20">
        <v>30000000</v>
      </c>
      <c r="E852" s="20">
        <v>19000000</v>
      </c>
      <c r="F852" s="13" t="s">
        <v>4033</v>
      </c>
      <c r="G852" s="13">
        <f>IFERROR(IF($F852="ALTA",$D852*1.03,
IF($F852="MEDIA",$D852*1,
IF($F852="BAJA",$D852*0.92,
IF($F852="LIQUIDAR",_xlfn.XLOOKUP(A852,Rotación!$A:$A,Rotación!$O:$O,0,0,-1),"")))),"")</f>
        <v>30000000</v>
      </c>
      <c r="H852" s="13">
        <f>IFERROR(IF($F852="ALTA",$D852*1,
IF($F852="MEDIA",$D852*0.97,
IF($F852="BAJA",$D852*0.9,
IF($F852="LIQUIDAR",_xlfn.XLOOKUP(A852,Rotación!$A:$A,Rotación!$O:$O,0,0,-1),"")))),"")</f>
        <v>29100000</v>
      </c>
      <c r="I852" s="13">
        <f>IFERROR(IF($F852="ALTA",$D852*0.97,
IF($F852="MEDIA",$D852*0.94,
IF($F852="BAJA",$D852*0.87,
IF($F852="LIQUIDAR",_xlfn.XLOOKUP(A852,Rotación!$A:$A,Rotación!$O:$O,0,0,-1),"")))),"")</f>
        <v>28200000</v>
      </c>
      <c r="J852" s="13">
        <f>IFERROR(IF($F852="ALTA",$D852*0.94,
IF($F852="MEDIA",$D852*0.9,
IF($F852="BAJA",$D852*0.85,
IF($F852="LIQUIDAR",_xlfn.XLOOKUP(A852,Rotación!$A:$A,Rotación!$O:$O,0,0,-1),"")))),"")</f>
        <v>27000000</v>
      </c>
      <c r="K852" s="13">
        <f>_xlfn.XLOOKUP(A852,Rotación!$A:$A,Rotación!$P:$P,"",0,-1)</f>
        <v>27990000</v>
      </c>
      <c r="L852" s="25">
        <f t="shared" si="54"/>
        <v>-2010000</v>
      </c>
      <c r="M852" s="26">
        <f t="shared" si="55"/>
        <v>0.6333333333333333</v>
      </c>
      <c r="N852" s="22">
        <f>IFERROR(VLOOKUP(A852,'Base ATR'!$1:$1048576,2,0),"")</f>
        <v>46141.734027777777</v>
      </c>
      <c r="O852" s="23">
        <f t="shared" ca="1" si="56"/>
        <v>84.265972222223354</v>
      </c>
      <c r="P852" t="str">
        <f t="shared" si="57"/>
        <v>BAJO MERCADO</v>
      </c>
      <c r="R852" t="e">
        <f>VLOOKUP(A852,FORMULA!A:A,1,0)</f>
        <v>#N/A</v>
      </c>
    </row>
    <row r="853" spans="1:18" x14ac:dyDescent="0.3">
      <c r="A853" t="s">
        <v>6496</v>
      </c>
      <c r="B853" t="str">
        <f>IFERROR(VLOOKUP(A853,'Base ATP'!$1:$1048576,3,0),"")</f>
        <v>BAIC</v>
      </c>
      <c r="C853" s="19" t="str">
        <f>IFERROR(VLOOKUP(A853,'Base ATP'!$1:$1048576,4,0),"")</f>
        <v>X35</v>
      </c>
      <c r="D853" s="20">
        <v>7800000</v>
      </c>
      <c r="E853" s="20">
        <v>6300000</v>
      </c>
      <c r="F853" s="13" t="s">
        <v>4033</v>
      </c>
      <c r="G853" s="13">
        <f>IFERROR(IF($F853="ALTA",$D853*1.03,
IF($F853="MEDIA",$D853*1,
IF($F853="BAJA",$D853*0.92,
IF($F853="LIQUIDAR",_xlfn.XLOOKUP(A853,Rotación!$A:$A,Rotación!$O:$O,0,0,-1),"")))),"")</f>
        <v>7800000</v>
      </c>
      <c r="H853" s="13">
        <f>IFERROR(IF($F853="ALTA",$D853*1,
IF($F853="MEDIA",$D853*0.97,
IF($F853="BAJA",$D853*0.9,
IF($F853="LIQUIDAR",_xlfn.XLOOKUP(A853,Rotación!$A:$A,Rotación!$O:$O,0,0,-1),"")))),"")</f>
        <v>7566000</v>
      </c>
      <c r="I853" s="13">
        <f>IFERROR(IF($F853="ALTA",$D853*0.97,
IF($F853="MEDIA",$D853*0.94,
IF($F853="BAJA",$D853*0.87,
IF($F853="LIQUIDAR",_xlfn.XLOOKUP(A853,Rotación!$A:$A,Rotación!$O:$O,0,0,-1),"")))),"")</f>
        <v>7332000</v>
      </c>
      <c r="J853" s="13">
        <f>IFERROR(IF($F853="ALTA",$D853*0.94,
IF($F853="MEDIA",$D853*0.9,
IF($F853="BAJA",$D853*0.85,
IF($F853="LIQUIDAR",_xlfn.XLOOKUP(A853,Rotación!$A:$A,Rotación!$O:$O,0,0,-1),"")))),"")</f>
        <v>7020000</v>
      </c>
      <c r="K853" s="13" t="str">
        <f>_xlfn.XLOOKUP(A853,Rotación!$A:$A,Rotación!$P:$P,"",0,-1)</f>
        <v/>
      </c>
      <c r="L853" s="25" t="e">
        <f t="shared" si="54"/>
        <v>#VALUE!</v>
      </c>
      <c r="M853" s="26">
        <f t="shared" si="55"/>
        <v>0.80769230769230771</v>
      </c>
      <c r="N853" s="22" t="str">
        <f>IFERROR(VLOOKUP(A853,'Base ATR'!$1:$1048576,2,0),"")</f>
        <v/>
      </c>
      <c r="O853" s="23" t="str">
        <f t="shared" ca="1" si="56"/>
        <v/>
      </c>
      <c r="P853" t="str">
        <f t="shared" si="57"/>
        <v/>
      </c>
      <c r="R853" t="e">
        <f>VLOOKUP(A853,FORMULA!A:A,1,0)</f>
        <v>#N/A</v>
      </c>
    </row>
    <row r="854" spans="1:18" x14ac:dyDescent="0.3">
      <c r="A854" t="s">
        <v>6497</v>
      </c>
      <c r="B854" t="str">
        <f>IFERROR(VLOOKUP(A854,'Base ATP'!$1:$1048576,3,0),"")</f>
        <v>FORD</v>
      </c>
      <c r="C854" s="19" t="str">
        <f>IFERROR(VLOOKUP(A854,'Base ATP'!$1:$1048576,4,0),"")</f>
        <v>NEW EXPLORER</v>
      </c>
      <c r="D854" s="20">
        <v>32100000</v>
      </c>
      <c r="E854" s="20">
        <v>27000000</v>
      </c>
      <c r="F854" s="13" t="s">
        <v>4033</v>
      </c>
      <c r="G854" s="13">
        <f>IFERROR(IF($F854="ALTA",$D854*1.03,
IF($F854="MEDIA",$D854*1,
IF($F854="BAJA",$D854*0.92,
IF($F854="LIQUIDAR",_xlfn.XLOOKUP(A854,Rotación!$A:$A,Rotación!$O:$O,0,0,-1),"")))),"")</f>
        <v>32100000</v>
      </c>
      <c r="H854" s="13">
        <f>IFERROR(IF($F854="ALTA",$D854*1,
IF($F854="MEDIA",$D854*0.97,
IF($F854="BAJA",$D854*0.9,
IF($F854="LIQUIDAR",_xlfn.XLOOKUP(A854,Rotación!$A:$A,Rotación!$O:$O,0,0,-1),"")))),"")</f>
        <v>31137000</v>
      </c>
      <c r="I854" s="13">
        <f>IFERROR(IF($F854="ALTA",$D854*0.97,
IF($F854="MEDIA",$D854*0.94,
IF($F854="BAJA",$D854*0.87,
IF($F854="LIQUIDAR",_xlfn.XLOOKUP(A854,Rotación!$A:$A,Rotación!$O:$O,0,0,-1),"")))),"")</f>
        <v>30174000</v>
      </c>
      <c r="J854" s="13">
        <f>IFERROR(IF($F854="ALTA",$D854*0.94,
IF($F854="MEDIA",$D854*0.9,
IF($F854="BAJA",$D854*0.85,
IF($F854="LIQUIDAR",_xlfn.XLOOKUP(A854,Rotación!$A:$A,Rotación!$O:$O,0,0,-1),"")))),"")</f>
        <v>28890000</v>
      </c>
      <c r="K854" s="13" t="str">
        <f>_xlfn.XLOOKUP(A854,Rotación!$A:$A,Rotación!$P:$P,"",0,-1)</f>
        <v/>
      </c>
      <c r="L854" s="25" t="e">
        <f t="shared" si="54"/>
        <v>#VALUE!</v>
      </c>
      <c r="M854" s="26">
        <f t="shared" si="55"/>
        <v>0.84112149532710279</v>
      </c>
      <c r="N854" s="22" t="str">
        <f>IFERROR(VLOOKUP(A854,'Base ATR'!$1:$1048576,2,0),"")</f>
        <v/>
      </c>
      <c r="O854" s="23" t="str">
        <f t="shared" ca="1" si="56"/>
        <v/>
      </c>
      <c r="P854" t="str">
        <f t="shared" si="57"/>
        <v/>
      </c>
      <c r="R854" t="e">
        <f>VLOOKUP(A854,FORMULA!A:A,1,0)</f>
        <v>#N/A</v>
      </c>
    </row>
    <row r="855" spans="1:18" x14ac:dyDescent="0.3">
      <c r="A855" t="s">
        <v>6498</v>
      </c>
      <c r="B855" t="str">
        <f>IFERROR(VLOOKUP(A855,'Base ATP'!$1:$1048576,3,0),"")</f>
        <v>FORD</v>
      </c>
      <c r="C855" s="19" t="str">
        <f>IFERROR(VLOOKUP(A855,'Base ATP'!$1:$1048576,4,0),"")</f>
        <v>ECOSPORT</v>
      </c>
      <c r="D855" s="20">
        <v>7700000</v>
      </c>
      <c r="E855" s="20">
        <v>6000000</v>
      </c>
      <c r="F855" s="13" t="s">
        <v>4033</v>
      </c>
      <c r="G855" s="13">
        <f>IFERROR(IF($F855="ALTA",$D855*1.03,
IF($F855="MEDIA",$D855*1,
IF($F855="BAJA",$D855*0.92,
IF($F855="LIQUIDAR",_xlfn.XLOOKUP(A855,Rotación!$A:$A,Rotación!$O:$O,0,0,-1),"")))),"")</f>
        <v>7700000</v>
      </c>
      <c r="H855" s="13">
        <f>IFERROR(IF($F855="ALTA",$D855*1,
IF($F855="MEDIA",$D855*0.97,
IF($F855="BAJA",$D855*0.9,
IF($F855="LIQUIDAR",_xlfn.XLOOKUP(A855,Rotación!$A:$A,Rotación!$O:$O,0,0,-1),"")))),"")</f>
        <v>7469000</v>
      </c>
      <c r="I855" s="13">
        <f>IFERROR(IF($F855="ALTA",$D855*0.97,
IF($F855="MEDIA",$D855*0.94,
IF($F855="BAJA",$D855*0.87,
IF($F855="LIQUIDAR",_xlfn.XLOOKUP(A855,Rotación!$A:$A,Rotación!$O:$O,0,0,-1),"")))),"")</f>
        <v>7238000</v>
      </c>
      <c r="J855" s="13">
        <f>IFERROR(IF($F855="ALTA",$D855*0.94,
IF($F855="MEDIA",$D855*0.9,
IF($F855="BAJA",$D855*0.85,
IF($F855="LIQUIDAR",_xlfn.XLOOKUP(A855,Rotación!$A:$A,Rotación!$O:$O,0,0,-1),"")))),"")</f>
        <v>6930000</v>
      </c>
      <c r="K855" s="13" t="str">
        <f>_xlfn.XLOOKUP(A855,Rotación!$A:$A,Rotación!$P:$P,"",0,-1)</f>
        <v/>
      </c>
      <c r="L855" s="25" t="e">
        <f t="shared" si="54"/>
        <v>#VALUE!</v>
      </c>
      <c r="M855" s="26">
        <f t="shared" si="55"/>
        <v>0.77922077922077926</v>
      </c>
      <c r="N855" s="22">
        <f>IFERROR(VLOOKUP(A855,'Base ATR'!$1:$1048576,2,0),"")</f>
        <v>46141.691666666666</v>
      </c>
      <c r="O855" s="23">
        <f t="shared" ca="1" si="56"/>
        <v>84.308333333334303</v>
      </c>
      <c r="P855" t="str">
        <f t="shared" si="57"/>
        <v>SOBRE MERCADO</v>
      </c>
      <c r="R855" t="e">
        <f>VLOOKUP(A855,FORMULA!A:A,1,0)</f>
        <v>#N/A</v>
      </c>
    </row>
    <row r="856" spans="1:18" x14ac:dyDescent="0.3">
      <c r="A856" t="s">
        <v>6499</v>
      </c>
      <c r="B856" t="str">
        <f>IFERROR(VLOOKUP(A856,'Base ATP'!$1:$1048576,3,0),"")</f>
        <v>FORD</v>
      </c>
      <c r="C856" s="19" t="str">
        <f>IFERROR(VLOOKUP(A856,'Base ATP'!$1:$1048576,4,0),"")</f>
        <v>F-150 NEW</v>
      </c>
      <c r="D856" s="20">
        <v>57000000</v>
      </c>
      <c r="E856" s="20">
        <v>46000000</v>
      </c>
      <c r="F856" s="13" t="s">
        <v>5398</v>
      </c>
      <c r="G856" s="13">
        <f>IFERROR(IF($F856="ALTA",$D856*1.03,
IF($F856="MEDIA",$D856*1,
IF($F856="BAJA",$D856*0.92,
IF($F856="LIQUIDAR",_xlfn.XLOOKUP(A856,Rotación!$A:$A,Rotación!$O:$O,0,0,-1),"")))),"")</f>
        <v>52440000</v>
      </c>
      <c r="H856" s="13">
        <f>IFERROR(IF($F856="ALTA",$D856*1,
IF($F856="MEDIA",$D856*0.97,
IF($F856="BAJA",$D856*0.9,
IF($F856="LIQUIDAR",_xlfn.XLOOKUP(A856,Rotación!$A:$A,Rotación!$O:$O,0,0,-1),"")))),"")</f>
        <v>51300000</v>
      </c>
      <c r="I856" s="13">
        <f>IFERROR(IF($F856="ALTA",$D856*0.97,
IF($F856="MEDIA",$D856*0.94,
IF($F856="BAJA",$D856*0.87,
IF($F856="LIQUIDAR",_xlfn.XLOOKUP(A856,Rotación!$A:$A,Rotación!$O:$O,0,0,-1),"")))),"")</f>
        <v>49590000</v>
      </c>
      <c r="J856" s="13">
        <f>IFERROR(IF($F856="ALTA",$D856*0.94,
IF($F856="MEDIA",$D856*0.9,
IF($F856="BAJA",$D856*0.85,
IF($F856="LIQUIDAR",_xlfn.XLOOKUP(A856,Rotación!$A:$A,Rotación!$O:$O,0,0,-1),"")))),"")</f>
        <v>48450000</v>
      </c>
      <c r="K856" s="13" t="str">
        <f>_xlfn.XLOOKUP(A856,Rotación!$A:$A,Rotación!$P:$P,"",0,-1)</f>
        <v/>
      </c>
      <c r="L856" s="25" t="e">
        <f t="shared" si="54"/>
        <v>#VALUE!</v>
      </c>
      <c r="M856" s="26">
        <f t="shared" si="55"/>
        <v>0.80701754385964908</v>
      </c>
      <c r="N856" s="22" t="str">
        <f>IFERROR(VLOOKUP(A856,'Base ATR'!$1:$1048576,2,0),"")</f>
        <v/>
      </c>
      <c r="O856" s="23" t="str">
        <f t="shared" ca="1" si="56"/>
        <v/>
      </c>
      <c r="P856" t="str">
        <f t="shared" si="57"/>
        <v/>
      </c>
      <c r="R856" t="e">
        <f>VLOOKUP(A856,FORMULA!A:A,1,0)</f>
        <v>#N/A</v>
      </c>
    </row>
    <row r="857" spans="1:18" x14ac:dyDescent="0.3">
      <c r="A857" t="s">
        <v>6500</v>
      </c>
      <c r="B857" t="str">
        <f>IFERROR(VLOOKUP(A857,'Base ATP'!$1:$1048576,3,0),"")</f>
        <v>CITROEN</v>
      </c>
      <c r="C857" s="19" t="str">
        <f>IFERROR(VLOOKUP(A857,'Base ATP'!$1:$1048576,4,0),"")</f>
        <v>C4</v>
      </c>
      <c r="D857" s="20">
        <v>17900000</v>
      </c>
      <c r="E857" s="20">
        <v>14500000</v>
      </c>
      <c r="F857" s="13" t="s">
        <v>4033</v>
      </c>
      <c r="G857" s="13">
        <f>IFERROR(IF($F857="ALTA",$D857*1.03,
IF($F857="MEDIA",$D857*1,
IF($F857="BAJA",$D857*0.92,
IF($F857="LIQUIDAR",_xlfn.XLOOKUP(A857,Rotación!$A:$A,Rotación!$O:$O,0,0,-1),"")))),"")</f>
        <v>17900000</v>
      </c>
      <c r="H857" s="13">
        <f>IFERROR(IF($F857="ALTA",$D857*1,
IF($F857="MEDIA",$D857*0.97,
IF($F857="BAJA",$D857*0.9,
IF($F857="LIQUIDAR",_xlfn.XLOOKUP(A857,Rotación!$A:$A,Rotación!$O:$O,0,0,-1),"")))),"")</f>
        <v>17363000</v>
      </c>
      <c r="I857" s="13">
        <f>IFERROR(IF($F857="ALTA",$D857*0.97,
IF($F857="MEDIA",$D857*0.94,
IF($F857="BAJA",$D857*0.87,
IF($F857="LIQUIDAR",_xlfn.XLOOKUP(A857,Rotación!$A:$A,Rotación!$O:$O,0,0,-1),"")))),"")</f>
        <v>16826000</v>
      </c>
      <c r="J857" s="13">
        <f>IFERROR(IF($F857="ALTA",$D857*0.94,
IF($F857="MEDIA",$D857*0.9,
IF($F857="BAJA",$D857*0.85,
IF($F857="LIQUIDAR",_xlfn.XLOOKUP(A857,Rotación!$A:$A,Rotación!$O:$O,0,0,-1),"")))),"")</f>
        <v>16110000</v>
      </c>
      <c r="K857" s="13" t="str">
        <f>_xlfn.XLOOKUP(A857,Rotación!$A:$A,Rotación!$P:$P,"",0,-1)</f>
        <v/>
      </c>
      <c r="L857" s="25" t="e">
        <f t="shared" si="54"/>
        <v>#VALUE!</v>
      </c>
      <c r="M857" s="26">
        <f t="shared" si="55"/>
        <v>0.81005586592178769</v>
      </c>
      <c r="N857" s="22" t="str">
        <f>IFERROR(VLOOKUP(A857,'Base ATR'!$1:$1048576,2,0),"")</f>
        <v/>
      </c>
      <c r="O857" s="23" t="str">
        <f t="shared" ca="1" si="56"/>
        <v/>
      </c>
      <c r="P857" t="str">
        <f t="shared" si="57"/>
        <v/>
      </c>
      <c r="R857" t="e">
        <f>VLOOKUP(A857,FORMULA!A:A,1,0)</f>
        <v>#N/A</v>
      </c>
    </row>
    <row r="858" spans="1:18" x14ac:dyDescent="0.3">
      <c r="A858" t="s">
        <v>6501</v>
      </c>
      <c r="B858" t="str">
        <f>IFERROR(VLOOKUP(A858,'Base ATP'!$1:$1048576,3,0),"")</f>
        <v>NISSAN</v>
      </c>
      <c r="C858" s="19" t="str">
        <f>IFERROR(VLOOKUP(A858,'Base ATP'!$1:$1048576,4,0),"")</f>
        <v>NAVARA</v>
      </c>
      <c r="D858" s="20">
        <v>30000000</v>
      </c>
      <c r="E858" s="20">
        <v>24000000</v>
      </c>
      <c r="F858" s="13" t="s">
        <v>4033</v>
      </c>
      <c r="G858" s="13">
        <f>IFERROR(IF($F858="ALTA",$D858*1.03,
IF($F858="MEDIA",$D858*1,
IF($F858="BAJA",$D858*0.92,
IF($F858="LIQUIDAR",_xlfn.XLOOKUP(A858,Rotación!$A:$A,Rotación!$O:$O,0,0,-1),"")))),"")</f>
        <v>30000000</v>
      </c>
      <c r="H858" s="13">
        <f>IFERROR(IF($F858="ALTA",$D858*1,
IF($F858="MEDIA",$D858*0.97,
IF($F858="BAJA",$D858*0.9,
IF($F858="LIQUIDAR",_xlfn.XLOOKUP(A858,Rotación!$A:$A,Rotación!$O:$O,0,0,-1),"")))),"")</f>
        <v>29100000</v>
      </c>
      <c r="I858" s="13">
        <f>IFERROR(IF($F858="ALTA",$D858*0.97,
IF($F858="MEDIA",$D858*0.94,
IF($F858="BAJA",$D858*0.87,
IF($F858="LIQUIDAR",_xlfn.XLOOKUP(A858,Rotación!$A:$A,Rotación!$O:$O,0,0,-1),"")))),"")</f>
        <v>28200000</v>
      </c>
      <c r="J858" s="13">
        <f>IFERROR(IF($F858="ALTA",$D858*0.94,
IF($F858="MEDIA",$D858*0.9,
IF($F858="BAJA",$D858*0.85,
IF($F858="LIQUIDAR",_xlfn.XLOOKUP(A858,Rotación!$A:$A,Rotación!$O:$O,0,0,-1),"")))),"")</f>
        <v>27000000</v>
      </c>
      <c r="K858" s="13" t="str">
        <f>_xlfn.XLOOKUP(A858,Rotación!$A:$A,Rotación!$P:$P,"",0,-1)</f>
        <v/>
      </c>
      <c r="L858" s="25" t="e">
        <f t="shared" si="54"/>
        <v>#VALUE!</v>
      </c>
      <c r="M858" s="26">
        <f t="shared" si="55"/>
        <v>0.8</v>
      </c>
      <c r="N858" s="22" t="str">
        <f>IFERROR(VLOOKUP(A858,'Base ATR'!$1:$1048576,2,0),"")</f>
        <v/>
      </c>
      <c r="O858" s="23" t="str">
        <f t="shared" ca="1" si="56"/>
        <v/>
      </c>
      <c r="P858" t="str">
        <f t="shared" si="57"/>
        <v/>
      </c>
      <c r="R858" t="e">
        <f>VLOOKUP(A858,FORMULA!A:A,1,0)</f>
        <v>#N/A</v>
      </c>
    </row>
    <row r="859" spans="1:18" x14ac:dyDescent="0.3">
      <c r="A859" t="s">
        <v>6502</v>
      </c>
      <c r="B859" t="str">
        <f>IFERROR(VLOOKUP(A859,'Base ATP'!$1:$1048576,3,0),"")</f>
        <v>FIAT</v>
      </c>
      <c r="C859" s="19" t="str">
        <f>IFERROR(VLOOKUP(A859,'Base ATP'!$1:$1048576,4,0),"")</f>
        <v>ARGO</v>
      </c>
      <c r="D859" s="20">
        <v>8400000</v>
      </c>
      <c r="E859" s="20">
        <v>6500000</v>
      </c>
      <c r="F859" s="13" t="s">
        <v>4033</v>
      </c>
      <c r="G859" s="13">
        <f>IFERROR(IF($F859="ALTA",$D859*1.03,
IF($F859="MEDIA",$D859*1,
IF($F859="BAJA",$D859*0.92,
IF($F859="LIQUIDAR",_xlfn.XLOOKUP(A859,Rotación!$A:$A,Rotación!$O:$O,0,0,-1),"")))),"")</f>
        <v>8400000</v>
      </c>
      <c r="H859" s="13">
        <f>IFERROR(IF($F859="ALTA",$D859*1,
IF($F859="MEDIA",$D859*0.97,
IF($F859="BAJA",$D859*0.9,
IF($F859="LIQUIDAR",_xlfn.XLOOKUP(A859,Rotación!$A:$A,Rotación!$O:$O,0,0,-1),"")))),"")</f>
        <v>8148000</v>
      </c>
      <c r="I859" s="13">
        <f>IFERROR(IF($F859="ALTA",$D859*0.97,
IF($F859="MEDIA",$D859*0.94,
IF($F859="BAJA",$D859*0.87,
IF($F859="LIQUIDAR",_xlfn.XLOOKUP(A859,Rotación!$A:$A,Rotación!$O:$O,0,0,-1),"")))),"")</f>
        <v>7896000</v>
      </c>
      <c r="J859" s="13">
        <f>IFERROR(IF($F859="ALTA",$D859*0.94,
IF($F859="MEDIA",$D859*0.9,
IF($F859="BAJA",$D859*0.85,
IF($F859="LIQUIDAR",_xlfn.XLOOKUP(A859,Rotación!$A:$A,Rotación!$O:$O,0,0,-1),"")))),"")</f>
        <v>7560000</v>
      </c>
      <c r="K859" s="13" t="str">
        <f>_xlfn.XLOOKUP(A859,Rotación!$A:$A,Rotación!$P:$P,"",0,-1)</f>
        <v/>
      </c>
      <c r="L859" s="25" t="e">
        <f t="shared" si="54"/>
        <v>#VALUE!</v>
      </c>
      <c r="M859" s="26">
        <f t="shared" si="55"/>
        <v>0.77380952380952384</v>
      </c>
      <c r="N859" s="22" t="str">
        <f>IFERROR(VLOOKUP(A859,'Base ATR'!$1:$1048576,2,0),"")</f>
        <v/>
      </c>
      <c r="O859" s="23" t="str">
        <f t="shared" ca="1" si="56"/>
        <v/>
      </c>
      <c r="P859" t="str">
        <f t="shared" si="57"/>
        <v/>
      </c>
      <c r="R859" t="e">
        <f>VLOOKUP(A859,FORMULA!A:A,1,0)</f>
        <v>#N/A</v>
      </c>
    </row>
    <row r="860" spans="1:18" x14ac:dyDescent="0.3">
      <c r="A860" t="s">
        <v>6503</v>
      </c>
      <c r="B860" t="str">
        <f>IFERROR(VLOOKUP(A860,'Base ATP'!$1:$1048576,3,0),"")</f>
        <v>CHEVROLET</v>
      </c>
      <c r="C860" s="19" t="str">
        <f>IFERROR(VLOOKUP(A860,'Base ATP'!$1:$1048576,4,0),"")</f>
        <v>SAIL</v>
      </c>
      <c r="D860" s="20">
        <v>8000000</v>
      </c>
      <c r="E860" s="20">
        <v>6900000</v>
      </c>
      <c r="F860" s="13" t="s">
        <v>5397</v>
      </c>
      <c r="G860" s="13">
        <f>IFERROR(IF($F860="ALTA",$D860*1.03,
IF($F860="MEDIA",$D860*1,
IF($F860="BAJA",$D860*0.92,
IF($F860="LIQUIDAR",_xlfn.XLOOKUP(A860,Rotación!$A:$A,Rotación!$O:$O,0,0,-1),"")))),"")</f>
        <v>8240000</v>
      </c>
      <c r="H860" s="13">
        <f>IFERROR(IF($F860="ALTA",$D860*1,
IF($F860="MEDIA",$D860*0.97,
IF($F860="BAJA",$D860*0.9,
IF($F860="LIQUIDAR",_xlfn.XLOOKUP(A860,Rotación!$A:$A,Rotación!$O:$O,0,0,-1),"")))),"")</f>
        <v>8000000</v>
      </c>
      <c r="I860" s="13">
        <f>IFERROR(IF($F860="ALTA",$D860*0.97,
IF($F860="MEDIA",$D860*0.94,
IF($F860="BAJA",$D860*0.87,
IF($F860="LIQUIDAR",_xlfn.XLOOKUP(A860,Rotación!$A:$A,Rotación!$O:$O,0,0,-1),"")))),"")</f>
        <v>7760000</v>
      </c>
      <c r="J860" s="13">
        <f>IFERROR(IF($F860="ALTA",$D860*0.94,
IF($F860="MEDIA",$D860*0.9,
IF($F860="BAJA",$D860*0.85,
IF($F860="LIQUIDAR",_xlfn.XLOOKUP(A860,Rotación!$A:$A,Rotación!$O:$O,0,0,-1),"")))),"")</f>
        <v>7520000</v>
      </c>
      <c r="K860" s="13" t="str">
        <f>_xlfn.XLOOKUP(A860,Rotación!$A:$A,Rotación!$P:$P,"",0,-1)</f>
        <v/>
      </c>
      <c r="L860" s="25" t="e">
        <f t="shared" si="54"/>
        <v>#VALUE!</v>
      </c>
      <c r="M860" s="26">
        <f t="shared" si="55"/>
        <v>0.86250000000000004</v>
      </c>
      <c r="N860" s="22" t="str">
        <f>IFERROR(VLOOKUP(A860,'Base ATR'!$1:$1048576,2,0),"")</f>
        <v/>
      </c>
      <c r="O860" s="23" t="str">
        <f t="shared" ca="1" si="56"/>
        <v/>
      </c>
      <c r="P860" t="str">
        <f t="shared" si="57"/>
        <v/>
      </c>
      <c r="R860" t="e">
        <f>VLOOKUP(A860,FORMULA!A:A,1,0)</f>
        <v>#N/A</v>
      </c>
    </row>
    <row r="861" spans="1:18" x14ac:dyDescent="0.3">
      <c r="A861" t="s">
        <v>6504</v>
      </c>
      <c r="B861" t="str">
        <f>IFERROR(VLOOKUP(A861,'Base ATP'!$1:$1048576,3,0),"")</f>
        <v>MG</v>
      </c>
      <c r="C861" s="19" t="str">
        <f>IFERROR(VLOOKUP(A861,'Base ATP'!$1:$1048576,4,0),"")</f>
        <v>NEW ZX</v>
      </c>
      <c r="D861" s="20">
        <v>10100000</v>
      </c>
      <c r="E861" s="20">
        <v>8200000</v>
      </c>
      <c r="F861" s="13" t="s">
        <v>4033</v>
      </c>
      <c r="G861" s="13">
        <f>IFERROR(IF($F861="ALTA",$D861*1.03,
IF($F861="MEDIA",$D861*1,
IF($F861="BAJA",$D861*0.92,
IF($F861="LIQUIDAR",_xlfn.XLOOKUP(A861,Rotación!$A:$A,Rotación!$O:$O,0,0,-1),"")))),"")</f>
        <v>10100000</v>
      </c>
      <c r="H861" s="13">
        <f>IFERROR(IF($F861="ALTA",$D861*1,
IF($F861="MEDIA",$D861*0.97,
IF($F861="BAJA",$D861*0.9,
IF($F861="LIQUIDAR",_xlfn.XLOOKUP(A861,Rotación!$A:$A,Rotación!$O:$O,0,0,-1),"")))),"")</f>
        <v>9797000</v>
      </c>
      <c r="I861" s="13">
        <f>IFERROR(IF($F861="ALTA",$D861*0.97,
IF($F861="MEDIA",$D861*0.94,
IF($F861="BAJA",$D861*0.87,
IF($F861="LIQUIDAR",_xlfn.XLOOKUP(A861,Rotación!$A:$A,Rotación!$O:$O,0,0,-1),"")))),"")</f>
        <v>9494000</v>
      </c>
      <c r="J861" s="13">
        <f>IFERROR(IF($F861="ALTA",$D861*0.94,
IF($F861="MEDIA",$D861*0.9,
IF($F861="BAJA",$D861*0.85,
IF($F861="LIQUIDAR",_xlfn.XLOOKUP(A861,Rotación!$A:$A,Rotación!$O:$O,0,0,-1),"")))),"")</f>
        <v>9090000</v>
      </c>
      <c r="K861" s="13" t="str">
        <f>_xlfn.XLOOKUP(A861,Rotación!$A:$A,Rotación!$P:$P,"",0,-1)</f>
        <v/>
      </c>
      <c r="L861" s="25" t="e">
        <f t="shared" si="54"/>
        <v>#VALUE!</v>
      </c>
      <c r="M861" s="26">
        <f t="shared" si="55"/>
        <v>0.81188118811881194</v>
      </c>
      <c r="N861" s="22" t="str">
        <f>IFERROR(VLOOKUP(A861,'Base ATR'!$1:$1048576,2,0),"")</f>
        <v/>
      </c>
      <c r="O861" s="23" t="str">
        <f t="shared" ca="1" si="56"/>
        <v/>
      </c>
      <c r="P861" t="str">
        <f t="shared" si="57"/>
        <v/>
      </c>
      <c r="R861" t="e">
        <f>VLOOKUP(A861,FORMULA!A:A,1,0)</f>
        <v>#N/A</v>
      </c>
    </row>
    <row r="862" spans="1:18" x14ac:dyDescent="0.3">
      <c r="A862" t="s">
        <v>6505</v>
      </c>
      <c r="B862" t="str">
        <f>IFERROR(VLOOKUP(A862,'Base ATP'!$1:$1048576,3,0),"")</f>
        <v>CHEVROLET</v>
      </c>
      <c r="C862" s="19" t="str">
        <f>IFERROR(VLOOKUP(A862,'Base ATP'!$1:$1048576,4,0),"")</f>
        <v>TRACKER II</v>
      </c>
      <c r="D862" s="20">
        <v>8000000</v>
      </c>
      <c r="E862" s="20">
        <v>6500000</v>
      </c>
      <c r="F862" s="13" t="s">
        <v>4033</v>
      </c>
      <c r="G862" s="13">
        <f>IFERROR(IF($F862="ALTA",$D862*1.03,
IF($F862="MEDIA",$D862*1,
IF($F862="BAJA",$D862*0.92,
IF($F862="LIQUIDAR",_xlfn.XLOOKUP(A862,Rotación!$A:$A,Rotación!$O:$O,0,0,-1),"")))),"")</f>
        <v>8000000</v>
      </c>
      <c r="H862" s="13">
        <f>IFERROR(IF($F862="ALTA",$D862*1,
IF($F862="MEDIA",$D862*0.97,
IF($F862="BAJA",$D862*0.9,
IF($F862="LIQUIDAR",_xlfn.XLOOKUP(A862,Rotación!$A:$A,Rotación!$O:$O,0,0,-1),"")))),"")</f>
        <v>7760000</v>
      </c>
      <c r="I862" s="13">
        <f>IFERROR(IF($F862="ALTA",$D862*0.97,
IF($F862="MEDIA",$D862*0.94,
IF($F862="BAJA",$D862*0.87,
IF($F862="LIQUIDAR",_xlfn.XLOOKUP(A862,Rotación!$A:$A,Rotación!$O:$O,0,0,-1),"")))),"")</f>
        <v>7520000</v>
      </c>
      <c r="J862" s="13">
        <f>IFERROR(IF($F862="ALTA",$D862*0.94,
IF($F862="MEDIA",$D862*0.9,
IF($F862="BAJA",$D862*0.85,
IF($F862="LIQUIDAR",_xlfn.XLOOKUP(A862,Rotación!$A:$A,Rotación!$O:$O,0,0,-1),"")))),"")</f>
        <v>7200000</v>
      </c>
      <c r="K862" s="13" t="str">
        <f>_xlfn.XLOOKUP(A862,Rotación!$A:$A,Rotación!$P:$P,"",0,-1)</f>
        <v/>
      </c>
      <c r="L862" s="25" t="e">
        <f t="shared" si="54"/>
        <v>#VALUE!</v>
      </c>
      <c r="M862" s="26">
        <f t="shared" si="55"/>
        <v>0.8125</v>
      </c>
      <c r="N862" s="22" t="str">
        <f>IFERROR(VLOOKUP(A862,'Base ATR'!$1:$1048576,2,0),"")</f>
        <v/>
      </c>
      <c r="O862" s="23" t="str">
        <f t="shared" ca="1" si="56"/>
        <v/>
      </c>
      <c r="P862" t="str">
        <f t="shared" si="57"/>
        <v/>
      </c>
      <c r="R862" t="e">
        <f>VLOOKUP(A862,FORMULA!A:A,1,0)</f>
        <v>#N/A</v>
      </c>
    </row>
    <row r="863" spans="1:18" x14ac:dyDescent="0.3">
      <c r="A863" t="s">
        <v>6506</v>
      </c>
      <c r="B863" t="str">
        <f>IFERROR(VLOOKUP(A863,'Base ATP'!$1:$1048576,3,0),"")</f>
        <v>HAVAL</v>
      </c>
      <c r="C863" s="19" t="str">
        <f>IFERROR(VLOOKUP(A863,'Base ATP'!$1:$1048576,4,0),"")</f>
        <v>JOLION</v>
      </c>
      <c r="D863" s="20">
        <v>12300000</v>
      </c>
      <c r="E863" s="20">
        <v>10000000</v>
      </c>
      <c r="F863" s="13" t="s">
        <v>4033</v>
      </c>
      <c r="G863" s="13">
        <f>IFERROR(IF($F863="ALTA",$D863*1.03,
IF($F863="MEDIA",$D863*1,
IF($F863="BAJA",$D863*0.92,
IF($F863="LIQUIDAR",_xlfn.XLOOKUP(A863,Rotación!$A:$A,Rotación!$O:$O,0,0,-1),"")))),"")</f>
        <v>12300000</v>
      </c>
      <c r="H863" s="13">
        <f>IFERROR(IF($F863="ALTA",$D863*1,
IF($F863="MEDIA",$D863*0.97,
IF($F863="BAJA",$D863*0.9,
IF($F863="LIQUIDAR",_xlfn.XLOOKUP(A863,Rotación!$A:$A,Rotación!$O:$O,0,0,-1),"")))),"")</f>
        <v>11931000</v>
      </c>
      <c r="I863" s="13">
        <f>IFERROR(IF($F863="ALTA",$D863*0.97,
IF($F863="MEDIA",$D863*0.94,
IF($F863="BAJA",$D863*0.87,
IF($F863="LIQUIDAR",_xlfn.XLOOKUP(A863,Rotación!$A:$A,Rotación!$O:$O,0,0,-1),"")))),"")</f>
        <v>11562000</v>
      </c>
      <c r="J863" s="13">
        <f>IFERROR(IF($F863="ALTA",$D863*0.94,
IF($F863="MEDIA",$D863*0.9,
IF($F863="BAJA",$D863*0.85,
IF($F863="LIQUIDAR",_xlfn.XLOOKUP(A863,Rotación!$A:$A,Rotación!$O:$O,0,0,-1),"")))),"")</f>
        <v>11070000</v>
      </c>
      <c r="K863" s="13" t="str">
        <f>_xlfn.XLOOKUP(A863,Rotación!$A:$A,Rotación!$P:$P,"",0,-1)</f>
        <v/>
      </c>
      <c r="L863" s="25" t="e">
        <f t="shared" si="54"/>
        <v>#VALUE!</v>
      </c>
      <c r="M863" s="26">
        <f t="shared" si="55"/>
        <v>0.81300813008130079</v>
      </c>
      <c r="N863" s="22" t="str">
        <f>IFERROR(VLOOKUP(A863,'Base ATR'!$1:$1048576,2,0),"")</f>
        <v/>
      </c>
      <c r="O863" s="23" t="str">
        <f t="shared" ca="1" si="56"/>
        <v/>
      </c>
      <c r="P863" t="str">
        <f t="shared" si="57"/>
        <v/>
      </c>
      <c r="R863" t="e">
        <f>VLOOKUP(A863,FORMULA!A:A,1,0)</f>
        <v>#N/A</v>
      </c>
    </row>
    <row r="864" spans="1:18" x14ac:dyDescent="0.3">
      <c r="A864" t="s">
        <v>6507</v>
      </c>
      <c r="B864" t="str">
        <f>IFERROR(VLOOKUP(A864,'Base ATP'!$1:$1048576,3,0),"")</f>
        <v/>
      </c>
      <c r="C864" s="19" t="str">
        <f>IFERROR(VLOOKUP(A864,'Base ATP'!$1:$1048576,4,0),"")</f>
        <v/>
      </c>
      <c r="D864" s="20">
        <v>18700000</v>
      </c>
      <c r="E864" s="20">
        <v>14800000</v>
      </c>
      <c r="F864" s="13" t="s">
        <v>5398</v>
      </c>
      <c r="G864" s="13">
        <f>IFERROR(IF($F864="ALTA",$D864*1.03,
IF($F864="MEDIA",$D864*1,
IF($F864="BAJA",$D864*0.92,
IF($F864="LIQUIDAR",_xlfn.XLOOKUP(A864,Rotación!$A:$A,Rotación!$O:$O,0,0,-1),"")))),"")</f>
        <v>17204000</v>
      </c>
      <c r="H864" s="13">
        <f>IFERROR(IF($F864="ALTA",$D864*1,
IF($F864="MEDIA",$D864*0.97,
IF($F864="BAJA",$D864*0.9,
IF($F864="LIQUIDAR",_xlfn.XLOOKUP(A864,Rotación!$A:$A,Rotación!$O:$O,0,0,-1),"")))),"")</f>
        <v>16830000</v>
      </c>
      <c r="I864" s="13">
        <f>IFERROR(IF($F864="ALTA",$D864*0.97,
IF($F864="MEDIA",$D864*0.94,
IF($F864="BAJA",$D864*0.87,
IF($F864="LIQUIDAR",_xlfn.XLOOKUP(A864,Rotación!$A:$A,Rotación!$O:$O,0,0,-1),"")))),"")</f>
        <v>16269000</v>
      </c>
      <c r="J864" s="13">
        <f>IFERROR(IF($F864="ALTA",$D864*0.94,
IF($F864="MEDIA",$D864*0.9,
IF($F864="BAJA",$D864*0.85,
IF($F864="LIQUIDAR",_xlfn.XLOOKUP(A864,Rotación!$A:$A,Rotación!$O:$O,0,0,-1),"")))),"")</f>
        <v>15895000</v>
      </c>
      <c r="K864" s="13" t="str">
        <f>_xlfn.XLOOKUP(A864,Rotación!$A:$A,Rotación!$P:$P,"",0,-1)</f>
        <v/>
      </c>
      <c r="L864" s="25" t="e">
        <f t="shared" si="54"/>
        <v>#VALUE!</v>
      </c>
      <c r="M864" s="26">
        <f t="shared" si="55"/>
        <v>0.79144385026737973</v>
      </c>
      <c r="N864" s="22" t="str">
        <f>IFERROR(VLOOKUP(A864,'Base ATR'!$1:$1048576,2,0),"")</f>
        <v/>
      </c>
      <c r="O864" s="23" t="str">
        <f t="shared" ca="1" si="56"/>
        <v/>
      </c>
      <c r="P864" t="str">
        <f t="shared" si="57"/>
        <v/>
      </c>
      <c r="R864" t="e">
        <f>VLOOKUP(A864,FORMULA!A:A,1,0)</f>
        <v>#N/A</v>
      </c>
    </row>
    <row r="865" spans="1:18" x14ac:dyDescent="0.3">
      <c r="A865" t="s">
        <v>6508</v>
      </c>
      <c r="B865" t="str">
        <f>IFERROR(VLOOKUP(A865,'Base ATP'!$1:$1048576,3,0),"")</f>
        <v>SUBARU</v>
      </c>
      <c r="C865" s="19" t="str">
        <f>IFERROR(VLOOKUP(A865,'Base ATP'!$1:$1048576,4,0),"")</f>
        <v>CROSSTREK</v>
      </c>
      <c r="D865" s="20">
        <v>21000000</v>
      </c>
      <c r="E865" s="20">
        <v>18000000</v>
      </c>
      <c r="F865" s="13" t="s">
        <v>5398</v>
      </c>
      <c r="G865" s="13">
        <f>IFERROR(IF($F865="ALTA",$D865*1.03,
IF($F865="MEDIA",$D865*1,
IF($F865="BAJA",$D865*0.92,
IF($F865="LIQUIDAR",_xlfn.XLOOKUP(A865,Rotación!$A:$A,Rotación!$O:$O,0,0,-1),"")))),"")</f>
        <v>19320000</v>
      </c>
      <c r="H865" s="13">
        <f>IFERROR(IF($F865="ALTA",$D865*1,
IF($F865="MEDIA",$D865*0.97,
IF($F865="BAJA",$D865*0.9,
IF($F865="LIQUIDAR",_xlfn.XLOOKUP(A865,Rotación!$A:$A,Rotación!$O:$O,0,0,-1),"")))),"")</f>
        <v>18900000</v>
      </c>
      <c r="I865" s="13">
        <f>IFERROR(IF($F865="ALTA",$D865*0.97,
IF($F865="MEDIA",$D865*0.94,
IF($F865="BAJA",$D865*0.87,
IF($F865="LIQUIDAR",_xlfn.XLOOKUP(A865,Rotación!$A:$A,Rotación!$O:$O,0,0,-1),"")))),"")</f>
        <v>18270000</v>
      </c>
      <c r="J865" s="13">
        <f>IFERROR(IF($F865="ALTA",$D865*0.94,
IF($F865="MEDIA",$D865*0.9,
IF($F865="BAJA",$D865*0.85,
IF($F865="LIQUIDAR",_xlfn.XLOOKUP(A865,Rotación!$A:$A,Rotación!$O:$O,0,0,-1),"")))),"")</f>
        <v>17850000</v>
      </c>
      <c r="K865" s="13" t="str">
        <f>_xlfn.XLOOKUP(A865,Rotación!$A:$A,Rotación!$P:$P,"",0,-1)</f>
        <v/>
      </c>
      <c r="L865" s="25" t="e">
        <f t="shared" si="54"/>
        <v>#VALUE!</v>
      </c>
      <c r="M865" s="26">
        <f t="shared" si="55"/>
        <v>0.8571428571428571</v>
      </c>
      <c r="N865" s="22" t="str">
        <f>IFERROR(VLOOKUP(A865,'Base ATR'!$1:$1048576,2,0),"")</f>
        <v/>
      </c>
      <c r="O865" s="23" t="str">
        <f t="shared" ca="1" si="56"/>
        <v/>
      </c>
      <c r="P865" t="str">
        <f t="shared" si="57"/>
        <v/>
      </c>
      <c r="R865" t="e">
        <f>VLOOKUP(A865,FORMULA!A:A,1,0)</f>
        <v>#N/A</v>
      </c>
    </row>
    <row r="866" spans="1:18" x14ac:dyDescent="0.3">
      <c r="A866" t="s">
        <v>6509</v>
      </c>
      <c r="B866" t="str">
        <f>IFERROR(VLOOKUP(A866,'Base ATP'!$1:$1048576,3,0),"")</f>
        <v>VOLKSWAGEN</v>
      </c>
      <c r="C866" s="19" t="str">
        <f>IFERROR(VLOOKUP(A866,'Base ATP'!$1:$1048576,4,0),"")</f>
        <v>GOL</v>
      </c>
      <c r="D866" s="20">
        <v>7100000</v>
      </c>
      <c r="E866" s="20">
        <v>5600000</v>
      </c>
      <c r="F866" s="13" t="s">
        <v>5398</v>
      </c>
      <c r="G866" s="13">
        <f>IFERROR(IF($F866="ALTA",$D866*1.03,
IF($F866="MEDIA",$D866*1,
IF($F866="BAJA",$D866*0.92,
IF($F866="LIQUIDAR",_xlfn.XLOOKUP(A866,Rotación!$A:$A,Rotación!$O:$O,0,0,-1),"")))),"")</f>
        <v>6532000</v>
      </c>
      <c r="H866" s="13">
        <f>IFERROR(IF($F866="ALTA",$D866*1,
IF($F866="MEDIA",$D866*0.97,
IF($F866="BAJA",$D866*0.9,
IF($F866="LIQUIDAR",_xlfn.XLOOKUP(A866,Rotación!$A:$A,Rotación!$O:$O,0,0,-1),"")))),"")</f>
        <v>6390000</v>
      </c>
      <c r="I866" s="13">
        <f>IFERROR(IF($F866="ALTA",$D866*0.97,
IF($F866="MEDIA",$D866*0.94,
IF($F866="BAJA",$D866*0.87,
IF($F866="LIQUIDAR",_xlfn.XLOOKUP(A866,Rotación!$A:$A,Rotación!$O:$O,0,0,-1),"")))),"")</f>
        <v>6177000</v>
      </c>
      <c r="J866" s="13">
        <f>IFERROR(IF($F866="ALTA",$D866*0.94,
IF($F866="MEDIA",$D866*0.9,
IF($F866="BAJA",$D866*0.85,
IF($F866="LIQUIDAR",_xlfn.XLOOKUP(A866,Rotación!$A:$A,Rotación!$O:$O,0,0,-1),"")))),"")</f>
        <v>6035000</v>
      </c>
      <c r="K866" s="13" t="str">
        <f>_xlfn.XLOOKUP(A866,Rotación!$A:$A,Rotación!$P:$P,"",0,-1)</f>
        <v/>
      </c>
      <c r="L866" s="25" t="e">
        <f t="shared" si="54"/>
        <v>#VALUE!</v>
      </c>
      <c r="M866" s="26">
        <f t="shared" si="55"/>
        <v>0.78873239436619713</v>
      </c>
      <c r="N866" s="22" t="str">
        <f>IFERROR(VLOOKUP(A866,'Base ATR'!$1:$1048576,2,0),"")</f>
        <v/>
      </c>
      <c r="O866" s="23" t="str">
        <f t="shared" ca="1" si="56"/>
        <v/>
      </c>
      <c r="P866" t="str">
        <f t="shared" si="57"/>
        <v/>
      </c>
      <c r="R866" t="e">
        <f>VLOOKUP(A866,FORMULA!A:A,1,0)</f>
        <v>#N/A</v>
      </c>
    </row>
    <row r="867" spans="1:18" x14ac:dyDescent="0.3">
      <c r="A867" t="s">
        <v>6401</v>
      </c>
      <c r="B867" t="str">
        <f>IFERROR(VLOOKUP(A867,'Base ATP'!$1:$1048576,3,0),"")</f>
        <v>NISSAN</v>
      </c>
      <c r="C867" s="19" t="str">
        <f>IFERROR(VLOOKUP(A867,'Base ATP'!$1:$1048576,4,0),"")</f>
        <v>NEW X-TRAIL</v>
      </c>
      <c r="D867" s="20">
        <v>12000000</v>
      </c>
      <c r="E867" s="20">
        <v>9600000</v>
      </c>
      <c r="F867" s="13" t="s">
        <v>5398</v>
      </c>
      <c r="G867" s="13">
        <f>IFERROR(IF($F867="ALTA",$D867*1.03,
IF($F867="MEDIA",$D867*1,
IF($F867="BAJA",$D867*0.92,
IF($F867="LIQUIDAR",_xlfn.XLOOKUP(A867,Rotación!$A:$A,Rotación!$O:$O,0,0,-1),"")))),"")</f>
        <v>11040000</v>
      </c>
      <c r="H867" s="13">
        <f>IFERROR(IF($F867="ALTA",$D867*1,
IF($F867="MEDIA",$D867*0.97,
IF($F867="BAJA",$D867*0.9,
IF($F867="LIQUIDAR",_xlfn.XLOOKUP(A867,Rotación!$A:$A,Rotación!$O:$O,0,0,-1),"")))),"")</f>
        <v>10800000</v>
      </c>
      <c r="I867" s="13">
        <f>IFERROR(IF($F867="ALTA",$D867*0.97,
IF($F867="MEDIA",$D867*0.94,
IF($F867="BAJA",$D867*0.87,
IF($F867="LIQUIDAR",_xlfn.XLOOKUP(A867,Rotación!$A:$A,Rotación!$O:$O,0,0,-1),"")))),"")</f>
        <v>10440000</v>
      </c>
      <c r="J867" s="13">
        <f>IFERROR(IF($F867="ALTA",$D867*0.94,
IF($F867="MEDIA",$D867*0.9,
IF($F867="BAJA",$D867*0.85,
IF($F867="LIQUIDAR",_xlfn.XLOOKUP(A867,Rotación!$A:$A,Rotación!$O:$O,0,0,-1),"")))),"")</f>
        <v>10200000</v>
      </c>
      <c r="K867" s="13" t="str">
        <f>_xlfn.XLOOKUP(A867,Rotación!$A:$A,Rotación!$P:$P,"",0,-1)</f>
        <v/>
      </c>
      <c r="L867" s="25" t="e">
        <f t="shared" si="54"/>
        <v>#VALUE!</v>
      </c>
      <c r="M867" s="26">
        <f t="shared" si="55"/>
        <v>0.8</v>
      </c>
      <c r="N867" s="22">
        <f>IFERROR(VLOOKUP(A867,'Base ATR'!$1:$1048576,2,0),"")</f>
        <v>46126.559027777781</v>
      </c>
      <c r="O867" s="23">
        <f t="shared" ca="1" si="56"/>
        <v>99.440972222218988</v>
      </c>
      <c r="P867" t="str">
        <f t="shared" si="57"/>
        <v>SOBRE MERCADO</v>
      </c>
      <c r="R867" t="e">
        <f>VLOOKUP(A867,FORMULA!A:A,1,0)</f>
        <v>#N/A</v>
      </c>
    </row>
    <row r="868" spans="1:18" x14ac:dyDescent="0.3">
      <c r="A868" t="s">
        <v>6510</v>
      </c>
      <c r="B868" t="str">
        <f>IFERROR(VLOOKUP(A868,'Base ATP'!$1:$1048576,3,0),"")</f>
        <v>TOYOTA</v>
      </c>
      <c r="C868" s="19" t="str">
        <f>IFERROR(VLOOKUP(A868,'Base ATP'!$1:$1048576,4,0),"")</f>
        <v>RUSH</v>
      </c>
      <c r="D868" s="20">
        <v>14000000</v>
      </c>
      <c r="E868" s="20">
        <v>11800000</v>
      </c>
      <c r="F868" s="13" t="s">
        <v>5398</v>
      </c>
      <c r="G868" s="13">
        <f>IFERROR(IF($F868="ALTA",$D868*1.03,
IF($F868="MEDIA",$D868*1,
IF($F868="BAJA",$D868*0.92,
IF($F868="LIQUIDAR",_xlfn.XLOOKUP(A868,Rotación!$A:$A,Rotación!$O:$O,0,0,-1),"")))),"")</f>
        <v>12880000</v>
      </c>
      <c r="H868" s="13">
        <f>IFERROR(IF($F868="ALTA",$D868*1,
IF($F868="MEDIA",$D868*0.97,
IF($F868="BAJA",$D868*0.9,
IF($F868="LIQUIDAR",_xlfn.XLOOKUP(A868,Rotación!$A:$A,Rotación!$O:$O,0,0,-1),"")))),"")</f>
        <v>12600000</v>
      </c>
      <c r="I868" s="13">
        <f>IFERROR(IF($F868="ALTA",$D868*0.97,
IF($F868="MEDIA",$D868*0.94,
IF($F868="BAJA",$D868*0.87,
IF($F868="LIQUIDAR",_xlfn.XLOOKUP(A868,Rotación!$A:$A,Rotación!$O:$O,0,0,-1),"")))),"")</f>
        <v>12180000</v>
      </c>
      <c r="J868" s="13">
        <f>IFERROR(IF($F868="ALTA",$D868*0.94,
IF($F868="MEDIA",$D868*0.9,
IF($F868="BAJA",$D868*0.85,
IF($F868="LIQUIDAR",_xlfn.XLOOKUP(A868,Rotación!$A:$A,Rotación!$O:$O,0,0,-1),"")))),"")</f>
        <v>11900000</v>
      </c>
      <c r="K868" s="13" t="str">
        <f>_xlfn.XLOOKUP(A868,Rotación!$A:$A,Rotación!$P:$P,"",0,-1)</f>
        <v/>
      </c>
      <c r="L868" s="25" t="e">
        <f t="shared" si="54"/>
        <v>#VALUE!</v>
      </c>
      <c r="M868" s="26">
        <f t="shared" si="55"/>
        <v>0.84285714285714286</v>
      </c>
      <c r="N868" s="22" t="str">
        <f>IFERROR(VLOOKUP(A868,'Base ATR'!$1:$1048576,2,0),"")</f>
        <v/>
      </c>
      <c r="O868" s="23" t="str">
        <f t="shared" ca="1" si="56"/>
        <v/>
      </c>
      <c r="P868" t="str">
        <f t="shared" si="57"/>
        <v/>
      </c>
      <c r="R868" t="e">
        <f>VLOOKUP(A868,FORMULA!A:A,1,0)</f>
        <v>#N/A</v>
      </c>
    </row>
    <row r="869" spans="1:18" x14ac:dyDescent="0.3">
      <c r="A869" t="s">
        <v>6511</v>
      </c>
      <c r="B869" t="str">
        <f>IFERROR(VLOOKUP(A869,'Base ATP'!$1:$1048576,3,0),"")</f>
        <v>CHERY</v>
      </c>
      <c r="C869" s="19" t="str">
        <f>IFERROR(VLOOKUP(A869,'Base ATP'!$1:$1048576,4,0),"")</f>
        <v>TIGGO 8</v>
      </c>
      <c r="D869" s="20">
        <v>14800000</v>
      </c>
      <c r="E869" s="20">
        <v>12500000</v>
      </c>
      <c r="F869" s="13" t="s">
        <v>5398</v>
      </c>
      <c r="G869" s="13">
        <f>IFERROR(IF($F869="ALTA",$D869*1.03,
IF($F869="MEDIA",$D869*1,
IF($F869="BAJA",$D869*0.92,
IF($F869="LIQUIDAR",_xlfn.XLOOKUP(A869,Rotación!$A:$A,Rotación!$O:$O,0,0,-1),"")))),"")</f>
        <v>13616000</v>
      </c>
      <c r="H869" s="13">
        <f>IFERROR(IF($F869="ALTA",$D869*1,
IF($F869="MEDIA",$D869*0.97,
IF($F869="BAJA",$D869*0.9,
IF($F869="LIQUIDAR",_xlfn.XLOOKUP(A869,Rotación!$A:$A,Rotación!$O:$O,0,0,-1),"")))),"")</f>
        <v>13320000</v>
      </c>
      <c r="I869" s="13">
        <f>IFERROR(IF($F869="ALTA",$D869*0.97,
IF($F869="MEDIA",$D869*0.94,
IF($F869="BAJA",$D869*0.87,
IF($F869="LIQUIDAR",_xlfn.XLOOKUP(A869,Rotación!$A:$A,Rotación!$O:$O,0,0,-1),"")))),"")</f>
        <v>12876000</v>
      </c>
      <c r="J869" s="13">
        <f>IFERROR(IF($F869="ALTA",$D869*0.94,
IF($F869="MEDIA",$D869*0.9,
IF($F869="BAJA",$D869*0.85,
IF($F869="LIQUIDAR",_xlfn.XLOOKUP(A869,Rotación!$A:$A,Rotación!$O:$O,0,0,-1),"")))),"")</f>
        <v>12580000</v>
      </c>
      <c r="K869" s="13" t="str">
        <f>_xlfn.XLOOKUP(A869,Rotación!$A:$A,Rotación!$P:$P,"",0,-1)</f>
        <v/>
      </c>
      <c r="L869" s="25" t="e">
        <f t="shared" si="54"/>
        <v>#VALUE!</v>
      </c>
      <c r="M869" s="26">
        <f t="shared" si="55"/>
        <v>0.84459459459459463</v>
      </c>
      <c r="N869" s="22" t="str">
        <f>IFERROR(VLOOKUP(A869,'Base ATR'!$1:$1048576,2,0),"")</f>
        <v/>
      </c>
      <c r="O869" s="23" t="str">
        <f t="shared" ca="1" si="56"/>
        <v/>
      </c>
      <c r="P869" t="str">
        <f t="shared" si="57"/>
        <v/>
      </c>
      <c r="R869" t="e">
        <f>VLOOKUP(A869,FORMULA!A:A,1,0)</f>
        <v>#N/A</v>
      </c>
    </row>
    <row r="870" spans="1:18" x14ac:dyDescent="0.3">
      <c r="A870" t="s">
        <v>6512</v>
      </c>
      <c r="B870" t="str">
        <f>IFERROR(VLOOKUP(A870,'Base ATP'!$1:$1048576,3,0),"")</f>
        <v>KIA</v>
      </c>
      <c r="C870" s="19" t="str">
        <f>IFERROR(VLOOKUP(A870,'Base ATP'!$1:$1048576,4,0),"")</f>
        <v>MORNING</v>
      </c>
      <c r="D870" s="20">
        <v>7400000</v>
      </c>
      <c r="E870" s="20">
        <v>6000000</v>
      </c>
      <c r="F870" s="13" t="s">
        <v>5398</v>
      </c>
      <c r="G870" s="13">
        <f>IFERROR(IF($F870="ALTA",$D870*1.03,
IF($F870="MEDIA",$D870*1,
IF($F870="BAJA",$D870*0.92,
IF($F870="LIQUIDAR",_xlfn.XLOOKUP(A870,Rotación!$A:$A,Rotación!$O:$O,0,0,-1),"")))),"")</f>
        <v>6808000</v>
      </c>
      <c r="H870" s="13">
        <f>IFERROR(IF($F870="ALTA",$D870*1,
IF($F870="MEDIA",$D870*0.97,
IF($F870="BAJA",$D870*0.9,
IF($F870="LIQUIDAR",_xlfn.XLOOKUP(A870,Rotación!$A:$A,Rotación!$O:$O,0,0,-1),"")))),"")</f>
        <v>6660000</v>
      </c>
      <c r="I870" s="13">
        <f>IFERROR(IF($F870="ALTA",$D870*0.97,
IF($F870="MEDIA",$D870*0.94,
IF($F870="BAJA",$D870*0.87,
IF($F870="LIQUIDAR",_xlfn.XLOOKUP(A870,Rotación!$A:$A,Rotación!$O:$O,0,0,-1),"")))),"")</f>
        <v>6438000</v>
      </c>
      <c r="J870" s="13">
        <f>IFERROR(IF($F870="ALTA",$D870*0.94,
IF($F870="MEDIA",$D870*0.9,
IF($F870="BAJA",$D870*0.85,
IF($F870="LIQUIDAR",_xlfn.XLOOKUP(A870,Rotación!$A:$A,Rotación!$O:$O,0,0,-1),"")))),"")</f>
        <v>6290000</v>
      </c>
      <c r="K870" s="13" t="str">
        <f>_xlfn.XLOOKUP(A870,Rotación!$A:$A,Rotación!$P:$P,"",0,-1)</f>
        <v/>
      </c>
      <c r="L870" s="25" t="e">
        <f t="shared" si="54"/>
        <v>#VALUE!</v>
      </c>
      <c r="M870" s="26">
        <f t="shared" si="55"/>
        <v>0.81081081081081086</v>
      </c>
      <c r="N870" s="22" t="str">
        <f>IFERROR(VLOOKUP(A870,'Base ATR'!$1:$1048576,2,0),"")</f>
        <v/>
      </c>
      <c r="O870" s="23" t="str">
        <f t="shared" ca="1" si="56"/>
        <v/>
      </c>
      <c r="P870" t="str">
        <f t="shared" si="57"/>
        <v/>
      </c>
      <c r="R870" t="e">
        <f>VLOOKUP(A870,FORMULA!A:A,1,0)</f>
        <v>#N/A</v>
      </c>
    </row>
    <row r="871" spans="1:18" x14ac:dyDescent="0.3">
      <c r="A871" t="s">
        <v>6513</v>
      </c>
      <c r="B871" t="str">
        <f>IFERROR(VLOOKUP(A871,'Base ATP'!$1:$1048576,3,0),"")</f>
        <v>FORD</v>
      </c>
      <c r="C871" s="19" t="str">
        <f>IFERROR(VLOOKUP(A871,'Base ATP'!$1:$1048576,4,0),"")</f>
        <v>NEW EXPLORER</v>
      </c>
      <c r="D871" s="20">
        <v>34100000</v>
      </c>
      <c r="E871" s="20">
        <v>27000000</v>
      </c>
      <c r="F871" s="13" t="s">
        <v>4033</v>
      </c>
      <c r="G871" s="13">
        <f>IFERROR(IF($F871="ALTA",$D871*1.03,
IF($F871="MEDIA",$D871*1,
IF($F871="BAJA",$D871*0.92,
IF($F871="LIQUIDAR",_xlfn.XLOOKUP(A871,Rotación!$A:$A,Rotación!$O:$O,0,0,-1),"")))),"")</f>
        <v>34100000</v>
      </c>
      <c r="H871" s="13">
        <f>IFERROR(IF($F871="ALTA",$D871*1,
IF($F871="MEDIA",$D871*0.97,
IF($F871="BAJA",$D871*0.9,
IF($F871="LIQUIDAR",_xlfn.XLOOKUP(A871,Rotación!$A:$A,Rotación!$O:$O,0,0,-1),"")))),"")</f>
        <v>33077000</v>
      </c>
      <c r="I871" s="13">
        <f>IFERROR(IF($F871="ALTA",$D871*0.97,
IF($F871="MEDIA",$D871*0.94,
IF($F871="BAJA",$D871*0.87,
IF($F871="LIQUIDAR",_xlfn.XLOOKUP(A871,Rotación!$A:$A,Rotación!$O:$O,0,0,-1),"")))),"")</f>
        <v>32054000</v>
      </c>
      <c r="J871" s="13">
        <f>IFERROR(IF($F871="ALTA",$D871*0.94,
IF($F871="MEDIA",$D871*0.9,
IF($F871="BAJA",$D871*0.85,
IF($F871="LIQUIDAR",_xlfn.XLOOKUP(A871,Rotación!$A:$A,Rotación!$O:$O,0,0,-1),"")))),"")</f>
        <v>30690000</v>
      </c>
      <c r="K871" s="13" t="str">
        <f>_xlfn.XLOOKUP(A871,Rotación!$A:$A,Rotación!$P:$P,"",0,-1)</f>
        <v/>
      </c>
      <c r="L871" s="25" t="e">
        <f t="shared" si="54"/>
        <v>#VALUE!</v>
      </c>
      <c r="M871" s="26">
        <f t="shared" si="55"/>
        <v>0.7917888563049853</v>
      </c>
      <c r="N871" s="22" t="str">
        <f>IFERROR(VLOOKUP(A871,'Base ATR'!$1:$1048576,2,0),"")</f>
        <v/>
      </c>
      <c r="O871" s="23" t="str">
        <f t="shared" ca="1" si="56"/>
        <v/>
      </c>
      <c r="P871" t="str">
        <f t="shared" si="57"/>
        <v/>
      </c>
      <c r="R871" t="e">
        <f>VLOOKUP(A871,FORMULA!A:A,1,0)</f>
        <v>#N/A</v>
      </c>
    </row>
    <row r="872" spans="1:18" x14ac:dyDescent="0.3">
      <c r="A872" t="s">
        <v>6514</v>
      </c>
      <c r="B872" t="str">
        <f>IFERROR(VLOOKUP(A872,'Base ATP'!$1:$1048576,3,0),"")</f>
        <v>GREAT WALL</v>
      </c>
      <c r="C872" s="19" t="str">
        <f>IFERROR(VLOOKUP(A872,'Base ATP'!$1:$1048576,4,0),"")</f>
        <v>POER</v>
      </c>
      <c r="D872" s="20">
        <v>18700000</v>
      </c>
      <c r="E872" s="20">
        <v>15200000</v>
      </c>
      <c r="F872" s="13" t="s">
        <v>4033</v>
      </c>
      <c r="G872" s="13">
        <f>IFERROR(IF($F872="ALTA",$D872*1.03,
IF($F872="MEDIA",$D872*1,
IF($F872="BAJA",$D872*0.92,
IF($F872="LIQUIDAR",_xlfn.XLOOKUP(A872,Rotación!$A:$A,Rotación!$O:$O,0,0,-1),"")))),"")</f>
        <v>18700000</v>
      </c>
      <c r="H872" s="13">
        <f>IFERROR(IF($F872="ALTA",$D872*1,
IF($F872="MEDIA",$D872*0.97,
IF($F872="BAJA",$D872*0.9,
IF($F872="LIQUIDAR",_xlfn.XLOOKUP(A872,Rotación!$A:$A,Rotación!$O:$O,0,0,-1),"")))),"")</f>
        <v>18139000</v>
      </c>
      <c r="I872" s="13">
        <f>IFERROR(IF($F872="ALTA",$D872*0.97,
IF($F872="MEDIA",$D872*0.94,
IF($F872="BAJA",$D872*0.87,
IF($F872="LIQUIDAR",_xlfn.XLOOKUP(A872,Rotación!$A:$A,Rotación!$O:$O,0,0,-1),"")))),"")</f>
        <v>17578000</v>
      </c>
      <c r="J872" s="13">
        <f>IFERROR(IF($F872="ALTA",$D872*0.94,
IF($F872="MEDIA",$D872*0.9,
IF($F872="BAJA",$D872*0.85,
IF($F872="LIQUIDAR",_xlfn.XLOOKUP(A872,Rotación!$A:$A,Rotación!$O:$O,0,0,-1),"")))),"")</f>
        <v>16830000</v>
      </c>
      <c r="K872" s="13" t="str">
        <f>_xlfn.XLOOKUP(A872,Rotación!$A:$A,Rotación!$P:$P,"",0,-1)</f>
        <v/>
      </c>
      <c r="L872" s="25" t="e">
        <f t="shared" si="54"/>
        <v>#VALUE!</v>
      </c>
      <c r="M872" s="26">
        <f t="shared" si="55"/>
        <v>0.81283422459893051</v>
      </c>
      <c r="N872" s="22" t="str">
        <f>IFERROR(VLOOKUP(A872,'Base ATR'!$1:$1048576,2,0),"")</f>
        <v/>
      </c>
      <c r="O872" s="23" t="str">
        <f t="shared" ca="1" si="56"/>
        <v/>
      </c>
      <c r="P872" t="str">
        <f t="shared" si="57"/>
        <v/>
      </c>
      <c r="R872" t="e">
        <f>VLOOKUP(A872,FORMULA!A:A,1,0)</f>
        <v>#N/A</v>
      </c>
    </row>
    <row r="873" spans="1:18" x14ac:dyDescent="0.3">
      <c r="A873" t="s">
        <v>6515</v>
      </c>
      <c r="B873" t="str">
        <f>IFERROR(VLOOKUP(A873,'Base ATP'!$1:$1048576,3,0),"")</f>
        <v>HYUNDAI</v>
      </c>
      <c r="C873" s="19" t="str">
        <f>IFERROR(VLOOKUP(A873,'Base ATP'!$1:$1048576,4,0),"")</f>
        <v>ACCENT</v>
      </c>
      <c r="D873" s="20">
        <v>7600000</v>
      </c>
      <c r="E873" s="20">
        <v>5900000</v>
      </c>
      <c r="F873" s="13" t="s">
        <v>4033</v>
      </c>
      <c r="G873" s="13">
        <f>IFERROR(IF($F873="ALTA",$D873*1.03,
IF($F873="MEDIA",$D873*1,
IF($F873="BAJA",$D873*0.92,
IF($F873="LIQUIDAR",_xlfn.XLOOKUP(A873,Rotación!$A:$A,Rotación!$O:$O,0,0,-1),"")))),"")</f>
        <v>7600000</v>
      </c>
      <c r="H873" s="13">
        <f>IFERROR(IF($F873="ALTA",$D873*1,
IF($F873="MEDIA",$D873*0.97,
IF($F873="BAJA",$D873*0.9,
IF($F873="LIQUIDAR",_xlfn.XLOOKUP(A873,Rotación!$A:$A,Rotación!$O:$O,0,0,-1),"")))),"")</f>
        <v>7372000</v>
      </c>
      <c r="I873" s="13">
        <f>IFERROR(IF($F873="ALTA",$D873*0.97,
IF($F873="MEDIA",$D873*0.94,
IF($F873="BAJA",$D873*0.87,
IF($F873="LIQUIDAR",_xlfn.XLOOKUP(A873,Rotación!$A:$A,Rotación!$O:$O,0,0,-1),"")))),"")</f>
        <v>7144000</v>
      </c>
      <c r="J873" s="13">
        <f>IFERROR(IF($F873="ALTA",$D873*0.94,
IF($F873="MEDIA",$D873*0.9,
IF($F873="BAJA",$D873*0.85,
IF($F873="LIQUIDAR",_xlfn.XLOOKUP(A873,Rotación!$A:$A,Rotación!$O:$O,0,0,-1),"")))),"")</f>
        <v>6840000</v>
      </c>
      <c r="K873" s="13" t="str">
        <f>_xlfn.XLOOKUP(A873,Rotación!$A:$A,Rotación!$P:$P,"",0,-1)</f>
        <v/>
      </c>
      <c r="L873" s="25" t="e">
        <f t="shared" si="54"/>
        <v>#VALUE!</v>
      </c>
      <c r="M873" s="26">
        <f t="shared" si="55"/>
        <v>0.77631578947368418</v>
      </c>
      <c r="N873" s="22" t="str">
        <f>IFERROR(VLOOKUP(A873,'Base ATR'!$1:$1048576,2,0),"")</f>
        <v/>
      </c>
      <c r="O873" s="23" t="str">
        <f t="shared" ca="1" si="56"/>
        <v/>
      </c>
      <c r="P873" t="str">
        <f t="shared" si="57"/>
        <v/>
      </c>
      <c r="R873" t="e">
        <f>VLOOKUP(A873,FORMULA!A:A,1,0)</f>
        <v>#N/A</v>
      </c>
    </row>
    <row r="874" spans="1:18" x14ac:dyDescent="0.3">
      <c r="A874" t="s">
        <v>6516</v>
      </c>
      <c r="B874" t="str">
        <f>IFERROR(VLOOKUP(A874,'Base ATP'!$1:$1048576,3,0),"")</f>
        <v>DFSK</v>
      </c>
      <c r="C874" s="19">
        <f>IFERROR(VLOOKUP(A874,'Base ATP'!$1:$1048576,4,0),"")</f>
        <v>560</v>
      </c>
      <c r="D874" s="20">
        <v>7990000</v>
      </c>
      <c r="E874" s="20">
        <v>6500000</v>
      </c>
      <c r="F874" s="13" t="s">
        <v>4033</v>
      </c>
      <c r="G874" s="13">
        <f>IFERROR(IF($F874="ALTA",$D874*1.03,
IF($F874="MEDIA",$D874*1,
IF($F874="BAJA",$D874*0.92,
IF($F874="LIQUIDAR",_xlfn.XLOOKUP(A874,Rotación!$A:$A,Rotación!$O:$O,0,0,-1),"")))),"")</f>
        <v>7990000</v>
      </c>
      <c r="H874" s="13">
        <f>IFERROR(IF($F874="ALTA",$D874*1,
IF($F874="MEDIA",$D874*0.97,
IF($F874="BAJA",$D874*0.9,
IF($F874="LIQUIDAR",_xlfn.XLOOKUP(A874,Rotación!$A:$A,Rotación!$O:$O,0,0,-1),"")))),"")</f>
        <v>7750300</v>
      </c>
      <c r="I874" s="13">
        <f>IFERROR(IF($F874="ALTA",$D874*0.97,
IF($F874="MEDIA",$D874*0.94,
IF($F874="BAJA",$D874*0.87,
IF($F874="LIQUIDAR",_xlfn.XLOOKUP(A874,Rotación!$A:$A,Rotación!$O:$O,0,0,-1),"")))),"")</f>
        <v>7510600</v>
      </c>
      <c r="J874" s="13">
        <f>IFERROR(IF($F874="ALTA",$D874*0.94,
IF($F874="MEDIA",$D874*0.9,
IF($F874="BAJA",$D874*0.85,
IF($F874="LIQUIDAR",_xlfn.XLOOKUP(A874,Rotación!$A:$A,Rotación!$O:$O,0,0,-1),"")))),"")</f>
        <v>7191000</v>
      </c>
      <c r="K874" s="13" t="str">
        <f>_xlfn.XLOOKUP(A874,Rotación!$A:$A,Rotación!$P:$P,"",0,-1)</f>
        <v/>
      </c>
      <c r="L874" s="25" t="e">
        <f t="shared" si="54"/>
        <v>#VALUE!</v>
      </c>
      <c r="M874" s="26">
        <f t="shared" si="55"/>
        <v>0.81351689612015021</v>
      </c>
      <c r="N874" s="22" t="str">
        <f>IFERROR(VLOOKUP(A874,'Base ATR'!$1:$1048576,2,0),"")</f>
        <v/>
      </c>
      <c r="O874" s="23" t="str">
        <f t="shared" ca="1" si="56"/>
        <v/>
      </c>
      <c r="P874" t="str">
        <f t="shared" si="57"/>
        <v/>
      </c>
      <c r="R874" t="e">
        <f>VLOOKUP(A874,FORMULA!A:A,1,0)</f>
        <v>#N/A</v>
      </c>
    </row>
    <row r="875" spans="1:18" x14ac:dyDescent="0.3">
      <c r="A875" t="s">
        <v>6517</v>
      </c>
      <c r="B875" t="str">
        <f>IFERROR(VLOOKUP(A875,'Base ATP'!$1:$1048576,3,0),"")</f>
        <v>SSANGYONG</v>
      </c>
      <c r="C875" s="19" t="str">
        <f>IFERROR(VLOOKUP(A875,'Base ATP'!$1:$1048576,4,0),"")</f>
        <v>NEW KORANDO</v>
      </c>
      <c r="D875" s="20">
        <v>12800000</v>
      </c>
      <c r="E875" s="20">
        <v>10700000</v>
      </c>
      <c r="F875" s="13" t="s">
        <v>4033</v>
      </c>
      <c r="G875" s="13">
        <f>IFERROR(IF($F875="ALTA",$D875*1.03,
IF($F875="MEDIA",$D875*1,
IF($F875="BAJA",$D875*0.92,
IF($F875="LIQUIDAR",_xlfn.XLOOKUP(A875,Rotación!$A:$A,Rotación!$O:$O,0,0,-1),"")))),"")</f>
        <v>12800000</v>
      </c>
      <c r="H875" s="13">
        <f>IFERROR(IF($F875="ALTA",$D875*1,
IF($F875="MEDIA",$D875*0.97,
IF($F875="BAJA",$D875*0.9,
IF($F875="LIQUIDAR",_xlfn.XLOOKUP(A875,Rotación!$A:$A,Rotación!$O:$O,0,0,-1),"")))),"")</f>
        <v>12416000</v>
      </c>
      <c r="I875" s="13">
        <f>IFERROR(IF($F875="ALTA",$D875*0.97,
IF($F875="MEDIA",$D875*0.94,
IF($F875="BAJA",$D875*0.87,
IF($F875="LIQUIDAR",_xlfn.XLOOKUP(A875,Rotación!$A:$A,Rotación!$O:$O,0,0,-1),"")))),"")</f>
        <v>12032000</v>
      </c>
      <c r="J875" s="13">
        <f>IFERROR(IF($F875="ALTA",$D875*0.94,
IF($F875="MEDIA",$D875*0.9,
IF($F875="BAJA",$D875*0.85,
IF($F875="LIQUIDAR",_xlfn.XLOOKUP(A875,Rotación!$A:$A,Rotación!$O:$O,0,0,-1),"")))),"")</f>
        <v>11520000</v>
      </c>
      <c r="K875" s="13" t="str">
        <f>_xlfn.XLOOKUP(A875,Rotación!$A:$A,Rotación!$P:$P,"",0,-1)</f>
        <v/>
      </c>
      <c r="L875" s="25" t="e">
        <f t="shared" si="54"/>
        <v>#VALUE!</v>
      </c>
      <c r="M875" s="26">
        <f t="shared" si="55"/>
        <v>0.8359375</v>
      </c>
      <c r="N875" s="22" t="str">
        <f>IFERROR(VLOOKUP(A875,'Base ATR'!$1:$1048576,2,0),"")</f>
        <v/>
      </c>
      <c r="O875" s="23" t="str">
        <f t="shared" ca="1" si="56"/>
        <v/>
      </c>
      <c r="P875" t="str">
        <f t="shared" si="57"/>
        <v/>
      </c>
      <c r="R875" t="e">
        <f>VLOOKUP(A875,FORMULA!A:A,1,0)</f>
        <v>#N/A</v>
      </c>
    </row>
    <row r="876" spans="1:18" x14ac:dyDescent="0.3">
      <c r="A876" t="s">
        <v>6518</v>
      </c>
      <c r="B876" t="str">
        <f>IFERROR(VLOOKUP(A876,'Base ATP'!$1:$1048576,3,0),"")</f>
        <v>MITSUBISHI</v>
      </c>
      <c r="C876" s="19" t="str">
        <f>IFERROR(VLOOKUP(A876,'Base ATP'!$1:$1048576,4,0),"")</f>
        <v>L200</v>
      </c>
      <c r="D876" s="20">
        <v>21800000</v>
      </c>
      <c r="E876" s="20">
        <v>17000000</v>
      </c>
      <c r="F876" s="13" t="s">
        <v>4033</v>
      </c>
      <c r="G876" s="13">
        <f>IFERROR(IF($F876="ALTA",$D876*1.03,
IF($F876="MEDIA",$D876*1,
IF($F876="BAJA",$D876*0.92,
IF($F876="LIQUIDAR",_xlfn.XLOOKUP(A876,Rotación!$A:$A,Rotación!$O:$O,0,0,-1),"")))),"")</f>
        <v>21800000</v>
      </c>
      <c r="H876" s="13">
        <f>IFERROR(IF($F876="ALTA",$D876*1,
IF($F876="MEDIA",$D876*0.97,
IF($F876="BAJA",$D876*0.9,
IF($F876="LIQUIDAR",_xlfn.XLOOKUP(A876,Rotación!$A:$A,Rotación!$O:$O,0,0,-1),"")))),"")</f>
        <v>21146000</v>
      </c>
      <c r="I876" s="13">
        <f>IFERROR(IF($F876="ALTA",$D876*0.97,
IF($F876="MEDIA",$D876*0.94,
IF($F876="BAJA",$D876*0.87,
IF($F876="LIQUIDAR",_xlfn.XLOOKUP(A876,Rotación!$A:$A,Rotación!$O:$O,0,0,-1),"")))),"")</f>
        <v>20492000</v>
      </c>
      <c r="J876" s="13">
        <f>IFERROR(IF($F876="ALTA",$D876*0.94,
IF($F876="MEDIA",$D876*0.9,
IF($F876="BAJA",$D876*0.85,
IF($F876="LIQUIDAR",_xlfn.XLOOKUP(A876,Rotación!$A:$A,Rotación!$O:$O,0,0,-1),"")))),"")</f>
        <v>19620000</v>
      </c>
      <c r="K876" s="13" t="str">
        <f>_xlfn.XLOOKUP(A876,Rotación!$A:$A,Rotación!$P:$P,"",0,-1)</f>
        <v/>
      </c>
      <c r="L876" s="25" t="e">
        <f t="shared" si="54"/>
        <v>#VALUE!</v>
      </c>
      <c r="M876" s="26">
        <f t="shared" si="55"/>
        <v>0.77981651376146788</v>
      </c>
      <c r="N876" s="22" t="str">
        <f>IFERROR(VLOOKUP(A876,'Base ATR'!$1:$1048576,2,0),"")</f>
        <v/>
      </c>
      <c r="O876" s="23" t="str">
        <f t="shared" ca="1" si="56"/>
        <v/>
      </c>
      <c r="P876" t="str">
        <f t="shared" si="57"/>
        <v/>
      </c>
      <c r="R876" t="e">
        <f>VLOOKUP(A876,FORMULA!A:A,1,0)</f>
        <v>#N/A</v>
      </c>
    </row>
    <row r="877" spans="1:18" x14ac:dyDescent="0.3">
      <c r="A877" t="s">
        <v>6519</v>
      </c>
      <c r="B877" t="str">
        <f>IFERROR(VLOOKUP(A877,'Base ATP'!$1:$1048576,3,0),"")</f>
        <v>CHEVROLET</v>
      </c>
      <c r="C877" s="19" t="str">
        <f>IFERROR(VLOOKUP(A877,'Base ATP'!$1:$1048576,4,0),"")</f>
        <v>CAPTIVA</v>
      </c>
      <c r="D877" s="20">
        <v>13500000</v>
      </c>
      <c r="E877" s="20">
        <v>11000000</v>
      </c>
      <c r="F877" s="13" t="s">
        <v>4033</v>
      </c>
      <c r="G877" s="13">
        <f>IFERROR(IF($F877="ALTA",$D877*1.03,
IF($F877="MEDIA",$D877*1,
IF($F877="BAJA",$D877*0.92,
IF($F877="LIQUIDAR",_xlfn.XLOOKUP(A877,Rotación!$A:$A,Rotación!$O:$O,0,0,-1),"")))),"")</f>
        <v>13500000</v>
      </c>
      <c r="H877" s="13">
        <f>IFERROR(IF($F877="ALTA",$D877*1,
IF($F877="MEDIA",$D877*0.97,
IF($F877="BAJA",$D877*0.9,
IF($F877="LIQUIDAR",_xlfn.XLOOKUP(A877,Rotación!$A:$A,Rotación!$O:$O,0,0,-1),"")))),"")</f>
        <v>13095000</v>
      </c>
      <c r="I877" s="13">
        <f>IFERROR(IF($F877="ALTA",$D877*0.97,
IF($F877="MEDIA",$D877*0.94,
IF($F877="BAJA",$D877*0.87,
IF($F877="LIQUIDAR",_xlfn.XLOOKUP(A877,Rotación!$A:$A,Rotación!$O:$O,0,0,-1),"")))),"")</f>
        <v>12690000</v>
      </c>
      <c r="J877" s="13">
        <f>IFERROR(IF($F877="ALTA",$D877*0.94,
IF($F877="MEDIA",$D877*0.9,
IF($F877="BAJA",$D877*0.85,
IF($F877="LIQUIDAR",_xlfn.XLOOKUP(A877,Rotación!$A:$A,Rotación!$O:$O,0,0,-1),"")))),"")</f>
        <v>12150000</v>
      </c>
      <c r="K877" s="13" t="str">
        <f>_xlfn.XLOOKUP(A877,Rotación!$A:$A,Rotación!$P:$P,"",0,-1)</f>
        <v/>
      </c>
      <c r="L877" s="25" t="e">
        <f t="shared" si="54"/>
        <v>#VALUE!</v>
      </c>
      <c r="M877" s="26">
        <f t="shared" si="55"/>
        <v>0.81481481481481477</v>
      </c>
      <c r="N877" s="22">
        <f>IFERROR(VLOOKUP(A877,'Base ATR'!$1:$1048576,2,0),"")</f>
        <v>46129.668749999997</v>
      </c>
      <c r="O877" s="23">
        <f t="shared" ca="1" si="56"/>
        <v>96.33125000000291</v>
      </c>
      <c r="P877" t="str">
        <f t="shared" si="57"/>
        <v>SOBRE MERCADO</v>
      </c>
      <c r="R877" t="e">
        <f>VLOOKUP(A877,FORMULA!A:A,1,0)</f>
        <v>#N/A</v>
      </c>
    </row>
    <row r="878" spans="1:18" x14ac:dyDescent="0.3">
      <c r="A878" t="s">
        <v>6520</v>
      </c>
      <c r="B878" t="str">
        <f>IFERROR(VLOOKUP(A878,'Base ATP'!$1:$1048576,3,0),"")</f>
        <v>HYUNDAI</v>
      </c>
      <c r="C878" s="19" t="str">
        <f>IFERROR(VLOOKUP(A878,'Base ATP'!$1:$1048576,4,0),"")</f>
        <v>NEW GRAND I10</v>
      </c>
      <c r="D878" s="20">
        <v>9300000</v>
      </c>
      <c r="E878" s="20">
        <v>7000000</v>
      </c>
      <c r="F878" s="13" t="s">
        <v>4033</v>
      </c>
      <c r="G878" s="13">
        <f>IFERROR(IF($F878="ALTA",$D878*1.03,
IF($F878="MEDIA",$D878*1,
IF($F878="BAJA",$D878*0.92,
IF($F878="LIQUIDAR",_xlfn.XLOOKUP(A878,Rotación!$A:$A,Rotación!$O:$O,0,0,-1),"")))),"")</f>
        <v>9300000</v>
      </c>
      <c r="H878" s="13">
        <f>IFERROR(IF($F878="ALTA",$D878*1,
IF($F878="MEDIA",$D878*0.97,
IF($F878="BAJA",$D878*0.9,
IF($F878="LIQUIDAR",_xlfn.XLOOKUP(A878,Rotación!$A:$A,Rotación!$O:$O,0,0,-1),"")))),"")</f>
        <v>9021000</v>
      </c>
      <c r="I878" s="13">
        <f>IFERROR(IF($F878="ALTA",$D878*0.97,
IF($F878="MEDIA",$D878*0.94,
IF($F878="BAJA",$D878*0.87,
IF($F878="LIQUIDAR",_xlfn.XLOOKUP(A878,Rotación!$A:$A,Rotación!$O:$O,0,0,-1),"")))),"")</f>
        <v>8742000</v>
      </c>
      <c r="J878" s="13">
        <f>IFERROR(IF($F878="ALTA",$D878*0.94,
IF($F878="MEDIA",$D878*0.9,
IF($F878="BAJA",$D878*0.85,
IF($F878="LIQUIDAR",_xlfn.XLOOKUP(A878,Rotación!$A:$A,Rotación!$O:$O,0,0,-1),"")))),"")</f>
        <v>8370000</v>
      </c>
      <c r="K878" s="13" t="str">
        <f>_xlfn.XLOOKUP(A878,Rotación!$A:$A,Rotación!$P:$P,"",0,-1)</f>
        <v/>
      </c>
      <c r="L878" s="25" t="e">
        <f t="shared" si="54"/>
        <v>#VALUE!</v>
      </c>
      <c r="M878" s="26">
        <f t="shared" si="55"/>
        <v>0.75268817204301075</v>
      </c>
      <c r="N878" s="22">
        <f>IFERROR(VLOOKUP(A878,'Base ATR'!$1:$1048576,2,0),"")</f>
        <v>46129.669444444444</v>
      </c>
      <c r="O878" s="23">
        <f t="shared" ca="1" si="56"/>
        <v>96.330555555556202</v>
      </c>
      <c r="P878" t="str">
        <f t="shared" si="57"/>
        <v>SOBRE MERCADO</v>
      </c>
      <c r="R878" t="e">
        <f>VLOOKUP(A878,FORMULA!A:A,1,0)</f>
        <v>#N/A</v>
      </c>
    </row>
    <row r="879" spans="1:18" x14ac:dyDescent="0.3">
      <c r="A879" t="s">
        <v>6521</v>
      </c>
      <c r="B879" t="str">
        <f>IFERROR(VLOOKUP(A879,'Base ATP'!$1:$1048576,3,0),"")</f>
        <v>KIA</v>
      </c>
      <c r="C879" s="19" t="str">
        <f>IFERROR(VLOOKUP(A879,'Base ATP'!$1:$1048576,4,0),"")</f>
        <v>ALL NEW CARENS</v>
      </c>
      <c r="D879" s="20">
        <v>16400000</v>
      </c>
      <c r="E879" s="20">
        <v>13800000</v>
      </c>
      <c r="F879" s="13" t="s">
        <v>4033</v>
      </c>
      <c r="G879" s="13">
        <f>IFERROR(IF($F879="ALTA",$D879*1.03,
IF($F879="MEDIA",$D879*1,
IF($F879="BAJA",$D879*0.92,
IF($F879="LIQUIDAR",_xlfn.XLOOKUP(A879,Rotación!$A:$A,Rotación!$O:$O,0,0,-1),"")))),"")</f>
        <v>16400000</v>
      </c>
      <c r="H879" s="13">
        <f>IFERROR(IF($F879="ALTA",$D879*1,
IF($F879="MEDIA",$D879*0.97,
IF($F879="BAJA",$D879*0.9,
IF($F879="LIQUIDAR",_xlfn.XLOOKUP(A879,Rotación!$A:$A,Rotación!$O:$O,0,0,-1),"")))),"")</f>
        <v>15908000</v>
      </c>
      <c r="I879" s="13">
        <f>IFERROR(IF($F879="ALTA",$D879*0.97,
IF($F879="MEDIA",$D879*0.94,
IF($F879="BAJA",$D879*0.87,
IF($F879="LIQUIDAR",_xlfn.XLOOKUP(A879,Rotación!$A:$A,Rotación!$O:$O,0,0,-1),"")))),"")</f>
        <v>15416000</v>
      </c>
      <c r="J879" s="13">
        <f>IFERROR(IF($F879="ALTA",$D879*0.94,
IF($F879="MEDIA",$D879*0.9,
IF($F879="BAJA",$D879*0.85,
IF($F879="LIQUIDAR",_xlfn.XLOOKUP(A879,Rotación!$A:$A,Rotación!$O:$O,0,0,-1),"")))),"")</f>
        <v>14760000</v>
      </c>
      <c r="K879" s="13" t="str">
        <f>_xlfn.XLOOKUP(A879,Rotación!$A:$A,Rotación!$P:$P,"",0,-1)</f>
        <v/>
      </c>
      <c r="L879" s="25" t="e">
        <f t="shared" si="54"/>
        <v>#VALUE!</v>
      </c>
      <c r="M879" s="26">
        <f t="shared" si="55"/>
        <v>0.84146341463414631</v>
      </c>
      <c r="N879" s="22" t="str">
        <f>IFERROR(VLOOKUP(A879,'Base ATR'!$1:$1048576,2,0),"")</f>
        <v/>
      </c>
      <c r="O879" s="23" t="str">
        <f t="shared" ca="1" si="56"/>
        <v/>
      </c>
      <c r="P879" t="str">
        <f t="shared" si="57"/>
        <v/>
      </c>
      <c r="R879" t="e">
        <f>VLOOKUP(A879,FORMULA!A:A,1,0)</f>
        <v>#N/A</v>
      </c>
    </row>
    <row r="880" spans="1:18" x14ac:dyDescent="0.3">
      <c r="A880" t="s">
        <v>962</v>
      </c>
      <c r="B880" t="str">
        <f>IFERROR(VLOOKUP(A880,'Base ATP'!$1:$1048576,3,0),"")</f>
        <v>DFSK</v>
      </c>
      <c r="C880" s="19">
        <f>IFERROR(VLOOKUP(A880,'Base ATP'!$1:$1048576,4,0),"")</f>
        <v>560</v>
      </c>
      <c r="D880" s="20">
        <v>9300000</v>
      </c>
      <c r="E880" s="20">
        <v>7300000</v>
      </c>
      <c r="F880" s="13" t="s">
        <v>4033</v>
      </c>
      <c r="G880" s="13">
        <f>IFERROR(IF($F880="ALTA",$D880*1.03,
IF($F880="MEDIA",$D880*1,
IF($F880="BAJA",$D880*0.92,
IF($F880="LIQUIDAR",_xlfn.XLOOKUP(A880,Rotación!$A:$A,Rotación!$O:$O,0,0,-1),"")))),"")</f>
        <v>9300000</v>
      </c>
      <c r="H880" s="13">
        <f>IFERROR(IF($F880="ALTA",$D880*1,
IF($F880="MEDIA",$D880*0.97,
IF($F880="BAJA",$D880*0.9,
IF($F880="LIQUIDAR",_xlfn.XLOOKUP(A880,Rotación!$A:$A,Rotación!$O:$O,0,0,-1),"")))),"")</f>
        <v>9021000</v>
      </c>
      <c r="I880" s="13">
        <f>IFERROR(IF($F880="ALTA",$D880*0.97,
IF($F880="MEDIA",$D880*0.94,
IF($F880="BAJA",$D880*0.87,
IF($F880="LIQUIDAR",_xlfn.XLOOKUP(A880,Rotación!$A:$A,Rotación!$O:$O,0,0,-1),"")))),"")</f>
        <v>8742000</v>
      </c>
      <c r="J880" s="13">
        <f>IFERROR(IF($F880="ALTA",$D880*0.94,
IF($F880="MEDIA",$D880*0.9,
IF($F880="BAJA",$D880*0.85,
IF($F880="LIQUIDAR",_xlfn.XLOOKUP(A880,Rotación!$A:$A,Rotación!$O:$O,0,0,-1),"")))),"")</f>
        <v>8370000</v>
      </c>
      <c r="K880" s="13" t="str">
        <f>_xlfn.XLOOKUP(A880,Rotación!$A:$A,Rotación!$P:$P,"",0,-1)</f>
        <v/>
      </c>
      <c r="L880" s="25" t="e">
        <f t="shared" si="54"/>
        <v>#VALUE!</v>
      </c>
      <c r="M880" s="26">
        <f t="shared" si="55"/>
        <v>0.78494623655913975</v>
      </c>
      <c r="N880" s="22">
        <f>IFERROR(VLOOKUP(A880,'Base ATR'!$1:$1048576,2,0),"")</f>
        <v>45686.663888888892</v>
      </c>
      <c r="O880" s="23">
        <f t="shared" ca="1" si="56"/>
        <v>539.33611111110804</v>
      </c>
      <c r="P880" t="str">
        <f t="shared" si="57"/>
        <v>SOBRE MERCADO</v>
      </c>
      <c r="R880" t="e">
        <f>VLOOKUP(A880,FORMULA!A:A,1,0)</f>
        <v>#N/A</v>
      </c>
    </row>
    <row r="881" spans="1:18" x14ac:dyDescent="0.3">
      <c r="A881" t="s">
        <v>6522</v>
      </c>
      <c r="B881" t="str">
        <f>IFERROR(VLOOKUP(A881,'Base ATP'!$1:$1048576,3,0),"")</f>
        <v>CHANGAN</v>
      </c>
      <c r="C881" s="19" t="str">
        <f>IFERROR(VLOOKUP(A881,'Base ATP'!$1:$1048576,4,0),"")</f>
        <v>NEW HUNTER</v>
      </c>
      <c r="D881" s="20">
        <v>15400000</v>
      </c>
      <c r="E881" s="20">
        <v>12600000</v>
      </c>
      <c r="F881" s="13" t="s">
        <v>4033</v>
      </c>
      <c r="G881" s="13">
        <f>IFERROR(IF($F881="ALTA",$D881*1.03,
IF($F881="MEDIA",$D881*1,
IF($F881="BAJA",$D881*0.92,
IF($F881="LIQUIDAR",_xlfn.XLOOKUP(A881,Rotación!$A:$A,Rotación!$O:$O,0,0,-1),"")))),"")</f>
        <v>15400000</v>
      </c>
      <c r="H881" s="13">
        <f>IFERROR(IF($F881="ALTA",$D881*1,
IF($F881="MEDIA",$D881*0.97,
IF($F881="BAJA",$D881*0.9,
IF($F881="LIQUIDAR",_xlfn.XLOOKUP(A881,Rotación!$A:$A,Rotación!$O:$O,0,0,-1),"")))),"")</f>
        <v>14938000</v>
      </c>
      <c r="I881" s="13">
        <f>IFERROR(IF($F881="ALTA",$D881*0.97,
IF($F881="MEDIA",$D881*0.94,
IF($F881="BAJA",$D881*0.87,
IF($F881="LIQUIDAR",_xlfn.XLOOKUP(A881,Rotación!$A:$A,Rotación!$O:$O,0,0,-1),"")))),"")</f>
        <v>14476000</v>
      </c>
      <c r="J881" s="13">
        <f>IFERROR(IF($F881="ALTA",$D881*0.94,
IF($F881="MEDIA",$D881*0.9,
IF($F881="BAJA",$D881*0.85,
IF($F881="LIQUIDAR",_xlfn.XLOOKUP(A881,Rotación!$A:$A,Rotación!$O:$O,0,0,-1),"")))),"")</f>
        <v>13860000</v>
      </c>
      <c r="K881" s="13" t="str">
        <f>_xlfn.XLOOKUP(A881,Rotación!$A:$A,Rotación!$P:$P,"",0,-1)</f>
        <v/>
      </c>
      <c r="L881" s="25" t="e">
        <f t="shared" si="54"/>
        <v>#VALUE!</v>
      </c>
      <c r="M881" s="26">
        <f t="shared" si="55"/>
        <v>0.81818181818181823</v>
      </c>
      <c r="N881" s="22" t="str">
        <f>IFERROR(VLOOKUP(A881,'Base ATR'!$1:$1048576,2,0),"")</f>
        <v/>
      </c>
      <c r="O881" s="23" t="str">
        <f t="shared" ca="1" si="56"/>
        <v/>
      </c>
      <c r="P881" t="str">
        <f t="shared" si="57"/>
        <v/>
      </c>
      <c r="R881" t="e">
        <f>VLOOKUP(A881,FORMULA!A:A,1,0)</f>
        <v>#N/A</v>
      </c>
    </row>
    <row r="882" spans="1:18" x14ac:dyDescent="0.3">
      <c r="A882" t="s">
        <v>6523</v>
      </c>
      <c r="B882" t="str">
        <f>IFERROR(VLOOKUP(A882,'Base ATP'!$1:$1048576,3,0),"")</f>
        <v>PEUGEOT</v>
      </c>
      <c r="C882" s="19" t="str">
        <f>IFERROR(VLOOKUP(A882,'Base ATP'!$1:$1048576,4,0),"")</f>
        <v>NEW 2008</v>
      </c>
      <c r="D882" s="20">
        <v>15600000</v>
      </c>
      <c r="E882" s="20">
        <v>13200000</v>
      </c>
      <c r="F882" s="13" t="s">
        <v>4033</v>
      </c>
      <c r="G882" s="13">
        <f>IFERROR(IF($F882="ALTA",$D882*1.03,
IF($F882="MEDIA",$D882*1,
IF($F882="BAJA",$D882*0.92,
IF($F882="LIQUIDAR",_xlfn.XLOOKUP(A882,Rotación!$A:$A,Rotación!$O:$O,0,0,-1),"")))),"")</f>
        <v>15600000</v>
      </c>
      <c r="H882" s="13">
        <f>IFERROR(IF($F882="ALTA",$D882*1,
IF($F882="MEDIA",$D882*0.97,
IF($F882="BAJA",$D882*0.9,
IF($F882="LIQUIDAR",_xlfn.XLOOKUP(A882,Rotación!$A:$A,Rotación!$O:$O,0,0,-1),"")))),"")</f>
        <v>15132000</v>
      </c>
      <c r="I882" s="13">
        <f>IFERROR(IF($F882="ALTA",$D882*0.97,
IF($F882="MEDIA",$D882*0.94,
IF($F882="BAJA",$D882*0.87,
IF($F882="LIQUIDAR",_xlfn.XLOOKUP(A882,Rotación!$A:$A,Rotación!$O:$O,0,0,-1),"")))),"")</f>
        <v>14664000</v>
      </c>
      <c r="J882" s="13">
        <f>IFERROR(IF($F882="ALTA",$D882*0.94,
IF($F882="MEDIA",$D882*0.9,
IF($F882="BAJA",$D882*0.85,
IF($F882="LIQUIDAR",_xlfn.XLOOKUP(A882,Rotación!$A:$A,Rotación!$O:$O,0,0,-1),"")))),"")</f>
        <v>14040000</v>
      </c>
      <c r="K882" s="13" t="str">
        <f>_xlfn.XLOOKUP(A882,Rotación!$A:$A,Rotación!$P:$P,"",0,-1)</f>
        <v/>
      </c>
      <c r="L882" s="25" t="e">
        <f t="shared" si="54"/>
        <v>#VALUE!</v>
      </c>
      <c r="M882" s="26">
        <f t="shared" si="55"/>
        <v>0.84615384615384615</v>
      </c>
      <c r="N882" s="22" t="str">
        <f>IFERROR(VLOOKUP(A882,'Base ATR'!$1:$1048576,2,0),"")</f>
        <v/>
      </c>
      <c r="O882" s="23" t="str">
        <f t="shared" ca="1" si="56"/>
        <v/>
      </c>
      <c r="P882" t="str">
        <f t="shared" si="57"/>
        <v/>
      </c>
      <c r="R882" t="e">
        <f>VLOOKUP(A882,FORMULA!A:A,1,0)</f>
        <v>#N/A</v>
      </c>
    </row>
    <row r="883" spans="1:18" x14ac:dyDescent="0.3">
      <c r="A883" t="s">
        <v>6524</v>
      </c>
      <c r="B883" t="str">
        <f>IFERROR(VLOOKUP(A883,'Base ATP'!$1:$1048576,3,0),"")</f>
        <v>SUZUKI</v>
      </c>
      <c r="C883" s="19" t="str">
        <f>IFERROR(VLOOKUP(A883,'Base ATP'!$1:$1048576,4,0),"")</f>
        <v>FRONX</v>
      </c>
      <c r="D883" s="20">
        <v>14300000</v>
      </c>
      <c r="E883" s="20">
        <v>12000000</v>
      </c>
      <c r="F883" s="13" t="s">
        <v>4033</v>
      </c>
      <c r="G883" s="13">
        <f>IFERROR(IF($F883="ALTA",$D883*1.03,
IF($F883="MEDIA",$D883*1,
IF($F883="BAJA",$D883*0.92,
IF($F883="LIQUIDAR",_xlfn.XLOOKUP(A883,Rotación!$A:$A,Rotación!$O:$O,0,0,-1),"")))),"")</f>
        <v>14300000</v>
      </c>
      <c r="H883" s="13">
        <f>IFERROR(IF($F883="ALTA",$D883*1,
IF($F883="MEDIA",$D883*0.97,
IF($F883="BAJA",$D883*0.9,
IF($F883="LIQUIDAR",_xlfn.XLOOKUP(A883,Rotación!$A:$A,Rotación!$O:$O,0,0,-1),"")))),"")</f>
        <v>13871000</v>
      </c>
      <c r="I883" s="13">
        <f>IFERROR(IF($F883="ALTA",$D883*0.97,
IF($F883="MEDIA",$D883*0.94,
IF($F883="BAJA",$D883*0.87,
IF($F883="LIQUIDAR",_xlfn.XLOOKUP(A883,Rotación!$A:$A,Rotación!$O:$O,0,0,-1),"")))),"")</f>
        <v>13442000</v>
      </c>
      <c r="J883" s="13">
        <f>IFERROR(IF($F883="ALTA",$D883*0.94,
IF($F883="MEDIA",$D883*0.9,
IF($F883="BAJA",$D883*0.85,
IF($F883="LIQUIDAR",_xlfn.XLOOKUP(A883,Rotación!$A:$A,Rotación!$O:$O,0,0,-1),"")))),"")</f>
        <v>12870000</v>
      </c>
      <c r="K883" s="13" t="str">
        <f>_xlfn.XLOOKUP(A883,Rotación!$A:$A,Rotación!$P:$P,"",0,-1)</f>
        <v/>
      </c>
      <c r="L883" s="25" t="e">
        <f t="shared" si="54"/>
        <v>#VALUE!</v>
      </c>
      <c r="M883" s="26">
        <f t="shared" si="55"/>
        <v>0.83916083916083917</v>
      </c>
      <c r="N883" s="22">
        <f>IFERROR(VLOOKUP(A883,'Base ATR'!$1:$1048576,2,0),"")</f>
        <v>46133.745833333334</v>
      </c>
      <c r="O883" s="23">
        <f t="shared" ca="1" si="56"/>
        <v>92.254166666665697</v>
      </c>
      <c r="P883" t="str">
        <f t="shared" si="57"/>
        <v>SOBRE MERCADO</v>
      </c>
      <c r="R883" t="e">
        <f>VLOOKUP(A883,FORMULA!A:A,1,0)</f>
        <v>#N/A</v>
      </c>
    </row>
    <row r="884" spans="1:18" x14ac:dyDescent="0.3">
      <c r="A884" t="s">
        <v>6513</v>
      </c>
      <c r="B884" t="str">
        <f>IFERROR(VLOOKUP(A884,'Base ATP'!$1:$1048576,3,0),"")</f>
        <v>FORD</v>
      </c>
      <c r="C884" s="19" t="str">
        <f>IFERROR(VLOOKUP(A884,'Base ATP'!$1:$1048576,4,0),"")</f>
        <v>NEW EXPLORER</v>
      </c>
      <c r="D884" s="20">
        <v>34100000</v>
      </c>
      <c r="E884" s="20">
        <v>29000000</v>
      </c>
      <c r="F884" s="13" t="s">
        <v>4033</v>
      </c>
      <c r="G884" s="13">
        <f>IFERROR(IF($F884="ALTA",$D884*1.03,
IF($F884="MEDIA",$D884*1,
IF($F884="BAJA",$D884*0.92,
IF($F884="LIQUIDAR",_xlfn.XLOOKUP(A884,Rotación!$A:$A,Rotación!$O:$O,0,0,-1),"")))),"")</f>
        <v>34100000</v>
      </c>
      <c r="H884" s="13">
        <f>IFERROR(IF($F884="ALTA",$D884*1,
IF($F884="MEDIA",$D884*0.97,
IF($F884="BAJA",$D884*0.9,
IF($F884="LIQUIDAR",_xlfn.XLOOKUP(A884,Rotación!$A:$A,Rotación!$O:$O,0,0,-1),"")))),"")</f>
        <v>33077000</v>
      </c>
      <c r="I884" s="13">
        <f>IFERROR(IF($F884="ALTA",$D884*0.97,
IF($F884="MEDIA",$D884*0.94,
IF($F884="BAJA",$D884*0.87,
IF($F884="LIQUIDAR",_xlfn.XLOOKUP(A884,Rotación!$A:$A,Rotación!$O:$O,0,0,-1),"")))),"")</f>
        <v>32054000</v>
      </c>
      <c r="J884" s="13">
        <f>IFERROR(IF($F884="ALTA",$D884*0.94,
IF($F884="MEDIA",$D884*0.9,
IF($F884="BAJA",$D884*0.85,
IF($F884="LIQUIDAR",_xlfn.XLOOKUP(A884,Rotación!$A:$A,Rotación!$O:$O,0,0,-1),"")))),"")</f>
        <v>30690000</v>
      </c>
      <c r="K884" s="13" t="str">
        <f>_xlfn.XLOOKUP(A884,Rotación!$A:$A,Rotación!$P:$P,"",0,-1)</f>
        <v/>
      </c>
      <c r="L884" s="25" t="e">
        <f t="shared" si="54"/>
        <v>#VALUE!</v>
      </c>
      <c r="M884" s="26">
        <f t="shared" si="55"/>
        <v>0.85043988269794724</v>
      </c>
      <c r="N884" s="22" t="str">
        <f>IFERROR(VLOOKUP(A884,'Base ATR'!$1:$1048576,2,0),"")</f>
        <v/>
      </c>
      <c r="O884" s="23" t="str">
        <f t="shared" ca="1" si="56"/>
        <v/>
      </c>
      <c r="P884" t="str">
        <f t="shared" si="57"/>
        <v/>
      </c>
      <c r="R884" t="e">
        <f>VLOOKUP(A884,FORMULA!A:A,1,0)</f>
        <v>#N/A</v>
      </c>
    </row>
    <row r="885" spans="1:18" x14ac:dyDescent="0.3">
      <c r="A885" t="s">
        <v>1016</v>
      </c>
      <c r="B885" t="str">
        <f>IFERROR(VLOOKUP(A885,'Base ATP'!$1:$1048576,3,0),"")</f>
        <v>PEUGEOT</v>
      </c>
      <c r="C885" s="19" t="str">
        <f>IFERROR(VLOOKUP(A885,'Base ATP'!$1:$1048576,4,0),"")</f>
        <v>NUEVO 3008</v>
      </c>
      <c r="D885" s="20">
        <v>17900000</v>
      </c>
      <c r="E885" s="20">
        <v>14000000</v>
      </c>
      <c r="F885" s="13" t="s">
        <v>5398</v>
      </c>
      <c r="G885" s="13">
        <f>IFERROR(IF($F885="ALTA",$D885*1.03,
IF($F885="MEDIA",$D885*1,
IF($F885="BAJA",$D885*0.92,
IF($F885="LIQUIDAR",_xlfn.XLOOKUP(A885,Rotación!$A:$A,Rotación!$O:$O,0,0,-1),"")))),"")</f>
        <v>16468000</v>
      </c>
      <c r="H885" s="13">
        <f>IFERROR(IF($F885="ALTA",$D885*1,
IF($F885="MEDIA",$D885*0.97,
IF($F885="BAJA",$D885*0.9,
IF($F885="LIQUIDAR",_xlfn.XLOOKUP(A885,Rotación!$A:$A,Rotación!$O:$O,0,0,-1),"")))),"")</f>
        <v>16110000</v>
      </c>
      <c r="I885" s="13">
        <f>IFERROR(IF($F885="ALTA",$D885*0.97,
IF($F885="MEDIA",$D885*0.94,
IF($F885="BAJA",$D885*0.87,
IF($F885="LIQUIDAR",_xlfn.XLOOKUP(A885,Rotación!$A:$A,Rotación!$O:$O,0,0,-1),"")))),"")</f>
        <v>15573000</v>
      </c>
      <c r="J885" s="13">
        <f>IFERROR(IF($F885="ALTA",$D885*0.94,
IF($F885="MEDIA",$D885*0.9,
IF($F885="BAJA",$D885*0.85,
IF($F885="LIQUIDAR",_xlfn.XLOOKUP(A885,Rotación!$A:$A,Rotación!$O:$O,0,0,-1),"")))),"")</f>
        <v>15215000</v>
      </c>
      <c r="K885" s="13" t="str">
        <f>_xlfn.XLOOKUP(A885,Rotación!$A:$A,Rotación!$P:$P,"",0,-1)</f>
        <v/>
      </c>
      <c r="L885" s="25" t="e">
        <f t="shared" si="54"/>
        <v>#VALUE!</v>
      </c>
      <c r="M885" s="26">
        <f t="shared" si="55"/>
        <v>0.78212290502793291</v>
      </c>
      <c r="N885" s="22">
        <f>IFERROR(VLOOKUP(A885,'Base ATR'!$1:$1048576,2,0),"")</f>
        <v>45656.810416666667</v>
      </c>
      <c r="O885" s="23">
        <f t="shared" ca="1" si="56"/>
        <v>569.18958333333285</v>
      </c>
      <c r="P885" t="str">
        <f t="shared" si="57"/>
        <v>SOBRE MERCADO</v>
      </c>
      <c r="R885" t="e">
        <f>VLOOKUP(A885,FORMULA!A:A,1,0)</f>
        <v>#N/A</v>
      </c>
    </row>
    <row r="886" spans="1:18" x14ac:dyDescent="0.3">
      <c r="A886" t="s">
        <v>6525</v>
      </c>
      <c r="B886" t="str">
        <f>IFERROR(VLOOKUP(A886,'Base ATP'!$1:$1048576,3,0),"")</f>
        <v>NISSAN</v>
      </c>
      <c r="C886" s="19" t="str">
        <f>IFERROR(VLOOKUP(A886,'Base ATP'!$1:$1048576,4,0),"")</f>
        <v>NUEVA X-TRAIL</v>
      </c>
      <c r="D886" s="20">
        <v>22300000</v>
      </c>
      <c r="E886" s="20">
        <v>18000000</v>
      </c>
      <c r="F886" s="13" t="s">
        <v>5398</v>
      </c>
      <c r="G886" s="13">
        <f>IFERROR(IF($F886="ALTA",$D886*1.03,
IF($F886="MEDIA",$D886*1,
IF($F886="BAJA",$D886*0.92,
IF($F886="LIQUIDAR",_xlfn.XLOOKUP(A886,Rotación!$A:$A,Rotación!$O:$O,0,0,-1),"")))),"")</f>
        <v>20516000</v>
      </c>
      <c r="H886" s="13">
        <f>IFERROR(IF($F886="ALTA",$D886*1,
IF($F886="MEDIA",$D886*0.97,
IF($F886="BAJA",$D886*0.9,
IF($F886="LIQUIDAR",_xlfn.XLOOKUP(A886,Rotación!$A:$A,Rotación!$O:$O,0,0,-1),"")))),"")</f>
        <v>20070000</v>
      </c>
      <c r="I886" s="13">
        <f>IFERROR(IF($F886="ALTA",$D886*0.97,
IF($F886="MEDIA",$D886*0.94,
IF($F886="BAJA",$D886*0.87,
IF($F886="LIQUIDAR",_xlfn.XLOOKUP(A886,Rotación!$A:$A,Rotación!$O:$O,0,0,-1),"")))),"")</f>
        <v>19401000</v>
      </c>
      <c r="J886" s="13">
        <f>IFERROR(IF($F886="ALTA",$D886*0.94,
IF($F886="MEDIA",$D886*0.9,
IF($F886="BAJA",$D886*0.85,
IF($F886="LIQUIDAR",_xlfn.XLOOKUP(A886,Rotación!$A:$A,Rotación!$O:$O,0,0,-1),"")))),"")</f>
        <v>18955000</v>
      </c>
      <c r="K886" s="13" t="str">
        <f>_xlfn.XLOOKUP(A886,Rotación!$A:$A,Rotación!$P:$P,"",0,-1)</f>
        <v/>
      </c>
      <c r="L886" s="25" t="e">
        <f t="shared" si="54"/>
        <v>#VALUE!</v>
      </c>
      <c r="M886" s="26">
        <f t="shared" si="55"/>
        <v>0.80717488789237668</v>
      </c>
      <c r="N886" s="22" t="str">
        <f>IFERROR(VLOOKUP(A886,'Base ATR'!$1:$1048576,2,0),"")</f>
        <v/>
      </c>
      <c r="O886" s="23" t="str">
        <f t="shared" ca="1" si="56"/>
        <v/>
      </c>
      <c r="P886" t="str">
        <f t="shared" si="57"/>
        <v/>
      </c>
      <c r="R886" t="e">
        <f>VLOOKUP(A886,FORMULA!A:A,1,0)</f>
        <v>#N/A</v>
      </c>
    </row>
    <row r="887" spans="1:18" x14ac:dyDescent="0.3">
      <c r="A887" t="s">
        <v>6526</v>
      </c>
      <c r="B887" t="str">
        <f>IFERROR(VLOOKUP(A887,'Base ATP'!$1:$1048576,3,0),"")</f>
        <v>CHANGAN</v>
      </c>
      <c r="C887" s="19" t="str">
        <f>IFERROR(VLOOKUP(A887,'Base ATP'!$1:$1048576,4,0),"")</f>
        <v>CS15</v>
      </c>
      <c r="D887" s="20">
        <v>7700000</v>
      </c>
      <c r="E887" s="20">
        <v>6300000</v>
      </c>
      <c r="F887" s="13" t="s">
        <v>5397</v>
      </c>
      <c r="G887" s="13">
        <f>IFERROR(IF($F887="ALTA",$D887*1.03,
IF($F887="MEDIA",$D887*1,
IF($F887="BAJA",$D887*0.92,
IF($F887="LIQUIDAR",_xlfn.XLOOKUP(A887,Rotación!$A:$A,Rotación!$O:$O,0,0,-1),"")))),"")</f>
        <v>7931000</v>
      </c>
      <c r="H887" s="13">
        <f>IFERROR(IF($F887="ALTA",$D887*1,
IF($F887="MEDIA",$D887*0.97,
IF($F887="BAJA",$D887*0.9,
IF($F887="LIQUIDAR",_xlfn.XLOOKUP(A887,Rotación!$A:$A,Rotación!$O:$O,0,0,-1),"")))),"")</f>
        <v>7700000</v>
      </c>
      <c r="I887" s="13">
        <f>IFERROR(IF($F887="ALTA",$D887*0.97,
IF($F887="MEDIA",$D887*0.94,
IF($F887="BAJA",$D887*0.87,
IF($F887="LIQUIDAR",_xlfn.XLOOKUP(A887,Rotación!$A:$A,Rotación!$O:$O,0,0,-1),"")))),"")</f>
        <v>7469000</v>
      </c>
      <c r="J887" s="13">
        <f>IFERROR(IF($F887="ALTA",$D887*0.94,
IF($F887="MEDIA",$D887*0.9,
IF($F887="BAJA",$D887*0.85,
IF($F887="LIQUIDAR",_xlfn.XLOOKUP(A887,Rotación!$A:$A,Rotación!$O:$O,0,0,-1),"")))),"")</f>
        <v>7238000</v>
      </c>
      <c r="K887" s="13" t="str">
        <f>_xlfn.XLOOKUP(A887,Rotación!$A:$A,Rotación!$P:$P,"",0,-1)</f>
        <v/>
      </c>
      <c r="L887" s="25" t="e">
        <f t="shared" si="54"/>
        <v>#VALUE!</v>
      </c>
      <c r="M887" s="26">
        <f t="shared" si="55"/>
        <v>0.81818181818181823</v>
      </c>
      <c r="N887" s="22" t="str">
        <f>IFERROR(VLOOKUP(A887,'Base ATR'!$1:$1048576,2,0),"")</f>
        <v/>
      </c>
      <c r="O887" s="23" t="str">
        <f t="shared" ca="1" si="56"/>
        <v/>
      </c>
      <c r="P887" t="str">
        <f t="shared" si="57"/>
        <v/>
      </c>
      <c r="R887" t="e">
        <f>VLOOKUP(A887,FORMULA!A:A,1,0)</f>
        <v>#N/A</v>
      </c>
    </row>
    <row r="888" spans="1:18" x14ac:dyDescent="0.3">
      <c r="A888" t="s">
        <v>6527</v>
      </c>
      <c r="B888" t="str">
        <f>IFERROR(VLOOKUP(A888,'Base ATP'!$1:$1048576,3,0),"")</f>
        <v>GEELY</v>
      </c>
      <c r="C888" s="19" t="str">
        <f>IFERROR(VLOOKUP(A888,'Base ATP'!$1:$1048576,4,0),"")</f>
        <v>COOLRAY</v>
      </c>
      <c r="D888" s="20">
        <v>15400000</v>
      </c>
      <c r="E888" s="20">
        <v>12800000</v>
      </c>
      <c r="F888" s="13" t="s">
        <v>5397</v>
      </c>
      <c r="G888" s="13">
        <f>IFERROR(IF($F888="ALTA",$D888*1.03,
IF($F888="MEDIA",$D888*1,
IF($F888="BAJA",$D888*0.92,
IF($F888="LIQUIDAR",_xlfn.XLOOKUP(A888,Rotación!$A:$A,Rotación!$O:$O,0,0,-1),"")))),"")</f>
        <v>15862000</v>
      </c>
      <c r="H888" s="13">
        <f>IFERROR(IF($F888="ALTA",$D888*1,
IF($F888="MEDIA",$D888*0.97,
IF($F888="BAJA",$D888*0.9,
IF($F888="LIQUIDAR",_xlfn.XLOOKUP(A888,Rotación!$A:$A,Rotación!$O:$O,0,0,-1),"")))),"")</f>
        <v>15400000</v>
      </c>
      <c r="I888" s="13">
        <f>IFERROR(IF($F888="ALTA",$D888*0.97,
IF($F888="MEDIA",$D888*0.94,
IF($F888="BAJA",$D888*0.87,
IF($F888="LIQUIDAR",_xlfn.XLOOKUP(A888,Rotación!$A:$A,Rotación!$O:$O,0,0,-1),"")))),"")</f>
        <v>14938000</v>
      </c>
      <c r="J888" s="13">
        <f>IFERROR(IF($F888="ALTA",$D888*0.94,
IF($F888="MEDIA",$D888*0.9,
IF($F888="BAJA",$D888*0.85,
IF($F888="LIQUIDAR",_xlfn.XLOOKUP(A888,Rotación!$A:$A,Rotación!$O:$O,0,0,-1),"")))),"")</f>
        <v>14476000</v>
      </c>
      <c r="K888" s="13" t="str">
        <f>_xlfn.XLOOKUP(A888,Rotación!$A:$A,Rotación!$P:$P,"",0,-1)</f>
        <v/>
      </c>
      <c r="L888" s="25" t="e">
        <f t="shared" si="54"/>
        <v>#VALUE!</v>
      </c>
      <c r="M888" s="26">
        <f t="shared" si="55"/>
        <v>0.83116883116883122</v>
      </c>
      <c r="N888" s="22" t="str">
        <f>IFERROR(VLOOKUP(A888,'Base ATR'!$1:$1048576,2,0),"")</f>
        <v/>
      </c>
      <c r="O888" s="23" t="str">
        <f t="shared" ca="1" si="56"/>
        <v/>
      </c>
      <c r="P888" t="str">
        <f t="shared" si="57"/>
        <v/>
      </c>
      <c r="R888" t="e">
        <f>VLOOKUP(A888,FORMULA!A:A,1,0)</f>
        <v>#N/A</v>
      </c>
    </row>
    <row r="889" spans="1:18" x14ac:dyDescent="0.3">
      <c r="A889" t="s">
        <v>6528</v>
      </c>
      <c r="B889" t="str">
        <f>IFERROR(VLOOKUP(A889,'Base ATP'!$1:$1048576,3,0),"")</f>
        <v>VOLKSWAGEN</v>
      </c>
      <c r="C889" s="19" t="str">
        <f>IFERROR(VLOOKUP(A889,'Base ATP'!$1:$1048576,4,0),"")</f>
        <v>TAOS</v>
      </c>
      <c r="D889" s="20">
        <v>16900000</v>
      </c>
      <c r="E889" s="20">
        <v>14000000</v>
      </c>
      <c r="F889" s="13" t="s">
        <v>5397</v>
      </c>
      <c r="G889" s="13">
        <f>IFERROR(IF($F889="ALTA",$D889*1.03,
IF($F889="MEDIA",$D889*1,
IF($F889="BAJA",$D889*0.92,
IF($F889="LIQUIDAR",_xlfn.XLOOKUP(A889,Rotación!$A:$A,Rotación!$O:$O,0,0,-1),"")))),"")</f>
        <v>17407000</v>
      </c>
      <c r="H889" s="13">
        <f>IFERROR(IF($F889="ALTA",$D889*1,
IF($F889="MEDIA",$D889*0.97,
IF($F889="BAJA",$D889*0.9,
IF($F889="LIQUIDAR",_xlfn.XLOOKUP(A889,Rotación!$A:$A,Rotación!$O:$O,0,0,-1),"")))),"")</f>
        <v>16900000</v>
      </c>
      <c r="I889" s="13">
        <f>IFERROR(IF($F889="ALTA",$D889*0.97,
IF($F889="MEDIA",$D889*0.94,
IF($F889="BAJA",$D889*0.87,
IF($F889="LIQUIDAR",_xlfn.XLOOKUP(A889,Rotación!$A:$A,Rotación!$O:$O,0,0,-1),"")))),"")</f>
        <v>16393000</v>
      </c>
      <c r="J889" s="13">
        <f>IFERROR(IF($F889="ALTA",$D889*0.94,
IF($F889="MEDIA",$D889*0.9,
IF($F889="BAJA",$D889*0.85,
IF($F889="LIQUIDAR",_xlfn.XLOOKUP(A889,Rotación!$A:$A,Rotación!$O:$O,0,0,-1),"")))),"")</f>
        <v>15886000</v>
      </c>
      <c r="K889" s="13" t="str">
        <f>_xlfn.XLOOKUP(A889,Rotación!$A:$A,Rotación!$P:$P,"",0,-1)</f>
        <v/>
      </c>
      <c r="L889" s="25" t="e">
        <f t="shared" si="54"/>
        <v>#VALUE!</v>
      </c>
      <c r="M889" s="26">
        <f t="shared" si="55"/>
        <v>0.82840236686390534</v>
      </c>
      <c r="N889" s="22" t="str">
        <f>IFERROR(VLOOKUP(A889,'Base ATR'!$1:$1048576,2,0),"")</f>
        <v/>
      </c>
      <c r="O889" s="23" t="str">
        <f t="shared" ca="1" si="56"/>
        <v/>
      </c>
      <c r="P889" t="str">
        <f t="shared" si="57"/>
        <v/>
      </c>
      <c r="R889" t="e">
        <f>VLOOKUP(A889,FORMULA!A:A,1,0)</f>
        <v>#N/A</v>
      </c>
    </row>
    <row r="890" spans="1:18" x14ac:dyDescent="0.3">
      <c r="A890" t="s">
        <v>6529</v>
      </c>
      <c r="B890" t="str">
        <f>IFERROR(VLOOKUP(A890,'Base ATP'!$1:$1048576,3,0),"")</f>
        <v>SHINERAY</v>
      </c>
      <c r="C890" s="19" t="str">
        <f>IFERROR(VLOOKUP(A890,'Base ATP'!$1:$1048576,4,0),"")</f>
        <v>X30</v>
      </c>
      <c r="D890" s="20">
        <v>8600000</v>
      </c>
      <c r="E890" s="20">
        <v>7200000</v>
      </c>
      <c r="F890" s="13" t="s">
        <v>5397</v>
      </c>
      <c r="G890" s="13">
        <f>IFERROR(IF($F890="ALTA",$D890*1.03,
IF($F890="MEDIA",$D890*1,
IF($F890="BAJA",$D890*0.92,
IF($F890="LIQUIDAR",_xlfn.XLOOKUP(A890,Rotación!$A:$A,Rotación!$O:$O,0,0,-1),"")))),"")</f>
        <v>8858000</v>
      </c>
      <c r="H890" s="13">
        <f>IFERROR(IF($F890="ALTA",$D890*1,
IF($F890="MEDIA",$D890*0.97,
IF($F890="BAJA",$D890*0.9,
IF($F890="LIQUIDAR",_xlfn.XLOOKUP(A890,Rotación!$A:$A,Rotación!$O:$O,0,0,-1),"")))),"")</f>
        <v>8600000</v>
      </c>
      <c r="I890" s="13">
        <f>IFERROR(IF($F890="ALTA",$D890*0.97,
IF($F890="MEDIA",$D890*0.94,
IF($F890="BAJA",$D890*0.87,
IF($F890="LIQUIDAR",_xlfn.XLOOKUP(A890,Rotación!$A:$A,Rotación!$O:$O,0,0,-1),"")))),"")</f>
        <v>8342000</v>
      </c>
      <c r="J890" s="13">
        <f>IFERROR(IF($F890="ALTA",$D890*0.94,
IF($F890="MEDIA",$D890*0.9,
IF($F890="BAJA",$D890*0.85,
IF($F890="LIQUIDAR",_xlfn.XLOOKUP(A890,Rotación!$A:$A,Rotación!$O:$O,0,0,-1),"")))),"")</f>
        <v>8084000</v>
      </c>
      <c r="K890" s="13" t="str">
        <f>_xlfn.XLOOKUP(A890,Rotación!$A:$A,Rotación!$P:$P,"",0,-1)</f>
        <v/>
      </c>
      <c r="L890" s="25" t="e">
        <f t="shared" si="54"/>
        <v>#VALUE!</v>
      </c>
      <c r="M890" s="26">
        <f t="shared" si="55"/>
        <v>0.83720930232558144</v>
      </c>
      <c r="N890" s="22" t="str">
        <f>IFERROR(VLOOKUP(A890,'Base ATR'!$1:$1048576,2,0),"")</f>
        <v/>
      </c>
      <c r="O890" s="23" t="str">
        <f t="shared" ca="1" si="56"/>
        <v/>
      </c>
      <c r="P890" t="str">
        <f t="shared" si="57"/>
        <v/>
      </c>
      <c r="R890" t="e">
        <f>VLOOKUP(A890,FORMULA!A:A,1,0)</f>
        <v>#N/A</v>
      </c>
    </row>
    <row r="891" spans="1:18" x14ac:dyDescent="0.3">
      <c r="A891" t="s">
        <v>6530</v>
      </c>
      <c r="B891" t="str">
        <f>IFERROR(VLOOKUP(A891,'Base ATP'!$1:$1048576,3,0),"")</f>
        <v>JAC</v>
      </c>
      <c r="C891" s="19" t="str">
        <f>IFERROR(VLOOKUP(A891,'Base ATP'!$1:$1048576,4,0),"")</f>
        <v>JS2</v>
      </c>
      <c r="D891" s="20">
        <v>8100000</v>
      </c>
      <c r="E891" s="20">
        <v>6700000</v>
      </c>
      <c r="F891" s="13" t="s">
        <v>5397</v>
      </c>
      <c r="G891" s="13">
        <f>IFERROR(IF($F891="ALTA",$D891*1.03,
IF($F891="MEDIA",$D891*1,
IF($F891="BAJA",$D891*0.92,
IF($F891="LIQUIDAR",_xlfn.XLOOKUP(A891,Rotación!$A:$A,Rotación!$O:$O,0,0,-1),"")))),"")</f>
        <v>8343000</v>
      </c>
      <c r="H891" s="13">
        <f>IFERROR(IF($F891="ALTA",$D891*1,
IF($F891="MEDIA",$D891*0.97,
IF($F891="BAJA",$D891*0.9,
IF($F891="LIQUIDAR",_xlfn.XLOOKUP(A891,Rotación!$A:$A,Rotación!$O:$O,0,0,-1),"")))),"")</f>
        <v>8100000</v>
      </c>
      <c r="I891" s="13">
        <f>IFERROR(IF($F891="ALTA",$D891*0.97,
IF($F891="MEDIA",$D891*0.94,
IF($F891="BAJA",$D891*0.87,
IF($F891="LIQUIDAR",_xlfn.XLOOKUP(A891,Rotación!$A:$A,Rotación!$O:$O,0,0,-1),"")))),"")</f>
        <v>7857000</v>
      </c>
      <c r="J891" s="13">
        <f>IFERROR(IF($F891="ALTA",$D891*0.94,
IF($F891="MEDIA",$D891*0.9,
IF($F891="BAJA",$D891*0.85,
IF($F891="LIQUIDAR",_xlfn.XLOOKUP(A891,Rotación!$A:$A,Rotación!$O:$O,0,0,-1),"")))),"")</f>
        <v>7614000</v>
      </c>
      <c r="K891" s="13" t="str">
        <f>_xlfn.XLOOKUP(A891,Rotación!$A:$A,Rotación!$P:$P,"",0,-1)</f>
        <v/>
      </c>
      <c r="L891" s="25" t="e">
        <f t="shared" si="54"/>
        <v>#VALUE!</v>
      </c>
      <c r="M891" s="26">
        <f t="shared" si="55"/>
        <v>0.8271604938271605</v>
      </c>
      <c r="N891" s="22" t="str">
        <f>IFERROR(VLOOKUP(A891,'Base ATR'!$1:$1048576,2,0),"")</f>
        <v/>
      </c>
      <c r="O891" s="23" t="str">
        <f t="shared" ca="1" si="56"/>
        <v/>
      </c>
      <c r="P891" t="str">
        <f t="shared" si="57"/>
        <v/>
      </c>
      <c r="R891" t="e">
        <f>VLOOKUP(A891,FORMULA!A:A,1,0)</f>
        <v>#N/A</v>
      </c>
    </row>
    <row r="892" spans="1:18" x14ac:dyDescent="0.3">
      <c r="A892" t="s">
        <v>6531</v>
      </c>
      <c r="B892" t="str">
        <f>IFERROR(VLOOKUP(A892,'Base ATP'!$1:$1048576,3,0),"")</f>
        <v>BAIC</v>
      </c>
      <c r="C892" s="19" t="str">
        <f>IFERROR(VLOOKUP(A892,'Base ATP'!$1:$1048576,4,0),"")</f>
        <v>X55</v>
      </c>
      <c r="D892" s="20">
        <v>12400000</v>
      </c>
      <c r="E892" s="20">
        <v>10000000</v>
      </c>
      <c r="F892" s="13" t="s">
        <v>5397</v>
      </c>
      <c r="G892" s="13">
        <f>IFERROR(IF($F892="ALTA",$D892*1.03,
IF($F892="MEDIA",$D892*1,
IF($F892="BAJA",$D892*0.92,
IF($F892="LIQUIDAR",_xlfn.XLOOKUP(A892,Rotación!$A:$A,Rotación!$O:$O,0,0,-1),"")))),"")</f>
        <v>12772000</v>
      </c>
      <c r="H892" s="13">
        <f>IFERROR(IF($F892="ALTA",$D892*1,
IF($F892="MEDIA",$D892*0.97,
IF($F892="BAJA",$D892*0.9,
IF($F892="LIQUIDAR",_xlfn.XLOOKUP(A892,Rotación!$A:$A,Rotación!$O:$O,0,0,-1),"")))),"")</f>
        <v>12400000</v>
      </c>
      <c r="I892" s="13">
        <f>IFERROR(IF($F892="ALTA",$D892*0.97,
IF($F892="MEDIA",$D892*0.94,
IF($F892="BAJA",$D892*0.87,
IF($F892="LIQUIDAR",_xlfn.XLOOKUP(A892,Rotación!$A:$A,Rotación!$O:$O,0,0,-1),"")))),"")</f>
        <v>12028000</v>
      </c>
      <c r="J892" s="13">
        <f>IFERROR(IF($F892="ALTA",$D892*0.94,
IF($F892="MEDIA",$D892*0.9,
IF($F892="BAJA",$D892*0.85,
IF($F892="LIQUIDAR",_xlfn.XLOOKUP(A892,Rotación!$A:$A,Rotación!$O:$O,0,0,-1),"")))),"")</f>
        <v>11656000</v>
      </c>
      <c r="K892" s="13" t="str">
        <f>_xlfn.XLOOKUP(A892,Rotación!$A:$A,Rotación!$P:$P,"",0,-1)</f>
        <v/>
      </c>
      <c r="L892" s="25" t="e">
        <f t="shared" si="54"/>
        <v>#VALUE!</v>
      </c>
      <c r="M892" s="26">
        <f t="shared" si="55"/>
        <v>0.80645161290322576</v>
      </c>
      <c r="N892" s="22" t="str">
        <f>IFERROR(VLOOKUP(A892,'Base ATR'!$1:$1048576,2,0),"")</f>
        <v/>
      </c>
      <c r="O892" s="23" t="str">
        <f t="shared" ca="1" si="56"/>
        <v/>
      </c>
      <c r="P892" t="str">
        <f t="shared" si="57"/>
        <v/>
      </c>
      <c r="R892" t="e">
        <f>VLOOKUP(A892,FORMULA!A:A,1,0)</f>
        <v>#N/A</v>
      </c>
    </row>
    <row r="893" spans="1:18" x14ac:dyDescent="0.3">
      <c r="A893" t="s">
        <v>6532</v>
      </c>
      <c r="B893" t="str">
        <f>IFERROR(VLOOKUP(A893,'Base ATP'!$1:$1048576,3,0),"")</f>
        <v>RENAULT</v>
      </c>
      <c r="C893" s="19" t="str">
        <f>IFERROR(VLOOKUP(A893,'Base ATP'!$1:$1048576,4,0),"")</f>
        <v>NUEVA OROCH</v>
      </c>
      <c r="D893" s="20">
        <v>15200000</v>
      </c>
      <c r="E893" s="20">
        <v>12400000</v>
      </c>
      <c r="F893" s="13" t="s">
        <v>5397</v>
      </c>
      <c r="G893" s="13">
        <f>IFERROR(IF($F893="ALTA",$D893*1.03,
IF($F893="MEDIA",$D893*1,
IF($F893="BAJA",$D893*0.92,
IF($F893="LIQUIDAR",_xlfn.XLOOKUP(A893,Rotación!$A:$A,Rotación!$O:$O,0,0,-1),"")))),"")</f>
        <v>15656000</v>
      </c>
      <c r="H893" s="13">
        <f>IFERROR(IF($F893="ALTA",$D893*1,
IF($F893="MEDIA",$D893*0.97,
IF($F893="BAJA",$D893*0.9,
IF($F893="LIQUIDAR",_xlfn.XLOOKUP(A893,Rotación!$A:$A,Rotación!$O:$O,0,0,-1),"")))),"")</f>
        <v>15200000</v>
      </c>
      <c r="I893" s="13">
        <f>IFERROR(IF($F893="ALTA",$D893*0.97,
IF($F893="MEDIA",$D893*0.94,
IF($F893="BAJA",$D893*0.87,
IF($F893="LIQUIDAR",_xlfn.XLOOKUP(A893,Rotación!$A:$A,Rotación!$O:$O,0,0,-1),"")))),"")</f>
        <v>14744000</v>
      </c>
      <c r="J893" s="13">
        <f>IFERROR(IF($F893="ALTA",$D893*0.94,
IF($F893="MEDIA",$D893*0.9,
IF($F893="BAJA",$D893*0.85,
IF($F893="LIQUIDAR",_xlfn.XLOOKUP(A893,Rotación!$A:$A,Rotación!$O:$O,0,0,-1),"")))),"")</f>
        <v>14288000</v>
      </c>
      <c r="K893" s="13" t="str">
        <f>_xlfn.XLOOKUP(A893,Rotación!$A:$A,Rotación!$P:$P,"",0,-1)</f>
        <v/>
      </c>
      <c r="L893" s="25" t="e">
        <f t="shared" si="54"/>
        <v>#VALUE!</v>
      </c>
      <c r="M893" s="26">
        <f t="shared" si="55"/>
        <v>0.81578947368421051</v>
      </c>
      <c r="N893" s="22" t="str">
        <f>IFERROR(VLOOKUP(A893,'Base ATR'!$1:$1048576,2,0),"")</f>
        <v/>
      </c>
      <c r="O893" s="23" t="str">
        <f t="shared" ca="1" si="56"/>
        <v/>
      </c>
      <c r="P893" t="str">
        <f t="shared" si="57"/>
        <v/>
      </c>
      <c r="R893" t="e">
        <f>VLOOKUP(A893,FORMULA!A:A,1,0)</f>
        <v>#N/A</v>
      </c>
    </row>
    <row r="894" spans="1:18" x14ac:dyDescent="0.3">
      <c r="A894" t="s">
        <v>6533</v>
      </c>
      <c r="B894" t="str">
        <f>IFERROR(VLOOKUP(A894,'Base ATP'!$1:$1048576,3,0),"")</f>
        <v>HAVAL</v>
      </c>
      <c r="C894" s="19" t="str">
        <f>IFERROR(VLOOKUP(A894,'Base ATP'!$1:$1048576,4,0),"")</f>
        <v>JOLION</v>
      </c>
      <c r="D894" s="20">
        <v>11200000</v>
      </c>
      <c r="E894" s="20">
        <v>9100000</v>
      </c>
      <c r="F894" s="13" t="s">
        <v>5397</v>
      </c>
      <c r="G894" s="13">
        <f>IFERROR(IF($F894="ALTA",$D894*1.03,
IF($F894="MEDIA",$D894*1,
IF($F894="BAJA",$D894*0.92,
IF($F894="LIQUIDAR",_xlfn.XLOOKUP(A894,Rotación!$A:$A,Rotación!$O:$O,0,0,-1),"")))),"")</f>
        <v>11536000</v>
      </c>
      <c r="H894" s="13">
        <f>IFERROR(IF($F894="ALTA",$D894*1,
IF($F894="MEDIA",$D894*0.97,
IF($F894="BAJA",$D894*0.9,
IF($F894="LIQUIDAR",_xlfn.XLOOKUP(A894,Rotación!$A:$A,Rotación!$O:$O,0,0,-1),"")))),"")</f>
        <v>11200000</v>
      </c>
      <c r="I894" s="13">
        <f>IFERROR(IF($F894="ALTA",$D894*0.97,
IF($F894="MEDIA",$D894*0.94,
IF($F894="BAJA",$D894*0.87,
IF($F894="LIQUIDAR",_xlfn.XLOOKUP(A894,Rotación!$A:$A,Rotación!$O:$O,0,0,-1),"")))),"")</f>
        <v>10864000</v>
      </c>
      <c r="J894" s="13">
        <f>IFERROR(IF($F894="ALTA",$D894*0.94,
IF($F894="MEDIA",$D894*0.9,
IF($F894="BAJA",$D894*0.85,
IF($F894="LIQUIDAR",_xlfn.XLOOKUP(A894,Rotación!$A:$A,Rotación!$O:$O,0,0,-1),"")))),"")</f>
        <v>10528000</v>
      </c>
      <c r="K894" s="13" t="str">
        <f>_xlfn.XLOOKUP(A894,Rotación!$A:$A,Rotación!$P:$P,"",0,-1)</f>
        <v/>
      </c>
      <c r="L894" s="25" t="e">
        <f t="shared" si="54"/>
        <v>#VALUE!</v>
      </c>
      <c r="M894" s="26">
        <f t="shared" si="55"/>
        <v>0.8125</v>
      </c>
      <c r="N894" s="22" t="str">
        <f>IFERROR(VLOOKUP(A894,'Base ATR'!$1:$1048576,2,0),"")</f>
        <v/>
      </c>
      <c r="O894" s="23" t="str">
        <f t="shared" ca="1" si="56"/>
        <v/>
      </c>
      <c r="P894" t="str">
        <f t="shared" si="57"/>
        <v/>
      </c>
      <c r="R894" t="e">
        <f>VLOOKUP(A894,FORMULA!A:A,1,0)</f>
        <v>#N/A</v>
      </c>
    </row>
    <row r="895" spans="1:18" x14ac:dyDescent="0.3">
      <c r="A895" t="s">
        <v>6534</v>
      </c>
      <c r="B895" t="str">
        <f>IFERROR(VLOOKUP(A895,'Base ATP'!$1:$1048576,3,0),"")</f>
        <v>FORD</v>
      </c>
      <c r="C895" s="19" t="str">
        <f>IFERROR(VLOOKUP(A895,'Base ATP'!$1:$1048576,4,0),"")</f>
        <v>TERRITORY</v>
      </c>
      <c r="D895" s="20">
        <v>12800000</v>
      </c>
      <c r="E895" s="20">
        <v>10200000</v>
      </c>
      <c r="F895" s="13" t="s">
        <v>5397</v>
      </c>
      <c r="G895" s="13">
        <f>IFERROR(IF($F895="ALTA",$D895*1.03,
IF($F895="MEDIA",$D895*1,
IF($F895="BAJA",$D895*0.92,
IF($F895="LIQUIDAR",_xlfn.XLOOKUP(A895,Rotación!$A:$A,Rotación!$O:$O,0,0,-1),"")))),"")</f>
        <v>13184000</v>
      </c>
      <c r="H895" s="13">
        <f>IFERROR(IF($F895="ALTA",$D895*1,
IF($F895="MEDIA",$D895*0.97,
IF($F895="BAJA",$D895*0.9,
IF($F895="LIQUIDAR",_xlfn.XLOOKUP(A895,Rotación!$A:$A,Rotación!$O:$O,0,0,-1),"")))),"")</f>
        <v>12800000</v>
      </c>
      <c r="I895" s="13">
        <f>IFERROR(IF($F895="ALTA",$D895*0.97,
IF($F895="MEDIA",$D895*0.94,
IF($F895="BAJA",$D895*0.87,
IF($F895="LIQUIDAR",_xlfn.XLOOKUP(A895,Rotación!$A:$A,Rotación!$O:$O,0,0,-1),"")))),"")</f>
        <v>12416000</v>
      </c>
      <c r="J895" s="13">
        <f>IFERROR(IF($F895="ALTA",$D895*0.94,
IF($F895="MEDIA",$D895*0.9,
IF($F895="BAJA",$D895*0.85,
IF($F895="LIQUIDAR",_xlfn.XLOOKUP(A895,Rotación!$A:$A,Rotación!$O:$O,0,0,-1),"")))),"")</f>
        <v>12032000</v>
      </c>
      <c r="K895" s="13" t="str">
        <f>_xlfn.XLOOKUP(A895,Rotación!$A:$A,Rotación!$P:$P,"",0,-1)</f>
        <v/>
      </c>
      <c r="L895" s="25" t="e">
        <f t="shared" si="54"/>
        <v>#VALUE!</v>
      </c>
      <c r="M895" s="26">
        <f t="shared" si="55"/>
        <v>0.796875</v>
      </c>
      <c r="N895" s="22" t="str">
        <f>IFERROR(VLOOKUP(A895,'Base ATR'!$1:$1048576,2,0),"")</f>
        <v/>
      </c>
      <c r="O895" s="23" t="str">
        <f t="shared" ca="1" si="56"/>
        <v/>
      </c>
      <c r="P895" t="str">
        <f t="shared" si="57"/>
        <v/>
      </c>
      <c r="R895" t="e">
        <f>VLOOKUP(A895,FORMULA!A:A,1,0)</f>
        <v>#N/A</v>
      </c>
    </row>
    <row r="896" spans="1:18" x14ac:dyDescent="0.3">
      <c r="A896" t="s">
        <v>6535</v>
      </c>
      <c r="B896" t="str">
        <f>IFERROR(VLOOKUP(A896,'Base ATP'!$1:$1048576,3,0),"")</f>
        <v>VOLKSWAGEN</v>
      </c>
      <c r="C896" s="19" t="str">
        <f>IFERROR(VLOOKUP(A896,'Base ATP'!$1:$1048576,4,0),"")</f>
        <v>TIGUAN</v>
      </c>
      <c r="D896" s="20">
        <v>15000000</v>
      </c>
      <c r="E896" s="20">
        <v>12500000</v>
      </c>
      <c r="F896" s="13" t="s">
        <v>5397</v>
      </c>
      <c r="G896" s="13">
        <f>IFERROR(IF($F896="ALTA",$D896*1.03,
IF($F896="MEDIA",$D896*1,
IF($F896="BAJA",$D896*0.92,
IF($F896="LIQUIDAR",_xlfn.XLOOKUP(A896,Rotación!$A:$A,Rotación!$O:$O,0,0,-1),"")))),"")</f>
        <v>15450000</v>
      </c>
      <c r="H896" s="13">
        <f>IFERROR(IF($F896="ALTA",$D896*1,
IF($F896="MEDIA",$D896*0.97,
IF($F896="BAJA",$D896*0.9,
IF($F896="LIQUIDAR",_xlfn.XLOOKUP(A896,Rotación!$A:$A,Rotación!$O:$O,0,0,-1),"")))),"")</f>
        <v>15000000</v>
      </c>
      <c r="I896" s="13">
        <f>IFERROR(IF($F896="ALTA",$D896*0.97,
IF($F896="MEDIA",$D896*0.94,
IF($F896="BAJA",$D896*0.87,
IF($F896="LIQUIDAR",_xlfn.XLOOKUP(A896,Rotación!$A:$A,Rotación!$O:$O,0,0,-1),"")))),"")</f>
        <v>14550000</v>
      </c>
      <c r="J896" s="13">
        <f>IFERROR(IF($F896="ALTA",$D896*0.94,
IF($F896="MEDIA",$D896*0.9,
IF($F896="BAJA",$D896*0.85,
IF($F896="LIQUIDAR",_xlfn.XLOOKUP(A896,Rotación!$A:$A,Rotación!$O:$O,0,0,-1),"")))),"")</f>
        <v>14100000</v>
      </c>
      <c r="K896" s="13" t="str">
        <f>_xlfn.XLOOKUP(A896,Rotación!$A:$A,Rotación!$P:$P,"",0,-1)</f>
        <v/>
      </c>
      <c r="L896" s="25" t="e">
        <f t="shared" si="54"/>
        <v>#VALUE!</v>
      </c>
      <c r="M896" s="26">
        <f t="shared" si="55"/>
        <v>0.83333333333333337</v>
      </c>
      <c r="N896" s="22" t="str">
        <f>IFERROR(VLOOKUP(A896,'Base ATR'!$1:$1048576,2,0),"")</f>
        <v/>
      </c>
      <c r="O896" s="23" t="str">
        <f t="shared" ca="1" si="56"/>
        <v/>
      </c>
      <c r="P896" t="str">
        <f t="shared" si="57"/>
        <v/>
      </c>
      <c r="R896" t="e">
        <f>VLOOKUP(A896,FORMULA!A:A,1,0)</f>
        <v>#N/A</v>
      </c>
    </row>
    <row r="897" spans="1:18" x14ac:dyDescent="0.3">
      <c r="A897" t="s">
        <v>6536</v>
      </c>
      <c r="B897" t="str">
        <f>IFERROR(VLOOKUP(A897,'Base ATP'!$1:$1048576,3,0),"")</f>
        <v>EXEED</v>
      </c>
      <c r="C897" s="19" t="str">
        <f>IFERROR(VLOOKUP(A897,'Base ATP'!$1:$1048576,4,0),"")</f>
        <v>LX</v>
      </c>
      <c r="D897" s="20">
        <v>13800000</v>
      </c>
      <c r="E897" s="20">
        <v>11300000</v>
      </c>
      <c r="F897" s="13" t="s">
        <v>5397</v>
      </c>
      <c r="G897" s="13">
        <f>IFERROR(IF($F897="ALTA",$D897*1.03,
IF($F897="MEDIA",$D897*1,
IF($F897="BAJA",$D897*0.92,
IF($F897="LIQUIDAR",_xlfn.XLOOKUP(A897,Rotación!$A:$A,Rotación!$O:$O,0,0,-1),"")))),"")</f>
        <v>14214000</v>
      </c>
      <c r="H897" s="13">
        <f>IFERROR(IF($F897="ALTA",$D897*1,
IF($F897="MEDIA",$D897*0.97,
IF($F897="BAJA",$D897*0.9,
IF($F897="LIQUIDAR",_xlfn.XLOOKUP(A897,Rotación!$A:$A,Rotación!$O:$O,0,0,-1),"")))),"")</f>
        <v>13800000</v>
      </c>
      <c r="I897" s="13">
        <f>IFERROR(IF($F897="ALTA",$D897*0.97,
IF($F897="MEDIA",$D897*0.94,
IF($F897="BAJA",$D897*0.87,
IF($F897="LIQUIDAR",_xlfn.XLOOKUP(A897,Rotación!$A:$A,Rotación!$O:$O,0,0,-1),"")))),"")</f>
        <v>13386000</v>
      </c>
      <c r="J897" s="13">
        <f>IFERROR(IF($F897="ALTA",$D897*0.94,
IF($F897="MEDIA",$D897*0.9,
IF($F897="BAJA",$D897*0.85,
IF($F897="LIQUIDAR",_xlfn.XLOOKUP(A897,Rotación!$A:$A,Rotación!$O:$O,0,0,-1),"")))),"")</f>
        <v>12972000</v>
      </c>
      <c r="K897" s="13" t="str">
        <f>_xlfn.XLOOKUP(A897,Rotación!$A:$A,Rotación!$P:$P,"",0,-1)</f>
        <v/>
      </c>
      <c r="L897" s="25" t="e">
        <f t="shared" si="54"/>
        <v>#VALUE!</v>
      </c>
      <c r="M897" s="26">
        <f t="shared" si="55"/>
        <v>0.8188405797101449</v>
      </c>
      <c r="N897" s="22">
        <f>IFERROR(VLOOKUP(A897,'Base ATR'!$1:$1048576,2,0),"")</f>
        <v>46148.522916666669</v>
      </c>
      <c r="O897" s="23">
        <f t="shared" ca="1" si="56"/>
        <v>77.477083333331393</v>
      </c>
      <c r="P897" t="str">
        <f t="shared" si="57"/>
        <v>SOBRE MERCADO</v>
      </c>
      <c r="R897" t="e">
        <f>VLOOKUP(A897,FORMULA!A:A,1,0)</f>
        <v>#N/A</v>
      </c>
    </row>
    <row r="898" spans="1:18" x14ac:dyDescent="0.3">
      <c r="A898" t="s">
        <v>6537</v>
      </c>
      <c r="B898" t="str">
        <f>IFERROR(VLOOKUP(A898,'Base ATP'!$1:$1048576,3,0),"")</f>
        <v>SUBARU</v>
      </c>
      <c r="C898" s="19" t="str">
        <f>IFERROR(VLOOKUP(A898,'Base ATP'!$1:$1048576,4,0),"")</f>
        <v>XV</v>
      </c>
      <c r="D898" s="20">
        <v>15500000</v>
      </c>
      <c r="E898" s="20">
        <v>13000000</v>
      </c>
      <c r="F898" s="13" t="s">
        <v>5397</v>
      </c>
      <c r="G898" s="13">
        <f>IFERROR(IF($F898="ALTA",$D898*1.03,
IF($F898="MEDIA",$D898*1,
IF($F898="BAJA",$D898*0.92,
IF($F898="LIQUIDAR",_xlfn.XLOOKUP(A898,Rotación!$A:$A,Rotación!$O:$O,0,0,-1),"")))),"")</f>
        <v>15965000</v>
      </c>
      <c r="H898" s="13">
        <f>IFERROR(IF($F898="ALTA",$D898*1,
IF($F898="MEDIA",$D898*0.97,
IF($F898="BAJA",$D898*0.9,
IF($F898="LIQUIDAR",_xlfn.XLOOKUP(A898,Rotación!$A:$A,Rotación!$O:$O,0,0,-1),"")))),"")</f>
        <v>15500000</v>
      </c>
      <c r="I898" s="13">
        <f>IFERROR(IF($F898="ALTA",$D898*0.97,
IF($F898="MEDIA",$D898*0.94,
IF($F898="BAJA",$D898*0.87,
IF($F898="LIQUIDAR",_xlfn.XLOOKUP(A898,Rotación!$A:$A,Rotación!$O:$O,0,0,-1),"")))),"")</f>
        <v>15035000</v>
      </c>
      <c r="J898" s="13">
        <f>IFERROR(IF($F898="ALTA",$D898*0.94,
IF($F898="MEDIA",$D898*0.9,
IF($F898="BAJA",$D898*0.85,
IF($F898="LIQUIDAR",_xlfn.XLOOKUP(A898,Rotación!$A:$A,Rotación!$O:$O,0,0,-1),"")))),"")</f>
        <v>14570000</v>
      </c>
      <c r="K898" s="13" t="str">
        <f>_xlfn.XLOOKUP(A898,Rotación!$A:$A,Rotación!$P:$P,"",0,-1)</f>
        <v/>
      </c>
      <c r="L898" s="25" t="e">
        <f t="shared" ref="L898:L961" si="58">K898-D898</f>
        <v>#VALUE!</v>
      </c>
      <c r="M898" s="26">
        <f t="shared" ref="M898:M961" si="59">E898/D898</f>
        <v>0.83870967741935487</v>
      </c>
      <c r="N898" s="22" t="str">
        <f>IFERROR(VLOOKUP(A898,'Base ATR'!$1:$1048576,2,0),"")</f>
        <v/>
      </c>
      <c r="O898" s="23" t="str">
        <f t="shared" ca="1" si="56"/>
        <v/>
      </c>
      <c r="P898" t="str">
        <f t="shared" si="57"/>
        <v/>
      </c>
      <c r="R898" t="e">
        <f>VLOOKUP(A898,FORMULA!A:A,1,0)</f>
        <v>#N/A</v>
      </c>
    </row>
    <row r="899" spans="1:18" x14ac:dyDescent="0.3">
      <c r="A899" t="s">
        <v>6538</v>
      </c>
      <c r="B899" t="str">
        <f>IFERROR(VLOOKUP(A899,'Base ATP'!$1:$1048576,3,0),"")</f>
        <v>HYUNDAI</v>
      </c>
      <c r="C899" s="19" t="str">
        <f>IFERROR(VLOOKUP(A899,'Base ATP'!$1:$1048576,4,0),"")</f>
        <v>NEW ACCENT BN7I</v>
      </c>
      <c r="D899" s="20">
        <v>12500000</v>
      </c>
      <c r="E899" s="20">
        <v>10700000</v>
      </c>
      <c r="F899" s="13" t="s">
        <v>5397</v>
      </c>
      <c r="G899" s="13">
        <f>IFERROR(IF($F899="ALTA",$D899*1.03,
IF($F899="MEDIA",$D899*1,
IF($F899="BAJA",$D899*0.92,
IF($F899="LIQUIDAR",_xlfn.XLOOKUP(A899,Rotación!$A:$A,Rotación!$O:$O,0,0,-1),"")))),"")</f>
        <v>12875000</v>
      </c>
      <c r="H899" s="13">
        <f>IFERROR(IF($F899="ALTA",$D899*1,
IF($F899="MEDIA",$D899*0.97,
IF($F899="BAJA",$D899*0.9,
IF($F899="LIQUIDAR",_xlfn.XLOOKUP(A899,Rotación!$A:$A,Rotación!$O:$O,0,0,-1),"")))),"")</f>
        <v>12500000</v>
      </c>
      <c r="I899" s="13">
        <f>IFERROR(IF($F899="ALTA",$D899*0.97,
IF($F899="MEDIA",$D899*0.94,
IF($F899="BAJA",$D899*0.87,
IF($F899="LIQUIDAR",_xlfn.XLOOKUP(A899,Rotación!$A:$A,Rotación!$O:$O,0,0,-1),"")))),"")</f>
        <v>12125000</v>
      </c>
      <c r="J899" s="13">
        <f>IFERROR(IF($F899="ALTA",$D899*0.94,
IF($F899="MEDIA",$D899*0.9,
IF($F899="BAJA",$D899*0.85,
IF($F899="LIQUIDAR",_xlfn.XLOOKUP(A899,Rotación!$A:$A,Rotación!$O:$O,0,0,-1),"")))),"")</f>
        <v>11750000</v>
      </c>
      <c r="K899" s="13">
        <f>_xlfn.XLOOKUP(A899,Rotación!$A:$A,Rotación!$P:$P,"",0,-1)</f>
        <v>12890000</v>
      </c>
      <c r="L899" s="25">
        <f t="shared" si="58"/>
        <v>390000</v>
      </c>
      <c r="M899" s="26">
        <f t="shared" si="59"/>
        <v>0.85599999999999998</v>
      </c>
      <c r="N899" s="22">
        <f>IFERROR(VLOOKUP(A899,'Base ATR'!$1:$1048576,2,0),"")</f>
        <v>46136.686805555553</v>
      </c>
      <c r="O899" s="23">
        <f t="shared" ca="1" si="56"/>
        <v>89.313194444446708</v>
      </c>
      <c r="P899" t="str">
        <f t="shared" si="57"/>
        <v>SOBRE MERCADO</v>
      </c>
      <c r="R899" t="e">
        <f>VLOOKUP(A899,FORMULA!A:A,1,0)</f>
        <v>#N/A</v>
      </c>
    </row>
    <row r="900" spans="1:18" x14ac:dyDescent="0.3">
      <c r="A900" t="s">
        <v>6539</v>
      </c>
      <c r="B900" t="str">
        <f>IFERROR(VLOOKUP(A900,'Base ATP'!$1:$1048576,3,0),"")</f>
        <v>RENAULT</v>
      </c>
      <c r="C900" s="19" t="str">
        <f>IFERROR(VLOOKUP(A900,'Base ATP'!$1:$1048576,4,0),"")</f>
        <v>DUSTER NEW</v>
      </c>
      <c r="D900" s="20">
        <v>7900000</v>
      </c>
      <c r="E900" s="20">
        <v>6200000</v>
      </c>
      <c r="F900" s="13" t="s">
        <v>5397</v>
      </c>
      <c r="G900" s="13">
        <f>IFERROR(IF($F900="ALTA",$D900*1.03,
IF($F900="MEDIA",$D900*1,
IF($F900="BAJA",$D900*0.92,
IF($F900="LIQUIDAR",_xlfn.XLOOKUP(A900,Rotación!$A:$A,Rotación!$O:$O,0,0,-1),"")))),"")</f>
        <v>8137000</v>
      </c>
      <c r="H900" s="13">
        <f>IFERROR(IF($F900="ALTA",$D900*1,
IF($F900="MEDIA",$D900*0.97,
IF($F900="BAJA",$D900*0.9,
IF($F900="LIQUIDAR",_xlfn.XLOOKUP(A900,Rotación!$A:$A,Rotación!$O:$O,0,0,-1),"")))),"")</f>
        <v>7900000</v>
      </c>
      <c r="I900" s="13">
        <f>IFERROR(IF($F900="ALTA",$D900*0.97,
IF($F900="MEDIA",$D900*0.94,
IF($F900="BAJA",$D900*0.87,
IF($F900="LIQUIDAR",_xlfn.XLOOKUP(A900,Rotación!$A:$A,Rotación!$O:$O,0,0,-1),"")))),"")</f>
        <v>7663000</v>
      </c>
      <c r="J900" s="13">
        <f>IFERROR(IF($F900="ALTA",$D900*0.94,
IF($F900="MEDIA",$D900*0.9,
IF($F900="BAJA",$D900*0.85,
IF($F900="LIQUIDAR",_xlfn.XLOOKUP(A900,Rotación!$A:$A,Rotación!$O:$O,0,0,-1),"")))),"")</f>
        <v>7426000</v>
      </c>
      <c r="K900" s="13">
        <f>_xlfn.XLOOKUP(A900,Rotación!$A:$A,Rotación!$P:$P,"",0,-1)</f>
        <v>7690000</v>
      </c>
      <c r="L900" s="25">
        <f t="shared" si="58"/>
        <v>-210000</v>
      </c>
      <c r="M900" s="26">
        <f t="shared" si="59"/>
        <v>0.78481012658227844</v>
      </c>
      <c r="N900" s="22">
        <f>IFERROR(VLOOKUP(A900,'Base ATR'!$1:$1048576,2,0),"")</f>
        <v>46136.429861111108</v>
      </c>
      <c r="O900" s="23">
        <f t="shared" ca="1" si="56"/>
        <v>89.570138888891961</v>
      </c>
      <c r="P900" t="str">
        <f t="shared" si="57"/>
        <v>BAJO MERCADO</v>
      </c>
      <c r="R900" t="e">
        <f>VLOOKUP(A900,FORMULA!A:A,1,0)</f>
        <v>#N/A</v>
      </c>
    </row>
    <row r="901" spans="1:18" x14ac:dyDescent="0.3">
      <c r="A901" t="s">
        <v>6540</v>
      </c>
      <c r="B901" t="str">
        <f>IFERROR(VLOOKUP(A901,'Base ATP'!$1:$1048576,3,0),"")</f>
        <v>CHERY</v>
      </c>
      <c r="C901" s="19" t="str">
        <f>IFERROR(VLOOKUP(A901,'Base ATP'!$1:$1048576,4,0),"")</f>
        <v>TIGGO 2</v>
      </c>
      <c r="D901" s="20">
        <v>7850000</v>
      </c>
      <c r="E901" s="20">
        <v>6500000</v>
      </c>
      <c r="F901" s="13" t="s">
        <v>5397</v>
      </c>
      <c r="G901" s="13">
        <f>IFERROR(IF($F901="ALTA",$D901*1.03,
IF($F901="MEDIA",$D901*1,
IF($F901="BAJA",$D901*0.92,
IF($F901="LIQUIDAR",_xlfn.XLOOKUP(A901,Rotación!$A:$A,Rotación!$O:$O,0,0,-1),"")))),"")</f>
        <v>8085500</v>
      </c>
      <c r="H901" s="13">
        <f>IFERROR(IF($F901="ALTA",$D901*1,
IF($F901="MEDIA",$D901*0.97,
IF($F901="BAJA",$D901*0.9,
IF($F901="LIQUIDAR",_xlfn.XLOOKUP(A901,Rotación!$A:$A,Rotación!$O:$O,0,0,-1),"")))),"")</f>
        <v>7850000</v>
      </c>
      <c r="I901" s="13">
        <f>IFERROR(IF($F901="ALTA",$D901*0.97,
IF($F901="MEDIA",$D901*0.94,
IF($F901="BAJA",$D901*0.87,
IF($F901="LIQUIDAR",_xlfn.XLOOKUP(A901,Rotación!$A:$A,Rotación!$O:$O,0,0,-1),"")))),"")</f>
        <v>7614500</v>
      </c>
      <c r="J901" s="13">
        <f>IFERROR(IF($F901="ALTA",$D901*0.94,
IF($F901="MEDIA",$D901*0.9,
IF($F901="BAJA",$D901*0.85,
IF($F901="LIQUIDAR",_xlfn.XLOOKUP(A901,Rotación!$A:$A,Rotación!$O:$O,0,0,-1),"")))),"")</f>
        <v>7379000</v>
      </c>
      <c r="K901" s="13" t="str">
        <f>_xlfn.XLOOKUP(A901,Rotación!$A:$A,Rotación!$P:$P,"",0,-1)</f>
        <v/>
      </c>
      <c r="L901" s="25" t="e">
        <f t="shared" si="58"/>
        <v>#VALUE!</v>
      </c>
      <c r="M901" s="26">
        <f t="shared" si="59"/>
        <v>0.82802547770700641</v>
      </c>
      <c r="N901" s="22" t="str">
        <f>IFERROR(VLOOKUP(A901,'Base ATR'!$1:$1048576,2,0),"")</f>
        <v/>
      </c>
      <c r="O901" s="23" t="str">
        <f t="shared" ca="1" si="56"/>
        <v/>
      </c>
      <c r="P901" t="str">
        <f t="shared" si="57"/>
        <v/>
      </c>
      <c r="R901" t="e">
        <f>VLOOKUP(A901,FORMULA!A:A,1,0)</f>
        <v>#N/A</v>
      </c>
    </row>
    <row r="902" spans="1:18" x14ac:dyDescent="0.3">
      <c r="A902" t="s">
        <v>2152</v>
      </c>
      <c r="B902" t="str">
        <f>IFERROR(VLOOKUP(A902,'Base ATP'!$1:$1048576,3,0),"")</f>
        <v>CHERY</v>
      </c>
      <c r="C902" s="19" t="str">
        <f>IFERROR(VLOOKUP(A902,'Base ATP'!$1:$1048576,4,0),"")</f>
        <v>TIGGO 7 PRO</v>
      </c>
      <c r="D902" s="20">
        <v>11800000</v>
      </c>
      <c r="E902" s="20">
        <v>9400000</v>
      </c>
      <c r="F902" s="13" t="s">
        <v>5397</v>
      </c>
      <c r="G902" s="13">
        <f>IFERROR(IF($F902="ALTA",$D902*1.03,
IF($F902="MEDIA",$D902*1,
IF($F902="BAJA",$D902*0.92,
IF($F902="LIQUIDAR",_xlfn.XLOOKUP(A902,Rotación!$A:$A,Rotación!$O:$O,0,0,-1),"")))),"")</f>
        <v>12154000</v>
      </c>
      <c r="H902" s="13">
        <f>IFERROR(IF($F902="ALTA",$D902*1,
IF($F902="MEDIA",$D902*0.97,
IF($F902="BAJA",$D902*0.9,
IF($F902="LIQUIDAR",_xlfn.XLOOKUP(A902,Rotación!$A:$A,Rotación!$O:$O,0,0,-1),"")))),"")</f>
        <v>11800000</v>
      </c>
      <c r="I902" s="13">
        <f>IFERROR(IF($F902="ALTA",$D902*0.97,
IF($F902="MEDIA",$D902*0.94,
IF($F902="BAJA",$D902*0.87,
IF($F902="LIQUIDAR",_xlfn.XLOOKUP(A902,Rotación!$A:$A,Rotación!$O:$O,0,0,-1),"")))),"")</f>
        <v>11446000</v>
      </c>
      <c r="J902" s="13">
        <f>IFERROR(IF($F902="ALTA",$D902*0.94,
IF($F902="MEDIA",$D902*0.9,
IF($F902="BAJA",$D902*0.85,
IF($F902="LIQUIDAR",_xlfn.XLOOKUP(A902,Rotación!$A:$A,Rotación!$O:$O,0,0,-1),"")))),"")</f>
        <v>11092000</v>
      </c>
      <c r="K902" s="13" t="str">
        <f>_xlfn.XLOOKUP(A902,Rotación!$A:$A,Rotación!$P:$P,"",0,-1)</f>
        <v/>
      </c>
      <c r="L902" s="25" t="e">
        <f t="shared" si="58"/>
        <v>#VALUE!</v>
      </c>
      <c r="M902" s="26">
        <f t="shared" si="59"/>
        <v>0.79661016949152541</v>
      </c>
      <c r="N902" s="22">
        <f>IFERROR(VLOOKUP(A902,'Base ATR'!$1:$1048576,2,0),"")</f>
        <v>44964.510416666664</v>
      </c>
      <c r="O902" s="23">
        <f t="shared" ca="1" si="56"/>
        <v>1261.4895833333358</v>
      </c>
      <c r="P902" t="str">
        <f t="shared" si="57"/>
        <v>SOBRE MERCADO</v>
      </c>
      <c r="R902" t="e">
        <f>VLOOKUP(A902,FORMULA!A:A,1,0)</f>
        <v>#N/A</v>
      </c>
    </row>
    <row r="903" spans="1:18" x14ac:dyDescent="0.3">
      <c r="A903" t="s">
        <v>6541</v>
      </c>
      <c r="B903" t="str">
        <f>IFERROR(VLOOKUP(A903,'Base ATP'!$1:$1048576,3,0),"")</f>
        <v>MITSUBISHI</v>
      </c>
      <c r="C903" s="19" t="str">
        <f>IFERROR(VLOOKUP(A903,'Base ATP'!$1:$1048576,4,0),"")</f>
        <v>L200</v>
      </c>
      <c r="D903" s="20">
        <v>17800000</v>
      </c>
      <c r="E903" s="20">
        <v>15500000</v>
      </c>
      <c r="F903" s="13" t="s">
        <v>5397</v>
      </c>
      <c r="G903" s="13">
        <f>IFERROR(IF($F903="ALTA",$D903*1.03,
IF($F903="MEDIA",$D903*1,
IF($F903="BAJA",$D903*0.92,
IF($F903="LIQUIDAR",_xlfn.XLOOKUP(A903,Rotación!$A:$A,Rotación!$O:$O,0,0,-1),"")))),"")</f>
        <v>18334000</v>
      </c>
      <c r="H903" s="13">
        <f>IFERROR(IF($F903="ALTA",$D903*1,
IF($F903="MEDIA",$D903*0.97,
IF($F903="BAJA",$D903*0.9,
IF($F903="LIQUIDAR",_xlfn.XLOOKUP(A903,Rotación!$A:$A,Rotación!$O:$O,0,0,-1),"")))),"")</f>
        <v>17800000</v>
      </c>
      <c r="I903" s="13">
        <f>IFERROR(IF($F903="ALTA",$D903*0.97,
IF($F903="MEDIA",$D903*0.94,
IF($F903="BAJA",$D903*0.87,
IF($F903="LIQUIDAR",_xlfn.XLOOKUP(A903,Rotación!$A:$A,Rotación!$O:$O,0,0,-1),"")))),"")</f>
        <v>17266000</v>
      </c>
      <c r="J903" s="13">
        <f>IFERROR(IF($F903="ALTA",$D903*0.94,
IF($F903="MEDIA",$D903*0.9,
IF($F903="BAJA",$D903*0.85,
IF($F903="LIQUIDAR",_xlfn.XLOOKUP(A903,Rotación!$A:$A,Rotación!$O:$O,0,0,-1),"")))),"")</f>
        <v>16731999.999999998</v>
      </c>
      <c r="K903" s="13" t="str">
        <f>_xlfn.XLOOKUP(A903,Rotación!$A:$A,Rotación!$P:$P,"",0,-1)</f>
        <v/>
      </c>
      <c r="L903" s="25" t="e">
        <f t="shared" si="58"/>
        <v>#VALUE!</v>
      </c>
      <c r="M903" s="26">
        <f t="shared" si="59"/>
        <v>0.8707865168539326</v>
      </c>
      <c r="N903" s="22" t="str">
        <f>IFERROR(VLOOKUP(A903,'Base ATR'!$1:$1048576,2,0),"")</f>
        <v/>
      </c>
      <c r="O903" s="23" t="str">
        <f t="shared" ca="1" si="56"/>
        <v/>
      </c>
      <c r="P903" t="str">
        <f t="shared" si="57"/>
        <v/>
      </c>
      <c r="R903" t="e">
        <f>VLOOKUP(A903,FORMULA!A:A,1,0)</f>
        <v>#N/A</v>
      </c>
    </row>
    <row r="904" spans="1:18" x14ac:dyDescent="0.3">
      <c r="A904" t="s">
        <v>6542</v>
      </c>
      <c r="B904" t="str">
        <f>IFERROR(VLOOKUP(A904,'Base ATP'!$1:$1048576,3,0),"")</f>
        <v>MITSUBISHI</v>
      </c>
      <c r="C904" s="19" t="str">
        <f>IFERROR(VLOOKUP(A904,'Base ATP'!$1:$1048576,4,0),"")</f>
        <v>L200</v>
      </c>
      <c r="D904" s="20">
        <v>17800000</v>
      </c>
      <c r="E904" s="20">
        <v>15700000</v>
      </c>
      <c r="F904" s="13" t="s">
        <v>5397</v>
      </c>
      <c r="G904" s="13">
        <f>IFERROR(IF($F904="ALTA",$D904*1.03,
IF($F904="MEDIA",$D904*1,
IF($F904="BAJA",$D904*0.92,
IF($F904="LIQUIDAR",_xlfn.XLOOKUP(A904,Rotación!$A:$A,Rotación!$O:$O,0,0,-1),"")))),"")</f>
        <v>18334000</v>
      </c>
      <c r="H904" s="13">
        <f>IFERROR(IF($F904="ALTA",$D904*1,
IF($F904="MEDIA",$D904*0.97,
IF($F904="BAJA",$D904*0.9,
IF($F904="LIQUIDAR",_xlfn.XLOOKUP(A904,Rotación!$A:$A,Rotación!$O:$O,0,0,-1),"")))),"")</f>
        <v>17800000</v>
      </c>
      <c r="I904" s="13">
        <f>IFERROR(IF($F904="ALTA",$D904*0.97,
IF($F904="MEDIA",$D904*0.94,
IF($F904="BAJA",$D904*0.87,
IF($F904="LIQUIDAR",_xlfn.XLOOKUP(A904,Rotación!$A:$A,Rotación!$O:$O,0,0,-1),"")))),"")</f>
        <v>17266000</v>
      </c>
      <c r="J904" s="13">
        <f>IFERROR(IF($F904="ALTA",$D904*0.94,
IF($F904="MEDIA",$D904*0.9,
IF($F904="BAJA",$D904*0.85,
IF($F904="LIQUIDAR",_xlfn.XLOOKUP(A904,Rotación!$A:$A,Rotación!$O:$O,0,0,-1),"")))),"")</f>
        <v>16731999.999999998</v>
      </c>
      <c r="K904" s="13" t="str">
        <f>_xlfn.XLOOKUP(A904,Rotación!$A:$A,Rotación!$P:$P,"",0,-1)</f>
        <v/>
      </c>
      <c r="L904" s="25" t="e">
        <f t="shared" si="58"/>
        <v>#VALUE!</v>
      </c>
      <c r="M904" s="26">
        <f t="shared" si="59"/>
        <v>0.8820224719101124</v>
      </c>
      <c r="N904" s="22" t="str">
        <f>IFERROR(VLOOKUP(A904,'Base ATR'!$1:$1048576,2,0),"")</f>
        <v/>
      </c>
      <c r="O904" s="23" t="str">
        <f t="shared" ca="1" si="56"/>
        <v/>
      </c>
      <c r="P904" t="str">
        <f t="shared" si="57"/>
        <v/>
      </c>
      <c r="R904" t="e">
        <f>VLOOKUP(A904,FORMULA!A:A,1,0)</f>
        <v>#N/A</v>
      </c>
    </row>
    <row r="905" spans="1:18" x14ac:dyDescent="0.3">
      <c r="A905" t="s">
        <v>6543</v>
      </c>
      <c r="B905" t="str">
        <f>IFERROR(VLOOKUP(A905,'Base ATP'!$1:$1048576,3,0),"")</f>
        <v>MITSUBISHI</v>
      </c>
      <c r="C905" s="19" t="str">
        <f>IFERROR(VLOOKUP(A905,'Base ATP'!$1:$1048576,4,0),"")</f>
        <v>L200</v>
      </c>
      <c r="D905" s="20">
        <v>17800000</v>
      </c>
      <c r="E905" s="20">
        <v>15500000</v>
      </c>
      <c r="F905" s="13" t="s">
        <v>5397</v>
      </c>
      <c r="G905" s="13">
        <f>IFERROR(IF($F905="ALTA",$D905*1.03,
IF($F905="MEDIA",$D905*1,
IF($F905="BAJA",$D905*0.92,
IF($F905="LIQUIDAR",_xlfn.XLOOKUP(A905,Rotación!$A:$A,Rotación!$O:$O,0,0,-1),"")))),"")</f>
        <v>18334000</v>
      </c>
      <c r="H905" s="13">
        <f>IFERROR(IF($F905="ALTA",$D905*1,
IF($F905="MEDIA",$D905*0.97,
IF($F905="BAJA",$D905*0.9,
IF($F905="LIQUIDAR",_xlfn.XLOOKUP(A905,Rotación!$A:$A,Rotación!$O:$O,0,0,-1),"")))),"")</f>
        <v>17800000</v>
      </c>
      <c r="I905" s="13">
        <f>IFERROR(IF($F905="ALTA",$D905*0.97,
IF($F905="MEDIA",$D905*0.94,
IF($F905="BAJA",$D905*0.87,
IF($F905="LIQUIDAR",_xlfn.XLOOKUP(A905,Rotación!$A:$A,Rotación!$O:$O,0,0,-1),"")))),"")</f>
        <v>17266000</v>
      </c>
      <c r="J905" s="13">
        <f>IFERROR(IF($F905="ALTA",$D905*0.94,
IF($F905="MEDIA",$D905*0.9,
IF($F905="BAJA",$D905*0.85,
IF($F905="LIQUIDAR",_xlfn.XLOOKUP(A905,Rotación!$A:$A,Rotación!$O:$O,0,0,-1),"")))),"")</f>
        <v>16731999.999999998</v>
      </c>
      <c r="K905" s="13" t="str">
        <f>_xlfn.XLOOKUP(A905,Rotación!$A:$A,Rotación!$P:$P,"",0,-1)</f>
        <v/>
      </c>
      <c r="L905" s="25" t="e">
        <f t="shared" si="58"/>
        <v>#VALUE!</v>
      </c>
      <c r="M905" s="26">
        <f t="shared" si="59"/>
        <v>0.8707865168539326</v>
      </c>
      <c r="N905" s="22" t="str">
        <f>IFERROR(VLOOKUP(A905,'Base ATR'!$1:$1048576,2,0),"")</f>
        <v/>
      </c>
      <c r="O905" s="23" t="str">
        <f t="shared" ca="1" si="56"/>
        <v/>
      </c>
      <c r="P905" t="str">
        <f t="shared" si="57"/>
        <v/>
      </c>
      <c r="R905" t="e">
        <f>VLOOKUP(A905,FORMULA!A:A,1,0)</f>
        <v>#N/A</v>
      </c>
    </row>
    <row r="906" spans="1:18" x14ac:dyDescent="0.3">
      <c r="A906" t="s">
        <v>6544</v>
      </c>
      <c r="B906" t="str">
        <f>IFERROR(VLOOKUP(A906,'Base ATP'!$1:$1048576,3,0),"")</f>
        <v>MG</v>
      </c>
      <c r="C906" s="19" t="str">
        <f>IFERROR(VLOOKUP(A906,'Base ATP'!$1:$1048576,4,0),"")</f>
        <v>HS</v>
      </c>
      <c r="D906" s="20">
        <v>9400000</v>
      </c>
      <c r="E906" s="20">
        <v>7500000</v>
      </c>
      <c r="F906" s="13" t="s">
        <v>5397</v>
      </c>
      <c r="G906" s="13">
        <f>IFERROR(IF($F906="ALTA",$D906*1.03,
IF($F906="MEDIA",$D906*1,
IF($F906="BAJA",$D906*0.92,
IF($F906="LIQUIDAR",_xlfn.XLOOKUP(A906,Rotación!$A:$A,Rotación!$O:$O,0,0,-1),"")))),"")</f>
        <v>9682000</v>
      </c>
      <c r="H906" s="13">
        <f>IFERROR(IF($F906="ALTA",$D906*1,
IF($F906="MEDIA",$D906*0.97,
IF($F906="BAJA",$D906*0.9,
IF($F906="LIQUIDAR",_xlfn.XLOOKUP(A906,Rotación!$A:$A,Rotación!$O:$O,0,0,-1),"")))),"")</f>
        <v>9400000</v>
      </c>
      <c r="I906" s="13">
        <f>IFERROR(IF($F906="ALTA",$D906*0.97,
IF($F906="MEDIA",$D906*0.94,
IF($F906="BAJA",$D906*0.87,
IF($F906="LIQUIDAR",_xlfn.XLOOKUP(A906,Rotación!$A:$A,Rotación!$O:$O,0,0,-1),"")))),"")</f>
        <v>9118000</v>
      </c>
      <c r="J906" s="13">
        <f>IFERROR(IF($F906="ALTA",$D906*0.94,
IF($F906="MEDIA",$D906*0.9,
IF($F906="BAJA",$D906*0.85,
IF($F906="LIQUIDAR",_xlfn.XLOOKUP(A906,Rotación!$A:$A,Rotación!$O:$O,0,0,-1),"")))),"")</f>
        <v>8836000</v>
      </c>
      <c r="K906" s="13" t="str">
        <f>_xlfn.XLOOKUP(A906,Rotación!$A:$A,Rotación!$P:$P,"",0,-1)</f>
        <v/>
      </c>
      <c r="L906" s="25" t="e">
        <f t="shared" si="58"/>
        <v>#VALUE!</v>
      </c>
      <c r="M906" s="26">
        <f t="shared" si="59"/>
        <v>0.7978723404255319</v>
      </c>
      <c r="N906" s="22" t="str">
        <f>IFERROR(VLOOKUP(A906,'Base ATR'!$1:$1048576,2,0),"")</f>
        <v/>
      </c>
      <c r="O906" s="23" t="str">
        <f t="shared" ca="1" si="56"/>
        <v/>
      </c>
      <c r="P906" t="str">
        <f t="shared" si="57"/>
        <v/>
      </c>
      <c r="R906" t="e">
        <f>VLOOKUP(A906,FORMULA!A:A,1,0)</f>
        <v>#N/A</v>
      </c>
    </row>
    <row r="907" spans="1:18" x14ac:dyDescent="0.3">
      <c r="A907" t="s">
        <v>6545</v>
      </c>
      <c r="B907" t="str">
        <f>IFERROR(VLOOKUP(A907,'Base ATP'!$1:$1048576,3,0),"")</f>
        <v>TOYOTA</v>
      </c>
      <c r="C907" s="19" t="str">
        <f>IFERROR(VLOOKUP(A907,'Base ATP'!$1:$1048576,4,0),"")</f>
        <v>NEW COROLLA CROSS</v>
      </c>
      <c r="D907" s="20">
        <v>25600000</v>
      </c>
      <c r="E907" s="20">
        <v>21300000</v>
      </c>
      <c r="F907" s="13" t="s">
        <v>5397</v>
      </c>
      <c r="G907" s="13">
        <f>IFERROR(IF($F907="ALTA",$D907*1.03,
IF($F907="MEDIA",$D907*1,
IF($F907="BAJA",$D907*0.92,
IF($F907="LIQUIDAR",_xlfn.XLOOKUP(A907,Rotación!$A:$A,Rotación!$O:$O,0,0,-1),"")))),"")</f>
        <v>26368000</v>
      </c>
      <c r="H907" s="13">
        <f>IFERROR(IF($F907="ALTA",$D907*1,
IF($F907="MEDIA",$D907*0.97,
IF($F907="BAJA",$D907*0.9,
IF($F907="LIQUIDAR",_xlfn.XLOOKUP(A907,Rotación!$A:$A,Rotación!$O:$O,0,0,-1),"")))),"")</f>
        <v>25600000</v>
      </c>
      <c r="I907" s="13">
        <f>IFERROR(IF($F907="ALTA",$D907*0.97,
IF($F907="MEDIA",$D907*0.94,
IF($F907="BAJA",$D907*0.87,
IF($F907="LIQUIDAR",_xlfn.XLOOKUP(A907,Rotación!$A:$A,Rotación!$O:$O,0,0,-1),"")))),"")</f>
        <v>24832000</v>
      </c>
      <c r="J907" s="13">
        <f>IFERROR(IF($F907="ALTA",$D907*0.94,
IF($F907="MEDIA",$D907*0.9,
IF($F907="BAJA",$D907*0.85,
IF($F907="LIQUIDAR",_xlfn.XLOOKUP(A907,Rotación!$A:$A,Rotación!$O:$O,0,0,-1),"")))),"")</f>
        <v>24064000</v>
      </c>
      <c r="K907" s="13" t="str">
        <f>_xlfn.XLOOKUP(A907,Rotación!$A:$A,Rotación!$P:$P,"",0,-1)</f>
        <v/>
      </c>
      <c r="L907" s="25" t="e">
        <f t="shared" si="58"/>
        <v>#VALUE!</v>
      </c>
      <c r="M907" s="26">
        <f t="shared" si="59"/>
        <v>0.83203125</v>
      </c>
      <c r="N907" s="22">
        <f>IFERROR(VLOOKUP(A907,'Base ATR'!$1:$1048576,2,0),"")</f>
        <v>46140.515277777777</v>
      </c>
      <c r="O907" s="23">
        <f t="shared" ca="1" si="56"/>
        <v>85.484722222223354</v>
      </c>
      <c r="P907" t="str">
        <f t="shared" si="57"/>
        <v>SOBRE MERCADO</v>
      </c>
      <c r="R907" t="e">
        <f>VLOOKUP(A907,FORMULA!A:A,1,0)</f>
        <v>#N/A</v>
      </c>
    </row>
    <row r="908" spans="1:18" x14ac:dyDescent="0.3">
      <c r="A908" t="s">
        <v>6546</v>
      </c>
      <c r="B908" t="str">
        <f>IFERROR(VLOOKUP(A908,'Base ATP'!$1:$1048576,3,0),"")</f>
        <v>MITSUBISHI</v>
      </c>
      <c r="C908" s="19" t="str">
        <f>IFERROR(VLOOKUP(A908,'Base ATP'!$1:$1048576,4,0),"")</f>
        <v>L200</v>
      </c>
      <c r="D908" s="20">
        <v>14100000</v>
      </c>
      <c r="E908" s="20">
        <v>11500000</v>
      </c>
      <c r="F908" s="13" t="s">
        <v>5397</v>
      </c>
      <c r="G908" s="13">
        <f>IFERROR(IF($F908="ALTA",$D908*1.03,
IF($F908="MEDIA",$D908*1,
IF($F908="BAJA",$D908*0.92,
IF($F908="LIQUIDAR",_xlfn.XLOOKUP(A908,Rotación!$A:$A,Rotación!$O:$O,0,0,-1),"")))),"")</f>
        <v>14523000</v>
      </c>
      <c r="H908" s="13">
        <f>IFERROR(IF($F908="ALTA",$D908*1,
IF($F908="MEDIA",$D908*0.97,
IF($F908="BAJA",$D908*0.9,
IF($F908="LIQUIDAR",_xlfn.XLOOKUP(A908,Rotación!$A:$A,Rotación!$O:$O,0,0,-1),"")))),"")</f>
        <v>14100000</v>
      </c>
      <c r="I908" s="13">
        <f>IFERROR(IF($F908="ALTA",$D908*0.97,
IF($F908="MEDIA",$D908*0.94,
IF($F908="BAJA",$D908*0.87,
IF($F908="LIQUIDAR",_xlfn.XLOOKUP(A908,Rotación!$A:$A,Rotación!$O:$O,0,0,-1),"")))),"")</f>
        <v>13677000</v>
      </c>
      <c r="J908" s="13">
        <f>IFERROR(IF($F908="ALTA",$D908*0.94,
IF($F908="MEDIA",$D908*0.9,
IF($F908="BAJA",$D908*0.85,
IF($F908="LIQUIDAR",_xlfn.XLOOKUP(A908,Rotación!$A:$A,Rotación!$O:$O,0,0,-1),"")))),"")</f>
        <v>13254000</v>
      </c>
      <c r="K908" s="13" t="str">
        <f>_xlfn.XLOOKUP(A908,Rotación!$A:$A,Rotación!$P:$P,"",0,-1)</f>
        <v/>
      </c>
      <c r="L908" s="25" t="e">
        <f t="shared" si="58"/>
        <v>#VALUE!</v>
      </c>
      <c r="M908" s="26">
        <f t="shared" si="59"/>
        <v>0.81560283687943258</v>
      </c>
      <c r="N908" s="22" t="str">
        <f>IFERROR(VLOOKUP(A908,'Base ATR'!$1:$1048576,2,0),"")</f>
        <v/>
      </c>
      <c r="O908" s="23" t="str">
        <f t="shared" ca="1" si="56"/>
        <v/>
      </c>
      <c r="P908" t="str">
        <f t="shared" si="57"/>
        <v/>
      </c>
      <c r="R908" t="e">
        <f>VLOOKUP(A908,FORMULA!A:A,1,0)</f>
        <v>#N/A</v>
      </c>
    </row>
    <row r="909" spans="1:18" x14ac:dyDescent="0.3">
      <c r="A909" t="s">
        <v>6547</v>
      </c>
      <c r="B909" t="str">
        <f>IFERROR(VLOOKUP(A909,'Base ATP'!$1:$1048576,3,0),"")</f>
        <v>CHERY</v>
      </c>
      <c r="C909" s="19" t="str">
        <f>IFERROR(VLOOKUP(A909,'Base ATP'!$1:$1048576,4,0),"")</f>
        <v>TIGGO 3 PRO</v>
      </c>
      <c r="D909" s="20">
        <v>10500000</v>
      </c>
      <c r="E909" s="20">
        <v>9000000</v>
      </c>
      <c r="F909" s="13" t="s">
        <v>5397</v>
      </c>
      <c r="G909" s="13">
        <f>IFERROR(IF($F909="ALTA",$D909*1.03,
IF($F909="MEDIA",$D909*1,
IF($F909="BAJA",$D909*0.92,
IF($F909="LIQUIDAR",_xlfn.XLOOKUP(A909,Rotación!$A:$A,Rotación!$O:$O,0,0,-1),"")))),"")</f>
        <v>10815000</v>
      </c>
      <c r="H909" s="13">
        <f>IFERROR(IF($F909="ALTA",$D909*1,
IF($F909="MEDIA",$D909*0.97,
IF($F909="BAJA",$D909*0.9,
IF($F909="LIQUIDAR",_xlfn.XLOOKUP(A909,Rotación!$A:$A,Rotación!$O:$O,0,0,-1),"")))),"")</f>
        <v>10500000</v>
      </c>
      <c r="I909" s="13">
        <f>IFERROR(IF($F909="ALTA",$D909*0.97,
IF($F909="MEDIA",$D909*0.94,
IF($F909="BAJA",$D909*0.87,
IF($F909="LIQUIDAR",_xlfn.XLOOKUP(A909,Rotación!$A:$A,Rotación!$O:$O,0,0,-1),"")))),"")</f>
        <v>10185000</v>
      </c>
      <c r="J909" s="13">
        <f>IFERROR(IF($F909="ALTA",$D909*0.94,
IF($F909="MEDIA",$D909*0.9,
IF($F909="BAJA",$D909*0.85,
IF($F909="LIQUIDAR",_xlfn.XLOOKUP(A909,Rotación!$A:$A,Rotación!$O:$O,0,0,-1),"")))),"")</f>
        <v>9870000</v>
      </c>
      <c r="K909" s="13" t="str">
        <f>_xlfn.XLOOKUP(A909,Rotación!$A:$A,Rotación!$P:$P,"",0,-1)</f>
        <v/>
      </c>
      <c r="L909" s="25" t="e">
        <f t="shared" si="58"/>
        <v>#VALUE!</v>
      </c>
      <c r="M909" s="26">
        <f t="shared" si="59"/>
        <v>0.8571428571428571</v>
      </c>
      <c r="N909" s="22" t="str">
        <f>IFERROR(VLOOKUP(A909,'Base ATR'!$1:$1048576,2,0),"")</f>
        <v/>
      </c>
      <c r="O909" s="23" t="str">
        <f t="shared" ca="1" si="56"/>
        <v/>
      </c>
      <c r="P909" t="str">
        <f t="shared" si="57"/>
        <v/>
      </c>
      <c r="R909" t="e">
        <f>VLOOKUP(A909,FORMULA!A:A,1,0)</f>
        <v>#N/A</v>
      </c>
    </row>
    <row r="910" spans="1:18" x14ac:dyDescent="0.3">
      <c r="A910" t="s">
        <v>6548</v>
      </c>
      <c r="B910" t="str">
        <f>IFERROR(VLOOKUP(A910,'Base ATP'!$1:$1048576,3,0),"")</f>
        <v>NISSAN</v>
      </c>
      <c r="C910" s="19" t="str">
        <f>IFERROR(VLOOKUP(A910,'Base ATP'!$1:$1048576,4,0),"")</f>
        <v>X-TRAIL</v>
      </c>
      <c r="D910" s="20">
        <v>24200000</v>
      </c>
      <c r="E910" s="20">
        <v>19500000</v>
      </c>
      <c r="F910" s="13" t="s">
        <v>5398</v>
      </c>
      <c r="G910" s="13">
        <f>IFERROR(IF($F910="ALTA",$D910*1.03,
IF($F910="MEDIA",$D910*1,
IF($F910="BAJA",$D910*0.92,
IF($F910="LIQUIDAR",_xlfn.XLOOKUP(A910,Rotación!$A:$A,Rotación!$O:$O,0,0,-1),"")))),"")</f>
        <v>22264000</v>
      </c>
      <c r="H910" s="13">
        <f>IFERROR(IF($F910="ALTA",$D910*1,
IF($F910="MEDIA",$D910*0.97,
IF($F910="BAJA",$D910*0.9,
IF($F910="LIQUIDAR",_xlfn.XLOOKUP(A910,Rotación!$A:$A,Rotación!$O:$O,0,0,-1),"")))),"")</f>
        <v>21780000</v>
      </c>
      <c r="I910" s="13">
        <f>IFERROR(IF($F910="ALTA",$D910*0.97,
IF($F910="MEDIA",$D910*0.94,
IF($F910="BAJA",$D910*0.87,
IF($F910="LIQUIDAR",_xlfn.XLOOKUP(A910,Rotación!$A:$A,Rotación!$O:$O,0,0,-1),"")))),"")</f>
        <v>21054000</v>
      </c>
      <c r="J910" s="13">
        <f>IFERROR(IF($F910="ALTA",$D910*0.94,
IF($F910="MEDIA",$D910*0.9,
IF($F910="BAJA",$D910*0.85,
IF($F910="LIQUIDAR",_xlfn.XLOOKUP(A910,Rotación!$A:$A,Rotación!$O:$O,0,0,-1),"")))),"")</f>
        <v>20570000</v>
      </c>
      <c r="K910" s="13" t="str">
        <f>_xlfn.XLOOKUP(A910,Rotación!$A:$A,Rotación!$P:$P,"",0,-1)</f>
        <v/>
      </c>
      <c r="L910" s="25" t="e">
        <f t="shared" si="58"/>
        <v>#VALUE!</v>
      </c>
      <c r="M910" s="26">
        <f t="shared" si="59"/>
        <v>0.80578512396694213</v>
      </c>
      <c r="N910" s="22" t="str">
        <f>IFERROR(VLOOKUP(A910,'Base ATR'!$1:$1048576,2,0),"")</f>
        <v/>
      </c>
      <c r="O910" s="23" t="str">
        <f t="shared" ca="1" si="56"/>
        <v/>
      </c>
      <c r="P910" t="str">
        <f t="shared" si="57"/>
        <v/>
      </c>
      <c r="R910" t="e">
        <f>VLOOKUP(A910,FORMULA!A:A,1,0)</f>
        <v>#N/A</v>
      </c>
    </row>
    <row r="911" spans="1:18" x14ac:dyDescent="0.3">
      <c r="A911" t="s">
        <v>6549</v>
      </c>
      <c r="B911" t="str">
        <f>IFERROR(VLOOKUP(A911,'Base ATP'!$1:$1048576,3,0),"")</f>
        <v>JETOUR</v>
      </c>
      <c r="C911" s="19" t="str">
        <f>IFERROR(VLOOKUP(A911,'Base ATP'!$1:$1048576,4,0),"")</f>
        <v>X70</v>
      </c>
      <c r="D911" s="20">
        <v>10300000</v>
      </c>
      <c r="E911" s="20">
        <v>8600000</v>
      </c>
      <c r="F911" s="13" t="s">
        <v>5398</v>
      </c>
      <c r="G911" s="13">
        <f>IFERROR(IF($F911="ALTA",$D911*1.03,
IF($F911="MEDIA",$D911*1,
IF($F911="BAJA",$D911*0.92,
IF($F911="LIQUIDAR",_xlfn.XLOOKUP(A911,Rotación!$A:$A,Rotación!$O:$O,0,0,-1),"")))),"")</f>
        <v>9476000</v>
      </c>
      <c r="H911" s="13">
        <f>IFERROR(IF($F911="ALTA",$D911*1,
IF($F911="MEDIA",$D911*0.97,
IF($F911="BAJA",$D911*0.9,
IF($F911="LIQUIDAR",_xlfn.XLOOKUP(A911,Rotación!$A:$A,Rotación!$O:$O,0,0,-1),"")))),"")</f>
        <v>9270000</v>
      </c>
      <c r="I911" s="13">
        <f>IFERROR(IF($F911="ALTA",$D911*0.97,
IF($F911="MEDIA",$D911*0.94,
IF($F911="BAJA",$D911*0.87,
IF($F911="LIQUIDAR",_xlfn.XLOOKUP(A911,Rotación!$A:$A,Rotación!$O:$O,0,0,-1),"")))),"")</f>
        <v>8961000</v>
      </c>
      <c r="J911" s="13">
        <f>IFERROR(IF($F911="ALTA",$D911*0.94,
IF($F911="MEDIA",$D911*0.9,
IF($F911="BAJA",$D911*0.85,
IF($F911="LIQUIDAR",_xlfn.XLOOKUP(A911,Rotación!$A:$A,Rotación!$O:$O,0,0,-1),"")))),"")</f>
        <v>8755000</v>
      </c>
      <c r="K911" s="13" t="str">
        <f>_xlfn.XLOOKUP(A911,Rotación!$A:$A,Rotación!$P:$P,"",0,-1)</f>
        <v/>
      </c>
      <c r="L911" s="25" t="e">
        <f t="shared" si="58"/>
        <v>#VALUE!</v>
      </c>
      <c r="M911" s="26">
        <f t="shared" si="59"/>
        <v>0.83495145631067957</v>
      </c>
      <c r="N911" s="22" t="str">
        <f>IFERROR(VLOOKUP(A911,'Base ATR'!$1:$1048576,2,0),"")</f>
        <v/>
      </c>
      <c r="O911" s="23" t="str">
        <f t="shared" ca="1" si="56"/>
        <v/>
      </c>
      <c r="P911" t="str">
        <f t="shared" si="57"/>
        <v/>
      </c>
      <c r="R911" t="e">
        <f>VLOOKUP(A911,FORMULA!A:A,1,0)</f>
        <v>#N/A</v>
      </c>
    </row>
    <row r="912" spans="1:18" x14ac:dyDescent="0.3">
      <c r="A912" t="s">
        <v>6550</v>
      </c>
      <c r="B912" t="str">
        <f>IFERROR(VLOOKUP(A912,'Base ATP'!$1:$1048576,3,0),"")</f>
        <v>MAZDA</v>
      </c>
      <c r="C912" s="19" t="str">
        <f>IFERROR(VLOOKUP(A912,'Base ATP'!$1:$1048576,4,0),"")</f>
        <v>NEW CX-5</v>
      </c>
      <c r="D912" s="20">
        <v>21100000</v>
      </c>
      <c r="E912" s="20">
        <v>17500000</v>
      </c>
      <c r="F912" s="13" t="s">
        <v>5398</v>
      </c>
      <c r="G912" s="13">
        <f>IFERROR(IF($F912="ALTA",$D912*1.03,
IF($F912="MEDIA",$D912*1,
IF($F912="BAJA",$D912*0.92,
IF($F912="LIQUIDAR",_xlfn.XLOOKUP(A912,Rotación!$A:$A,Rotación!$O:$O,0,0,-1),"")))),"")</f>
        <v>19412000</v>
      </c>
      <c r="H912" s="13">
        <f>IFERROR(IF($F912="ALTA",$D912*1,
IF($F912="MEDIA",$D912*0.97,
IF($F912="BAJA",$D912*0.9,
IF($F912="LIQUIDAR",_xlfn.XLOOKUP(A912,Rotación!$A:$A,Rotación!$O:$O,0,0,-1),"")))),"")</f>
        <v>18990000</v>
      </c>
      <c r="I912" s="13">
        <f>IFERROR(IF($F912="ALTA",$D912*0.97,
IF($F912="MEDIA",$D912*0.94,
IF($F912="BAJA",$D912*0.87,
IF($F912="LIQUIDAR",_xlfn.XLOOKUP(A912,Rotación!$A:$A,Rotación!$O:$O,0,0,-1),"")))),"")</f>
        <v>18357000</v>
      </c>
      <c r="J912" s="13">
        <f>IFERROR(IF($F912="ALTA",$D912*0.94,
IF($F912="MEDIA",$D912*0.9,
IF($F912="BAJA",$D912*0.85,
IF($F912="LIQUIDAR",_xlfn.XLOOKUP(A912,Rotación!$A:$A,Rotación!$O:$O,0,0,-1),"")))),"")</f>
        <v>17935000</v>
      </c>
      <c r="K912" s="13" t="str">
        <f>_xlfn.XLOOKUP(A912,Rotación!$A:$A,Rotación!$P:$P,"",0,-1)</f>
        <v/>
      </c>
      <c r="L912" s="25" t="e">
        <f t="shared" si="58"/>
        <v>#VALUE!</v>
      </c>
      <c r="M912" s="26">
        <f t="shared" si="59"/>
        <v>0.82938388625592419</v>
      </c>
      <c r="N912" s="22" t="str">
        <f>IFERROR(VLOOKUP(A912,'Base ATR'!$1:$1048576,2,0),"")</f>
        <v/>
      </c>
      <c r="O912" s="23" t="str">
        <f t="shared" ca="1" si="56"/>
        <v/>
      </c>
      <c r="P912" t="str">
        <f t="shared" si="57"/>
        <v/>
      </c>
      <c r="R912" t="e">
        <f>VLOOKUP(A912,FORMULA!A:A,1,0)</f>
        <v>#N/A</v>
      </c>
    </row>
    <row r="913" spans="1:18" x14ac:dyDescent="0.3">
      <c r="A913" t="s">
        <v>6551</v>
      </c>
      <c r="B913" t="str">
        <f>IFERROR(VLOOKUP(A913,'Base ATP'!$1:$1048576,3,0),"")</f>
        <v>MAZDA</v>
      </c>
      <c r="C913" s="19" t="str">
        <f>IFERROR(VLOOKUP(A913,'Base ATP'!$1:$1048576,4,0),"")</f>
        <v>CX-5</v>
      </c>
      <c r="D913" s="20">
        <v>16400000</v>
      </c>
      <c r="E913" s="20">
        <v>13500000</v>
      </c>
      <c r="F913" s="13" t="s">
        <v>5398</v>
      </c>
      <c r="G913" s="13">
        <f>IFERROR(IF($F913="ALTA",$D913*1.03,
IF($F913="MEDIA",$D913*1,
IF($F913="BAJA",$D913*0.92,
IF($F913="LIQUIDAR",_xlfn.XLOOKUP(A913,Rotación!$A:$A,Rotación!$O:$O,0,0,-1),"")))),"")</f>
        <v>15088000</v>
      </c>
      <c r="H913" s="13">
        <f>IFERROR(IF($F913="ALTA",$D913*1,
IF($F913="MEDIA",$D913*0.97,
IF($F913="BAJA",$D913*0.9,
IF($F913="LIQUIDAR",_xlfn.XLOOKUP(A913,Rotación!$A:$A,Rotación!$O:$O,0,0,-1),"")))),"")</f>
        <v>14760000</v>
      </c>
      <c r="I913" s="13">
        <f>IFERROR(IF($F913="ALTA",$D913*0.97,
IF($F913="MEDIA",$D913*0.94,
IF($F913="BAJA",$D913*0.87,
IF($F913="LIQUIDAR",_xlfn.XLOOKUP(A913,Rotación!$A:$A,Rotación!$O:$O,0,0,-1),"")))),"")</f>
        <v>14268000</v>
      </c>
      <c r="J913" s="13">
        <f>IFERROR(IF($F913="ALTA",$D913*0.94,
IF($F913="MEDIA",$D913*0.9,
IF($F913="BAJA",$D913*0.85,
IF($F913="LIQUIDAR",_xlfn.XLOOKUP(A913,Rotación!$A:$A,Rotación!$O:$O,0,0,-1),"")))),"")</f>
        <v>13940000</v>
      </c>
      <c r="K913" s="13" t="str">
        <f>_xlfn.XLOOKUP(A913,Rotación!$A:$A,Rotación!$P:$P,"",0,-1)</f>
        <v/>
      </c>
      <c r="L913" s="25" t="e">
        <f t="shared" si="58"/>
        <v>#VALUE!</v>
      </c>
      <c r="M913" s="26">
        <f t="shared" si="59"/>
        <v>0.82317073170731703</v>
      </c>
      <c r="N913" s="22" t="str">
        <f>IFERROR(VLOOKUP(A913,'Base ATR'!$1:$1048576,2,0),"")</f>
        <v/>
      </c>
      <c r="O913" s="23" t="str">
        <f t="shared" ref="O913:O976" ca="1" si="60">IF(N913="","",TODAY()-N913)</f>
        <v/>
      </c>
      <c r="P913" t="str">
        <f t="shared" ref="P913:P976" si="61">IF(N913="", "", IF(K913 &gt; D913, "SOBRE MERCADO", IF(K913 &lt; D913, "BAJO MERCADO", "ALINEADO")))</f>
        <v/>
      </c>
      <c r="R913" t="e">
        <f>VLOOKUP(A913,FORMULA!A:A,1,0)</f>
        <v>#N/A</v>
      </c>
    </row>
    <row r="914" spans="1:18" x14ac:dyDescent="0.3">
      <c r="A914" t="s">
        <v>6552</v>
      </c>
      <c r="B914" t="str">
        <f>IFERROR(VLOOKUP(A914,'Base ATP'!$1:$1048576,3,0),"")</f>
        <v>DFSK</v>
      </c>
      <c r="C914" s="19">
        <f>IFERROR(VLOOKUP(A914,'Base ATP'!$1:$1048576,4,0),"")</f>
        <v>560</v>
      </c>
      <c r="D914" s="20">
        <v>8900000</v>
      </c>
      <c r="E914" s="20">
        <v>7200000</v>
      </c>
      <c r="F914" s="13" t="s">
        <v>5398</v>
      </c>
      <c r="G914" s="13">
        <f>IFERROR(IF($F914="ALTA",$D914*1.03,
IF($F914="MEDIA",$D914*1,
IF($F914="BAJA",$D914*0.92,
IF($F914="LIQUIDAR",_xlfn.XLOOKUP(A914,Rotación!$A:$A,Rotación!$O:$O,0,0,-1),"")))),"")</f>
        <v>8188000</v>
      </c>
      <c r="H914" s="13">
        <f>IFERROR(IF($F914="ALTA",$D914*1,
IF($F914="MEDIA",$D914*0.97,
IF($F914="BAJA",$D914*0.9,
IF($F914="LIQUIDAR",_xlfn.XLOOKUP(A914,Rotación!$A:$A,Rotación!$O:$O,0,0,-1),"")))),"")</f>
        <v>8010000</v>
      </c>
      <c r="I914" s="13">
        <f>IFERROR(IF($F914="ALTA",$D914*0.97,
IF($F914="MEDIA",$D914*0.94,
IF($F914="BAJA",$D914*0.87,
IF($F914="LIQUIDAR",_xlfn.XLOOKUP(A914,Rotación!$A:$A,Rotación!$O:$O,0,0,-1),"")))),"")</f>
        <v>7743000</v>
      </c>
      <c r="J914" s="13">
        <f>IFERROR(IF($F914="ALTA",$D914*0.94,
IF($F914="MEDIA",$D914*0.9,
IF($F914="BAJA",$D914*0.85,
IF($F914="LIQUIDAR",_xlfn.XLOOKUP(A914,Rotación!$A:$A,Rotación!$O:$O,0,0,-1),"")))),"")</f>
        <v>7565000</v>
      </c>
      <c r="K914" s="13" t="str">
        <f>_xlfn.XLOOKUP(A914,Rotación!$A:$A,Rotación!$P:$P,"",0,-1)</f>
        <v/>
      </c>
      <c r="L914" s="25" t="e">
        <f t="shared" si="58"/>
        <v>#VALUE!</v>
      </c>
      <c r="M914" s="26">
        <f t="shared" si="59"/>
        <v>0.8089887640449438</v>
      </c>
      <c r="N914" s="22">
        <f>IFERROR(VLOOKUP(A914,'Base ATR'!$1:$1048576,2,0),"")</f>
        <v>46134.777777777781</v>
      </c>
      <c r="O914" s="23">
        <f t="shared" ca="1" si="60"/>
        <v>91.222222222218988</v>
      </c>
      <c r="P914" t="str">
        <f t="shared" si="61"/>
        <v>SOBRE MERCADO</v>
      </c>
      <c r="R914" t="e">
        <f>VLOOKUP(A914,FORMULA!A:A,1,0)</f>
        <v>#N/A</v>
      </c>
    </row>
    <row r="915" spans="1:18" x14ac:dyDescent="0.3">
      <c r="A915" t="s">
        <v>6553</v>
      </c>
      <c r="B915" t="str">
        <f>IFERROR(VLOOKUP(A915,'Base ATP'!$1:$1048576,3,0),"")</f>
        <v>KIA</v>
      </c>
      <c r="C915" s="19" t="str">
        <f>IFERROR(VLOOKUP(A915,'Base ATP'!$1:$1048576,4,0),"")</f>
        <v>SOLUTO</v>
      </c>
      <c r="D915" s="20">
        <v>8600000</v>
      </c>
      <c r="E915" s="20">
        <v>7100000</v>
      </c>
      <c r="F915" s="13" t="s">
        <v>5398</v>
      </c>
      <c r="G915" s="13">
        <f>IFERROR(IF($F915="ALTA",$D915*1.03,
IF($F915="MEDIA",$D915*1,
IF($F915="BAJA",$D915*0.92,
IF($F915="LIQUIDAR",_xlfn.XLOOKUP(A915,Rotación!$A:$A,Rotación!$O:$O,0,0,-1),"")))),"")</f>
        <v>7912000</v>
      </c>
      <c r="H915" s="13">
        <f>IFERROR(IF($F915="ALTA",$D915*1,
IF($F915="MEDIA",$D915*0.97,
IF($F915="BAJA",$D915*0.9,
IF($F915="LIQUIDAR",_xlfn.XLOOKUP(A915,Rotación!$A:$A,Rotación!$O:$O,0,0,-1),"")))),"")</f>
        <v>7740000</v>
      </c>
      <c r="I915" s="13">
        <f>IFERROR(IF($F915="ALTA",$D915*0.97,
IF($F915="MEDIA",$D915*0.94,
IF($F915="BAJA",$D915*0.87,
IF($F915="LIQUIDAR",_xlfn.XLOOKUP(A915,Rotación!$A:$A,Rotación!$O:$O,0,0,-1),"")))),"")</f>
        <v>7482000</v>
      </c>
      <c r="J915" s="13">
        <f>IFERROR(IF($F915="ALTA",$D915*0.94,
IF($F915="MEDIA",$D915*0.9,
IF($F915="BAJA",$D915*0.85,
IF($F915="LIQUIDAR",_xlfn.XLOOKUP(A915,Rotación!$A:$A,Rotación!$O:$O,0,0,-1),"")))),"")</f>
        <v>7310000</v>
      </c>
      <c r="K915" s="13" t="str">
        <f>_xlfn.XLOOKUP(A915,Rotación!$A:$A,Rotación!$P:$P,"",0,-1)</f>
        <v/>
      </c>
      <c r="L915" s="25" t="e">
        <f t="shared" si="58"/>
        <v>#VALUE!</v>
      </c>
      <c r="M915" s="26">
        <f t="shared" si="59"/>
        <v>0.82558139534883723</v>
      </c>
      <c r="N915" s="22" t="str">
        <f>IFERROR(VLOOKUP(A915,'Base ATR'!$1:$1048576,2,0),"")</f>
        <v/>
      </c>
      <c r="O915" s="23" t="str">
        <f t="shared" ca="1" si="60"/>
        <v/>
      </c>
      <c r="P915" t="str">
        <f t="shared" si="61"/>
        <v/>
      </c>
      <c r="R915" t="e">
        <f>VLOOKUP(A915,FORMULA!A:A,1,0)</f>
        <v>#N/A</v>
      </c>
    </row>
    <row r="916" spans="1:18" x14ac:dyDescent="0.3">
      <c r="A916" t="s">
        <v>6554</v>
      </c>
      <c r="B916" t="str">
        <f>IFERROR(VLOOKUP(A916,'Base ATP'!$1:$1048576,3,0),"")</f>
        <v>JAC</v>
      </c>
      <c r="C916" s="19" t="str">
        <f>IFERROR(VLOOKUP(A916,'Base ATP'!$1:$1048576,4,0),"")</f>
        <v>NEW T8 PRO</v>
      </c>
      <c r="D916" s="20">
        <v>17500000</v>
      </c>
      <c r="E916" s="20">
        <v>21408100</v>
      </c>
      <c r="F916" s="13" t="s">
        <v>5398</v>
      </c>
      <c r="G916" s="13">
        <f>IFERROR(IF($F916="ALTA",$D916*1.03,
IF($F916="MEDIA",$D916*1,
IF($F916="BAJA",$D916*0.92,
IF($F916="LIQUIDAR",_xlfn.XLOOKUP(A916,Rotación!$A:$A,Rotación!$O:$O,0,0,-1),"")))),"")</f>
        <v>16100000</v>
      </c>
      <c r="H916" s="13">
        <f>IFERROR(IF($F916="ALTA",$D916*1,
IF($F916="MEDIA",$D916*0.97,
IF($F916="BAJA",$D916*0.9,
IF($F916="LIQUIDAR",_xlfn.XLOOKUP(A916,Rotación!$A:$A,Rotación!$O:$O,0,0,-1),"")))),"")</f>
        <v>15750000</v>
      </c>
      <c r="I916" s="13">
        <f>IFERROR(IF($F916="ALTA",$D916*0.97,
IF($F916="MEDIA",$D916*0.94,
IF($F916="BAJA",$D916*0.87,
IF($F916="LIQUIDAR",_xlfn.XLOOKUP(A916,Rotación!$A:$A,Rotación!$O:$O,0,0,-1),"")))),"")</f>
        <v>15225000</v>
      </c>
      <c r="J916" s="13">
        <f>IFERROR(IF($F916="ALTA",$D916*0.94,
IF($F916="MEDIA",$D916*0.9,
IF($F916="BAJA",$D916*0.85,
IF($F916="LIQUIDAR",_xlfn.XLOOKUP(A916,Rotación!$A:$A,Rotación!$O:$O,0,0,-1),"")))),"")</f>
        <v>14875000</v>
      </c>
      <c r="K916" s="13">
        <f>_xlfn.XLOOKUP(A916,Rotación!$A:$A,Rotación!$P:$P,"",0,-1)</f>
        <v>18990000</v>
      </c>
      <c r="L916" s="25">
        <f t="shared" si="58"/>
        <v>1490000</v>
      </c>
      <c r="M916" s="26">
        <f t="shared" si="59"/>
        <v>1.22332</v>
      </c>
      <c r="N916" s="22" t="str">
        <f>IFERROR(VLOOKUP(A916,'Base ATR'!$1:$1048576,2,0),"")</f>
        <v/>
      </c>
      <c r="O916" s="23" t="str">
        <f t="shared" ca="1" si="60"/>
        <v/>
      </c>
      <c r="P916" t="str">
        <f t="shared" si="61"/>
        <v/>
      </c>
      <c r="R916" t="e">
        <f>VLOOKUP(A916,FORMULA!A:A,1,0)</f>
        <v>#N/A</v>
      </c>
    </row>
    <row r="917" spans="1:18" x14ac:dyDescent="0.3">
      <c r="A917" t="s">
        <v>5352</v>
      </c>
      <c r="B917" t="str">
        <f>IFERROR(VLOOKUP(A917,'Base ATP'!$1:$1048576,3,0),"")</f>
        <v>JIM</v>
      </c>
      <c r="C917" s="19" t="str">
        <f>IFERROR(VLOOKUP(A917,'Base ATP'!$1:$1048576,4,0),"")</f>
        <v>RE-MAX</v>
      </c>
      <c r="D917" s="20">
        <v>16000000</v>
      </c>
      <c r="E917" s="20">
        <v>17243100</v>
      </c>
      <c r="F917" s="13" t="s">
        <v>5398</v>
      </c>
      <c r="G917" s="13">
        <f>IFERROR(IF($F917="ALTA",$D917*1.03,
IF($F917="MEDIA",$D917*1,
IF($F917="BAJA",$D917*0.92,
IF($F917="LIQUIDAR",_xlfn.XLOOKUP(A917,Rotación!$A:$A,Rotación!$O:$O,0,0,-1),"")))),"")</f>
        <v>14720000</v>
      </c>
      <c r="H917" s="13">
        <f>IFERROR(IF($F917="ALTA",$D917*1,
IF($F917="MEDIA",$D917*0.97,
IF($F917="BAJA",$D917*0.9,
IF($F917="LIQUIDAR",_xlfn.XLOOKUP(A917,Rotación!$A:$A,Rotación!$O:$O,0,0,-1),"")))),"")</f>
        <v>14400000</v>
      </c>
      <c r="I917" s="13">
        <f>IFERROR(IF($F917="ALTA",$D917*0.97,
IF($F917="MEDIA",$D917*0.94,
IF($F917="BAJA",$D917*0.87,
IF($F917="LIQUIDAR",_xlfn.XLOOKUP(A917,Rotación!$A:$A,Rotación!$O:$O,0,0,-1),"")))),"")</f>
        <v>13920000</v>
      </c>
      <c r="J917" s="13">
        <f>IFERROR(IF($F917="ALTA",$D917*0.94,
IF($F917="MEDIA",$D917*0.9,
IF($F917="BAJA",$D917*0.85,
IF($F917="LIQUIDAR",_xlfn.XLOOKUP(A917,Rotación!$A:$A,Rotación!$O:$O,0,0,-1),"")))),"")</f>
        <v>13600000</v>
      </c>
      <c r="K917" s="13">
        <f>_xlfn.XLOOKUP(A917,Rotación!$A:$A,Rotación!$P:$P,"",0,-1)</f>
        <v>14990000</v>
      </c>
      <c r="L917" s="25">
        <f t="shared" si="58"/>
        <v>-1010000</v>
      </c>
      <c r="M917" s="26">
        <f t="shared" si="59"/>
        <v>1.0776937499999999</v>
      </c>
      <c r="N917" s="22">
        <f>IFERROR(VLOOKUP(A917,'Base ATR'!$1:$1048576,2,0),"")</f>
        <v>46111.61041666667</v>
      </c>
      <c r="O917" s="23">
        <f t="shared" ca="1" si="60"/>
        <v>114.38958333332994</v>
      </c>
      <c r="P917" t="str">
        <f t="shared" si="61"/>
        <v>BAJO MERCADO</v>
      </c>
      <c r="R917" t="e">
        <f>VLOOKUP(A917,FORMULA!A:A,1,0)</f>
        <v>#N/A</v>
      </c>
    </row>
    <row r="918" spans="1:18" x14ac:dyDescent="0.3">
      <c r="A918" t="s">
        <v>6555</v>
      </c>
      <c r="B918" t="str">
        <f>IFERROR(VLOOKUP(A918,'Base ATP'!$1:$1048576,3,0),"")</f>
        <v>SUBARU</v>
      </c>
      <c r="C918" s="19" t="str">
        <f>IFERROR(VLOOKUP(A918,'Base ATP'!$1:$1048576,4,0),"")</f>
        <v>WRX</v>
      </c>
      <c r="D918" s="20">
        <v>31200000</v>
      </c>
      <c r="E918" s="20">
        <v>26000000</v>
      </c>
      <c r="F918" s="13" t="s">
        <v>4033</v>
      </c>
      <c r="G918" s="13">
        <f>IFERROR(IF($F918="ALTA",$D918*1.03,
IF($F918="MEDIA",$D918*1,
IF($F918="BAJA",$D918*0.92,
IF($F918="LIQUIDAR",_xlfn.XLOOKUP(A918,Rotación!$A:$A,Rotación!$O:$O,0,0,-1),"")))),"")</f>
        <v>31200000</v>
      </c>
      <c r="H918" s="13">
        <f>IFERROR(IF($F918="ALTA",$D918*1,
IF($F918="MEDIA",$D918*0.97,
IF($F918="BAJA",$D918*0.9,
IF($F918="LIQUIDAR",_xlfn.XLOOKUP(A918,Rotación!$A:$A,Rotación!$O:$O,0,0,-1),"")))),"")</f>
        <v>30264000</v>
      </c>
      <c r="I918" s="13">
        <f>IFERROR(IF($F918="ALTA",$D918*0.97,
IF($F918="MEDIA",$D918*0.94,
IF($F918="BAJA",$D918*0.87,
IF($F918="LIQUIDAR",_xlfn.XLOOKUP(A918,Rotación!$A:$A,Rotación!$O:$O,0,0,-1),"")))),"")</f>
        <v>29328000</v>
      </c>
      <c r="J918" s="13">
        <f>IFERROR(IF($F918="ALTA",$D918*0.94,
IF($F918="MEDIA",$D918*0.9,
IF($F918="BAJA",$D918*0.85,
IF($F918="LIQUIDAR",_xlfn.XLOOKUP(A918,Rotación!$A:$A,Rotación!$O:$O,0,0,-1),"")))),"")</f>
        <v>28080000</v>
      </c>
      <c r="K918" s="13" t="str">
        <f>_xlfn.XLOOKUP(A918,Rotación!$A:$A,Rotación!$P:$P,"",0,-1)</f>
        <v/>
      </c>
      <c r="L918" s="25" t="e">
        <f t="shared" si="58"/>
        <v>#VALUE!</v>
      </c>
      <c r="M918" s="26">
        <f t="shared" si="59"/>
        <v>0.83333333333333337</v>
      </c>
      <c r="N918" s="22" t="str">
        <f>IFERROR(VLOOKUP(A918,'Base ATR'!$1:$1048576,2,0),"")</f>
        <v/>
      </c>
      <c r="O918" s="23" t="str">
        <f t="shared" ca="1" si="60"/>
        <v/>
      </c>
      <c r="P918" t="str">
        <f t="shared" si="61"/>
        <v/>
      </c>
      <c r="R918" t="e">
        <f>VLOOKUP(A918,FORMULA!A:A,1,0)</f>
        <v>#N/A</v>
      </c>
    </row>
    <row r="919" spans="1:18" x14ac:dyDescent="0.3">
      <c r="A919" t="s">
        <v>6556</v>
      </c>
      <c r="B919" t="str">
        <f>IFERROR(VLOOKUP(A919,'Base ATP'!$1:$1048576,3,0),"")</f>
        <v>NISSAN</v>
      </c>
      <c r="C919" s="19" t="str">
        <f>IFERROR(VLOOKUP(A919,'Base ATP'!$1:$1048576,4,0),"")</f>
        <v>NAVARA</v>
      </c>
      <c r="D919" s="20">
        <v>16200000</v>
      </c>
      <c r="E919" s="20">
        <v>14000000</v>
      </c>
      <c r="F919" s="13" t="s">
        <v>4033</v>
      </c>
      <c r="G919" s="13">
        <f>IFERROR(IF($F919="ALTA",$D919*1.03,
IF($F919="MEDIA",$D919*1,
IF($F919="BAJA",$D919*0.92,
IF($F919="LIQUIDAR",_xlfn.XLOOKUP(A919,Rotación!$A:$A,Rotación!$O:$O,0,0,-1),"")))),"")</f>
        <v>16200000</v>
      </c>
      <c r="H919" s="13">
        <f>IFERROR(IF($F919="ALTA",$D919*1,
IF($F919="MEDIA",$D919*0.97,
IF($F919="BAJA",$D919*0.9,
IF($F919="LIQUIDAR",_xlfn.XLOOKUP(A919,Rotación!$A:$A,Rotación!$O:$O,0,0,-1),"")))),"")</f>
        <v>15714000</v>
      </c>
      <c r="I919" s="13">
        <f>IFERROR(IF($F919="ALTA",$D919*0.97,
IF($F919="MEDIA",$D919*0.94,
IF($F919="BAJA",$D919*0.87,
IF($F919="LIQUIDAR",_xlfn.XLOOKUP(A919,Rotación!$A:$A,Rotación!$O:$O,0,0,-1),"")))),"")</f>
        <v>15228000</v>
      </c>
      <c r="J919" s="13">
        <f>IFERROR(IF($F919="ALTA",$D919*0.94,
IF($F919="MEDIA",$D919*0.9,
IF($F919="BAJA",$D919*0.85,
IF($F919="LIQUIDAR",_xlfn.XLOOKUP(A919,Rotación!$A:$A,Rotación!$O:$O,0,0,-1),"")))),"")</f>
        <v>14580000</v>
      </c>
      <c r="K919" s="13" t="str">
        <f>_xlfn.XLOOKUP(A919,Rotación!$A:$A,Rotación!$P:$P,"",0,-1)</f>
        <v/>
      </c>
      <c r="L919" s="25" t="e">
        <f t="shared" si="58"/>
        <v>#VALUE!</v>
      </c>
      <c r="M919" s="26">
        <f t="shared" si="59"/>
        <v>0.86419753086419748</v>
      </c>
      <c r="N919" s="22" t="str">
        <f>IFERROR(VLOOKUP(A919,'Base ATR'!$1:$1048576,2,0),"")</f>
        <v/>
      </c>
      <c r="O919" s="23" t="str">
        <f t="shared" ca="1" si="60"/>
        <v/>
      </c>
      <c r="P919" t="str">
        <f t="shared" si="61"/>
        <v/>
      </c>
      <c r="R919" t="e">
        <f>VLOOKUP(A919,FORMULA!A:A,1,0)</f>
        <v>#N/A</v>
      </c>
    </row>
    <row r="920" spans="1:18" x14ac:dyDescent="0.3">
      <c r="A920" t="s">
        <v>6557</v>
      </c>
      <c r="B920" t="str">
        <f>IFERROR(VLOOKUP(A920,'Base ATP'!$1:$1048576,3,0),"")</f>
        <v>CHEVROLET</v>
      </c>
      <c r="C920" s="19" t="str">
        <f>IFERROR(VLOOKUP(A920,'Base ATP'!$1:$1048576,4,0),"")</f>
        <v>ONIX</v>
      </c>
      <c r="D920" s="20">
        <v>9600000</v>
      </c>
      <c r="E920" s="20">
        <v>8500000</v>
      </c>
      <c r="F920" s="13" t="s">
        <v>4033</v>
      </c>
      <c r="G920" s="13">
        <f>IFERROR(IF($F920="ALTA",$D920*1.03,
IF($F920="MEDIA",$D920*1,
IF($F920="BAJA",$D920*0.92,
IF($F920="LIQUIDAR",_xlfn.XLOOKUP(A920,Rotación!$A:$A,Rotación!$O:$O,0,0,-1),"")))),"")</f>
        <v>9600000</v>
      </c>
      <c r="H920" s="13">
        <f>IFERROR(IF($F920="ALTA",$D920*1,
IF($F920="MEDIA",$D920*0.97,
IF($F920="BAJA",$D920*0.9,
IF($F920="LIQUIDAR",_xlfn.XLOOKUP(A920,Rotación!$A:$A,Rotación!$O:$O,0,0,-1),"")))),"")</f>
        <v>9312000</v>
      </c>
      <c r="I920" s="13">
        <f>IFERROR(IF($F920="ALTA",$D920*0.97,
IF($F920="MEDIA",$D920*0.94,
IF($F920="BAJA",$D920*0.87,
IF($F920="LIQUIDAR",_xlfn.XLOOKUP(A920,Rotación!$A:$A,Rotación!$O:$O,0,0,-1),"")))),"")</f>
        <v>9024000</v>
      </c>
      <c r="J920" s="13">
        <f>IFERROR(IF($F920="ALTA",$D920*0.94,
IF($F920="MEDIA",$D920*0.9,
IF($F920="BAJA",$D920*0.85,
IF($F920="LIQUIDAR",_xlfn.XLOOKUP(A920,Rotación!$A:$A,Rotación!$O:$O,0,0,-1),"")))),"")</f>
        <v>8640000</v>
      </c>
      <c r="K920" s="13" t="str">
        <f>_xlfn.XLOOKUP(A920,Rotación!$A:$A,Rotación!$P:$P,"",0,-1)</f>
        <v/>
      </c>
      <c r="L920" s="25" t="e">
        <f t="shared" si="58"/>
        <v>#VALUE!</v>
      </c>
      <c r="M920" s="26">
        <f t="shared" si="59"/>
        <v>0.88541666666666663</v>
      </c>
      <c r="N920" s="22" t="str">
        <f>IFERROR(VLOOKUP(A920,'Base ATR'!$1:$1048576,2,0),"")</f>
        <v/>
      </c>
      <c r="O920" s="23" t="str">
        <f t="shared" ca="1" si="60"/>
        <v/>
      </c>
      <c r="P920" t="str">
        <f t="shared" si="61"/>
        <v/>
      </c>
      <c r="R920" t="e">
        <f>VLOOKUP(A920,FORMULA!A:A,1,0)</f>
        <v>#N/A</v>
      </c>
    </row>
    <row r="921" spans="1:18" x14ac:dyDescent="0.3">
      <c r="A921" t="s">
        <v>6558</v>
      </c>
      <c r="B921" t="str">
        <f>IFERROR(VLOOKUP(A921,'Base ATP'!$1:$1048576,3,0),"")</f>
        <v>CHERY</v>
      </c>
      <c r="C921" s="19" t="str">
        <f>IFERROR(VLOOKUP(A921,'Base ATP'!$1:$1048576,4,0),"")</f>
        <v>TIGGO 2 PRO</v>
      </c>
      <c r="D921" s="20">
        <v>8200000</v>
      </c>
      <c r="E921" s="20">
        <v>7000000</v>
      </c>
      <c r="F921" s="13" t="s">
        <v>5397</v>
      </c>
      <c r="G921" s="13">
        <f>IFERROR(IF($F921="ALTA",$D921*1.03,
IF($F921="MEDIA",$D921*1,
IF($F921="BAJA",$D921*0.92,
IF($F921="LIQUIDAR",_xlfn.XLOOKUP(A921,Rotación!$A:$A,Rotación!$O:$O,0,0,-1),"")))),"")</f>
        <v>8446000</v>
      </c>
      <c r="H921" s="13">
        <f>IFERROR(IF($F921="ALTA",$D921*1,
IF($F921="MEDIA",$D921*0.97,
IF($F921="BAJA",$D921*0.9,
IF($F921="LIQUIDAR",_xlfn.XLOOKUP(A921,Rotación!$A:$A,Rotación!$O:$O,0,0,-1),"")))),"")</f>
        <v>8200000</v>
      </c>
      <c r="I921" s="13">
        <f>IFERROR(IF($F921="ALTA",$D921*0.97,
IF($F921="MEDIA",$D921*0.94,
IF($F921="BAJA",$D921*0.87,
IF($F921="LIQUIDAR",_xlfn.XLOOKUP(A921,Rotación!$A:$A,Rotación!$O:$O,0,0,-1),"")))),"")</f>
        <v>7954000</v>
      </c>
      <c r="J921" s="13">
        <f>IFERROR(IF($F921="ALTA",$D921*0.94,
IF($F921="MEDIA",$D921*0.9,
IF($F921="BAJA",$D921*0.85,
IF($F921="LIQUIDAR",_xlfn.XLOOKUP(A921,Rotación!$A:$A,Rotación!$O:$O,0,0,-1),"")))),"")</f>
        <v>7708000</v>
      </c>
      <c r="K921" s="13" t="str">
        <f>_xlfn.XLOOKUP(A921,Rotación!$A:$A,Rotación!$P:$P,"",0,-1)</f>
        <v/>
      </c>
      <c r="L921" s="25" t="e">
        <f t="shared" si="58"/>
        <v>#VALUE!</v>
      </c>
      <c r="M921" s="26">
        <f t="shared" si="59"/>
        <v>0.85365853658536583</v>
      </c>
      <c r="N921" s="22" t="str">
        <f>IFERROR(VLOOKUP(A921,'Base ATR'!$1:$1048576,2,0),"")</f>
        <v/>
      </c>
      <c r="O921" s="23" t="str">
        <f t="shared" ca="1" si="60"/>
        <v/>
      </c>
      <c r="P921" t="str">
        <f t="shared" si="61"/>
        <v/>
      </c>
      <c r="R921" t="e">
        <f>VLOOKUP(A921,FORMULA!A:A,1,0)</f>
        <v>#N/A</v>
      </c>
    </row>
    <row r="922" spans="1:18" x14ac:dyDescent="0.3">
      <c r="A922" t="s">
        <v>6559</v>
      </c>
      <c r="B922" t="str">
        <f>IFERROR(VLOOKUP(A922,'Base ATP'!$1:$1048576,3,0),"")</f>
        <v>CHERY</v>
      </c>
      <c r="C922" s="19" t="str">
        <f>IFERROR(VLOOKUP(A922,'Base ATP'!$1:$1048576,4,0),"")</f>
        <v>TIGGO 3 PRO</v>
      </c>
      <c r="D922" s="20">
        <v>11300000</v>
      </c>
      <c r="E922" s="20">
        <v>10000000</v>
      </c>
      <c r="F922" s="13" t="s">
        <v>5397</v>
      </c>
      <c r="G922" s="13">
        <f>IFERROR(IF($F922="ALTA",$D922*1.03,
IF($F922="MEDIA",$D922*1,
IF($F922="BAJA",$D922*0.92,
IF($F922="LIQUIDAR",_xlfn.XLOOKUP(A922,Rotación!$A:$A,Rotación!$O:$O,0,0,-1),"")))),"")</f>
        <v>11639000</v>
      </c>
      <c r="H922" s="13">
        <f>IFERROR(IF($F922="ALTA",$D922*1,
IF($F922="MEDIA",$D922*0.97,
IF($F922="BAJA",$D922*0.9,
IF($F922="LIQUIDAR",_xlfn.XLOOKUP(A922,Rotación!$A:$A,Rotación!$O:$O,0,0,-1),"")))),"")</f>
        <v>11300000</v>
      </c>
      <c r="I922" s="13">
        <f>IFERROR(IF($F922="ALTA",$D922*0.97,
IF($F922="MEDIA",$D922*0.94,
IF($F922="BAJA",$D922*0.87,
IF($F922="LIQUIDAR",_xlfn.XLOOKUP(A922,Rotación!$A:$A,Rotación!$O:$O,0,0,-1),"")))),"")</f>
        <v>10961000</v>
      </c>
      <c r="J922" s="13">
        <f>IFERROR(IF($F922="ALTA",$D922*0.94,
IF($F922="MEDIA",$D922*0.9,
IF($F922="BAJA",$D922*0.85,
IF($F922="LIQUIDAR",_xlfn.XLOOKUP(A922,Rotación!$A:$A,Rotación!$O:$O,0,0,-1),"")))),"")</f>
        <v>10622000</v>
      </c>
      <c r="K922" s="13">
        <f>_xlfn.XLOOKUP(A922,Rotación!$A:$A,Rotación!$P:$P,"",0,-1)</f>
        <v>11690000</v>
      </c>
      <c r="L922" s="25">
        <f t="shared" si="58"/>
        <v>390000</v>
      </c>
      <c r="M922" s="26">
        <f t="shared" si="59"/>
        <v>0.88495575221238942</v>
      </c>
      <c r="N922" s="22">
        <f>IFERROR(VLOOKUP(A922,'Base ATR'!$1:$1048576,2,0),"")</f>
        <v>46135.754861111112</v>
      </c>
      <c r="O922" s="23">
        <f t="shared" ca="1" si="60"/>
        <v>90.245138888887595</v>
      </c>
      <c r="P922" t="str">
        <f t="shared" si="61"/>
        <v>SOBRE MERCADO</v>
      </c>
      <c r="R922" t="e">
        <f>VLOOKUP(A922,FORMULA!A:A,1,0)</f>
        <v>#N/A</v>
      </c>
    </row>
    <row r="923" spans="1:18" x14ac:dyDescent="0.3">
      <c r="A923" t="s">
        <v>6560</v>
      </c>
      <c r="B923" t="str">
        <f>IFERROR(VLOOKUP(A923,'Base ATP'!$1:$1048576,3,0),"")</f>
        <v>FORD</v>
      </c>
      <c r="C923" s="19" t="str">
        <f>IFERROR(VLOOKUP(A923,'Base ATP'!$1:$1048576,4,0),"")</f>
        <v>NUEVA TERRITORY</v>
      </c>
      <c r="D923" s="20">
        <v>16000000</v>
      </c>
      <c r="E923" s="20">
        <v>13000000</v>
      </c>
      <c r="F923" s="13" t="s">
        <v>5397</v>
      </c>
      <c r="G923" s="13">
        <f>IFERROR(IF($F923="ALTA",$D923*1.03,
IF($F923="MEDIA",$D923*1,
IF($F923="BAJA",$D923*0.92,
IF($F923="LIQUIDAR",_xlfn.XLOOKUP(A923,Rotación!$A:$A,Rotación!$O:$O,0,0,-1),"")))),"")</f>
        <v>16480000</v>
      </c>
      <c r="H923" s="13">
        <f>IFERROR(IF($F923="ALTA",$D923*1,
IF($F923="MEDIA",$D923*0.97,
IF($F923="BAJA",$D923*0.9,
IF($F923="LIQUIDAR",_xlfn.XLOOKUP(A923,Rotación!$A:$A,Rotación!$O:$O,0,0,-1),"")))),"")</f>
        <v>16000000</v>
      </c>
      <c r="I923" s="13">
        <f>IFERROR(IF($F923="ALTA",$D923*0.97,
IF($F923="MEDIA",$D923*0.94,
IF($F923="BAJA",$D923*0.87,
IF($F923="LIQUIDAR",_xlfn.XLOOKUP(A923,Rotación!$A:$A,Rotación!$O:$O,0,0,-1),"")))),"")</f>
        <v>15520000</v>
      </c>
      <c r="J923" s="13">
        <f>IFERROR(IF($F923="ALTA",$D923*0.94,
IF($F923="MEDIA",$D923*0.9,
IF($F923="BAJA",$D923*0.85,
IF($F923="LIQUIDAR",_xlfn.XLOOKUP(A923,Rotación!$A:$A,Rotación!$O:$O,0,0,-1),"")))),"")</f>
        <v>15040000</v>
      </c>
      <c r="K923" s="13" t="str">
        <f>_xlfn.XLOOKUP(A923,Rotación!$A:$A,Rotación!$P:$P,"",0,-1)</f>
        <v/>
      </c>
      <c r="L923" s="25" t="e">
        <f t="shared" si="58"/>
        <v>#VALUE!</v>
      </c>
      <c r="M923" s="26">
        <f t="shared" si="59"/>
        <v>0.8125</v>
      </c>
      <c r="N923" s="22" t="str">
        <f>IFERROR(VLOOKUP(A923,'Base ATR'!$1:$1048576,2,0),"")</f>
        <v/>
      </c>
      <c r="O923" s="23" t="str">
        <f t="shared" ca="1" si="60"/>
        <v/>
      </c>
      <c r="P923" t="str">
        <f t="shared" si="61"/>
        <v/>
      </c>
      <c r="R923" t="e">
        <f>VLOOKUP(A923,FORMULA!A:A,1,0)</f>
        <v>#N/A</v>
      </c>
    </row>
    <row r="924" spans="1:18" x14ac:dyDescent="0.3">
      <c r="A924" t="s">
        <v>6561</v>
      </c>
      <c r="B924" t="str">
        <f>IFERROR(VLOOKUP(A924,'Base ATP'!$1:$1048576,3,0),"")</f>
        <v>CHANGAN</v>
      </c>
      <c r="C924" s="19" t="str">
        <f>IFERROR(VLOOKUP(A924,'Base ATP'!$1:$1048576,4,0),"")</f>
        <v>CX70</v>
      </c>
      <c r="D924" s="20">
        <v>10100000</v>
      </c>
      <c r="E924" s="20">
        <v>8600000</v>
      </c>
      <c r="F924" s="13" t="s">
        <v>5397</v>
      </c>
      <c r="G924" s="13">
        <f>IFERROR(IF($F924="ALTA",$D924*1.03,
IF($F924="MEDIA",$D924*1,
IF($F924="BAJA",$D924*0.92,
IF($F924="LIQUIDAR",_xlfn.XLOOKUP(A924,Rotación!$A:$A,Rotación!$O:$O,0,0,-1),"")))),"")</f>
        <v>10403000</v>
      </c>
      <c r="H924" s="13">
        <f>IFERROR(IF($F924="ALTA",$D924*1,
IF($F924="MEDIA",$D924*0.97,
IF($F924="BAJA",$D924*0.9,
IF($F924="LIQUIDAR",_xlfn.XLOOKUP(A924,Rotación!$A:$A,Rotación!$O:$O,0,0,-1),"")))),"")</f>
        <v>10100000</v>
      </c>
      <c r="I924" s="13">
        <f>IFERROR(IF($F924="ALTA",$D924*0.97,
IF($F924="MEDIA",$D924*0.94,
IF($F924="BAJA",$D924*0.87,
IF($F924="LIQUIDAR",_xlfn.XLOOKUP(A924,Rotación!$A:$A,Rotación!$O:$O,0,0,-1),"")))),"")</f>
        <v>9797000</v>
      </c>
      <c r="J924" s="13">
        <f>IFERROR(IF($F924="ALTA",$D924*0.94,
IF($F924="MEDIA",$D924*0.9,
IF($F924="BAJA",$D924*0.85,
IF($F924="LIQUIDAR",_xlfn.XLOOKUP(A924,Rotación!$A:$A,Rotación!$O:$O,0,0,-1),"")))),"")</f>
        <v>9494000</v>
      </c>
      <c r="K924" s="13" t="str">
        <f>_xlfn.XLOOKUP(A924,Rotación!$A:$A,Rotación!$P:$P,"",0,-1)</f>
        <v/>
      </c>
      <c r="L924" s="25" t="e">
        <f t="shared" si="58"/>
        <v>#VALUE!</v>
      </c>
      <c r="M924" s="26">
        <f t="shared" si="59"/>
        <v>0.85148514851485146</v>
      </c>
      <c r="N924" s="22" t="str">
        <f>IFERROR(VLOOKUP(A924,'Base ATR'!$1:$1048576,2,0),"")</f>
        <v/>
      </c>
      <c r="O924" s="23" t="str">
        <f t="shared" ca="1" si="60"/>
        <v/>
      </c>
      <c r="P924" t="str">
        <f t="shared" si="61"/>
        <v/>
      </c>
      <c r="R924" t="e">
        <f>VLOOKUP(A924,FORMULA!A:A,1,0)</f>
        <v>#N/A</v>
      </c>
    </row>
    <row r="925" spans="1:18" x14ac:dyDescent="0.3">
      <c r="A925" t="s">
        <v>6562</v>
      </c>
      <c r="B925" t="str">
        <f>IFERROR(VLOOKUP(A925,'Base ATP'!$1:$1048576,3,0),"")</f>
        <v>VOLKSWAGEN</v>
      </c>
      <c r="C925" s="19" t="str">
        <f>IFERROR(VLOOKUP(A925,'Base ATP'!$1:$1048576,4,0),"")</f>
        <v>VIRTUS</v>
      </c>
      <c r="D925" s="20">
        <v>8700000</v>
      </c>
      <c r="E925" s="20">
        <v>7000000</v>
      </c>
      <c r="F925" s="13" t="s">
        <v>5397</v>
      </c>
      <c r="G925" s="13">
        <f>IFERROR(IF($F925="ALTA",$D925*1.03,
IF($F925="MEDIA",$D925*1,
IF($F925="BAJA",$D925*0.92,
IF($F925="LIQUIDAR",_xlfn.XLOOKUP(A925,Rotación!$A:$A,Rotación!$O:$O,0,0,-1),"")))),"")</f>
        <v>8961000</v>
      </c>
      <c r="H925" s="13">
        <f>IFERROR(IF($F925="ALTA",$D925*1,
IF($F925="MEDIA",$D925*0.97,
IF($F925="BAJA",$D925*0.9,
IF($F925="LIQUIDAR",_xlfn.XLOOKUP(A925,Rotación!$A:$A,Rotación!$O:$O,0,0,-1),"")))),"")</f>
        <v>8700000</v>
      </c>
      <c r="I925" s="13">
        <f>IFERROR(IF($F925="ALTA",$D925*0.97,
IF($F925="MEDIA",$D925*0.94,
IF($F925="BAJA",$D925*0.87,
IF($F925="LIQUIDAR",_xlfn.XLOOKUP(A925,Rotación!$A:$A,Rotación!$O:$O,0,0,-1),"")))),"")</f>
        <v>8439000</v>
      </c>
      <c r="J925" s="13">
        <f>IFERROR(IF($F925="ALTA",$D925*0.94,
IF($F925="MEDIA",$D925*0.9,
IF($F925="BAJA",$D925*0.85,
IF($F925="LIQUIDAR",_xlfn.XLOOKUP(A925,Rotación!$A:$A,Rotación!$O:$O,0,0,-1),"")))),"")</f>
        <v>8178000</v>
      </c>
      <c r="K925" s="13" t="str">
        <f>_xlfn.XLOOKUP(A925,Rotación!$A:$A,Rotación!$P:$P,"",0,-1)</f>
        <v/>
      </c>
      <c r="L925" s="25" t="e">
        <f t="shared" si="58"/>
        <v>#VALUE!</v>
      </c>
      <c r="M925" s="26">
        <f t="shared" si="59"/>
        <v>0.8045977011494253</v>
      </c>
      <c r="N925" s="22" t="str">
        <f>IFERROR(VLOOKUP(A925,'Base ATR'!$1:$1048576,2,0),"")</f>
        <v/>
      </c>
      <c r="O925" s="23" t="str">
        <f t="shared" ca="1" si="60"/>
        <v/>
      </c>
      <c r="P925" t="str">
        <f t="shared" si="61"/>
        <v/>
      </c>
      <c r="R925" t="e">
        <f>VLOOKUP(A925,FORMULA!A:A,1,0)</f>
        <v>#N/A</v>
      </c>
    </row>
    <row r="926" spans="1:18" x14ac:dyDescent="0.3">
      <c r="A926" t="s">
        <v>5209</v>
      </c>
      <c r="B926" t="str">
        <f>IFERROR(VLOOKUP(A926,'Base ATP'!$1:$1048576,3,0),"")</f>
        <v>KIA</v>
      </c>
      <c r="C926" s="19" t="str">
        <f>IFERROR(VLOOKUP(A926,'Base ATP'!$1:$1048576,4,0),"")</f>
        <v>SELTOS</v>
      </c>
      <c r="D926" s="20">
        <v>12300000</v>
      </c>
      <c r="E926" s="20">
        <v>9700000</v>
      </c>
      <c r="F926" s="13" t="s">
        <v>5397</v>
      </c>
      <c r="G926" s="13">
        <f>IFERROR(IF($F926="ALTA",$D926*1.03,
IF($F926="MEDIA",$D926*1,
IF($F926="BAJA",$D926*0.92,
IF($F926="LIQUIDAR",_xlfn.XLOOKUP(A926,Rotación!$A:$A,Rotación!$O:$O,0,0,-1),"")))),"")</f>
        <v>12669000</v>
      </c>
      <c r="H926" s="13">
        <f>IFERROR(IF($F926="ALTA",$D926*1,
IF($F926="MEDIA",$D926*0.97,
IF($F926="BAJA",$D926*0.9,
IF($F926="LIQUIDAR",_xlfn.XLOOKUP(A926,Rotación!$A:$A,Rotación!$O:$O,0,0,-1),"")))),"")</f>
        <v>12300000</v>
      </c>
      <c r="I926" s="13">
        <f>IFERROR(IF($F926="ALTA",$D926*0.97,
IF($F926="MEDIA",$D926*0.94,
IF($F926="BAJA",$D926*0.87,
IF($F926="LIQUIDAR",_xlfn.XLOOKUP(A926,Rotación!$A:$A,Rotación!$O:$O,0,0,-1),"")))),"")</f>
        <v>11931000</v>
      </c>
      <c r="J926" s="13">
        <f>IFERROR(IF($F926="ALTA",$D926*0.94,
IF($F926="MEDIA",$D926*0.9,
IF($F926="BAJA",$D926*0.85,
IF($F926="LIQUIDAR",_xlfn.XLOOKUP(A926,Rotación!$A:$A,Rotación!$O:$O,0,0,-1),"")))),"")</f>
        <v>11562000</v>
      </c>
      <c r="K926" s="13" t="str">
        <f>_xlfn.XLOOKUP(A926,Rotación!$A:$A,Rotación!$P:$P,"",0,-1)</f>
        <v/>
      </c>
      <c r="L926" s="25" t="e">
        <f t="shared" si="58"/>
        <v>#VALUE!</v>
      </c>
      <c r="M926" s="26">
        <f t="shared" si="59"/>
        <v>0.78861788617886175</v>
      </c>
      <c r="N926" s="22">
        <f>IFERROR(VLOOKUP(A926,'Base ATR'!$1:$1048576,2,0),"")</f>
        <v>46052.407638888886</v>
      </c>
      <c r="O926" s="23">
        <f t="shared" ca="1" si="60"/>
        <v>173.59236111111386</v>
      </c>
      <c r="P926" t="str">
        <f t="shared" si="61"/>
        <v>SOBRE MERCADO</v>
      </c>
      <c r="R926" t="e">
        <f>VLOOKUP(A926,FORMULA!A:A,1,0)</f>
        <v>#N/A</v>
      </c>
    </row>
    <row r="927" spans="1:18" x14ac:dyDescent="0.3">
      <c r="A927" t="s">
        <v>6555</v>
      </c>
      <c r="B927" t="str">
        <f>IFERROR(VLOOKUP(A927,'Base ATP'!$1:$1048576,3,0),"")</f>
        <v>SUBARU</v>
      </c>
      <c r="C927" s="19" t="str">
        <f>IFERROR(VLOOKUP(A927,'Base ATP'!$1:$1048576,4,0),"")</f>
        <v>WRX</v>
      </c>
      <c r="D927" s="20">
        <v>31200000</v>
      </c>
      <c r="E927" s="20">
        <v>27200000</v>
      </c>
      <c r="F927" s="13" t="s">
        <v>4033</v>
      </c>
      <c r="G927" s="13">
        <f>IFERROR(IF($F927="ALTA",$D927*1.03,
IF($F927="MEDIA",$D927*1,
IF($F927="BAJA",$D927*0.92,
IF($F927="LIQUIDAR",_xlfn.XLOOKUP(A927,Rotación!$A:$A,Rotación!$O:$O,0,0,-1),"")))),"")</f>
        <v>31200000</v>
      </c>
      <c r="H927" s="13">
        <f>IFERROR(IF($F927="ALTA",$D927*1,
IF($F927="MEDIA",$D927*0.97,
IF($F927="BAJA",$D927*0.9,
IF($F927="LIQUIDAR",_xlfn.XLOOKUP(A927,Rotación!$A:$A,Rotación!$O:$O,0,0,-1),"")))),"")</f>
        <v>30264000</v>
      </c>
      <c r="I927" s="13">
        <f>IFERROR(IF($F927="ALTA",$D927*0.97,
IF($F927="MEDIA",$D927*0.94,
IF($F927="BAJA",$D927*0.87,
IF($F927="LIQUIDAR",_xlfn.XLOOKUP(A927,Rotación!$A:$A,Rotación!$O:$O,0,0,-1),"")))),"")</f>
        <v>29328000</v>
      </c>
      <c r="J927" s="13">
        <f>IFERROR(IF($F927="ALTA",$D927*0.94,
IF($F927="MEDIA",$D927*0.9,
IF($F927="BAJA",$D927*0.85,
IF($F927="LIQUIDAR",_xlfn.XLOOKUP(A927,Rotación!$A:$A,Rotación!$O:$O,0,0,-1),"")))),"")</f>
        <v>28080000</v>
      </c>
      <c r="K927" s="13" t="str">
        <f>_xlfn.XLOOKUP(A927,Rotación!$A:$A,Rotación!$P:$P,"",0,-1)</f>
        <v/>
      </c>
      <c r="L927" s="25" t="e">
        <f t="shared" si="58"/>
        <v>#VALUE!</v>
      </c>
      <c r="M927" s="26">
        <f t="shared" si="59"/>
        <v>0.87179487179487181</v>
      </c>
      <c r="N927" s="22" t="str">
        <f>IFERROR(VLOOKUP(A927,'Base ATR'!$1:$1048576,2,0),"")</f>
        <v/>
      </c>
      <c r="O927" s="23" t="str">
        <f t="shared" ca="1" si="60"/>
        <v/>
      </c>
      <c r="P927" t="str">
        <f t="shared" si="61"/>
        <v/>
      </c>
      <c r="R927" t="e">
        <f>VLOOKUP(A927,FORMULA!A:A,1,0)</f>
        <v>#N/A</v>
      </c>
    </row>
    <row r="928" spans="1:18" x14ac:dyDescent="0.3">
      <c r="A928" t="s">
        <v>6563</v>
      </c>
      <c r="B928" t="str">
        <f>IFERROR(VLOOKUP(A928,'Base ATP'!$1:$1048576,3,0),"")</f>
        <v>TOYOTA</v>
      </c>
      <c r="C928" s="19" t="str">
        <f>IFERROR(VLOOKUP(A928,'Base ATP'!$1:$1048576,4,0),"")</f>
        <v>RAIZE</v>
      </c>
      <c r="D928" s="20">
        <v>13300000</v>
      </c>
      <c r="E928" s="20">
        <v>11200000</v>
      </c>
      <c r="F928" s="13" t="s">
        <v>4033</v>
      </c>
      <c r="G928" s="13">
        <f>IFERROR(IF($F928="ALTA",$D928*1.03,
IF($F928="MEDIA",$D928*1,
IF($F928="BAJA",$D928*0.92,
IF($F928="LIQUIDAR",_xlfn.XLOOKUP(A928,Rotación!$A:$A,Rotación!$O:$O,0,0,-1),"")))),"")</f>
        <v>13300000</v>
      </c>
      <c r="H928" s="13">
        <f>IFERROR(IF($F928="ALTA",$D928*1,
IF($F928="MEDIA",$D928*0.97,
IF($F928="BAJA",$D928*0.9,
IF($F928="LIQUIDAR",_xlfn.XLOOKUP(A928,Rotación!$A:$A,Rotación!$O:$O,0,0,-1),"")))),"")</f>
        <v>12901000</v>
      </c>
      <c r="I928" s="13">
        <f>IFERROR(IF($F928="ALTA",$D928*0.97,
IF($F928="MEDIA",$D928*0.94,
IF($F928="BAJA",$D928*0.87,
IF($F928="LIQUIDAR",_xlfn.XLOOKUP(A928,Rotación!$A:$A,Rotación!$O:$O,0,0,-1),"")))),"")</f>
        <v>12502000</v>
      </c>
      <c r="J928" s="13">
        <f>IFERROR(IF($F928="ALTA",$D928*0.94,
IF($F928="MEDIA",$D928*0.9,
IF($F928="BAJA",$D928*0.85,
IF($F928="LIQUIDAR",_xlfn.XLOOKUP(A928,Rotación!$A:$A,Rotación!$O:$O,0,0,-1),"")))),"")</f>
        <v>11970000</v>
      </c>
      <c r="K928" s="13" t="str">
        <f>_xlfn.XLOOKUP(A928,Rotación!$A:$A,Rotación!$P:$P,"",0,-1)</f>
        <v/>
      </c>
      <c r="L928" s="25" t="e">
        <f t="shared" si="58"/>
        <v>#VALUE!</v>
      </c>
      <c r="M928" s="26">
        <f t="shared" si="59"/>
        <v>0.84210526315789469</v>
      </c>
      <c r="N928" s="22" t="str">
        <f>IFERROR(VLOOKUP(A928,'Base ATR'!$1:$1048576,2,0),"")</f>
        <v/>
      </c>
      <c r="O928" s="23" t="str">
        <f t="shared" ca="1" si="60"/>
        <v/>
      </c>
      <c r="P928" t="str">
        <f t="shared" si="61"/>
        <v/>
      </c>
      <c r="R928" t="e">
        <f>VLOOKUP(A928,FORMULA!A:A,1,0)</f>
        <v>#N/A</v>
      </c>
    </row>
    <row r="929" spans="1:18" x14ac:dyDescent="0.3">
      <c r="A929" t="s">
        <v>6564</v>
      </c>
      <c r="B929" t="str">
        <f>IFERROR(VLOOKUP(A929,'Base ATP'!$1:$1048576,3,0),"")</f>
        <v>DFSK</v>
      </c>
      <c r="C929" s="19">
        <f>IFERROR(VLOOKUP(A929,'Base ATP'!$1:$1048576,4,0),"")</f>
        <v>500</v>
      </c>
      <c r="D929" s="20">
        <v>10000000</v>
      </c>
      <c r="E929" s="20">
        <v>8500000</v>
      </c>
      <c r="F929" s="13" t="s">
        <v>4033</v>
      </c>
      <c r="G929" s="13">
        <f>IFERROR(IF($F929="ALTA",$D929*1.03,
IF($F929="MEDIA",$D929*1,
IF($F929="BAJA",$D929*0.92,
IF($F929="LIQUIDAR",_xlfn.XLOOKUP(A929,Rotación!$A:$A,Rotación!$O:$O,0,0,-1),"")))),"")</f>
        <v>10000000</v>
      </c>
      <c r="H929" s="13">
        <f>IFERROR(IF($F929="ALTA",$D929*1,
IF($F929="MEDIA",$D929*0.97,
IF($F929="BAJA",$D929*0.9,
IF($F929="LIQUIDAR",_xlfn.XLOOKUP(A929,Rotación!$A:$A,Rotación!$O:$O,0,0,-1),"")))),"")</f>
        <v>9700000</v>
      </c>
      <c r="I929" s="13">
        <f>IFERROR(IF($F929="ALTA",$D929*0.97,
IF($F929="MEDIA",$D929*0.94,
IF($F929="BAJA",$D929*0.87,
IF($F929="LIQUIDAR",_xlfn.XLOOKUP(A929,Rotación!$A:$A,Rotación!$O:$O,0,0,-1),"")))),"")</f>
        <v>9400000</v>
      </c>
      <c r="J929" s="13">
        <f>IFERROR(IF($F929="ALTA",$D929*0.94,
IF($F929="MEDIA",$D929*0.9,
IF($F929="BAJA",$D929*0.85,
IF($F929="LIQUIDAR",_xlfn.XLOOKUP(A929,Rotación!$A:$A,Rotación!$O:$O,0,0,-1),"")))),"")</f>
        <v>9000000</v>
      </c>
      <c r="K929" s="13" t="str">
        <f>_xlfn.XLOOKUP(A929,Rotación!$A:$A,Rotación!$P:$P,"",0,-1)</f>
        <v/>
      </c>
      <c r="L929" s="25" t="e">
        <f t="shared" si="58"/>
        <v>#VALUE!</v>
      </c>
      <c r="M929" s="26">
        <f t="shared" si="59"/>
        <v>0.85</v>
      </c>
      <c r="N929" s="22" t="str">
        <f>IFERROR(VLOOKUP(A929,'Base ATR'!$1:$1048576,2,0),"")</f>
        <v/>
      </c>
      <c r="O929" s="23" t="str">
        <f t="shared" ca="1" si="60"/>
        <v/>
      </c>
      <c r="P929" t="str">
        <f t="shared" si="61"/>
        <v/>
      </c>
      <c r="R929" t="e">
        <f>VLOOKUP(A929,FORMULA!A:A,1,0)</f>
        <v>#N/A</v>
      </c>
    </row>
    <row r="930" spans="1:18" x14ac:dyDescent="0.3">
      <c r="A930" t="s">
        <v>6539</v>
      </c>
      <c r="B930" t="str">
        <f>IFERROR(VLOOKUP(A930,'Base ATP'!$1:$1048576,3,0),"")</f>
        <v>RENAULT</v>
      </c>
      <c r="C930" s="19" t="str">
        <f>IFERROR(VLOOKUP(A930,'Base ATP'!$1:$1048576,4,0),"")</f>
        <v>DUSTER NEW</v>
      </c>
      <c r="D930" s="20">
        <v>7900000</v>
      </c>
      <c r="E930" s="20">
        <v>5800000</v>
      </c>
      <c r="F930" s="13" t="s">
        <v>4033</v>
      </c>
      <c r="G930" s="13">
        <f>IFERROR(IF($F930="ALTA",$D930*1.03,
IF($F930="MEDIA",$D930*1,
IF($F930="BAJA",$D930*0.92,
IF($F930="LIQUIDAR",_xlfn.XLOOKUP(A930,Rotación!$A:$A,Rotación!$O:$O,0,0,-1),"")))),"")</f>
        <v>7900000</v>
      </c>
      <c r="H930" s="13">
        <f>IFERROR(IF($F930="ALTA",$D930*1,
IF($F930="MEDIA",$D930*0.97,
IF($F930="BAJA",$D930*0.9,
IF($F930="LIQUIDAR",_xlfn.XLOOKUP(A930,Rotación!$A:$A,Rotación!$O:$O,0,0,-1),"")))),"")</f>
        <v>7663000</v>
      </c>
      <c r="I930" s="13">
        <f>IFERROR(IF($F930="ALTA",$D930*0.97,
IF($F930="MEDIA",$D930*0.94,
IF($F930="BAJA",$D930*0.87,
IF($F930="LIQUIDAR",_xlfn.XLOOKUP(A930,Rotación!$A:$A,Rotación!$O:$O,0,0,-1),"")))),"")</f>
        <v>7426000</v>
      </c>
      <c r="J930" s="13">
        <f>IFERROR(IF($F930="ALTA",$D930*0.94,
IF($F930="MEDIA",$D930*0.9,
IF($F930="BAJA",$D930*0.85,
IF($F930="LIQUIDAR",_xlfn.XLOOKUP(A930,Rotación!$A:$A,Rotación!$O:$O,0,0,-1),"")))),"")</f>
        <v>7110000</v>
      </c>
      <c r="K930" s="13">
        <f>_xlfn.XLOOKUP(A930,Rotación!$A:$A,Rotación!$P:$P,"",0,-1)</f>
        <v>7690000</v>
      </c>
      <c r="L930" s="25">
        <f t="shared" si="58"/>
        <v>-210000</v>
      </c>
      <c r="M930" s="26">
        <f t="shared" si="59"/>
        <v>0.73417721518987344</v>
      </c>
      <c r="N930" s="22">
        <f>IFERROR(VLOOKUP(A930,'Base ATR'!$1:$1048576,2,0),"")</f>
        <v>46136.429861111108</v>
      </c>
      <c r="O930" s="23">
        <f t="shared" ca="1" si="60"/>
        <v>89.570138888891961</v>
      </c>
      <c r="P930" t="str">
        <f t="shared" si="61"/>
        <v>BAJO MERCADO</v>
      </c>
      <c r="R930" t="e">
        <f>VLOOKUP(A930,FORMULA!A:A,1,0)</f>
        <v>#N/A</v>
      </c>
    </row>
    <row r="931" spans="1:18" x14ac:dyDescent="0.3">
      <c r="A931" t="s">
        <v>1738</v>
      </c>
      <c r="B931" t="str">
        <f>IFERROR(VLOOKUP(A931,'Base ATP'!$1:$1048576,3,0),"")</f>
        <v>PEUGEOT</v>
      </c>
      <c r="C931" s="19">
        <f>IFERROR(VLOOKUP(A931,'Base ATP'!$1:$1048576,4,0),"")</f>
        <v>5008</v>
      </c>
      <c r="D931" s="20">
        <v>16800000</v>
      </c>
      <c r="E931" s="20">
        <v>13000000</v>
      </c>
      <c r="F931" s="13" t="s">
        <v>4033</v>
      </c>
      <c r="G931" s="13">
        <f>IFERROR(IF($F931="ALTA",$D931*1.03,
IF($F931="MEDIA",$D931*1,
IF($F931="BAJA",$D931*0.92,
IF($F931="LIQUIDAR",_xlfn.XLOOKUP(A931,Rotación!$A:$A,Rotación!$O:$O,0,0,-1),"")))),"")</f>
        <v>16800000</v>
      </c>
      <c r="H931" s="13">
        <f>IFERROR(IF($F931="ALTA",$D931*1,
IF($F931="MEDIA",$D931*0.97,
IF($F931="BAJA",$D931*0.9,
IF($F931="LIQUIDAR",_xlfn.XLOOKUP(A931,Rotación!$A:$A,Rotación!$O:$O,0,0,-1),"")))),"")</f>
        <v>16296000</v>
      </c>
      <c r="I931" s="13">
        <f>IFERROR(IF($F931="ALTA",$D931*0.97,
IF($F931="MEDIA",$D931*0.94,
IF($F931="BAJA",$D931*0.87,
IF($F931="LIQUIDAR",_xlfn.XLOOKUP(A931,Rotación!$A:$A,Rotación!$O:$O,0,0,-1),"")))),"")</f>
        <v>15792000</v>
      </c>
      <c r="J931" s="13">
        <f>IFERROR(IF($F931="ALTA",$D931*0.94,
IF($F931="MEDIA",$D931*0.9,
IF($F931="BAJA",$D931*0.85,
IF($F931="LIQUIDAR",_xlfn.XLOOKUP(A931,Rotación!$A:$A,Rotación!$O:$O,0,0,-1),"")))),"")</f>
        <v>15120000</v>
      </c>
      <c r="K931" s="13" t="str">
        <f>_xlfn.XLOOKUP(A931,Rotación!$A:$A,Rotación!$P:$P,"",0,-1)</f>
        <v/>
      </c>
      <c r="L931" s="25" t="e">
        <f t="shared" si="58"/>
        <v>#VALUE!</v>
      </c>
      <c r="M931" s="26">
        <f t="shared" si="59"/>
        <v>0.77380952380952384</v>
      </c>
      <c r="N931" s="22">
        <f>IFERROR(VLOOKUP(A931,'Base ATR'!$1:$1048576,2,0),"")</f>
        <v>45257.661111111112</v>
      </c>
      <c r="O931" s="23">
        <f t="shared" ca="1" si="60"/>
        <v>968.3388888888876</v>
      </c>
      <c r="P931" t="str">
        <f t="shared" si="61"/>
        <v>SOBRE MERCADO</v>
      </c>
      <c r="R931" t="e">
        <f>VLOOKUP(A931,FORMULA!A:A,1,0)</f>
        <v>#N/A</v>
      </c>
    </row>
    <row r="932" spans="1:18" x14ac:dyDescent="0.3">
      <c r="A932" t="s">
        <v>6565</v>
      </c>
      <c r="B932" t="str">
        <f>IFERROR(VLOOKUP(A932,'Base ATP'!$1:$1048576,3,0),"")</f>
        <v>NISSAN</v>
      </c>
      <c r="C932" s="19" t="str">
        <f>IFERROR(VLOOKUP(A932,'Base ATP'!$1:$1048576,4,0),"")</f>
        <v>NUEVO SENTRA</v>
      </c>
      <c r="D932" s="20">
        <v>12700000</v>
      </c>
      <c r="E932" s="20">
        <v>10400000</v>
      </c>
      <c r="F932" s="13" t="s">
        <v>4033</v>
      </c>
      <c r="G932" s="13">
        <f>IFERROR(IF($F932="ALTA",$D932*1.03,
IF($F932="MEDIA",$D932*1,
IF($F932="BAJA",$D932*0.92,
IF($F932="LIQUIDAR",_xlfn.XLOOKUP(A932,Rotación!$A:$A,Rotación!$O:$O,0,0,-1),"")))),"")</f>
        <v>12700000</v>
      </c>
      <c r="H932" s="13">
        <f>IFERROR(IF($F932="ALTA",$D932*1,
IF($F932="MEDIA",$D932*0.97,
IF($F932="BAJA",$D932*0.9,
IF($F932="LIQUIDAR",_xlfn.XLOOKUP(A932,Rotación!$A:$A,Rotación!$O:$O,0,0,-1),"")))),"")</f>
        <v>12319000</v>
      </c>
      <c r="I932" s="13">
        <f>IFERROR(IF($F932="ALTA",$D932*0.97,
IF($F932="MEDIA",$D932*0.94,
IF($F932="BAJA",$D932*0.87,
IF($F932="LIQUIDAR",_xlfn.XLOOKUP(A932,Rotación!$A:$A,Rotación!$O:$O,0,0,-1),"")))),"")</f>
        <v>11938000</v>
      </c>
      <c r="J932" s="13">
        <f>IFERROR(IF($F932="ALTA",$D932*0.94,
IF($F932="MEDIA",$D932*0.9,
IF($F932="BAJA",$D932*0.85,
IF($F932="LIQUIDAR",_xlfn.XLOOKUP(A932,Rotación!$A:$A,Rotación!$O:$O,0,0,-1),"")))),"")</f>
        <v>11430000</v>
      </c>
      <c r="K932" s="13" t="str">
        <f>_xlfn.XLOOKUP(A932,Rotación!$A:$A,Rotación!$P:$P,"",0,-1)</f>
        <v/>
      </c>
      <c r="L932" s="25" t="e">
        <f t="shared" si="58"/>
        <v>#VALUE!</v>
      </c>
      <c r="M932" s="26">
        <f t="shared" si="59"/>
        <v>0.81889763779527558</v>
      </c>
      <c r="N932" s="22" t="str">
        <f>IFERROR(VLOOKUP(A932,'Base ATR'!$1:$1048576,2,0),"")</f>
        <v/>
      </c>
      <c r="O932" s="23" t="str">
        <f t="shared" ca="1" si="60"/>
        <v/>
      </c>
      <c r="P932" t="str">
        <f t="shared" si="61"/>
        <v/>
      </c>
      <c r="R932" t="e">
        <f>VLOOKUP(A932,FORMULA!A:A,1,0)</f>
        <v>#N/A</v>
      </c>
    </row>
    <row r="933" spans="1:18" x14ac:dyDescent="0.3">
      <c r="A933" t="s">
        <v>6566</v>
      </c>
      <c r="B933" t="str">
        <f>IFERROR(VLOOKUP(A933,'Base ATP'!$1:$1048576,3,0),"")</f>
        <v>CHERY</v>
      </c>
      <c r="C933" s="19" t="str">
        <f>IFERROR(VLOOKUP(A933,'Base ATP'!$1:$1048576,4,0),"")</f>
        <v>TIGGO 2</v>
      </c>
      <c r="D933" s="20">
        <v>7050000</v>
      </c>
      <c r="E933" s="20">
        <v>6000000</v>
      </c>
      <c r="F933" s="13" t="s">
        <v>5397</v>
      </c>
      <c r="G933" s="13">
        <f>IFERROR(IF($F933="ALTA",$D933*1.03,
IF($F933="MEDIA",$D933*1,
IF($F933="BAJA",$D933*0.92,
IF($F933="LIQUIDAR",_xlfn.XLOOKUP(A933,Rotación!$A:$A,Rotación!$O:$O,0,0,-1),"")))),"")</f>
        <v>7261500</v>
      </c>
      <c r="H933" s="13">
        <f>IFERROR(IF($F933="ALTA",$D933*1,
IF($F933="MEDIA",$D933*0.97,
IF($F933="BAJA",$D933*0.9,
IF($F933="LIQUIDAR",_xlfn.XLOOKUP(A933,Rotación!$A:$A,Rotación!$O:$O,0,0,-1),"")))),"")</f>
        <v>7050000</v>
      </c>
      <c r="I933" s="13">
        <f>IFERROR(IF($F933="ALTA",$D933*0.97,
IF($F933="MEDIA",$D933*0.94,
IF($F933="BAJA",$D933*0.87,
IF($F933="LIQUIDAR",_xlfn.XLOOKUP(A933,Rotación!$A:$A,Rotación!$O:$O,0,0,-1),"")))),"")</f>
        <v>6838500</v>
      </c>
      <c r="J933" s="13">
        <f>IFERROR(IF($F933="ALTA",$D933*0.94,
IF($F933="MEDIA",$D933*0.9,
IF($F933="BAJA",$D933*0.85,
IF($F933="LIQUIDAR",_xlfn.XLOOKUP(A933,Rotación!$A:$A,Rotación!$O:$O,0,0,-1),"")))),"")</f>
        <v>6627000</v>
      </c>
      <c r="K933" s="13" t="str">
        <f>_xlfn.XLOOKUP(A933,Rotación!$A:$A,Rotación!$P:$P,"",0,-1)</f>
        <v/>
      </c>
      <c r="L933" s="25" t="e">
        <f t="shared" si="58"/>
        <v>#VALUE!</v>
      </c>
      <c r="M933" s="26">
        <f t="shared" si="59"/>
        <v>0.85106382978723405</v>
      </c>
      <c r="N933" s="22">
        <f>IFERROR(VLOOKUP(A933,'Base ATR'!$1:$1048576,2,0),"")</f>
        <v>46136.75</v>
      </c>
      <c r="O933" s="23">
        <f t="shared" ca="1" si="60"/>
        <v>89.25</v>
      </c>
      <c r="P933" t="str">
        <f t="shared" si="61"/>
        <v>SOBRE MERCADO</v>
      </c>
      <c r="R933" t="e">
        <f>VLOOKUP(A933,FORMULA!A:A,1,0)</f>
        <v>#N/A</v>
      </c>
    </row>
    <row r="934" spans="1:18" x14ac:dyDescent="0.3">
      <c r="A934" t="s">
        <v>6567</v>
      </c>
      <c r="B934" t="str">
        <f>IFERROR(VLOOKUP(A934,'Base ATP'!$1:$1048576,3,0),"")</f>
        <v>FORD</v>
      </c>
      <c r="C934" s="19" t="str">
        <f>IFERROR(VLOOKUP(A934,'Base ATP'!$1:$1048576,4,0),"")</f>
        <v>TERRITORY</v>
      </c>
      <c r="D934" s="20">
        <v>12600000</v>
      </c>
      <c r="E934" s="20">
        <v>6000000</v>
      </c>
      <c r="F934" s="13" t="s">
        <v>5397</v>
      </c>
      <c r="G934" s="13">
        <f>IFERROR(IF($F934="ALTA",$D934*1.03,
IF($F934="MEDIA",$D934*1,
IF($F934="BAJA",$D934*0.92,
IF($F934="LIQUIDAR",_xlfn.XLOOKUP(A934,Rotación!$A:$A,Rotación!$O:$O,0,0,-1),"")))),"")</f>
        <v>12978000</v>
      </c>
      <c r="H934" s="13">
        <f>IFERROR(IF($F934="ALTA",$D934*1,
IF($F934="MEDIA",$D934*0.97,
IF($F934="BAJA",$D934*0.9,
IF($F934="LIQUIDAR",_xlfn.XLOOKUP(A934,Rotación!$A:$A,Rotación!$O:$O,0,0,-1),"")))),"")</f>
        <v>12600000</v>
      </c>
      <c r="I934" s="13">
        <f>IFERROR(IF($F934="ALTA",$D934*0.97,
IF($F934="MEDIA",$D934*0.94,
IF($F934="BAJA",$D934*0.87,
IF($F934="LIQUIDAR",_xlfn.XLOOKUP(A934,Rotación!$A:$A,Rotación!$O:$O,0,0,-1),"")))),"")</f>
        <v>12222000</v>
      </c>
      <c r="J934" s="13">
        <f>IFERROR(IF($F934="ALTA",$D934*0.94,
IF($F934="MEDIA",$D934*0.9,
IF($F934="BAJA",$D934*0.85,
IF($F934="LIQUIDAR",_xlfn.XLOOKUP(A934,Rotación!$A:$A,Rotación!$O:$O,0,0,-1),"")))),"")</f>
        <v>11844000</v>
      </c>
      <c r="K934" s="13" t="str">
        <f>_xlfn.XLOOKUP(A934,Rotación!$A:$A,Rotación!$P:$P,"",0,-1)</f>
        <v/>
      </c>
      <c r="L934" s="25" t="e">
        <f t="shared" si="58"/>
        <v>#VALUE!</v>
      </c>
      <c r="M934" s="26">
        <f t="shared" si="59"/>
        <v>0.47619047619047616</v>
      </c>
      <c r="N934" s="22" t="str">
        <f>IFERROR(VLOOKUP(A934,'Base ATR'!$1:$1048576,2,0),"")</f>
        <v/>
      </c>
      <c r="O934" s="23" t="str">
        <f t="shared" ca="1" si="60"/>
        <v/>
      </c>
      <c r="P934" t="str">
        <f t="shared" si="61"/>
        <v/>
      </c>
      <c r="R934" t="e">
        <f>VLOOKUP(A934,FORMULA!A:A,1,0)</f>
        <v>#N/A</v>
      </c>
    </row>
    <row r="935" spans="1:18" x14ac:dyDescent="0.3">
      <c r="A935" t="s">
        <v>6568</v>
      </c>
      <c r="B935" t="str">
        <f>IFERROR(VLOOKUP(A935,'Base ATP'!$1:$1048576,3,0),"")</f>
        <v>SUZUKI</v>
      </c>
      <c r="C935" s="19" t="str">
        <f>IFERROR(VLOOKUP(A935,'Base ATP'!$1:$1048576,4,0),"")</f>
        <v>NUEVO BALENO</v>
      </c>
      <c r="D935" s="20">
        <v>12700000</v>
      </c>
      <c r="E935" s="20">
        <v>10500000</v>
      </c>
      <c r="F935" s="13" t="s">
        <v>5397</v>
      </c>
      <c r="G935" s="13">
        <f>IFERROR(IF($F935="ALTA",$D935*1.03,
IF($F935="MEDIA",$D935*1,
IF($F935="BAJA",$D935*0.92,
IF($F935="LIQUIDAR",_xlfn.XLOOKUP(A935,Rotación!$A:$A,Rotación!$O:$O,0,0,-1),"")))),"")</f>
        <v>13081000</v>
      </c>
      <c r="H935" s="13">
        <f>IFERROR(IF($F935="ALTA",$D935*1,
IF($F935="MEDIA",$D935*0.97,
IF($F935="BAJA",$D935*0.9,
IF($F935="LIQUIDAR",_xlfn.XLOOKUP(A935,Rotación!$A:$A,Rotación!$O:$O,0,0,-1),"")))),"")</f>
        <v>12700000</v>
      </c>
      <c r="I935" s="13">
        <f>IFERROR(IF($F935="ALTA",$D935*0.97,
IF($F935="MEDIA",$D935*0.94,
IF($F935="BAJA",$D935*0.87,
IF($F935="LIQUIDAR",_xlfn.XLOOKUP(A935,Rotación!$A:$A,Rotación!$O:$O,0,0,-1),"")))),"")</f>
        <v>12319000</v>
      </c>
      <c r="J935" s="13">
        <f>IFERROR(IF($F935="ALTA",$D935*0.94,
IF($F935="MEDIA",$D935*0.9,
IF($F935="BAJA",$D935*0.85,
IF($F935="LIQUIDAR",_xlfn.XLOOKUP(A935,Rotación!$A:$A,Rotación!$O:$O,0,0,-1),"")))),"")</f>
        <v>11938000</v>
      </c>
      <c r="K935" s="13" t="str">
        <f>_xlfn.XLOOKUP(A935,Rotación!$A:$A,Rotación!$P:$P,"",0,-1)</f>
        <v/>
      </c>
      <c r="L935" s="25" t="e">
        <f t="shared" si="58"/>
        <v>#VALUE!</v>
      </c>
      <c r="M935" s="26">
        <f t="shared" si="59"/>
        <v>0.82677165354330706</v>
      </c>
      <c r="N935" s="22" t="str">
        <f>IFERROR(VLOOKUP(A935,'Base ATR'!$1:$1048576,2,0),"")</f>
        <v/>
      </c>
      <c r="O935" s="23" t="str">
        <f t="shared" ca="1" si="60"/>
        <v/>
      </c>
      <c r="P935" t="str">
        <f t="shared" si="61"/>
        <v/>
      </c>
      <c r="R935" t="e">
        <f>VLOOKUP(A935,FORMULA!A:A,1,0)</f>
        <v>#N/A</v>
      </c>
    </row>
    <row r="936" spans="1:18" x14ac:dyDescent="0.3">
      <c r="A936" t="s">
        <v>6567</v>
      </c>
      <c r="B936" t="str">
        <f>IFERROR(VLOOKUP(A936,'Base ATP'!$1:$1048576,3,0),"")</f>
        <v>FORD</v>
      </c>
      <c r="C936" s="19" t="str">
        <f>IFERROR(VLOOKUP(A936,'Base ATP'!$1:$1048576,4,0),"")</f>
        <v>TERRITORY</v>
      </c>
      <c r="D936" s="20">
        <v>12600000</v>
      </c>
      <c r="E936" s="20">
        <v>10500000</v>
      </c>
      <c r="F936" s="13" t="s">
        <v>5397</v>
      </c>
      <c r="G936" s="13">
        <f>IFERROR(IF($F936="ALTA",$D936*1.03,
IF($F936="MEDIA",$D936*1,
IF($F936="BAJA",$D936*0.92,
IF($F936="LIQUIDAR",_xlfn.XLOOKUP(A936,Rotación!$A:$A,Rotación!$O:$O,0,0,-1),"")))),"")</f>
        <v>12978000</v>
      </c>
      <c r="H936" s="13">
        <f>IFERROR(IF($F936="ALTA",$D936*1,
IF($F936="MEDIA",$D936*0.97,
IF($F936="BAJA",$D936*0.9,
IF($F936="LIQUIDAR",_xlfn.XLOOKUP(A936,Rotación!$A:$A,Rotación!$O:$O,0,0,-1),"")))),"")</f>
        <v>12600000</v>
      </c>
      <c r="I936" s="13">
        <f>IFERROR(IF($F936="ALTA",$D936*0.97,
IF($F936="MEDIA",$D936*0.94,
IF($F936="BAJA",$D936*0.87,
IF($F936="LIQUIDAR",_xlfn.XLOOKUP(A936,Rotación!$A:$A,Rotación!$O:$O,0,0,-1),"")))),"")</f>
        <v>12222000</v>
      </c>
      <c r="J936" s="13">
        <f>IFERROR(IF($F936="ALTA",$D936*0.94,
IF($F936="MEDIA",$D936*0.9,
IF($F936="BAJA",$D936*0.85,
IF($F936="LIQUIDAR",_xlfn.XLOOKUP(A936,Rotación!$A:$A,Rotación!$O:$O,0,0,-1),"")))),"")</f>
        <v>11844000</v>
      </c>
      <c r="K936" s="13" t="str">
        <f>_xlfn.XLOOKUP(A936,Rotación!$A:$A,Rotación!$P:$P,"",0,-1)</f>
        <v/>
      </c>
      <c r="L936" s="25" t="e">
        <f t="shared" si="58"/>
        <v>#VALUE!</v>
      </c>
      <c r="M936" s="26">
        <f t="shared" si="59"/>
        <v>0.83333333333333337</v>
      </c>
      <c r="N936" s="22" t="str">
        <f>IFERROR(VLOOKUP(A936,'Base ATR'!$1:$1048576,2,0),"")</f>
        <v/>
      </c>
      <c r="O936" s="23" t="str">
        <f t="shared" ca="1" si="60"/>
        <v/>
      </c>
      <c r="P936" t="str">
        <f t="shared" si="61"/>
        <v/>
      </c>
      <c r="R936" t="e">
        <f>VLOOKUP(A936,FORMULA!A:A,1,0)</f>
        <v>#N/A</v>
      </c>
    </row>
    <row r="937" spans="1:18" x14ac:dyDescent="0.3">
      <c r="A937" t="s">
        <v>6569</v>
      </c>
      <c r="B937" t="str">
        <f>IFERROR(VLOOKUP(A937,'Base ATP'!$1:$1048576,3,0),"")</f>
        <v>KIA</v>
      </c>
      <c r="C937" s="19" t="str">
        <f>IFERROR(VLOOKUP(A937,'Base ATP'!$1:$1048576,4,0),"")</f>
        <v>CERATO NEW</v>
      </c>
      <c r="D937" s="20">
        <v>7700000</v>
      </c>
      <c r="E937" s="20">
        <v>6300000</v>
      </c>
      <c r="F937" s="13" t="s">
        <v>5397</v>
      </c>
      <c r="G937" s="13">
        <f>IFERROR(IF($F937="ALTA",$D937*1.03,
IF($F937="MEDIA",$D937*1,
IF($F937="BAJA",$D937*0.92,
IF($F937="LIQUIDAR",_xlfn.XLOOKUP(A937,Rotación!$A:$A,Rotación!$O:$O,0,0,-1),"")))),"")</f>
        <v>7931000</v>
      </c>
      <c r="H937" s="13">
        <f>IFERROR(IF($F937="ALTA",$D937*1,
IF($F937="MEDIA",$D937*0.97,
IF($F937="BAJA",$D937*0.9,
IF($F937="LIQUIDAR",_xlfn.XLOOKUP(A937,Rotación!$A:$A,Rotación!$O:$O,0,0,-1),"")))),"")</f>
        <v>7700000</v>
      </c>
      <c r="I937" s="13">
        <f>IFERROR(IF($F937="ALTA",$D937*0.97,
IF($F937="MEDIA",$D937*0.94,
IF($F937="BAJA",$D937*0.87,
IF($F937="LIQUIDAR",_xlfn.XLOOKUP(A937,Rotación!$A:$A,Rotación!$O:$O,0,0,-1),"")))),"")</f>
        <v>7469000</v>
      </c>
      <c r="J937" s="13">
        <f>IFERROR(IF($F937="ALTA",$D937*0.94,
IF($F937="MEDIA",$D937*0.9,
IF($F937="BAJA",$D937*0.85,
IF($F937="LIQUIDAR",_xlfn.XLOOKUP(A937,Rotación!$A:$A,Rotación!$O:$O,0,0,-1),"")))),"")</f>
        <v>7238000</v>
      </c>
      <c r="K937" s="13" t="str">
        <f>_xlfn.XLOOKUP(A937,Rotación!$A:$A,Rotación!$P:$P,"",0,-1)</f>
        <v/>
      </c>
      <c r="L937" s="25" t="e">
        <f t="shared" si="58"/>
        <v>#VALUE!</v>
      </c>
      <c r="M937" s="26">
        <f t="shared" si="59"/>
        <v>0.81818181818181823</v>
      </c>
      <c r="N937" s="22" t="str">
        <f>IFERROR(VLOOKUP(A937,'Base ATR'!$1:$1048576,2,0),"")</f>
        <v/>
      </c>
      <c r="O937" s="23" t="str">
        <f t="shared" ca="1" si="60"/>
        <v/>
      </c>
      <c r="P937" t="str">
        <f t="shared" si="61"/>
        <v/>
      </c>
      <c r="R937" t="e">
        <f>VLOOKUP(A937,FORMULA!A:A,1,0)</f>
        <v>#N/A</v>
      </c>
    </row>
    <row r="938" spans="1:18" x14ac:dyDescent="0.3">
      <c r="A938" t="s">
        <v>6570</v>
      </c>
      <c r="B938" t="str">
        <f>IFERROR(VLOOKUP(A938,'Base ATP'!$1:$1048576,3,0),"")</f>
        <v>MITSUBISHI</v>
      </c>
      <c r="C938" s="19" t="str">
        <f>IFERROR(VLOOKUP(A938,'Base ATP'!$1:$1048576,4,0),"")</f>
        <v>L200</v>
      </c>
      <c r="D938" s="20">
        <v>16000000</v>
      </c>
      <c r="E938" s="20">
        <v>13000000</v>
      </c>
      <c r="F938" s="13" t="s">
        <v>5397</v>
      </c>
      <c r="G938" s="13">
        <f>IFERROR(IF($F938="ALTA",$D938*1.03,
IF($F938="MEDIA",$D938*1,
IF($F938="BAJA",$D938*0.92,
IF($F938="LIQUIDAR",_xlfn.XLOOKUP(A938,Rotación!$A:$A,Rotación!$O:$O,0,0,-1),"")))),"")</f>
        <v>16480000</v>
      </c>
      <c r="H938" s="13">
        <f>IFERROR(IF($F938="ALTA",$D938*1,
IF($F938="MEDIA",$D938*0.97,
IF($F938="BAJA",$D938*0.9,
IF($F938="LIQUIDAR",_xlfn.XLOOKUP(A938,Rotación!$A:$A,Rotación!$O:$O,0,0,-1),"")))),"")</f>
        <v>16000000</v>
      </c>
      <c r="I938" s="13">
        <f>IFERROR(IF($F938="ALTA",$D938*0.97,
IF($F938="MEDIA",$D938*0.94,
IF($F938="BAJA",$D938*0.87,
IF($F938="LIQUIDAR",_xlfn.XLOOKUP(A938,Rotación!$A:$A,Rotación!$O:$O,0,0,-1),"")))),"")</f>
        <v>15520000</v>
      </c>
      <c r="J938" s="13">
        <f>IFERROR(IF($F938="ALTA",$D938*0.94,
IF($F938="MEDIA",$D938*0.9,
IF($F938="BAJA",$D938*0.85,
IF($F938="LIQUIDAR",_xlfn.XLOOKUP(A938,Rotación!$A:$A,Rotación!$O:$O,0,0,-1),"")))),"")</f>
        <v>15040000</v>
      </c>
      <c r="K938" s="13" t="str">
        <f>_xlfn.XLOOKUP(A938,Rotación!$A:$A,Rotación!$P:$P,"",0,-1)</f>
        <v/>
      </c>
      <c r="L938" s="25" t="e">
        <f t="shared" si="58"/>
        <v>#VALUE!</v>
      </c>
      <c r="M938" s="26">
        <f t="shared" si="59"/>
        <v>0.8125</v>
      </c>
      <c r="N938" s="22" t="str">
        <f>IFERROR(VLOOKUP(A938,'Base ATR'!$1:$1048576,2,0),"")</f>
        <v/>
      </c>
      <c r="O938" s="23" t="str">
        <f t="shared" ca="1" si="60"/>
        <v/>
      </c>
      <c r="P938" t="str">
        <f t="shared" si="61"/>
        <v/>
      </c>
      <c r="R938" t="e">
        <f>VLOOKUP(A938,FORMULA!A:A,1,0)</f>
        <v>#N/A</v>
      </c>
    </row>
    <row r="939" spans="1:18" x14ac:dyDescent="0.3">
      <c r="A939" t="s">
        <v>6571</v>
      </c>
      <c r="B939" t="str">
        <f>IFERROR(VLOOKUP(A939,'Base ATP'!$1:$1048576,3,0),"")</f>
        <v>SSANGYONG</v>
      </c>
      <c r="C939" s="19" t="str">
        <f>IFERROR(VLOOKUP(A939,'Base ATP'!$1:$1048576,4,0),"")</f>
        <v>NEW MUSSO</v>
      </c>
      <c r="D939" s="20">
        <v>15500000</v>
      </c>
      <c r="E939" s="20">
        <v>12500000</v>
      </c>
      <c r="F939" s="13" t="s">
        <v>5397</v>
      </c>
      <c r="G939" s="13">
        <f>IFERROR(IF($F939="ALTA",$D939*1.03,
IF($F939="MEDIA",$D939*1,
IF($F939="BAJA",$D939*0.92,
IF($F939="LIQUIDAR",_xlfn.XLOOKUP(A939,Rotación!$A:$A,Rotación!$O:$O,0,0,-1),"")))),"")</f>
        <v>15965000</v>
      </c>
      <c r="H939" s="13">
        <f>IFERROR(IF($F939="ALTA",$D939*1,
IF($F939="MEDIA",$D939*0.97,
IF($F939="BAJA",$D939*0.9,
IF($F939="LIQUIDAR",_xlfn.XLOOKUP(A939,Rotación!$A:$A,Rotación!$O:$O,0,0,-1),"")))),"")</f>
        <v>15500000</v>
      </c>
      <c r="I939" s="13">
        <f>IFERROR(IF($F939="ALTA",$D939*0.97,
IF($F939="MEDIA",$D939*0.94,
IF($F939="BAJA",$D939*0.87,
IF($F939="LIQUIDAR",_xlfn.XLOOKUP(A939,Rotación!$A:$A,Rotación!$O:$O,0,0,-1),"")))),"")</f>
        <v>15035000</v>
      </c>
      <c r="J939" s="13">
        <f>IFERROR(IF($F939="ALTA",$D939*0.94,
IF($F939="MEDIA",$D939*0.9,
IF($F939="BAJA",$D939*0.85,
IF($F939="LIQUIDAR",_xlfn.XLOOKUP(A939,Rotación!$A:$A,Rotación!$O:$O,0,0,-1),"")))),"")</f>
        <v>14570000</v>
      </c>
      <c r="K939" s="13" t="str">
        <f>_xlfn.XLOOKUP(A939,Rotación!$A:$A,Rotación!$P:$P,"",0,-1)</f>
        <v/>
      </c>
      <c r="L939" s="25" t="e">
        <f t="shared" si="58"/>
        <v>#VALUE!</v>
      </c>
      <c r="M939" s="26">
        <f t="shared" si="59"/>
        <v>0.80645161290322576</v>
      </c>
      <c r="N939" s="22" t="str">
        <f>IFERROR(VLOOKUP(A939,'Base ATR'!$1:$1048576,2,0),"")</f>
        <v/>
      </c>
      <c r="O939" s="23" t="str">
        <f t="shared" ca="1" si="60"/>
        <v/>
      </c>
      <c r="P939" t="str">
        <f t="shared" si="61"/>
        <v/>
      </c>
      <c r="R939" t="e">
        <f>VLOOKUP(A939,FORMULA!A:A,1,0)</f>
        <v>#N/A</v>
      </c>
    </row>
    <row r="940" spans="1:18" x14ac:dyDescent="0.3">
      <c r="A940" t="s">
        <v>6572</v>
      </c>
      <c r="B940" t="str">
        <f>IFERROR(VLOOKUP(A940,'Base ATP'!$1:$1048576,3,0),"")</f>
        <v>TOYOTA</v>
      </c>
      <c r="C940" s="19" t="str">
        <f>IFERROR(VLOOKUP(A940,'Base ATP'!$1:$1048576,4,0),"")</f>
        <v>COROLLA CROSS</v>
      </c>
      <c r="D940" s="20">
        <v>25000000</v>
      </c>
      <c r="E940" s="20">
        <v>20500000</v>
      </c>
      <c r="F940" s="13" t="s">
        <v>4033</v>
      </c>
      <c r="G940" s="13">
        <f>IFERROR(IF($F940="ALTA",$D940*1.03,
IF($F940="MEDIA",$D940*1,
IF($F940="BAJA",$D940*0.92,
IF($F940="LIQUIDAR",_xlfn.XLOOKUP(A940,Rotación!$A:$A,Rotación!$O:$O,0,0,-1),"")))),"")</f>
        <v>25000000</v>
      </c>
      <c r="H940" s="13">
        <f>IFERROR(IF($F940="ALTA",$D940*1,
IF($F940="MEDIA",$D940*0.97,
IF($F940="BAJA",$D940*0.9,
IF($F940="LIQUIDAR",_xlfn.XLOOKUP(A940,Rotación!$A:$A,Rotación!$O:$O,0,0,-1),"")))),"")</f>
        <v>24250000</v>
      </c>
      <c r="I940" s="13">
        <f>IFERROR(IF($F940="ALTA",$D940*0.97,
IF($F940="MEDIA",$D940*0.94,
IF($F940="BAJA",$D940*0.87,
IF($F940="LIQUIDAR",_xlfn.XLOOKUP(A940,Rotación!$A:$A,Rotación!$O:$O,0,0,-1),"")))),"")</f>
        <v>23500000</v>
      </c>
      <c r="J940" s="13">
        <f>IFERROR(IF($F940="ALTA",$D940*0.94,
IF($F940="MEDIA",$D940*0.9,
IF($F940="BAJA",$D940*0.85,
IF($F940="LIQUIDAR",_xlfn.XLOOKUP(A940,Rotación!$A:$A,Rotación!$O:$O,0,0,-1),"")))),"")</f>
        <v>22500000</v>
      </c>
      <c r="K940" s="13">
        <f>_xlfn.XLOOKUP(A940,Rotación!$A:$A,Rotación!$P:$P,"",0,-1)</f>
        <v>24690000</v>
      </c>
      <c r="L940" s="25">
        <f t="shared" si="58"/>
        <v>-310000</v>
      </c>
      <c r="M940" s="26">
        <f t="shared" si="59"/>
        <v>0.82</v>
      </c>
      <c r="N940" s="22">
        <f>IFERROR(VLOOKUP(A940,'Base ATR'!$1:$1048576,2,0),"")</f>
        <v>46172.445138888892</v>
      </c>
      <c r="O940" s="23">
        <f t="shared" ca="1" si="60"/>
        <v>53.554861111108039</v>
      </c>
      <c r="P940" t="str">
        <f t="shared" si="61"/>
        <v>BAJO MERCADO</v>
      </c>
      <c r="R940" t="str">
        <f>VLOOKUP(A940,FORMULA!A:A,1,0)</f>
        <v>VGWR39</v>
      </c>
    </row>
    <row r="941" spans="1:18" x14ac:dyDescent="0.3">
      <c r="A941" t="s">
        <v>6573</v>
      </c>
      <c r="B941" t="str">
        <f>IFERROR(VLOOKUP(A941,'Base ATP'!$1:$1048576,3,0),"")</f>
        <v>CHERY</v>
      </c>
      <c r="C941" s="19" t="str">
        <f>IFERROR(VLOOKUP(A941,'Base ATP'!$1:$1048576,4,0),"")</f>
        <v>TIGGO 2 PRO</v>
      </c>
      <c r="D941" s="20">
        <v>8900000</v>
      </c>
      <c r="E941" s="20">
        <v>7400000</v>
      </c>
      <c r="F941" s="13" t="s">
        <v>4033</v>
      </c>
      <c r="G941" s="13">
        <f>IFERROR(IF($F941="ALTA",$D941*1.03,
IF($F941="MEDIA",$D941*1,
IF($F941="BAJA",$D941*0.92,
IF($F941="LIQUIDAR",_xlfn.XLOOKUP(A941,Rotación!$A:$A,Rotación!$O:$O,0,0,-1),"")))),"")</f>
        <v>8900000</v>
      </c>
      <c r="H941" s="13">
        <f>IFERROR(IF($F941="ALTA",$D941*1,
IF($F941="MEDIA",$D941*0.97,
IF($F941="BAJA",$D941*0.9,
IF($F941="LIQUIDAR",_xlfn.XLOOKUP(A941,Rotación!$A:$A,Rotación!$O:$O,0,0,-1),"")))),"")</f>
        <v>8633000</v>
      </c>
      <c r="I941" s="13">
        <f>IFERROR(IF($F941="ALTA",$D941*0.97,
IF($F941="MEDIA",$D941*0.94,
IF($F941="BAJA",$D941*0.87,
IF($F941="LIQUIDAR",_xlfn.XLOOKUP(A941,Rotación!$A:$A,Rotación!$O:$O,0,0,-1),"")))),"")</f>
        <v>8365999.9999999991</v>
      </c>
      <c r="J941" s="13">
        <f>IFERROR(IF($F941="ALTA",$D941*0.94,
IF($F941="MEDIA",$D941*0.9,
IF($F941="BAJA",$D941*0.85,
IF($F941="LIQUIDAR",_xlfn.XLOOKUP(A941,Rotación!$A:$A,Rotación!$O:$O,0,0,-1),"")))),"")</f>
        <v>8010000</v>
      </c>
      <c r="K941" s="13" t="str">
        <f>_xlfn.XLOOKUP(A941,Rotación!$A:$A,Rotación!$P:$P,"",0,-1)</f>
        <v/>
      </c>
      <c r="L941" s="25" t="e">
        <f t="shared" si="58"/>
        <v>#VALUE!</v>
      </c>
      <c r="M941" s="26">
        <f t="shared" si="59"/>
        <v>0.8314606741573034</v>
      </c>
      <c r="N941" s="22" t="str">
        <f>IFERROR(VLOOKUP(A941,'Base ATR'!$1:$1048576,2,0),"")</f>
        <v/>
      </c>
      <c r="O941" s="23" t="str">
        <f t="shared" ca="1" si="60"/>
        <v/>
      </c>
      <c r="P941" t="str">
        <f t="shared" si="61"/>
        <v/>
      </c>
      <c r="R941" t="e">
        <f>VLOOKUP(A941,FORMULA!A:A,1,0)</f>
        <v>#N/A</v>
      </c>
    </row>
    <row r="942" spans="1:18" x14ac:dyDescent="0.3">
      <c r="A942" t="s">
        <v>6574</v>
      </c>
      <c r="B942" t="str">
        <f>IFERROR(VLOOKUP(A942,'Base ATP'!$1:$1048576,3,0),"")</f>
        <v>KIA</v>
      </c>
      <c r="C942" s="19" t="str">
        <f>IFERROR(VLOOKUP(A942,'Base ATP'!$1:$1048576,4,0),"")</f>
        <v>SELTOS</v>
      </c>
      <c r="D942" s="20">
        <v>16900000</v>
      </c>
      <c r="E942" s="20">
        <v>13500000</v>
      </c>
      <c r="F942" s="13" t="s">
        <v>4033</v>
      </c>
      <c r="G942" s="13">
        <f>IFERROR(IF($F942="ALTA",$D942*1.03,
IF($F942="MEDIA",$D942*1,
IF($F942="BAJA",$D942*0.92,
IF($F942="LIQUIDAR",_xlfn.XLOOKUP(A942,Rotación!$A:$A,Rotación!$O:$O,0,0,-1),"")))),"")</f>
        <v>16900000</v>
      </c>
      <c r="H942" s="13">
        <f>IFERROR(IF($F942="ALTA",$D942*1,
IF($F942="MEDIA",$D942*0.97,
IF($F942="BAJA",$D942*0.9,
IF($F942="LIQUIDAR",_xlfn.XLOOKUP(A942,Rotación!$A:$A,Rotación!$O:$O,0,0,-1),"")))),"")</f>
        <v>16393000</v>
      </c>
      <c r="I942" s="13">
        <f>IFERROR(IF($F942="ALTA",$D942*0.97,
IF($F942="MEDIA",$D942*0.94,
IF($F942="BAJA",$D942*0.87,
IF($F942="LIQUIDAR",_xlfn.XLOOKUP(A942,Rotación!$A:$A,Rotación!$O:$O,0,0,-1),"")))),"")</f>
        <v>15886000</v>
      </c>
      <c r="J942" s="13">
        <f>IFERROR(IF($F942="ALTA",$D942*0.94,
IF($F942="MEDIA",$D942*0.9,
IF($F942="BAJA",$D942*0.85,
IF($F942="LIQUIDAR",_xlfn.XLOOKUP(A942,Rotación!$A:$A,Rotación!$O:$O,0,0,-1),"")))),"")</f>
        <v>15210000</v>
      </c>
      <c r="K942" s="13" t="str">
        <f>_xlfn.XLOOKUP(A942,Rotación!$A:$A,Rotación!$P:$P,"",0,-1)</f>
        <v/>
      </c>
      <c r="L942" s="25" t="e">
        <f t="shared" si="58"/>
        <v>#VALUE!</v>
      </c>
      <c r="M942" s="26">
        <f t="shared" si="59"/>
        <v>0.79881656804733725</v>
      </c>
      <c r="N942" s="22">
        <f>IFERROR(VLOOKUP(A942,'Base ATR'!$1:$1048576,2,0),"")</f>
        <v>46130.433333333334</v>
      </c>
      <c r="O942" s="23">
        <f t="shared" ca="1" si="60"/>
        <v>95.566666666665697</v>
      </c>
      <c r="P942" t="str">
        <f t="shared" si="61"/>
        <v>SOBRE MERCADO</v>
      </c>
      <c r="R942" t="e">
        <f>VLOOKUP(A942,FORMULA!A:A,1,0)</f>
        <v>#N/A</v>
      </c>
    </row>
    <row r="943" spans="1:18" x14ac:dyDescent="0.3">
      <c r="A943" t="s">
        <v>6575</v>
      </c>
      <c r="B943" t="str">
        <f>IFERROR(VLOOKUP(A943,'Base ATP'!$1:$1048576,3,0),"")</f>
        <v>FORD</v>
      </c>
      <c r="C943" s="19" t="str">
        <f>IFERROR(VLOOKUP(A943,'Base ATP'!$1:$1048576,4,0),"")</f>
        <v>ESCAPE NEW</v>
      </c>
      <c r="D943" s="20">
        <v>10100000</v>
      </c>
      <c r="E943" s="20">
        <v>7700000</v>
      </c>
      <c r="F943" s="13" t="s">
        <v>4033</v>
      </c>
      <c r="G943" s="13">
        <f>IFERROR(IF($F943="ALTA",$D943*1.03,
IF($F943="MEDIA",$D943*1,
IF($F943="BAJA",$D943*0.92,
IF($F943="LIQUIDAR",_xlfn.XLOOKUP(A943,Rotación!$A:$A,Rotación!$O:$O,0,0,-1),"")))),"")</f>
        <v>10100000</v>
      </c>
      <c r="H943" s="13">
        <f>IFERROR(IF($F943="ALTA",$D943*1,
IF($F943="MEDIA",$D943*0.97,
IF($F943="BAJA",$D943*0.9,
IF($F943="LIQUIDAR",_xlfn.XLOOKUP(A943,Rotación!$A:$A,Rotación!$O:$O,0,0,-1),"")))),"")</f>
        <v>9797000</v>
      </c>
      <c r="I943" s="13">
        <f>IFERROR(IF($F943="ALTA",$D943*0.97,
IF($F943="MEDIA",$D943*0.94,
IF($F943="BAJA",$D943*0.87,
IF($F943="LIQUIDAR",_xlfn.XLOOKUP(A943,Rotación!$A:$A,Rotación!$O:$O,0,0,-1),"")))),"")</f>
        <v>9494000</v>
      </c>
      <c r="J943" s="13">
        <f>IFERROR(IF($F943="ALTA",$D943*0.94,
IF($F943="MEDIA",$D943*0.9,
IF($F943="BAJA",$D943*0.85,
IF($F943="LIQUIDAR",_xlfn.XLOOKUP(A943,Rotación!$A:$A,Rotación!$O:$O,0,0,-1),"")))),"")</f>
        <v>9090000</v>
      </c>
      <c r="K943" s="13" t="str">
        <f>_xlfn.XLOOKUP(A943,Rotación!$A:$A,Rotación!$P:$P,"",0,-1)</f>
        <v/>
      </c>
      <c r="L943" s="25" t="e">
        <f t="shared" si="58"/>
        <v>#VALUE!</v>
      </c>
      <c r="M943" s="26">
        <f t="shared" si="59"/>
        <v>0.76237623762376239</v>
      </c>
      <c r="N943" s="22">
        <f>IFERROR(VLOOKUP(A943,'Base ATR'!$1:$1048576,2,0),"")</f>
        <v>46134.415277777778</v>
      </c>
      <c r="O943" s="23">
        <f t="shared" ca="1" si="60"/>
        <v>91.584722222221899</v>
      </c>
      <c r="P943" t="str">
        <f t="shared" si="61"/>
        <v>SOBRE MERCADO</v>
      </c>
      <c r="R943" t="e">
        <f>VLOOKUP(A943,FORMULA!A:A,1,0)</f>
        <v>#N/A</v>
      </c>
    </row>
    <row r="944" spans="1:18" x14ac:dyDescent="0.3">
      <c r="A944" t="s">
        <v>6576</v>
      </c>
      <c r="B944" t="str">
        <f>IFERROR(VLOOKUP(A944,'Base ATP'!$1:$1048576,3,0),"")</f>
        <v>CHEVROLET</v>
      </c>
      <c r="C944" s="19" t="str">
        <f>IFERROR(VLOOKUP(A944,'Base ATP'!$1:$1048576,4,0),"")</f>
        <v>SILVERADO</v>
      </c>
      <c r="D944" s="20">
        <v>39800000</v>
      </c>
      <c r="E944" s="20">
        <v>35000000</v>
      </c>
      <c r="F944" s="13" t="s">
        <v>4033</v>
      </c>
      <c r="G944" s="13">
        <f>IFERROR(IF($F944="ALTA",$D944*1.03,
IF($F944="MEDIA",$D944*1,
IF($F944="BAJA",$D944*0.92,
IF($F944="LIQUIDAR",_xlfn.XLOOKUP(A944,Rotación!$A:$A,Rotación!$O:$O,0,0,-1),"")))),"")</f>
        <v>39800000</v>
      </c>
      <c r="H944" s="13">
        <f>IFERROR(IF($F944="ALTA",$D944*1,
IF($F944="MEDIA",$D944*0.97,
IF($F944="BAJA",$D944*0.9,
IF($F944="LIQUIDAR",_xlfn.XLOOKUP(A944,Rotación!$A:$A,Rotación!$O:$O,0,0,-1),"")))),"")</f>
        <v>38606000</v>
      </c>
      <c r="I944" s="13">
        <f>IFERROR(IF($F944="ALTA",$D944*0.97,
IF($F944="MEDIA",$D944*0.94,
IF($F944="BAJA",$D944*0.87,
IF($F944="LIQUIDAR",_xlfn.XLOOKUP(A944,Rotación!$A:$A,Rotación!$O:$O,0,0,-1),"")))),"")</f>
        <v>37412000</v>
      </c>
      <c r="J944" s="13">
        <f>IFERROR(IF($F944="ALTA",$D944*0.94,
IF($F944="MEDIA",$D944*0.9,
IF($F944="BAJA",$D944*0.85,
IF($F944="LIQUIDAR",_xlfn.XLOOKUP(A944,Rotación!$A:$A,Rotación!$O:$O,0,0,-1),"")))),"")</f>
        <v>35820000</v>
      </c>
      <c r="K944" s="13" t="str">
        <f>_xlfn.XLOOKUP(A944,Rotación!$A:$A,Rotación!$P:$P,"",0,-1)</f>
        <v/>
      </c>
      <c r="L944" s="25" t="e">
        <f t="shared" si="58"/>
        <v>#VALUE!</v>
      </c>
      <c r="M944" s="26">
        <f t="shared" si="59"/>
        <v>0.87939698492462315</v>
      </c>
      <c r="N944" s="22" t="str">
        <f>IFERROR(VLOOKUP(A944,'Base ATR'!$1:$1048576,2,0),"")</f>
        <v/>
      </c>
      <c r="O944" s="23" t="str">
        <f t="shared" ca="1" si="60"/>
        <v/>
      </c>
      <c r="P944" t="str">
        <f t="shared" si="61"/>
        <v/>
      </c>
      <c r="R944" t="e">
        <f>VLOOKUP(A944,FORMULA!A:A,1,0)</f>
        <v>#N/A</v>
      </c>
    </row>
    <row r="945" spans="1:18" x14ac:dyDescent="0.3">
      <c r="A945" t="s">
        <v>6577</v>
      </c>
      <c r="B945" t="str">
        <f>IFERROR(VLOOKUP(A945,'Base ATP'!$1:$1048576,3,0),"")</f>
        <v>PEUGEOT</v>
      </c>
      <c r="C945" s="19">
        <f>IFERROR(VLOOKUP(A945,'Base ATP'!$1:$1048576,4,0),"")</f>
        <v>3008</v>
      </c>
      <c r="D945" s="20">
        <v>18800000</v>
      </c>
      <c r="E945" s="20">
        <v>15500000</v>
      </c>
      <c r="F945" s="13" t="s">
        <v>4033</v>
      </c>
      <c r="G945" s="13">
        <f>IFERROR(IF($F945="ALTA",$D945*1.03,
IF($F945="MEDIA",$D945*1,
IF($F945="BAJA",$D945*0.92,
IF($F945="LIQUIDAR",_xlfn.XLOOKUP(A945,Rotación!$A:$A,Rotación!$O:$O,0,0,-1),"")))),"")</f>
        <v>18800000</v>
      </c>
      <c r="H945" s="13">
        <f>IFERROR(IF($F945="ALTA",$D945*1,
IF($F945="MEDIA",$D945*0.97,
IF($F945="BAJA",$D945*0.9,
IF($F945="LIQUIDAR",_xlfn.XLOOKUP(A945,Rotación!$A:$A,Rotación!$O:$O,0,0,-1),"")))),"")</f>
        <v>18236000</v>
      </c>
      <c r="I945" s="13">
        <f>IFERROR(IF($F945="ALTA",$D945*0.97,
IF($F945="MEDIA",$D945*0.94,
IF($F945="BAJA",$D945*0.87,
IF($F945="LIQUIDAR",_xlfn.XLOOKUP(A945,Rotación!$A:$A,Rotación!$O:$O,0,0,-1),"")))),"")</f>
        <v>17672000</v>
      </c>
      <c r="J945" s="13">
        <f>IFERROR(IF($F945="ALTA",$D945*0.94,
IF($F945="MEDIA",$D945*0.9,
IF($F945="BAJA",$D945*0.85,
IF($F945="LIQUIDAR",_xlfn.XLOOKUP(A945,Rotación!$A:$A,Rotación!$O:$O,0,0,-1),"")))),"")</f>
        <v>16920000</v>
      </c>
      <c r="K945" s="13" t="str">
        <f>_xlfn.XLOOKUP(A945,Rotación!$A:$A,Rotación!$P:$P,"",0,-1)</f>
        <v/>
      </c>
      <c r="L945" s="25" t="e">
        <f t="shared" si="58"/>
        <v>#VALUE!</v>
      </c>
      <c r="M945" s="26">
        <f t="shared" si="59"/>
        <v>0.82446808510638303</v>
      </c>
      <c r="N945" s="22" t="str">
        <f>IFERROR(VLOOKUP(A945,'Base ATR'!$1:$1048576,2,0),"")</f>
        <v/>
      </c>
      <c r="O945" s="23" t="str">
        <f t="shared" ca="1" si="60"/>
        <v/>
      </c>
      <c r="P945" t="str">
        <f t="shared" si="61"/>
        <v/>
      </c>
      <c r="R945" t="e">
        <f>VLOOKUP(A945,FORMULA!A:A,1,0)</f>
        <v>#N/A</v>
      </c>
    </row>
    <row r="946" spans="1:18" x14ac:dyDescent="0.3">
      <c r="A946" t="s">
        <v>6578</v>
      </c>
      <c r="B946" t="str">
        <f>IFERROR(VLOOKUP(A946,'Base ATP'!$1:$1048576,3,0),"")</f>
        <v>MITSUBISHI</v>
      </c>
      <c r="C946" s="19" t="str">
        <f>IFERROR(VLOOKUP(A946,'Base ATP'!$1:$1048576,4,0),"")</f>
        <v>L200</v>
      </c>
      <c r="D946" s="20">
        <v>21700000</v>
      </c>
      <c r="E946" s="20">
        <v>18000000</v>
      </c>
      <c r="F946" s="13" t="s">
        <v>4033</v>
      </c>
      <c r="G946" s="13">
        <f>IFERROR(IF($F946="ALTA",$D946*1.03,
IF($F946="MEDIA",$D946*1,
IF($F946="BAJA",$D946*0.92,
IF($F946="LIQUIDAR",_xlfn.XLOOKUP(A946,Rotación!$A:$A,Rotación!$O:$O,0,0,-1),"")))),"")</f>
        <v>21700000</v>
      </c>
      <c r="H946" s="13">
        <f>IFERROR(IF($F946="ALTA",$D946*1,
IF($F946="MEDIA",$D946*0.97,
IF($F946="BAJA",$D946*0.9,
IF($F946="LIQUIDAR",_xlfn.XLOOKUP(A946,Rotación!$A:$A,Rotación!$O:$O,0,0,-1),"")))),"")</f>
        <v>21049000</v>
      </c>
      <c r="I946" s="13">
        <f>IFERROR(IF($F946="ALTA",$D946*0.97,
IF($F946="MEDIA",$D946*0.94,
IF($F946="BAJA",$D946*0.87,
IF($F946="LIQUIDAR",_xlfn.XLOOKUP(A946,Rotación!$A:$A,Rotación!$O:$O,0,0,-1),"")))),"")</f>
        <v>20398000</v>
      </c>
      <c r="J946" s="13">
        <f>IFERROR(IF($F946="ALTA",$D946*0.94,
IF($F946="MEDIA",$D946*0.9,
IF($F946="BAJA",$D946*0.85,
IF($F946="LIQUIDAR",_xlfn.XLOOKUP(A946,Rotación!$A:$A,Rotación!$O:$O,0,0,-1),"")))),"")</f>
        <v>19530000</v>
      </c>
      <c r="K946" s="13" t="str">
        <f>_xlfn.XLOOKUP(A946,Rotación!$A:$A,Rotación!$P:$P,"",0,-1)</f>
        <v/>
      </c>
      <c r="L946" s="25" t="e">
        <f t="shared" si="58"/>
        <v>#VALUE!</v>
      </c>
      <c r="M946" s="26">
        <f t="shared" si="59"/>
        <v>0.82949308755760365</v>
      </c>
      <c r="N946" s="22" t="str">
        <f>IFERROR(VLOOKUP(A946,'Base ATR'!$1:$1048576,2,0),"")</f>
        <v/>
      </c>
      <c r="O946" s="23" t="str">
        <f t="shared" ca="1" si="60"/>
        <v/>
      </c>
      <c r="P946" t="str">
        <f t="shared" si="61"/>
        <v/>
      </c>
      <c r="R946" t="e">
        <f>VLOOKUP(A946,FORMULA!A:A,1,0)</f>
        <v>#N/A</v>
      </c>
    </row>
    <row r="947" spans="1:18" x14ac:dyDescent="0.3">
      <c r="A947" t="s">
        <v>6579</v>
      </c>
      <c r="B947" t="str">
        <f>IFERROR(VLOOKUP(A947,'Base ATP'!$1:$1048576,3,0),"")</f>
        <v>PEUGEOT</v>
      </c>
      <c r="C947" s="19" t="str">
        <f>IFERROR(VLOOKUP(A947,'Base ATP'!$1:$1048576,4,0),"")</f>
        <v>NEW 3008</v>
      </c>
      <c r="D947" s="20">
        <v>26600000</v>
      </c>
      <c r="E947" s="20">
        <v>22000000</v>
      </c>
      <c r="F947" s="13" t="s">
        <v>4033</v>
      </c>
      <c r="G947" s="13">
        <f>IFERROR(IF($F947="ALTA",$D947*1.03,
IF($F947="MEDIA",$D947*1,
IF($F947="BAJA",$D947*0.92,
IF($F947="LIQUIDAR",_xlfn.XLOOKUP(A947,Rotación!$A:$A,Rotación!$O:$O,0,0,-1),"")))),"")</f>
        <v>26600000</v>
      </c>
      <c r="H947" s="13">
        <f>IFERROR(IF($F947="ALTA",$D947*1,
IF($F947="MEDIA",$D947*0.97,
IF($F947="BAJA",$D947*0.9,
IF($F947="LIQUIDAR",_xlfn.XLOOKUP(A947,Rotación!$A:$A,Rotación!$O:$O,0,0,-1),"")))),"")</f>
        <v>25802000</v>
      </c>
      <c r="I947" s="13">
        <f>IFERROR(IF($F947="ALTA",$D947*0.97,
IF($F947="MEDIA",$D947*0.94,
IF($F947="BAJA",$D947*0.87,
IF($F947="LIQUIDAR",_xlfn.XLOOKUP(A947,Rotación!$A:$A,Rotación!$O:$O,0,0,-1),"")))),"")</f>
        <v>25004000</v>
      </c>
      <c r="J947" s="13">
        <f>IFERROR(IF($F947="ALTA",$D947*0.94,
IF($F947="MEDIA",$D947*0.9,
IF($F947="BAJA",$D947*0.85,
IF($F947="LIQUIDAR",_xlfn.XLOOKUP(A947,Rotación!$A:$A,Rotación!$O:$O,0,0,-1),"")))),"")</f>
        <v>23940000</v>
      </c>
      <c r="K947" s="13" t="str">
        <f>_xlfn.XLOOKUP(A947,Rotación!$A:$A,Rotación!$P:$P,"",0,-1)</f>
        <v/>
      </c>
      <c r="L947" s="25" t="e">
        <f t="shared" si="58"/>
        <v>#VALUE!</v>
      </c>
      <c r="M947" s="26">
        <f t="shared" si="59"/>
        <v>0.82706766917293228</v>
      </c>
      <c r="N947" s="22" t="str">
        <f>IFERROR(VLOOKUP(A947,'Base ATR'!$1:$1048576,2,0),"")</f>
        <v/>
      </c>
      <c r="O947" s="23" t="str">
        <f t="shared" ca="1" si="60"/>
        <v/>
      </c>
      <c r="P947" t="str">
        <f t="shared" si="61"/>
        <v/>
      </c>
      <c r="R947" t="e">
        <f>VLOOKUP(A947,FORMULA!A:A,1,0)</f>
        <v>#N/A</v>
      </c>
    </row>
    <row r="948" spans="1:18" x14ac:dyDescent="0.3">
      <c r="A948" t="s">
        <v>6580</v>
      </c>
      <c r="B948" t="str">
        <f>IFERROR(VLOOKUP(A948,'Base ATP'!$1:$1048576,3,0),"")</f>
        <v>JAC</v>
      </c>
      <c r="C948" s="19" t="str">
        <f>IFERROR(VLOOKUP(A948,'Base ATP'!$1:$1048576,4,0),"")</f>
        <v>JS4</v>
      </c>
      <c r="D948" s="20">
        <v>10800000</v>
      </c>
      <c r="E948" s="20">
        <v>9200000</v>
      </c>
      <c r="F948" s="13" t="s">
        <v>4033</v>
      </c>
      <c r="G948" s="13">
        <f>IFERROR(IF($F948="ALTA",$D948*1.03,
IF($F948="MEDIA",$D948*1,
IF($F948="BAJA",$D948*0.92,
IF($F948="LIQUIDAR",_xlfn.XLOOKUP(A948,Rotación!$A:$A,Rotación!$O:$O,0,0,-1),"")))),"")</f>
        <v>10800000</v>
      </c>
      <c r="H948" s="13">
        <f>IFERROR(IF($F948="ALTA",$D948*1,
IF($F948="MEDIA",$D948*0.97,
IF($F948="BAJA",$D948*0.9,
IF($F948="LIQUIDAR",_xlfn.XLOOKUP(A948,Rotación!$A:$A,Rotación!$O:$O,0,0,-1),"")))),"")</f>
        <v>10476000</v>
      </c>
      <c r="I948" s="13">
        <f>IFERROR(IF($F948="ALTA",$D948*0.97,
IF($F948="MEDIA",$D948*0.94,
IF($F948="BAJA",$D948*0.87,
IF($F948="LIQUIDAR",_xlfn.XLOOKUP(A948,Rotación!$A:$A,Rotación!$O:$O,0,0,-1),"")))),"")</f>
        <v>10152000</v>
      </c>
      <c r="J948" s="13">
        <f>IFERROR(IF($F948="ALTA",$D948*0.94,
IF($F948="MEDIA",$D948*0.9,
IF($F948="BAJA",$D948*0.85,
IF($F948="LIQUIDAR",_xlfn.XLOOKUP(A948,Rotación!$A:$A,Rotación!$O:$O,0,0,-1),"")))),"")</f>
        <v>9720000</v>
      </c>
      <c r="K948" s="13" t="str">
        <f>_xlfn.XLOOKUP(A948,Rotación!$A:$A,Rotación!$P:$P,"",0,-1)</f>
        <v/>
      </c>
      <c r="L948" s="25" t="e">
        <f t="shared" si="58"/>
        <v>#VALUE!</v>
      </c>
      <c r="M948" s="26">
        <f t="shared" si="59"/>
        <v>0.85185185185185186</v>
      </c>
      <c r="N948" s="22" t="str">
        <f>IFERROR(VLOOKUP(A948,'Base ATR'!$1:$1048576,2,0),"")</f>
        <v/>
      </c>
      <c r="O948" s="23" t="str">
        <f t="shared" ca="1" si="60"/>
        <v/>
      </c>
      <c r="P948" t="str">
        <f t="shared" si="61"/>
        <v/>
      </c>
      <c r="R948" t="e">
        <f>VLOOKUP(A948,FORMULA!A:A,1,0)</f>
        <v>#N/A</v>
      </c>
    </row>
    <row r="949" spans="1:18" x14ac:dyDescent="0.3">
      <c r="A949" t="s">
        <v>6581</v>
      </c>
      <c r="B949" t="str">
        <f>IFERROR(VLOOKUP(A949,'Base ATP'!$1:$1048576,3,0),"")</f>
        <v>MAZDA</v>
      </c>
      <c r="C949" s="19" t="str">
        <f>IFERROR(VLOOKUP(A949,'Base ATP'!$1:$1048576,4,0),"")</f>
        <v>ALL-NEW CX-30</v>
      </c>
      <c r="D949" s="20">
        <v>21600000</v>
      </c>
      <c r="E949" s="20">
        <v>18500000</v>
      </c>
      <c r="F949" s="13" t="s">
        <v>4033</v>
      </c>
      <c r="G949" s="13">
        <f>IFERROR(IF($F949="ALTA",$D949*1.03,
IF($F949="MEDIA",$D949*1,
IF($F949="BAJA",$D949*0.92,
IF($F949="LIQUIDAR",_xlfn.XLOOKUP(A949,Rotación!$A:$A,Rotación!$O:$O,0,0,-1),"")))),"")</f>
        <v>21600000</v>
      </c>
      <c r="H949" s="13">
        <f>IFERROR(IF($F949="ALTA",$D949*1,
IF($F949="MEDIA",$D949*0.97,
IF($F949="BAJA",$D949*0.9,
IF($F949="LIQUIDAR",_xlfn.XLOOKUP(A949,Rotación!$A:$A,Rotación!$O:$O,0,0,-1),"")))),"")</f>
        <v>20952000</v>
      </c>
      <c r="I949" s="13">
        <f>IFERROR(IF($F949="ALTA",$D949*0.97,
IF($F949="MEDIA",$D949*0.94,
IF($F949="BAJA",$D949*0.87,
IF($F949="LIQUIDAR",_xlfn.XLOOKUP(A949,Rotación!$A:$A,Rotación!$O:$O,0,0,-1),"")))),"")</f>
        <v>20304000</v>
      </c>
      <c r="J949" s="13">
        <f>IFERROR(IF($F949="ALTA",$D949*0.94,
IF($F949="MEDIA",$D949*0.9,
IF($F949="BAJA",$D949*0.85,
IF($F949="LIQUIDAR",_xlfn.XLOOKUP(A949,Rotación!$A:$A,Rotación!$O:$O,0,0,-1),"")))),"")</f>
        <v>19440000</v>
      </c>
      <c r="K949" s="13">
        <f>_xlfn.XLOOKUP(A949,Rotación!$A:$A,Rotación!$P:$P,"",0,-1)</f>
        <v>20990000</v>
      </c>
      <c r="L949" s="25">
        <f t="shared" si="58"/>
        <v>-610000</v>
      </c>
      <c r="M949" s="26">
        <f t="shared" si="59"/>
        <v>0.85648148148148151</v>
      </c>
      <c r="N949" s="22">
        <f>IFERROR(VLOOKUP(A949,'Base ATR'!$1:$1048576,2,0),"")</f>
        <v>46139.411111111112</v>
      </c>
      <c r="O949" s="23">
        <f t="shared" ca="1" si="60"/>
        <v>86.588888888887595</v>
      </c>
      <c r="P949" t="str">
        <f t="shared" si="61"/>
        <v>BAJO MERCADO</v>
      </c>
      <c r="R949" t="e">
        <f>VLOOKUP(A949,FORMULA!A:A,1,0)</f>
        <v>#N/A</v>
      </c>
    </row>
    <row r="950" spans="1:18" x14ac:dyDescent="0.3">
      <c r="A950" t="s">
        <v>6582</v>
      </c>
      <c r="B950" t="str">
        <f>IFERROR(VLOOKUP(A950,'Base ATP'!$1:$1048576,3,0),"")</f>
        <v>MG</v>
      </c>
      <c r="C950" s="19">
        <f>IFERROR(VLOOKUP(A950,'Base ATP'!$1:$1048576,4,0),"")</f>
        <v>3</v>
      </c>
      <c r="D950" s="20">
        <v>6200000</v>
      </c>
      <c r="E950" s="20">
        <v>5000000</v>
      </c>
      <c r="F950" s="13" t="s">
        <v>4033</v>
      </c>
      <c r="G950" s="13">
        <f>IFERROR(IF($F950="ALTA",$D950*1.03,
IF($F950="MEDIA",$D950*1,
IF($F950="BAJA",$D950*0.92,
IF($F950="LIQUIDAR",_xlfn.XLOOKUP(A950,Rotación!$A:$A,Rotación!$O:$O,0,0,-1),"")))),"")</f>
        <v>6200000</v>
      </c>
      <c r="H950" s="13">
        <f>IFERROR(IF($F950="ALTA",$D950*1,
IF($F950="MEDIA",$D950*0.97,
IF($F950="BAJA",$D950*0.9,
IF($F950="LIQUIDAR",_xlfn.XLOOKUP(A950,Rotación!$A:$A,Rotación!$O:$O,0,0,-1),"")))),"")</f>
        <v>6014000</v>
      </c>
      <c r="I950" s="13">
        <f>IFERROR(IF($F950="ALTA",$D950*0.97,
IF($F950="MEDIA",$D950*0.94,
IF($F950="BAJA",$D950*0.87,
IF($F950="LIQUIDAR",_xlfn.XLOOKUP(A950,Rotación!$A:$A,Rotación!$O:$O,0,0,-1),"")))),"")</f>
        <v>5828000</v>
      </c>
      <c r="J950" s="13">
        <f>IFERROR(IF($F950="ALTA",$D950*0.94,
IF($F950="MEDIA",$D950*0.9,
IF($F950="BAJA",$D950*0.85,
IF($F950="LIQUIDAR",_xlfn.XLOOKUP(A950,Rotación!$A:$A,Rotación!$O:$O,0,0,-1),"")))),"")</f>
        <v>5580000</v>
      </c>
      <c r="K950" s="13" t="str">
        <f>_xlfn.XLOOKUP(A950,Rotación!$A:$A,Rotación!$P:$P,"",0,-1)</f>
        <v/>
      </c>
      <c r="L950" s="25" t="e">
        <f t="shared" si="58"/>
        <v>#VALUE!</v>
      </c>
      <c r="M950" s="26">
        <f t="shared" si="59"/>
        <v>0.80645161290322576</v>
      </c>
      <c r="N950" s="22" t="str">
        <f>IFERROR(VLOOKUP(A950,'Base ATR'!$1:$1048576,2,0),"")</f>
        <v/>
      </c>
      <c r="O950" s="23" t="str">
        <f t="shared" ca="1" si="60"/>
        <v/>
      </c>
      <c r="P950" t="str">
        <f t="shared" si="61"/>
        <v/>
      </c>
      <c r="R950" t="e">
        <f>VLOOKUP(A950,FORMULA!A:A,1,0)</f>
        <v>#N/A</v>
      </c>
    </row>
    <row r="951" spans="1:18" x14ac:dyDescent="0.3">
      <c r="A951" t="s">
        <v>6583</v>
      </c>
      <c r="B951" t="str">
        <f>IFERROR(VLOOKUP(A951,'Base ATP'!$1:$1048576,3,0),"")</f>
        <v>OMODA</v>
      </c>
      <c r="C951" s="19" t="str">
        <f>IFERROR(VLOOKUP(A951,'Base ATP'!$1:$1048576,4,0),"")</f>
        <v>C5</v>
      </c>
      <c r="D951" s="20">
        <v>15200000</v>
      </c>
      <c r="E951" s="20">
        <v>11800000</v>
      </c>
      <c r="F951" s="13" t="s">
        <v>4033</v>
      </c>
      <c r="G951" s="13">
        <f>IFERROR(IF($F951="ALTA",$D951*1.03,
IF($F951="MEDIA",$D951*1,
IF($F951="BAJA",$D951*0.92,
IF($F951="LIQUIDAR",_xlfn.XLOOKUP(A951,Rotación!$A:$A,Rotación!$O:$O,0,0,-1),"")))),"")</f>
        <v>15200000</v>
      </c>
      <c r="H951" s="13">
        <f>IFERROR(IF($F951="ALTA",$D951*1,
IF($F951="MEDIA",$D951*0.97,
IF($F951="BAJA",$D951*0.9,
IF($F951="LIQUIDAR",_xlfn.XLOOKUP(A951,Rotación!$A:$A,Rotación!$O:$O,0,0,-1),"")))),"")</f>
        <v>14744000</v>
      </c>
      <c r="I951" s="13">
        <f>IFERROR(IF($F951="ALTA",$D951*0.97,
IF($F951="MEDIA",$D951*0.94,
IF($F951="BAJA",$D951*0.87,
IF($F951="LIQUIDAR",_xlfn.XLOOKUP(A951,Rotación!$A:$A,Rotación!$O:$O,0,0,-1),"")))),"")</f>
        <v>14288000</v>
      </c>
      <c r="J951" s="13">
        <f>IFERROR(IF($F951="ALTA",$D951*0.94,
IF($F951="MEDIA",$D951*0.9,
IF($F951="BAJA",$D951*0.85,
IF($F951="LIQUIDAR",_xlfn.XLOOKUP(A951,Rotación!$A:$A,Rotación!$O:$O,0,0,-1),"")))),"")</f>
        <v>13680000</v>
      </c>
      <c r="K951" s="13" t="str">
        <f>_xlfn.XLOOKUP(A951,Rotación!$A:$A,Rotación!$P:$P,"",0,-1)</f>
        <v/>
      </c>
      <c r="L951" s="25" t="e">
        <f t="shared" si="58"/>
        <v>#VALUE!</v>
      </c>
      <c r="M951" s="26">
        <f t="shared" si="59"/>
        <v>0.77631578947368418</v>
      </c>
      <c r="N951" s="22" t="str">
        <f>IFERROR(VLOOKUP(A951,'Base ATR'!$1:$1048576,2,0),"")</f>
        <v/>
      </c>
      <c r="O951" s="23" t="str">
        <f t="shared" ca="1" si="60"/>
        <v/>
      </c>
      <c r="P951" t="str">
        <f t="shared" si="61"/>
        <v/>
      </c>
      <c r="R951" t="e">
        <f>VLOOKUP(A951,FORMULA!A:A,1,0)</f>
        <v>#N/A</v>
      </c>
    </row>
    <row r="952" spans="1:18" x14ac:dyDescent="0.3">
      <c r="A952" t="s">
        <v>6584</v>
      </c>
      <c r="B952" t="str">
        <f>IFERROR(VLOOKUP(A952,'Base ATP'!$1:$1048576,3,0),"")</f>
        <v>CHANGAN</v>
      </c>
      <c r="C952" s="19" t="str">
        <f>IFERROR(VLOOKUP(A952,'Base ATP'!$1:$1048576,4,0),"")</f>
        <v>NEW HUNTER</v>
      </c>
      <c r="D952" s="20">
        <v>13000000</v>
      </c>
      <c r="E952" s="20">
        <v>10500000</v>
      </c>
      <c r="F952" s="13" t="s">
        <v>4033</v>
      </c>
      <c r="G952" s="13">
        <f>IFERROR(IF($F952="ALTA",$D952*1.03,
IF($F952="MEDIA",$D952*1,
IF($F952="BAJA",$D952*0.92,
IF($F952="LIQUIDAR",_xlfn.XLOOKUP(A952,Rotación!$A:$A,Rotación!$O:$O,0,0,-1),"")))),"")</f>
        <v>13000000</v>
      </c>
      <c r="H952" s="13">
        <f>IFERROR(IF($F952="ALTA",$D952*1,
IF($F952="MEDIA",$D952*0.97,
IF($F952="BAJA",$D952*0.9,
IF($F952="LIQUIDAR",_xlfn.XLOOKUP(A952,Rotación!$A:$A,Rotación!$O:$O,0,0,-1),"")))),"")</f>
        <v>12610000</v>
      </c>
      <c r="I952" s="13">
        <f>IFERROR(IF($F952="ALTA",$D952*0.97,
IF($F952="MEDIA",$D952*0.94,
IF($F952="BAJA",$D952*0.87,
IF($F952="LIQUIDAR",_xlfn.XLOOKUP(A952,Rotación!$A:$A,Rotación!$O:$O,0,0,-1),"")))),"")</f>
        <v>12220000</v>
      </c>
      <c r="J952" s="13">
        <f>IFERROR(IF($F952="ALTA",$D952*0.94,
IF($F952="MEDIA",$D952*0.9,
IF($F952="BAJA",$D952*0.85,
IF($F952="LIQUIDAR",_xlfn.XLOOKUP(A952,Rotación!$A:$A,Rotación!$O:$O,0,0,-1),"")))),"")</f>
        <v>11700000</v>
      </c>
      <c r="K952" s="13" t="str">
        <f>_xlfn.XLOOKUP(A952,Rotación!$A:$A,Rotación!$P:$P,"",0,-1)</f>
        <v/>
      </c>
      <c r="L952" s="25" t="e">
        <f t="shared" si="58"/>
        <v>#VALUE!</v>
      </c>
      <c r="M952" s="26">
        <f t="shared" si="59"/>
        <v>0.80769230769230771</v>
      </c>
      <c r="N952" s="22" t="str">
        <f>IFERROR(VLOOKUP(A952,'Base ATR'!$1:$1048576,2,0),"")</f>
        <v/>
      </c>
      <c r="O952" s="23" t="str">
        <f t="shared" ca="1" si="60"/>
        <v/>
      </c>
      <c r="P952" t="str">
        <f t="shared" si="61"/>
        <v/>
      </c>
      <c r="R952" t="e">
        <f>VLOOKUP(A952,FORMULA!A:A,1,0)</f>
        <v>#N/A</v>
      </c>
    </row>
    <row r="953" spans="1:18" x14ac:dyDescent="0.3">
      <c r="A953" t="s">
        <v>6585</v>
      </c>
      <c r="B953" t="str">
        <f>IFERROR(VLOOKUP(A953,'Base ATP'!$1:$1048576,3,0),"")</f>
        <v/>
      </c>
      <c r="C953" s="19" t="str">
        <f>IFERROR(VLOOKUP(A953,'Base ATP'!$1:$1048576,4,0),"")</f>
        <v/>
      </c>
      <c r="D953" s="20">
        <v>13200000</v>
      </c>
      <c r="E953" s="20">
        <v>10800000</v>
      </c>
      <c r="F953" s="13" t="s">
        <v>5398</v>
      </c>
      <c r="G953" s="13">
        <f>IFERROR(IF($F953="ALTA",$D953*1.03,
IF($F953="MEDIA",$D953*1,
IF($F953="BAJA",$D953*0.92,
IF($F953="LIQUIDAR",_xlfn.XLOOKUP(A953,Rotación!$A:$A,Rotación!$O:$O,0,0,-1),"")))),"")</f>
        <v>12144000</v>
      </c>
      <c r="H953" s="13">
        <f>IFERROR(IF($F953="ALTA",$D953*1,
IF($F953="MEDIA",$D953*0.97,
IF($F953="BAJA",$D953*0.9,
IF($F953="LIQUIDAR",_xlfn.XLOOKUP(A953,Rotación!$A:$A,Rotación!$O:$O,0,0,-1),"")))),"")</f>
        <v>11880000</v>
      </c>
      <c r="I953" s="13">
        <f>IFERROR(IF($F953="ALTA",$D953*0.97,
IF($F953="MEDIA",$D953*0.94,
IF($F953="BAJA",$D953*0.87,
IF($F953="LIQUIDAR",_xlfn.XLOOKUP(A953,Rotación!$A:$A,Rotación!$O:$O,0,0,-1),"")))),"")</f>
        <v>11484000</v>
      </c>
      <c r="J953" s="13">
        <f>IFERROR(IF($F953="ALTA",$D953*0.94,
IF($F953="MEDIA",$D953*0.9,
IF($F953="BAJA",$D953*0.85,
IF($F953="LIQUIDAR",_xlfn.XLOOKUP(A953,Rotación!$A:$A,Rotación!$O:$O,0,0,-1),"")))),"")</f>
        <v>11220000</v>
      </c>
      <c r="K953" s="13" t="str">
        <f>_xlfn.XLOOKUP(A953,Rotación!$A:$A,Rotación!$P:$P,"",0,-1)</f>
        <v/>
      </c>
      <c r="L953" s="25" t="e">
        <f t="shared" si="58"/>
        <v>#VALUE!</v>
      </c>
      <c r="M953" s="26">
        <f t="shared" si="59"/>
        <v>0.81818181818181823</v>
      </c>
      <c r="N953" s="22" t="str">
        <f>IFERROR(VLOOKUP(A953,'Base ATR'!$1:$1048576,2,0),"")</f>
        <v/>
      </c>
      <c r="O953" s="23" t="str">
        <f t="shared" ca="1" si="60"/>
        <v/>
      </c>
      <c r="P953" t="str">
        <f t="shared" si="61"/>
        <v/>
      </c>
      <c r="R953" t="e">
        <f>VLOOKUP(A953,FORMULA!A:A,1,0)</f>
        <v>#N/A</v>
      </c>
    </row>
    <row r="954" spans="1:18" x14ac:dyDescent="0.3">
      <c r="A954" t="s">
        <v>6586</v>
      </c>
      <c r="B954" t="str">
        <f>IFERROR(VLOOKUP(A954,'Base ATP'!$1:$1048576,3,0),"")</f>
        <v>KARRY</v>
      </c>
      <c r="C954" s="19" t="str">
        <f>IFERROR(VLOOKUP(A954,'Base ATP'!$1:$1048576,4,0),"")</f>
        <v>Q22</v>
      </c>
      <c r="D954" s="20">
        <v>6800000</v>
      </c>
      <c r="E954" s="20">
        <v>4900000</v>
      </c>
      <c r="F954" s="13" t="s">
        <v>5398</v>
      </c>
      <c r="G954" s="13">
        <f>IFERROR(IF($F954="ALTA",$D954*1.03,
IF($F954="MEDIA",$D954*1,
IF($F954="BAJA",$D954*0.92,
IF($F954="LIQUIDAR",_xlfn.XLOOKUP(A954,Rotación!$A:$A,Rotación!$O:$O,0,0,-1),"")))),"")</f>
        <v>6256000</v>
      </c>
      <c r="H954" s="13">
        <f>IFERROR(IF($F954="ALTA",$D954*1,
IF($F954="MEDIA",$D954*0.97,
IF($F954="BAJA",$D954*0.9,
IF($F954="LIQUIDAR",_xlfn.XLOOKUP(A954,Rotación!$A:$A,Rotación!$O:$O,0,0,-1),"")))),"")</f>
        <v>6120000</v>
      </c>
      <c r="I954" s="13">
        <f>IFERROR(IF($F954="ALTA",$D954*0.97,
IF($F954="MEDIA",$D954*0.94,
IF($F954="BAJA",$D954*0.87,
IF($F954="LIQUIDAR",_xlfn.XLOOKUP(A954,Rotación!$A:$A,Rotación!$O:$O,0,0,-1),"")))),"")</f>
        <v>5916000</v>
      </c>
      <c r="J954" s="13">
        <f>IFERROR(IF($F954="ALTA",$D954*0.94,
IF($F954="MEDIA",$D954*0.9,
IF($F954="BAJA",$D954*0.85,
IF($F954="LIQUIDAR",_xlfn.XLOOKUP(A954,Rotación!$A:$A,Rotación!$O:$O,0,0,-1),"")))),"")</f>
        <v>5780000</v>
      </c>
      <c r="K954" s="13" t="str">
        <f>_xlfn.XLOOKUP(A954,Rotación!$A:$A,Rotación!$P:$P,"",0,-1)</f>
        <v/>
      </c>
      <c r="L954" s="25" t="e">
        <f t="shared" si="58"/>
        <v>#VALUE!</v>
      </c>
      <c r="M954" s="26">
        <f t="shared" si="59"/>
        <v>0.72058823529411764</v>
      </c>
      <c r="N954" s="22" t="str">
        <f>IFERROR(VLOOKUP(A954,'Base ATR'!$1:$1048576,2,0),"")</f>
        <v/>
      </c>
      <c r="O954" s="23" t="str">
        <f t="shared" ca="1" si="60"/>
        <v/>
      </c>
      <c r="P954" t="str">
        <f t="shared" si="61"/>
        <v/>
      </c>
      <c r="R954" t="e">
        <f>VLOOKUP(A954,FORMULA!A:A,1,0)</f>
        <v>#N/A</v>
      </c>
    </row>
    <row r="955" spans="1:18" x14ac:dyDescent="0.3">
      <c r="A955" t="s">
        <v>6587</v>
      </c>
      <c r="B955" t="str">
        <f>IFERROR(VLOOKUP(A955,'Base ATP'!$1:$1048576,3,0),"")</f>
        <v>FORD</v>
      </c>
      <c r="C955" s="19" t="str">
        <f>IFERROR(VLOOKUP(A955,'Base ATP'!$1:$1048576,4,0),"")</f>
        <v>EXPLORER</v>
      </c>
      <c r="D955" s="20">
        <v>14700000</v>
      </c>
      <c r="E955" s="20">
        <v>11500000</v>
      </c>
      <c r="F955" s="13" t="s">
        <v>5398</v>
      </c>
      <c r="G955" s="13">
        <f>IFERROR(IF($F955="ALTA",$D955*1.03,
IF($F955="MEDIA",$D955*1,
IF($F955="BAJA",$D955*0.92,
IF($F955="LIQUIDAR",_xlfn.XLOOKUP(A955,Rotación!$A:$A,Rotación!$O:$O,0,0,-1),"")))),"")</f>
        <v>13524000</v>
      </c>
      <c r="H955" s="13">
        <f>IFERROR(IF($F955="ALTA",$D955*1,
IF($F955="MEDIA",$D955*0.97,
IF($F955="BAJA",$D955*0.9,
IF($F955="LIQUIDAR",_xlfn.XLOOKUP(A955,Rotación!$A:$A,Rotación!$O:$O,0,0,-1),"")))),"")</f>
        <v>13230000</v>
      </c>
      <c r="I955" s="13">
        <f>IFERROR(IF($F955="ALTA",$D955*0.97,
IF($F955="MEDIA",$D955*0.94,
IF($F955="BAJA",$D955*0.87,
IF($F955="LIQUIDAR",_xlfn.XLOOKUP(A955,Rotación!$A:$A,Rotación!$O:$O,0,0,-1),"")))),"")</f>
        <v>12789000</v>
      </c>
      <c r="J955" s="13">
        <f>IFERROR(IF($F955="ALTA",$D955*0.94,
IF($F955="MEDIA",$D955*0.9,
IF($F955="BAJA",$D955*0.85,
IF($F955="LIQUIDAR",_xlfn.XLOOKUP(A955,Rotación!$A:$A,Rotación!$O:$O,0,0,-1),"")))),"")</f>
        <v>12495000</v>
      </c>
      <c r="K955" s="13" t="str">
        <f>_xlfn.XLOOKUP(A955,Rotación!$A:$A,Rotación!$P:$P,"",0,-1)</f>
        <v/>
      </c>
      <c r="L955" s="25" t="e">
        <f t="shared" si="58"/>
        <v>#VALUE!</v>
      </c>
      <c r="M955" s="26">
        <f t="shared" si="59"/>
        <v>0.78231292517006801</v>
      </c>
      <c r="N955" s="22" t="str">
        <f>IFERROR(VLOOKUP(A955,'Base ATR'!$1:$1048576,2,0),"")</f>
        <v/>
      </c>
      <c r="O955" s="23" t="str">
        <f t="shared" ca="1" si="60"/>
        <v/>
      </c>
      <c r="P955" t="str">
        <f t="shared" si="61"/>
        <v/>
      </c>
      <c r="R955" t="e">
        <f>VLOOKUP(A955,FORMULA!A:A,1,0)</f>
        <v>#N/A</v>
      </c>
    </row>
    <row r="956" spans="1:18" x14ac:dyDescent="0.3">
      <c r="A956" t="s">
        <v>6588</v>
      </c>
      <c r="B956" t="str">
        <f>IFERROR(VLOOKUP(A956,'Base ATP'!$1:$1048576,3,0),"")</f>
        <v>OMODA</v>
      </c>
      <c r="C956" s="19" t="str">
        <f>IFERROR(VLOOKUP(A956,'Base ATP'!$1:$1048576,4,0),"")</f>
        <v>C5</v>
      </c>
      <c r="D956" s="20">
        <v>13900000</v>
      </c>
      <c r="E956" s="20">
        <v>11500000</v>
      </c>
      <c r="F956" s="13" t="s">
        <v>5398</v>
      </c>
      <c r="G956" s="13">
        <f>IFERROR(IF($F956="ALTA",$D956*1.03,
IF($F956="MEDIA",$D956*1,
IF($F956="BAJA",$D956*0.92,
IF($F956="LIQUIDAR",_xlfn.XLOOKUP(A956,Rotación!$A:$A,Rotación!$O:$O,0,0,-1),"")))),"")</f>
        <v>12788000</v>
      </c>
      <c r="H956" s="13">
        <f>IFERROR(IF($F956="ALTA",$D956*1,
IF($F956="MEDIA",$D956*0.97,
IF($F956="BAJA",$D956*0.9,
IF($F956="LIQUIDAR",_xlfn.XLOOKUP(A956,Rotación!$A:$A,Rotación!$O:$O,0,0,-1),"")))),"")</f>
        <v>12510000</v>
      </c>
      <c r="I956" s="13">
        <f>IFERROR(IF($F956="ALTA",$D956*0.97,
IF($F956="MEDIA",$D956*0.94,
IF($F956="BAJA",$D956*0.87,
IF($F956="LIQUIDAR",_xlfn.XLOOKUP(A956,Rotación!$A:$A,Rotación!$O:$O,0,0,-1),"")))),"")</f>
        <v>12093000</v>
      </c>
      <c r="J956" s="13">
        <f>IFERROR(IF($F956="ALTA",$D956*0.94,
IF($F956="MEDIA",$D956*0.9,
IF($F956="BAJA",$D956*0.85,
IF($F956="LIQUIDAR",_xlfn.XLOOKUP(A956,Rotación!$A:$A,Rotación!$O:$O,0,0,-1),"")))),"")</f>
        <v>11815000</v>
      </c>
      <c r="K956" s="13" t="str">
        <f>_xlfn.XLOOKUP(A956,Rotación!$A:$A,Rotación!$P:$P,"",0,-1)</f>
        <v/>
      </c>
      <c r="L956" s="25" t="e">
        <f t="shared" si="58"/>
        <v>#VALUE!</v>
      </c>
      <c r="M956" s="26">
        <f t="shared" si="59"/>
        <v>0.82733812949640284</v>
      </c>
      <c r="N956" s="22" t="str">
        <f>IFERROR(VLOOKUP(A956,'Base ATR'!$1:$1048576,2,0),"")</f>
        <v/>
      </c>
      <c r="O956" s="23" t="str">
        <f t="shared" ca="1" si="60"/>
        <v/>
      </c>
      <c r="P956" t="str">
        <f t="shared" si="61"/>
        <v/>
      </c>
      <c r="R956" t="e">
        <f>VLOOKUP(A956,FORMULA!A:A,1,0)</f>
        <v>#N/A</v>
      </c>
    </row>
    <row r="957" spans="1:18" x14ac:dyDescent="0.3">
      <c r="A957" t="s">
        <v>6589</v>
      </c>
      <c r="B957" t="str">
        <f>IFERROR(VLOOKUP(A957,'Base ATP'!$1:$1048576,3,0),"")</f>
        <v>TOYOTA</v>
      </c>
      <c r="C957" s="19" t="str">
        <f>IFERROR(VLOOKUP(A957,'Base ATP'!$1:$1048576,4,0),"")</f>
        <v>HILUX ALL NEW</v>
      </c>
      <c r="D957" s="20">
        <v>14900000</v>
      </c>
      <c r="E957" s="20">
        <v>11700000</v>
      </c>
      <c r="F957" s="13" t="s">
        <v>5398</v>
      </c>
      <c r="G957" s="13">
        <f>IFERROR(IF($F957="ALTA",$D957*1.03,
IF($F957="MEDIA",$D957*1,
IF($F957="BAJA",$D957*0.92,
IF($F957="LIQUIDAR",_xlfn.XLOOKUP(A957,Rotación!$A:$A,Rotación!$O:$O,0,0,-1),"")))),"")</f>
        <v>13708000</v>
      </c>
      <c r="H957" s="13">
        <f>IFERROR(IF($F957="ALTA",$D957*1,
IF($F957="MEDIA",$D957*0.97,
IF($F957="BAJA",$D957*0.9,
IF($F957="LIQUIDAR",_xlfn.XLOOKUP(A957,Rotación!$A:$A,Rotación!$O:$O,0,0,-1),"")))),"")</f>
        <v>13410000</v>
      </c>
      <c r="I957" s="13">
        <f>IFERROR(IF($F957="ALTA",$D957*0.97,
IF($F957="MEDIA",$D957*0.94,
IF($F957="BAJA",$D957*0.87,
IF($F957="LIQUIDAR",_xlfn.XLOOKUP(A957,Rotación!$A:$A,Rotación!$O:$O,0,0,-1),"")))),"")</f>
        <v>12963000</v>
      </c>
      <c r="J957" s="13">
        <f>IFERROR(IF($F957="ALTA",$D957*0.94,
IF($F957="MEDIA",$D957*0.9,
IF($F957="BAJA",$D957*0.85,
IF($F957="LIQUIDAR",_xlfn.XLOOKUP(A957,Rotación!$A:$A,Rotación!$O:$O,0,0,-1),"")))),"")</f>
        <v>12665000</v>
      </c>
      <c r="K957" s="13" t="str">
        <f>_xlfn.XLOOKUP(A957,Rotación!$A:$A,Rotación!$P:$P,"",0,-1)</f>
        <v/>
      </c>
      <c r="L957" s="25" t="e">
        <f t="shared" si="58"/>
        <v>#VALUE!</v>
      </c>
      <c r="M957" s="26">
        <f t="shared" si="59"/>
        <v>0.78523489932885904</v>
      </c>
      <c r="N957" s="22" t="str">
        <f>IFERROR(VLOOKUP(A957,'Base ATR'!$1:$1048576,2,0),"")</f>
        <v/>
      </c>
      <c r="O957" s="23" t="str">
        <f t="shared" ca="1" si="60"/>
        <v/>
      </c>
      <c r="P957" t="str">
        <f t="shared" si="61"/>
        <v/>
      </c>
      <c r="R957" t="e">
        <f>VLOOKUP(A957,FORMULA!A:A,1,0)</f>
        <v>#N/A</v>
      </c>
    </row>
    <row r="958" spans="1:18" x14ac:dyDescent="0.3">
      <c r="A958" t="s">
        <v>6590</v>
      </c>
      <c r="B958" t="str">
        <f>IFERROR(VLOOKUP(A958,'Base ATP'!$1:$1048576,3,0),"")</f>
        <v>GAC MOTOR</v>
      </c>
      <c r="C958" s="19" t="str">
        <f>IFERROR(VLOOKUP(A958,'Base ATP'!$1:$1048576,4,0),"")</f>
        <v>GS3</v>
      </c>
      <c r="D958" s="20">
        <v>9300000</v>
      </c>
      <c r="E958" s="20">
        <v>7200000</v>
      </c>
      <c r="F958" s="13" t="s">
        <v>5398</v>
      </c>
      <c r="G958" s="13">
        <f>IFERROR(IF($F958="ALTA",$D958*1.03,
IF($F958="MEDIA",$D958*1,
IF($F958="BAJA",$D958*0.92,
IF($F958="LIQUIDAR",_xlfn.XLOOKUP(A958,Rotación!$A:$A,Rotación!$O:$O,0,0,-1),"")))),"")</f>
        <v>8556000</v>
      </c>
      <c r="H958" s="13">
        <f>IFERROR(IF($F958="ALTA",$D958*1,
IF($F958="MEDIA",$D958*0.97,
IF($F958="BAJA",$D958*0.9,
IF($F958="LIQUIDAR",_xlfn.XLOOKUP(A958,Rotación!$A:$A,Rotación!$O:$O,0,0,-1),"")))),"")</f>
        <v>8370000</v>
      </c>
      <c r="I958" s="13">
        <f>IFERROR(IF($F958="ALTA",$D958*0.97,
IF($F958="MEDIA",$D958*0.94,
IF($F958="BAJA",$D958*0.87,
IF($F958="LIQUIDAR",_xlfn.XLOOKUP(A958,Rotación!$A:$A,Rotación!$O:$O,0,0,-1),"")))),"")</f>
        <v>8091000</v>
      </c>
      <c r="J958" s="13">
        <f>IFERROR(IF($F958="ALTA",$D958*0.94,
IF($F958="MEDIA",$D958*0.9,
IF($F958="BAJA",$D958*0.85,
IF($F958="LIQUIDAR",_xlfn.XLOOKUP(A958,Rotación!$A:$A,Rotación!$O:$O,0,0,-1),"")))),"")</f>
        <v>7905000</v>
      </c>
      <c r="K958" s="13" t="str">
        <f>_xlfn.XLOOKUP(A958,Rotación!$A:$A,Rotación!$P:$P,"",0,-1)</f>
        <v/>
      </c>
      <c r="L958" s="25" t="e">
        <f t="shared" si="58"/>
        <v>#VALUE!</v>
      </c>
      <c r="M958" s="26">
        <f t="shared" si="59"/>
        <v>0.77419354838709675</v>
      </c>
      <c r="N958" s="22" t="str">
        <f>IFERROR(VLOOKUP(A958,'Base ATR'!$1:$1048576,2,0),"")</f>
        <v/>
      </c>
      <c r="O958" s="23" t="str">
        <f t="shared" ca="1" si="60"/>
        <v/>
      </c>
      <c r="P958" t="str">
        <f t="shared" si="61"/>
        <v/>
      </c>
      <c r="R958" t="e">
        <f>VLOOKUP(A958,FORMULA!A:A,1,0)</f>
        <v>#N/A</v>
      </c>
    </row>
    <row r="959" spans="1:18" x14ac:dyDescent="0.3">
      <c r="A959" t="s">
        <v>6591</v>
      </c>
      <c r="B959" t="str">
        <f>IFERROR(VLOOKUP(A959,'Base ATP'!$1:$1048576,3,0),"")</f>
        <v>SSANGYONG</v>
      </c>
      <c r="C959" s="19" t="str">
        <f>IFERROR(VLOOKUP(A959,'Base ATP'!$1:$1048576,4,0),"")</f>
        <v>NEW MUSSO</v>
      </c>
      <c r="D959" s="20">
        <v>17100000</v>
      </c>
      <c r="E959" s="20">
        <v>14500000</v>
      </c>
      <c r="F959" s="13" t="s">
        <v>5398</v>
      </c>
      <c r="G959" s="13">
        <f>IFERROR(IF($F959="ALTA",$D959*1.03,
IF($F959="MEDIA",$D959*1,
IF($F959="BAJA",$D959*0.92,
IF($F959="LIQUIDAR",_xlfn.XLOOKUP(A959,Rotación!$A:$A,Rotación!$O:$O,0,0,-1),"")))),"")</f>
        <v>15732000</v>
      </c>
      <c r="H959" s="13">
        <f>IFERROR(IF($F959="ALTA",$D959*1,
IF($F959="MEDIA",$D959*0.97,
IF($F959="BAJA",$D959*0.9,
IF($F959="LIQUIDAR",_xlfn.XLOOKUP(A959,Rotación!$A:$A,Rotación!$O:$O,0,0,-1),"")))),"")</f>
        <v>15390000</v>
      </c>
      <c r="I959" s="13">
        <f>IFERROR(IF($F959="ALTA",$D959*0.97,
IF($F959="MEDIA",$D959*0.94,
IF($F959="BAJA",$D959*0.87,
IF($F959="LIQUIDAR",_xlfn.XLOOKUP(A959,Rotación!$A:$A,Rotación!$O:$O,0,0,-1),"")))),"")</f>
        <v>14877000</v>
      </c>
      <c r="J959" s="13">
        <f>IFERROR(IF($F959="ALTA",$D959*0.94,
IF($F959="MEDIA",$D959*0.9,
IF($F959="BAJA",$D959*0.85,
IF($F959="LIQUIDAR",_xlfn.XLOOKUP(A959,Rotación!$A:$A,Rotación!$O:$O,0,0,-1),"")))),"")</f>
        <v>14535000</v>
      </c>
      <c r="K959" s="13" t="str">
        <f>_xlfn.XLOOKUP(A959,Rotación!$A:$A,Rotación!$P:$P,"",0,-1)</f>
        <v/>
      </c>
      <c r="L959" s="25" t="e">
        <f t="shared" si="58"/>
        <v>#VALUE!</v>
      </c>
      <c r="M959" s="26">
        <f t="shared" si="59"/>
        <v>0.84795321637426901</v>
      </c>
      <c r="N959" s="22" t="str">
        <f>IFERROR(VLOOKUP(A959,'Base ATR'!$1:$1048576,2,0),"")</f>
        <v/>
      </c>
      <c r="O959" s="23" t="str">
        <f t="shared" ca="1" si="60"/>
        <v/>
      </c>
      <c r="P959" t="str">
        <f t="shared" si="61"/>
        <v/>
      </c>
      <c r="R959" t="e">
        <f>VLOOKUP(A959,FORMULA!A:A,1,0)</f>
        <v>#N/A</v>
      </c>
    </row>
    <row r="960" spans="1:18" x14ac:dyDescent="0.3">
      <c r="A960" t="s">
        <v>6592</v>
      </c>
      <c r="B960" t="str">
        <f>IFERROR(VLOOKUP(A960,'Base ATP'!$1:$1048576,3,0),"")</f>
        <v>PEUGEOT</v>
      </c>
      <c r="C960" s="19" t="str">
        <f>IFERROR(VLOOKUP(A960,'Base ATP'!$1:$1048576,4,0),"")</f>
        <v>NUEVO 5008</v>
      </c>
      <c r="D960" s="20">
        <v>20000000</v>
      </c>
      <c r="E960" s="20">
        <v>17000000</v>
      </c>
      <c r="F960" s="13" t="s">
        <v>5398</v>
      </c>
      <c r="G960" s="13">
        <f>IFERROR(IF($F960="ALTA",$D960*1.03,
IF($F960="MEDIA",$D960*1,
IF($F960="BAJA",$D960*0.92,
IF($F960="LIQUIDAR",_xlfn.XLOOKUP(A960,Rotación!$A:$A,Rotación!$O:$O,0,0,-1),"")))),"")</f>
        <v>18400000</v>
      </c>
      <c r="H960" s="13">
        <f>IFERROR(IF($F960="ALTA",$D960*1,
IF($F960="MEDIA",$D960*0.97,
IF($F960="BAJA",$D960*0.9,
IF($F960="LIQUIDAR",_xlfn.XLOOKUP(A960,Rotación!$A:$A,Rotación!$O:$O,0,0,-1),"")))),"")</f>
        <v>18000000</v>
      </c>
      <c r="I960" s="13">
        <f>IFERROR(IF($F960="ALTA",$D960*0.97,
IF($F960="MEDIA",$D960*0.94,
IF($F960="BAJA",$D960*0.87,
IF($F960="LIQUIDAR",_xlfn.XLOOKUP(A960,Rotación!$A:$A,Rotación!$O:$O,0,0,-1),"")))),"")</f>
        <v>17400000</v>
      </c>
      <c r="J960" s="13">
        <f>IFERROR(IF($F960="ALTA",$D960*0.94,
IF($F960="MEDIA",$D960*0.9,
IF($F960="BAJA",$D960*0.85,
IF($F960="LIQUIDAR",_xlfn.XLOOKUP(A960,Rotación!$A:$A,Rotación!$O:$O,0,0,-1),"")))),"")</f>
        <v>17000000</v>
      </c>
      <c r="K960" s="13" t="str">
        <f>_xlfn.XLOOKUP(A960,Rotación!$A:$A,Rotación!$P:$P,"",0,-1)</f>
        <v/>
      </c>
      <c r="L960" s="25" t="e">
        <f t="shared" si="58"/>
        <v>#VALUE!</v>
      </c>
      <c r="M960" s="26">
        <f t="shared" si="59"/>
        <v>0.85</v>
      </c>
      <c r="N960" s="22" t="str">
        <f>IFERROR(VLOOKUP(A960,'Base ATR'!$1:$1048576,2,0),"")</f>
        <v/>
      </c>
      <c r="O960" s="23" t="str">
        <f t="shared" ca="1" si="60"/>
        <v/>
      </c>
      <c r="P960" t="str">
        <f t="shared" si="61"/>
        <v/>
      </c>
      <c r="R960" t="e">
        <f>VLOOKUP(A960,FORMULA!A:A,1,0)</f>
        <v>#N/A</v>
      </c>
    </row>
    <row r="961" spans="1:18" x14ac:dyDescent="0.3">
      <c r="A961" t="s">
        <v>6513</v>
      </c>
      <c r="B961" t="str">
        <f>IFERROR(VLOOKUP(A961,'Base ATP'!$1:$1048576,3,0),"")</f>
        <v>FORD</v>
      </c>
      <c r="C961" s="19" t="str">
        <f>IFERROR(VLOOKUP(A961,'Base ATP'!$1:$1048576,4,0),"")</f>
        <v>NEW EXPLORER</v>
      </c>
      <c r="D961" s="20">
        <v>34100000</v>
      </c>
      <c r="E961" s="20">
        <v>28000000</v>
      </c>
      <c r="F961" s="13" t="s">
        <v>5398</v>
      </c>
      <c r="G961" s="13">
        <f>IFERROR(IF($F961="ALTA",$D961*1.03,
IF($F961="MEDIA",$D961*1,
IF($F961="BAJA",$D961*0.92,
IF($F961="LIQUIDAR",_xlfn.XLOOKUP(A961,Rotación!$A:$A,Rotación!$O:$O,0,0,-1),"")))),"")</f>
        <v>31372000</v>
      </c>
      <c r="H961" s="13">
        <f>IFERROR(IF($F961="ALTA",$D961*1,
IF($F961="MEDIA",$D961*0.97,
IF($F961="BAJA",$D961*0.9,
IF($F961="LIQUIDAR",_xlfn.XLOOKUP(A961,Rotación!$A:$A,Rotación!$O:$O,0,0,-1),"")))),"")</f>
        <v>30690000</v>
      </c>
      <c r="I961" s="13">
        <f>IFERROR(IF($F961="ALTA",$D961*0.97,
IF($F961="MEDIA",$D961*0.94,
IF($F961="BAJA",$D961*0.87,
IF($F961="LIQUIDAR",_xlfn.XLOOKUP(A961,Rotación!$A:$A,Rotación!$O:$O,0,0,-1),"")))),"")</f>
        <v>29667000</v>
      </c>
      <c r="J961" s="13">
        <f>IFERROR(IF($F961="ALTA",$D961*0.94,
IF($F961="MEDIA",$D961*0.9,
IF($F961="BAJA",$D961*0.85,
IF($F961="LIQUIDAR",_xlfn.XLOOKUP(A961,Rotación!$A:$A,Rotación!$O:$O,0,0,-1),"")))),"")</f>
        <v>28985000</v>
      </c>
      <c r="K961" s="13" t="str">
        <f>_xlfn.XLOOKUP(A961,Rotación!$A:$A,Rotación!$P:$P,"",0,-1)</f>
        <v/>
      </c>
      <c r="L961" s="25" t="e">
        <f t="shared" si="58"/>
        <v>#VALUE!</v>
      </c>
      <c r="M961" s="26">
        <f t="shared" si="59"/>
        <v>0.82111436950146632</v>
      </c>
      <c r="N961" s="22" t="str">
        <f>IFERROR(VLOOKUP(A961,'Base ATR'!$1:$1048576,2,0),"")</f>
        <v/>
      </c>
      <c r="O961" s="23" t="str">
        <f t="shared" ca="1" si="60"/>
        <v/>
      </c>
      <c r="P961" t="str">
        <f t="shared" si="61"/>
        <v/>
      </c>
      <c r="R961" t="e">
        <f>VLOOKUP(A961,FORMULA!A:A,1,0)</f>
        <v>#N/A</v>
      </c>
    </row>
    <row r="962" spans="1:18" x14ac:dyDescent="0.3">
      <c r="A962" t="s">
        <v>6593</v>
      </c>
      <c r="B962" t="str">
        <f>IFERROR(VLOOKUP(A962,'Base ATP'!$1:$1048576,3,0),"")</f>
        <v>CHEVROLET</v>
      </c>
      <c r="C962" s="19" t="str">
        <f>IFERROR(VLOOKUP(A962,'Base ATP'!$1:$1048576,4,0),"")</f>
        <v>NEW CAPTIVA</v>
      </c>
      <c r="D962" s="20">
        <v>15200000</v>
      </c>
      <c r="E962" s="20">
        <v>12500000</v>
      </c>
      <c r="F962" s="13" t="s">
        <v>5398</v>
      </c>
      <c r="G962" s="13">
        <f>IFERROR(IF($F962="ALTA",$D962*1.03,
IF($F962="MEDIA",$D962*1,
IF($F962="BAJA",$D962*0.92,
IF($F962="LIQUIDAR",_xlfn.XLOOKUP(A962,Rotación!$A:$A,Rotación!$O:$O,0,0,-1),"")))),"")</f>
        <v>13984000</v>
      </c>
      <c r="H962" s="13">
        <f>IFERROR(IF($F962="ALTA",$D962*1,
IF($F962="MEDIA",$D962*0.97,
IF($F962="BAJA",$D962*0.9,
IF($F962="LIQUIDAR",_xlfn.XLOOKUP(A962,Rotación!$A:$A,Rotación!$O:$O,0,0,-1),"")))),"")</f>
        <v>13680000</v>
      </c>
      <c r="I962" s="13">
        <f>IFERROR(IF($F962="ALTA",$D962*0.97,
IF($F962="MEDIA",$D962*0.94,
IF($F962="BAJA",$D962*0.87,
IF($F962="LIQUIDAR",_xlfn.XLOOKUP(A962,Rotación!$A:$A,Rotación!$O:$O,0,0,-1),"")))),"")</f>
        <v>13224000</v>
      </c>
      <c r="J962" s="13">
        <f>IFERROR(IF($F962="ALTA",$D962*0.94,
IF($F962="MEDIA",$D962*0.9,
IF($F962="BAJA",$D962*0.85,
IF($F962="LIQUIDAR",_xlfn.XLOOKUP(A962,Rotación!$A:$A,Rotación!$O:$O,0,0,-1),"")))),"")</f>
        <v>12920000</v>
      </c>
      <c r="K962" s="13" t="str">
        <f>_xlfn.XLOOKUP(A962,Rotación!$A:$A,Rotación!$P:$P,"",0,-1)</f>
        <v/>
      </c>
      <c r="L962" s="25" t="e">
        <f t="shared" ref="L962:L1025" si="62">K962-D962</f>
        <v>#VALUE!</v>
      </c>
      <c r="M962" s="26">
        <f t="shared" ref="M962:M1025" si="63">E962/D962</f>
        <v>0.82236842105263153</v>
      </c>
      <c r="N962" s="22" t="str">
        <f>IFERROR(VLOOKUP(A962,'Base ATR'!$1:$1048576,2,0),"")</f>
        <v/>
      </c>
      <c r="O962" s="23" t="str">
        <f t="shared" ca="1" si="60"/>
        <v/>
      </c>
      <c r="P962" t="str">
        <f t="shared" si="61"/>
        <v/>
      </c>
      <c r="R962" t="e">
        <f>VLOOKUP(A962,FORMULA!A:A,1,0)</f>
        <v>#N/A</v>
      </c>
    </row>
    <row r="963" spans="1:18" x14ac:dyDescent="0.3">
      <c r="A963" t="s">
        <v>6594</v>
      </c>
      <c r="B963" t="str">
        <f>IFERROR(VLOOKUP(A963,'Base ATP'!$1:$1048576,3,0),"")</f>
        <v>DFSK</v>
      </c>
      <c r="C963" s="19">
        <f>IFERROR(VLOOKUP(A963,'Base ATP'!$1:$1048576,4,0),"")</f>
        <v>560</v>
      </c>
      <c r="D963" s="20">
        <v>9200000</v>
      </c>
      <c r="E963" s="20">
        <v>7500000</v>
      </c>
      <c r="F963" s="13" t="s">
        <v>5398</v>
      </c>
      <c r="G963" s="13">
        <f>IFERROR(IF($F963="ALTA",$D963*1.03,
IF($F963="MEDIA",$D963*1,
IF($F963="BAJA",$D963*0.92,
IF($F963="LIQUIDAR",_xlfn.XLOOKUP(A963,Rotación!$A:$A,Rotación!$O:$O,0,0,-1),"")))),"")</f>
        <v>8464000</v>
      </c>
      <c r="H963" s="13">
        <f>IFERROR(IF($F963="ALTA",$D963*1,
IF($F963="MEDIA",$D963*0.97,
IF($F963="BAJA",$D963*0.9,
IF($F963="LIQUIDAR",_xlfn.XLOOKUP(A963,Rotación!$A:$A,Rotación!$O:$O,0,0,-1),"")))),"")</f>
        <v>8280000</v>
      </c>
      <c r="I963" s="13">
        <f>IFERROR(IF($F963="ALTA",$D963*0.97,
IF($F963="MEDIA",$D963*0.94,
IF($F963="BAJA",$D963*0.87,
IF($F963="LIQUIDAR",_xlfn.XLOOKUP(A963,Rotación!$A:$A,Rotación!$O:$O,0,0,-1),"")))),"")</f>
        <v>8004000</v>
      </c>
      <c r="J963" s="13">
        <f>IFERROR(IF($F963="ALTA",$D963*0.94,
IF($F963="MEDIA",$D963*0.9,
IF($F963="BAJA",$D963*0.85,
IF($F963="LIQUIDAR",_xlfn.XLOOKUP(A963,Rotación!$A:$A,Rotación!$O:$O,0,0,-1),"")))),"")</f>
        <v>7820000</v>
      </c>
      <c r="K963" s="13" t="str">
        <f>_xlfn.XLOOKUP(A963,Rotación!$A:$A,Rotación!$P:$P,"",0,-1)</f>
        <v/>
      </c>
      <c r="L963" s="25" t="e">
        <f t="shared" si="62"/>
        <v>#VALUE!</v>
      </c>
      <c r="M963" s="26">
        <f t="shared" si="63"/>
        <v>0.81521739130434778</v>
      </c>
      <c r="N963" s="22" t="str">
        <f>IFERROR(VLOOKUP(A963,'Base ATR'!$1:$1048576,2,0),"")</f>
        <v/>
      </c>
      <c r="O963" s="23" t="str">
        <f t="shared" ca="1" si="60"/>
        <v/>
      </c>
      <c r="P963" t="str">
        <f t="shared" si="61"/>
        <v/>
      </c>
      <c r="R963" t="e">
        <f>VLOOKUP(A963,FORMULA!A:A,1,0)</f>
        <v>#N/A</v>
      </c>
    </row>
    <row r="964" spans="1:18" x14ac:dyDescent="0.3">
      <c r="A964" t="s">
        <v>6595</v>
      </c>
      <c r="B964" t="str">
        <f>IFERROR(VLOOKUP(A964,'Base ATP'!$1:$1048576,3,0),"")</f>
        <v>TOYOTA</v>
      </c>
      <c r="C964" s="19" t="str">
        <f>IFERROR(VLOOKUP(A964,'Base ATP'!$1:$1048576,4,0),"")</f>
        <v>RUSH</v>
      </c>
      <c r="D964" s="20">
        <v>14000000</v>
      </c>
      <c r="E964" s="20">
        <v>11500000</v>
      </c>
      <c r="F964" s="13" t="s">
        <v>5398</v>
      </c>
      <c r="G964" s="13">
        <f>IFERROR(IF($F964="ALTA",$D964*1.03,
IF($F964="MEDIA",$D964*1,
IF($F964="BAJA",$D964*0.92,
IF($F964="LIQUIDAR",_xlfn.XLOOKUP(A964,Rotación!$A:$A,Rotación!$O:$O,0,0,-1),"")))),"")</f>
        <v>12880000</v>
      </c>
      <c r="H964" s="13">
        <f>IFERROR(IF($F964="ALTA",$D964*1,
IF($F964="MEDIA",$D964*0.97,
IF($F964="BAJA",$D964*0.9,
IF($F964="LIQUIDAR",_xlfn.XLOOKUP(A964,Rotación!$A:$A,Rotación!$O:$O,0,0,-1),"")))),"")</f>
        <v>12600000</v>
      </c>
      <c r="I964" s="13">
        <f>IFERROR(IF($F964="ALTA",$D964*0.97,
IF($F964="MEDIA",$D964*0.94,
IF($F964="BAJA",$D964*0.87,
IF($F964="LIQUIDAR",_xlfn.XLOOKUP(A964,Rotación!$A:$A,Rotación!$O:$O,0,0,-1),"")))),"")</f>
        <v>12180000</v>
      </c>
      <c r="J964" s="13">
        <f>IFERROR(IF($F964="ALTA",$D964*0.94,
IF($F964="MEDIA",$D964*0.9,
IF($F964="BAJA",$D964*0.85,
IF($F964="LIQUIDAR",_xlfn.XLOOKUP(A964,Rotación!$A:$A,Rotación!$O:$O,0,0,-1),"")))),"")</f>
        <v>11900000</v>
      </c>
      <c r="K964" s="13" t="str">
        <f>_xlfn.XLOOKUP(A964,Rotación!$A:$A,Rotación!$P:$P,"",0,-1)</f>
        <v/>
      </c>
      <c r="L964" s="25" t="e">
        <f t="shared" si="62"/>
        <v>#VALUE!</v>
      </c>
      <c r="M964" s="26">
        <f t="shared" si="63"/>
        <v>0.8214285714285714</v>
      </c>
      <c r="N964" s="22" t="str">
        <f>IFERROR(VLOOKUP(A964,'Base ATR'!$1:$1048576,2,0),"")</f>
        <v/>
      </c>
      <c r="O964" s="23" t="str">
        <f t="shared" ca="1" si="60"/>
        <v/>
      </c>
      <c r="P964" t="str">
        <f t="shared" si="61"/>
        <v/>
      </c>
      <c r="R964" t="e">
        <f>VLOOKUP(A964,FORMULA!A:A,1,0)</f>
        <v>#N/A</v>
      </c>
    </row>
    <row r="965" spans="1:18" x14ac:dyDescent="0.3">
      <c r="A965" t="s">
        <v>6596</v>
      </c>
      <c r="B965" t="str">
        <f>IFERROR(VLOOKUP(A965,'Base ATP'!$1:$1048576,3,0),"")</f>
        <v>KIA</v>
      </c>
      <c r="C965" s="19" t="str">
        <f>IFERROR(VLOOKUP(A965,'Base ATP'!$1:$1048576,4,0),"")</f>
        <v>RIO 5 NEW</v>
      </c>
      <c r="D965" s="20">
        <v>9600000</v>
      </c>
      <c r="E965" s="20">
        <v>7800000</v>
      </c>
      <c r="F965" s="13" t="s">
        <v>5398</v>
      </c>
      <c r="G965" s="13">
        <f>IFERROR(IF($F965="ALTA",$D965*1.03,
IF($F965="MEDIA",$D965*1,
IF($F965="BAJA",$D965*0.92,
IF($F965="LIQUIDAR",_xlfn.XLOOKUP(A965,Rotación!$A:$A,Rotación!$O:$O,0,0,-1),"")))),"")</f>
        <v>8832000</v>
      </c>
      <c r="H965" s="13">
        <f>IFERROR(IF($F965="ALTA",$D965*1,
IF($F965="MEDIA",$D965*0.97,
IF($F965="BAJA",$D965*0.9,
IF($F965="LIQUIDAR",_xlfn.XLOOKUP(A965,Rotación!$A:$A,Rotación!$O:$O,0,0,-1),"")))),"")</f>
        <v>8640000</v>
      </c>
      <c r="I965" s="13">
        <f>IFERROR(IF($F965="ALTA",$D965*0.97,
IF($F965="MEDIA",$D965*0.94,
IF($F965="BAJA",$D965*0.87,
IF($F965="LIQUIDAR",_xlfn.XLOOKUP(A965,Rotación!$A:$A,Rotación!$O:$O,0,0,-1),"")))),"")</f>
        <v>8352000</v>
      </c>
      <c r="J965" s="13">
        <f>IFERROR(IF($F965="ALTA",$D965*0.94,
IF($F965="MEDIA",$D965*0.9,
IF($F965="BAJA",$D965*0.85,
IF($F965="LIQUIDAR",_xlfn.XLOOKUP(A965,Rotación!$A:$A,Rotación!$O:$O,0,0,-1),"")))),"")</f>
        <v>8160000</v>
      </c>
      <c r="K965" s="13" t="str">
        <f>_xlfn.XLOOKUP(A965,Rotación!$A:$A,Rotación!$P:$P,"",0,-1)</f>
        <v/>
      </c>
      <c r="L965" s="25" t="e">
        <f t="shared" si="62"/>
        <v>#VALUE!</v>
      </c>
      <c r="M965" s="26">
        <f t="shared" si="63"/>
        <v>0.8125</v>
      </c>
      <c r="N965" s="22" t="str">
        <f>IFERROR(VLOOKUP(A965,'Base ATR'!$1:$1048576,2,0),"")</f>
        <v/>
      </c>
      <c r="O965" s="23" t="str">
        <f t="shared" ca="1" si="60"/>
        <v/>
      </c>
      <c r="P965" t="str">
        <f t="shared" si="61"/>
        <v/>
      </c>
      <c r="R965" t="e">
        <f>VLOOKUP(A965,FORMULA!A:A,1,0)</f>
        <v>#N/A</v>
      </c>
    </row>
    <row r="966" spans="1:18" x14ac:dyDescent="0.3">
      <c r="A966" t="s">
        <v>6597</v>
      </c>
      <c r="B966" t="str">
        <f>IFERROR(VLOOKUP(A966,'Base ATP'!$1:$1048576,3,0),"")</f>
        <v>PEUGEOT</v>
      </c>
      <c r="C966" s="19">
        <f>IFERROR(VLOOKUP(A966,'Base ATP'!$1:$1048576,4,0),"")</f>
        <v>5008</v>
      </c>
      <c r="D966" s="20">
        <v>13800000</v>
      </c>
      <c r="E966" s="20">
        <v>11000000</v>
      </c>
      <c r="F966" s="13" t="s">
        <v>4033</v>
      </c>
      <c r="G966" s="13">
        <f>IFERROR(IF($F966="ALTA",$D966*1.03,
IF($F966="MEDIA",$D966*1,
IF($F966="BAJA",$D966*0.92,
IF($F966="LIQUIDAR",_xlfn.XLOOKUP(A966,Rotación!$A:$A,Rotación!$O:$O,0,0,-1),"")))),"")</f>
        <v>13800000</v>
      </c>
      <c r="H966" s="13">
        <f>IFERROR(IF($F966="ALTA",$D966*1,
IF($F966="MEDIA",$D966*0.97,
IF($F966="BAJA",$D966*0.9,
IF($F966="LIQUIDAR",_xlfn.XLOOKUP(A966,Rotación!$A:$A,Rotación!$O:$O,0,0,-1),"")))),"")</f>
        <v>13386000</v>
      </c>
      <c r="I966" s="13">
        <f>IFERROR(IF($F966="ALTA",$D966*0.97,
IF($F966="MEDIA",$D966*0.94,
IF($F966="BAJA",$D966*0.87,
IF($F966="LIQUIDAR",_xlfn.XLOOKUP(A966,Rotación!$A:$A,Rotación!$O:$O,0,0,-1),"")))),"")</f>
        <v>12972000</v>
      </c>
      <c r="J966" s="13">
        <f>IFERROR(IF($F966="ALTA",$D966*0.94,
IF($F966="MEDIA",$D966*0.9,
IF($F966="BAJA",$D966*0.85,
IF($F966="LIQUIDAR",_xlfn.XLOOKUP(A966,Rotación!$A:$A,Rotación!$O:$O,0,0,-1),"")))),"")</f>
        <v>12420000</v>
      </c>
      <c r="K966" s="13" t="str">
        <f>_xlfn.XLOOKUP(A966,Rotación!$A:$A,Rotación!$P:$P,"",0,-1)</f>
        <v/>
      </c>
      <c r="L966" s="25" t="e">
        <f t="shared" si="62"/>
        <v>#VALUE!</v>
      </c>
      <c r="M966" s="26">
        <f t="shared" si="63"/>
        <v>0.79710144927536231</v>
      </c>
      <c r="N966" s="22" t="str">
        <f>IFERROR(VLOOKUP(A966,'Base ATR'!$1:$1048576,2,0),"")</f>
        <v/>
      </c>
      <c r="O966" s="23" t="str">
        <f t="shared" ca="1" si="60"/>
        <v/>
      </c>
      <c r="P966" t="str">
        <f t="shared" si="61"/>
        <v/>
      </c>
      <c r="R966" t="e">
        <f>VLOOKUP(A966,FORMULA!A:A,1,0)</f>
        <v>#N/A</v>
      </c>
    </row>
    <row r="967" spans="1:18" x14ac:dyDescent="0.3">
      <c r="A967" t="s">
        <v>6598</v>
      </c>
      <c r="B967" t="str">
        <f>IFERROR(VLOOKUP(A967,'Base ATP'!$1:$1048576,3,0),"")</f>
        <v>CHERY</v>
      </c>
      <c r="C967" s="19" t="str">
        <f>IFERROR(VLOOKUP(A967,'Base ATP'!$1:$1048576,4,0),"")</f>
        <v>TIGGO 7 PRO</v>
      </c>
      <c r="D967" s="20">
        <v>11700000</v>
      </c>
      <c r="E967" s="20">
        <v>9600000</v>
      </c>
      <c r="F967" s="13" t="s">
        <v>4033</v>
      </c>
      <c r="G967" s="13">
        <f>IFERROR(IF($F967="ALTA",$D967*1.03,
IF($F967="MEDIA",$D967*1,
IF($F967="BAJA",$D967*0.92,
IF($F967="LIQUIDAR",_xlfn.XLOOKUP(A967,Rotación!$A:$A,Rotación!$O:$O,0,0,-1),"")))),"")</f>
        <v>11700000</v>
      </c>
      <c r="H967" s="13">
        <f>IFERROR(IF($F967="ALTA",$D967*1,
IF($F967="MEDIA",$D967*0.97,
IF($F967="BAJA",$D967*0.9,
IF($F967="LIQUIDAR",_xlfn.XLOOKUP(A967,Rotación!$A:$A,Rotación!$O:$O,0,0,-1),"")))),"")</f>
        <v>11349000</v>
      </c>
      <c r="I967" s="13">
        <f>IFERROR(IF($F967="ALTA",$D967*0.97,
IF($F967="MEDIA",$D967*0.94,
IF($F967="BAJA",$D967*0.87,
IF($F967="LIQUIDAR",_xlfn.XLOOKUP(A967,Rotación!$A:$A,Rotación!$O:$O,0,0,-1),"")))),"")</f>
        <v>10998000</v>
      </c>
      <c r="J967" s="13">
        <f>IFERROR(IF($F967="ALTA",$D967*0.94,
IF($F967="MEDIA",$D967*0.9,
IF($F967="BAJA",$D967*0.85,
IF($F967="LIQUIDAR",_xlfn.XLOOKUP(A967,Rotación!$A:$A,Rotación!$O:$O,0,0,-1),"")))),"")</f>
        <v>10530000</v>
      </c>
      <c r="K967" s="13" t="str">
        <f>_xlfn.XLOOKUP(A967,Rotación!$A:$A,Rotación!$P:$P,"",0,-1)</f>
        <v/>
      </c>
      <c r="L967" s="25" t="e">
        <f t="shared" si="62"/>
        <v>#VALUE!</v>
      </c>
      <c r="M967" s="26">
        <f t="shared" si="63"/>
        <v>0.82051282051282048</v>
      </c>
      <c r="N967" s="22" t="str">
        <f>IFERROR(VLOOKUP(A967,'Base ATR'!$1:$1048576,2,0),"")</f>
        <v/>
      </c>
      <c r="O967" s="23" t="str">
        <f t="shared" ca="1" si="60"/>
        <v/>
      </c>
      <c r="P967" t="str">
        <f t="shared" si="61"/>
        <v/>
      </c>
      <c r="R967" t="e">
        <f>VLOOKUP(A967,FORMULA!A:A,1,0)</f>
        <v>#N/A</v>
      </c>
    </row>
    <row r="968" spans="1:18" x14ac:dyDescent="0.3">
      <c r="A968" t="s">
        <v>6599</v>
      </c>
      <c r="B968" t="str">
        <f>IFERROR(VLOOKUP(A968,'Base ATP'!$1:$1048576,3,0),"")</f>
        <v>JETOUR</v>
      </c>
      <c r="C968" s="19" t="str">
        <f>IFERROR(VLOOKUP(A968,'Base ATP'!$1:$1048576,4,0),"")</f>
        <v>X70</v>
      </c>
      <c r="D968" s="20">
        <v>9800000</v>
      </c>
      <c r="E968" s="20">
        <v>8000000</v>
      </c>
      <c r="F968" s="13" t="s">
        <v>4033</v>
      </c>
      <c r="G968" s="13">
        <f>IFERROR(IF($F968="ALTA",$D968*1.03,
IF($F968="MEDIA",$D968*1,
IF($F968="BAJA",$D968*0.92,
IF($F968="LIQUIDAR",_xlfn.XLOOKUP(A968,Rotación!$A:$A,Rotación!$O:$O,0,0,-1),"")))),"")</f>
        <v>9800000</v>
      </c>
      <c r="H968" s="13">
        <f>IFERROR(IF($F968="ALTA",$D968*1,
IF($F968="MEDIA",$D968*0.97,
IF($F968="BAJA",$D968*0.9,
IF($F968="LIQUIDAR",_xlfn.XLOOKUP(A968,Rotación!$A:$A,Rotación!$O:$O,0,0,-1),"")))),"")</f>
        <v>9506000</v>
      </c>
      <c r="I968" s="13">
        <f>IFERROR(IF($F968="ALTA",$D968*0.97,
IF($F968="MEDIA",$D968*0.94,
IF($F968="BAJA",$D968*0.87,
IF($F968="LIQUIDAR",_xlfn.XLOOKUP(A968,Rotación!$A:$A,Rotación!$O:$O,0,0,-1),"")))),"")</f>
        <v>9212000</v>
      </c>
      <c r="J968" s="13">
        <f>IFERROR(IF($F968="ALTA",$D968*0.94,
IF($F968="MEDIA",$D968*0.9,
IF($F968="BAJA",$D968*0.85,
IF($F968="LIQUIDAR",_xlfn.XLOOKUP(A968,Rotación!$A:$A,Rotación!$O:$O,0,0,-1),"")))),"")</f>
        <v>8820000</v>
      </c>
      <c r="K968" s="13" t="str">
        <f>_xlfn.XLOOKUP(A968,Rotación!$A:$A,Rotación!$P:$P,"",0,-1)</f>
        <v/>
      </c>
      <c r="L968" s="25" t="e">
        <f t="shared" si="62"/>
        <v>#VALUE!</v>
      </c>
      <c r="M968" s="26">
        <f t="shared" si="63"/>
        <v>0.81632653061224492</v>
      </c>
      <c r="N968" s="22" t="str">
        <f>IFERROR(VLOOKUP(A968,'Base ATR'!$1:$1048576,2,0),"")</f>
        <v/>
      </c>
      <c r="O968" s="23" t="str">
        <f t="shared" ca="1" si="60"/>
        <v/>
      </c>
      <c r="P968" t="str">
        <f t="shared" si="61"/>
        <v/>
      </c>
      <c r="R968" t="e">
        <f>VLOOKUP(A968,FORMULA!A:A,1,0)</f>
        <v>#N/A</v>
      </c>
    </row>
    <row r="969" spans="1:18" x14ac:dyDescent="0.3">
      <c r="A969" t="s">
        <v>6600</v>
      </c>
      <c r="B969" t="str">
        <f>IFERROR(VLOOKUP(A969,'Base ATP'!$1:$1048576,3,0),"")</f>
        <v>KIA</v>
      </c>
      <c r="C969" s="19" t="str">
        <f>IFERROR(VLOOKUP(A969,'Base ATP'!$1:$1048576,4,0),"")</f>
        <v>NUEVO SORENTO</v>
      </c>
      <c r="D969" s="20">
        <v>29300000</v>
      </c>
      <c r="E969" s="20">
        <v>24000000</v>
      </c>
      <c r="F969" s="13" t="s">
        <v>5398</v>
      </c>
      <c r="G969" s="13">
        <f>IFERROR(IF($F969="ALTA",$D969*1.03,
IF($F969="MEDIA",$D969*1,
IF($F969="BAJA",$D969*0.92,
IF($F969="LIQUIDAR",_xlfn.XLOOKUP(A969,Rotación!$A:$A,Rotación!$O:$O,0,0,-1),"")))),"")</f>
        <v>26956000</v>
      </c>
      <c r="H969" s="13">
        <f>IFERROR(IF($F969="ALTA",$D969*1,
IF($F969="MEDIA",$D969*0.97,
IF($F969="BAJA",$D969*0.9,
IF($F969="LIQUIDAR",_xlfn.XLOOKUP(A969,Rotación!$A:$A,Rotación!$O:$O,0,0,-1),"")))),"")</f>
        <v>26370000</v>
      </c>
      <c r="I969" s="13">
        <f>IFERROR(IF($F969="ALTA",$D969*0.97,
IF($F969="MEDIA",$D969*0.94,
IF($F969="BAJA",$D969*0.87,
IF($F969="LIQUIDAR",_xlfn.XLOOKUP(A969,Rotación!$A:$A,Rotación!$O:$O,0,0,-1),"")))),"")</f>
        <v>25491000</v>
      </c>
      <c r="J969" s="13">
        <f>IFERROR(IF($F969="ALTA",$D969*0.94,
IF($F969="MEDIA",$D969*0.9,
IF($F969="BAJA",$D969*0.85,
IF($F969="LIQUIDAR",_xlfn.XLOOKUP(A969,Rotación!$A:$A,Rotación!$O:$O,0,0,-1),"")))),"")</f>
        <v>24905000</v>
      </c>
      <c r="K969" s="13" t="str">
        <f>_xlfn.XLOOKUP(A969,Rotación!$A:$A,Rotación!$P:$P,"",0,-1)</f>
        <v/>
      </c>
      <c r="L969" s="25" t="e">
        <f t="shared" si="62"/>
        <v>#VALUE!</v>
      </c>
      <c r="M969" s="26">
        <f t="shared" si="63"/>
        <v>0.8191126279863481</v>
      </c>
      <c r="N969" s="22" t="str">
        <f>IFERROR(VLOOKUP(A969,'Base ATR'!$1:$1048576,2,0),"")</f>
        <v/>
      </c>
      <c r="O969" s="23" t="str">
        <f t="shared" ca="1" si="60"/>
        <v/>
      </c>
      <c r="P969" t="str">
        <f t="shared" si="61"/>
        <v/>
      </c>
      <c r="R969" t="e">
        <f>VLOOKUP(A969,FORMULA!A:A,1,0)</f>
        <v>#N/A</v>
      </c>
    </row>
    <row r="970" spans="1:18" x14ac:dyDescent="0.3">
      <c r="A970" t="s">
        <v>6601</v>
      </c>
      <c r="B970" t="str">
        <f>IFERROR(VLOOKUP(A970,'Base ATP'!$1:$1048576,3,0),"")</f>
        <v>JAC</v>
      </c>
      <c r="C970" s="19" t="str">
        <f>IFERROR(VLOOKUP(A970,'Base ATP'!$1:$1048576,4,0),"")</f>
        <v>T6</v>
      </c>
      <c r="D970" s="20">
        <v>9900000</v>
      </c>
      <c r="E970" s="20">
        <v>8000000</v>
      </c>
      <c r="F970" s="13" t="s">
        <v>5397</v>
      </c>
      <c r="G970" s="13">
        <f>IFERROR(IF($F970="ALTA",$D970*1.03,
IF($F970="MEDIA",$D970*1,
IF($F970="BAJA",$D970*0.92,
IF($F970="LIQUIDAR",_xlfn.XLOOKUP(A970,Rotación!$A:$A,Rotación!$O:$O,0,0,-1),"")))),"")</f>
        <v>10197000</v>
      </c>
      <c r="H970" s="13">
        <f>IFERROR(IF($F970="ALTA",$D970*1,
IF($F970="MEDIA",$D970*0.97,
IF($F970="BAJA",$D970*0.9,
IF($F970="LIQUIDAR",_xlfn.XLOOKUP(A970,Rotación!$A:$A,Rotación!$O:$O,0,0,-1),"")))),"")</f>
        <v>9900000</v>
      </c>
      <c r="I970" s="13">
        <f>IFERROR(IF($F970="ALTA",$D970*0.97,
IF($F970="MEDIA",$D970*0.94,
IF($F970="BAJA",$D970*0.87,
IF($F970="LIQUIDAR",_xlfn.XLOOKUP(A970,Rotación!$A:$A,Rotación!$O:$O,0,0,-1),"")))),"")</f>
        <v>9603000</v>
      </c>
      <c r="J970" s="13">
        <f>IFERROR(IF($F970="ALTA",$D970*0.94,
IF($F970="MEDIA",$D970*0.9,
IF($F970="BAJA",$D970*0.85,
IF($F970="LIQUIDAR",_xlfn.XLOOKUP(A970,Rotación!$A:$A,Rotación!$O:$O,0,0,-1),"")))),"")</f>
        <v>9306000</v>
      </c>
      <c r="K970" s="13" t="str">
        <f>_xlfn.XLOOKUP(A970,Rotación!$A:$A,Rotación!$P:$P,"",0,-1)</f>
        <v/>
      </c>
      <c r="L970" s="25" t="e">
        <f t="shared" si="62"/>
        <v>#VALUE!</v>
      </c>
      <c r="M970" s="26">
        <f t="shared" si="63"/>
        <v>0.80808080808080807</v>
      </c>
      <c r="N970" s="22" t="str">
        <f>IFERROR(VLOOKUP(A970,'Base ATR'!$1:$1048576,2,0),"")</f>
        <v/>
      </c>
      <c r="O970" s="23" t="str">
        <f t="shared" ca="1" si="60"/>
        <v/>
      </c>
      <c r="P970" t="str">
        <f t="shared" si="61"/>
        <v/>
      </c>
      <c r="R970" t="e">
        <f>VLOOKUP(A970,FORMULA!A:A,1,0)</f>
        <v>#N/A</v>
      </c>
    </row>
    <row r="971" spans="1:18" x14ac:dyDescent="0.3">
      <c r="A971" t="s">
        <v>6601</v>
      </c>
      <c r="B971" t="str">
        <f>IFERROR(VLOOKUP(A971,'Base ATP'!$1:$1048576,3,0),"")</f>
        <v>JAC</v>
      </c>
      <c r="C971" s="19" t="str">
        <f>IFERROR(VLOOKUP(A971,'Base ATP'!$1:$1048576,4,0),"")</f>
        <v>T6</v>
      </c>
      <c r="D971" s="20">
        <v>21600000</v>
      </c>
      <c r="E971" s="20">
        <v>18500000</v>
      </c>
      <c r="F971" s="13" t="s">
        <v>5397</v>
      </c>
      <c r="G971" s="13">
        <f>IFERROR(IF($F971="ALTA",$D971*1.03,
IF($F971="MEDIA",$D971*1,
IF($F971="BAJA",$D971*0.92,
IF($F971="LIQUIDAR",_xlfn.XLOOKUP(A971,Rotación!$A:$A,Rotación!$O:$O,0,0,-1),"")))),"")</f>
        <v>22248000</v>
      </c>
      <c r="H971" s="13">
        <f>IFERROR(IF($F971="ALTA",$D971*1,
IF($F971="MEDIA",$D971*0.97,
IF($F971="BAJA",$D971*0.9,
IF($F971="LIQUIDAR",_xlfn.XLOOKUP(A971,Rotación!$A:$A,Rotación!$O:$O,0,0,-1),"")))),"")</f>
        <v>21600000</v>
      </c>
      <c r="I971" s="13">
        <f>IFERROR(IF($F971="ALTA",$D971*0.97,
IF($F971="MEDIA",$D971*0.94,
IF($F971="BAJA",$D971*0.87,
IF($F971="LIQUIDAR",_xlfn.XLOOKUP(A971,Rotación!$A:$A,Rotación!$O:$O,0,0,-1),"")))),"")</f>
        <v>20952000</v>
      </c>
      <c r="J971" s="13">
        <f>IFERROR(IF($F971="ALTA",$D971*0.94,
IF($F971="MEDIA",$D971*0.9,
IF($F971="BAJA",$D971*0.85,
IF($F971="LIQUIDAR",_xlfn.XLOOKUP(A971,Rotación!$A:$A,Rotación!$O:$O,0,0,-1),"")))),"")</f>
        <v>20304000</v>
      </c>
      <c r="K971" s="13" t="str">
        <f>_xlfn.XLOOKUP(A971,Rotación!$A:$A,Rotación!$P:$P,"",0,-1)</f>
        <v/>
      </c>
      <c r="L971" s="25" t="e">
        <f t="shared" si="62"/>
        <v>#VALUE!</v>
      </c>
      <c r="M971" s="26">
        <f t="shared" si="63"/>
        <v>0.85648148148148151</v>
      </c>
      <c r="N971" s="22" t="str">
        <f>IFERROR(VLOOKUP(A971,'Base ATR'!$1:$1048576,2,0),"")</f>
        <v/>
      </c>
      <c r="O971" s="23" t="str">
        <f t="shared" ca="1" si="60"/>
        <v/>
      </c>
      <c r="P971" t="str">
        <f t="shared" si="61"/>
        <v/>
      </c>
      <c r="R971" t="e">
        <f>VLOOKUP(A971,FORMULA!A:A,1,0)</f>
        <v>#N/A</v>
      </c>
    </row>
    <row r="972" spans="1:18" x14ac:dyDescent="0.3">
      <c r="A972" t="s">
        <v>6581</v>
      </c>
      <c r="B972" t="str">
        <f>IFERROR(VLOOKUP(A972,'Base ATP'!$1:$1048576,3,0),"")</f>
        <v>MAZDA</v>
      </c>
      <c r="C972" s="19" t="str">
        <f>IFERROR(VLOOKUP(A972,'Base ATP'!$1:$1048576,4,0),"")</f>
        <v>ALL-NEW CX-30</v>
      </c>
      <c r="D972" s="20">
        <v>21600000</v>
      </c>
      <c r="E972" s="20">
        <v>18300000</v>
      </c>
      <c r="F972" s="13" t="s">
        <v>5397</v>
      </c>
      <c r="G972" s="13">
        <f>IFERROR(IF($F972="ALTA",$D972*1.03,
IF($F972="MEDIA",$D972*1,
IF($F972="BAJA",$D972*0.92,
IF($F972="LIQUIDAR",_xlfn.XLOOKUP(A972,Rotación!$A:$A,Rotación!$O:$O,0,0,-1),"")))),"")</f>
        <v>22248000</v>
      </c>
      <c r="H972" s="13">
        <f>IFERROR(IF($F972="ALTA",$D972*1,
IF($F972="MEDIA",$D972*0.97,
IF($F972="BAJA",$D972*0.9,
IF($F972="LIQUIDAR",_xlfn.XLOOKUP(A972,Rotación!$A:$A,Rotación!$O:$O,0,0,-1),"")))),"")</f>
        <v>21600000</v>
      </c>
      <c r="I972" s="13">
        <f>IFERROR(IF($F972="ALTA",$D972*0.97,
IF($F972="MEDIA",$D972*0.94,
IF($F972="BAJA",$D972*0.87,
IF($F972="LIQUIDAR",_xlfn.XLOOKUP(A972,Rotación!$A:$A,Rotación!$O:$O,0,0,-1),"")))),"")</f>
        <v>20952000</v>
      </c>
      <c r="J972" s="13">
        <f>IFERROR(IF($F972="ALTA",$D972*0.94,
IF($F972="MEDIA",$D972*0.9,
IF($F972="BAJA",$D972*0.85,
IF($F972="LIQUIDAR",_xlfn.XLOOKUP(A972,Rotación!$A:$A,Rotación!$O:$O,0,0,-1),"")))),"")</f>
        <v>20304000</v>
      </c>
      <c r="K972" s="13">
        <f>_xlfn.XLOOKUP(A972,Rotación!$A:$A,Rotación!$P:$P,"",0,-1)</f>
        <v>20990000</v>
      </c>
      <c r="L972" s="25">
        <f t="shared" si="62"/>
        <v>-610000</v>
      </c>
      <c r="M972" s="26">
        <f t="shared" si="63"/>
        <v>0.84722222222222221</v>
      </c>
      <c r="N972" s="22">
        <f>IFERROR(VLOOKUP(A972,'Base ATR'!$1:$1048576,2,0),"")</f>
        <v>46139.411111111112</v>
      </c>
      <c r="O972" s="23">
        <f t="shared" ca="1" si="60"/>
        <v>86.588888888887595</v>
      </c>
      <c r="P972" t="str">
        <f t="shared" si="61"/>
        <v>BAJO MERCADO</v>
      </c>
      <c r="R972" t="e">
        <f>VLOOKUP(A972,FORMULA!A:A,1,0)</f>
        <v>#N/A</v>
      </c>
    </row>
    <row r="973" spans="1:18" x14ac:dyDescent="0.3">
      <c r="A973" t="s">
        <v>6602</v>
      </c>
      <c r="B973" t="str">
        <f>IFERROR(VLOOKUP(A973,'Base ATP'!$1:$1048576,3,0),"")</f>
        <v>MITSUBISHI</v>
      </c>
      <c r="C973" s="19" t="str">
        <f>IFERROR(VLOOKUP(A973,'Base ATP'!$1:$1048576,4,0),"")</f>
        <v>ASX</v>
      </c>
      <c r="D973" s="20">
        <v>12900000</v>
      </c>
      <c r="E973" s="20">
        <v>10600000</v>
      </c>
      <c r="F973" s="13" t="s">
        <v>5397</v>
      </c>
      <c r="G973" s="13">
        <f>IFERROR(IF($F973="ALTA",$D973*1.03,
IF($F973="MEDIA",$D973*1,
IF($F973="BAJA",$D973*0.92,
IF($F973="LIQUIDAR",_xlfn.XLOOKUP(A973,Rotación!$A:$A,Rotación!$O:$O,0,0,-1),"")))),"")</f>
        <v>13287000</v>
      </c>
      <c r="H973" s="13">
        <f>IFERROR(IF($F973="ALTA",$D973*1,
IF($F973="MEDIA",$D973*0.97,
IF($F973="BAJA",$D973*0.9,
IF($F973="LIQUIDAR",_xlfn.XLOOKUP(A973,Rotación!$A:$A,Rotación!$O:$O,0,0,-1),"")))),"")</f>
        <v>12900000</v>
      </c>
      <c r="I973" s="13">
        <f>IFERROR(IF($F973="ALTA",$D973*0.97,
IF($F973="MEDIA",$D973*0.94,
IF($F973="BAJA",$D973*0.87,
IF($F973="LIQUIDAR",_xlfn.XLOOKUP(A973,Rotación!$A:$A,Rotación!$O:$O,0,0,-1),"")))),"")</f>
        <v>12513000</v>
      </c>
      <c r="J973" s="13">
        <f>IFERROR(IF($F973="ALTA",$D973*0.94,
IF($F973="MEDIA",$D973*0.9,
IF($F973="BAJA",$D973*0.85,
IF($F973="LIQUIDAR",_xlfn.XLOOKUP(A973,Rotación!$A:$A,Rotación!$O:$O,0,0,-1),"")))),"")</f>
        <v>12126000</v>
      </c>
      <c r="K973" s="13" t="str">
        <f>_xlfn.XLOOKUP(A973,Rotación!$A:$A,Rotación!$P:$P,"",0,-1)</f>
        <v/>
      </c>
      <c r="L973" s="25" t="e">
        <f t="shared" si="62"/>
        <v>#VALUE!</v>
      </c>
      <c r="M973" s="26">
        <f t="shared" si="63"/>
        <v>0.82170542635658916</v>
      </c>
      <c r="N973" s="22" t="str">
        <f>IFERROR(VLOOKUP(A973,'Base ATR'!$1:$1048576,2,0),"")</f>
        <v/>
      </c>
      <c r="O973" s="23" t="str">
        <f t="shared" ca="1" si="60"/>
        <v/>
      </c>
      <c r="P973" t="str">
        <f t="shared" si="61"/>
        <v/>
      </c>
      <c r="R973" t="e">
        <f>VLOOKUP(A973,FORMULA!A:A,1,0)</f>
        <v>#N/A</v>
      </c>
    </row>
    <row r="974" spans="1:18" x14ac:dyDescent="0.3">
      <c r="A974" t="s">
        <v>6603</v>
      </c>
      <c r="B974" t="str">
        <f>IFERROR(VLOOKUP(A974,'Base ATP'!$1:$1048576,3,0),"")</f>
        <v>CHERY</v>
      </c>
      <c r="C974" s="19" t="str">
        <f>IFERROR(VLOOKUP(A974,'Base ATP'!$1:$1048576,4,0),"")</f>
        <v>TIGGO 7 PRO</v>
      </c>
      <c r="D974" s="20">
        <v>12100000</v>
      </c>
      <c r="E974" s="20">
        <v>10000000</v>
      </c>
      <c r="F974" s="13" t="s">
        <v>5397</v>
      </c>
      <c r="G974" s="13">
        <f>IFERROR(IF($F974="ALTA",$D974*1.03,
IF($F974="MEDIA",$D974*1,
IF($F974="BAJA",$D974*0.92,
IF($F974="LIQUIDAR",_xlfn.XLOOKUP(A974,Rotación!$A:$A,Rotación!$O:$O,0,0,-1),"")))),"")</f>
        <v>12463000</v>
      </c>
      <c r="H974" s="13">
        <f>IFERROR(IF($F974="ALTA",$D974*1,
IF($F974="MEDIA",$D974*0.97,
IF($F974="BAJA",$D974*0.9,
IF($F974="LIQUIDAR",_xlfn.XLOOKUP(A974,Rotación!$A:$A,Rotación!$O:$O,0,0,-1),"")))),"")</f>
        <v>12100000</v>
      </c>
      <c r="I974" s="13">
        <f>IFERROR(IF($F974="ALTA",$D974*0.97,
IF($F974="MEDIA",$D974*0.94,
IF($F974="BAJA",$D974*0.87,
IF($F974="LIQUIDAR",_xlfn.XLOOKUP(A974,Rotación!$A:$A,Rotación!$O:$O,0,0,-1),"")))),"")</f>
        <v>11737000</v>
      </c>
      <c r="J974" s="13">
        <f>IFERROR(IF($F974="ALTA",$D974*0.94,
IF($F974="MEDIA",$D974*0.9,
IF($F974="BAJA",$D974*0.85,
IF($F974="LIQUIDAR",_xlfn.XLOOKUP(A974,Rotación!$A:$A,Rotación!$O:$O,0,0,-1),"")))),"")</f>
        <v>11374000</v>
      </c>
      <c r="K974" s="13" t="str">
        <f>_xlfn.XLOOKUP(A974,Rotación!$A:$A,Rotación!$P:$P,"",0,-1)</f>
        <v/>
      </c>
      <c r="L974" s="25" t="e">
        <f t="shared" si="62"/>
        <v>#VALUE!</v>
      </c>
      <c r="M974" s="26">
        <f t="shared" si="63"/>
        <v>0.82644628099173556</v>
      </c>
      <c r="N974" s="22" t="str">
        <f>IFERROR(VLOOKUP(A974,'Base ATR'!$1:$1048576,2,0),"")</f>
        <v/>
      </c>
      <c r="O974" s="23" t="str">
        <f t="shared" ca="1" si="60"/>
        <v/>
      </c>
      <c r="P974" t="str">
        <f t="shared" si="61"/>
        <v/>
      </c>
      <c r="R974" t="e">
        <f>VLOOKUP(A974,FORMULA!A:A,1,0)</f>
        <v>#N/A</v>
      </c>
    </row>
    <row r="975" spans="1:18" x14ac:dyDescent="0.3">
      <c r="A975" t="s">
        <v>6604</v>
      </c>
      <c r="B975" t="str">
        <f>IFERROR(VLOOKUP(A975,'Base ATP'!$1:$1048576,3,0),"")</f>
        <v>KIA</v>
      </c>
      <c r="C975" s="19" t="str">
        <f>IFERROR(VLOOKUP(A975,'Base ATP'!$1:$1048576,4,0),"")</f>
        <v>SOLUTO</v>
      </c>
      <c r="D975" s="20">
        <v>8800000</v>
      </c>
      <c r="E975" s="20">
        <v>7300000</v>
      </c>
      <c r="F975" s="13" t="s">
        <v>5397</v>
      </c>
      <c r="G975" s="13">
        <f>IFERROR(IF($F975="ALTA",$D975*1.03,
IF($F975="MEDIA",$D975*1,
IF($F975="BAJA",$D975*0.92,
IF($F975="LIQUIDAR",_xlfn.XLOOKUP(A975,Rotación!$A:$A,Rotación!$O:$O,0,0,-1),"")))),"")</f>
        <v>9064000</v>
      </c>
      <c r="H975" s="13">
        <f>IFERROR(IF($F975="ALTA",$D975*1,
IF($F975="MEDIA",$D975*0.97,
IF($F975="BAJA",$D975*0.9,
IF($F975="LIQUIDAR",_xlfn.XLOOKUP(A975,Rotación!$A:$A,Rotación!$O:$O,0,0,-1),"")))),"")</f>
        <v>8800000</v>
      </c>
      <c r="I975" s="13">
        <f>IFERROR(IF($F975="ALTA",$D975*0.97,
IF($F975="MEDIA",$D975*0.94,
IF($F975="BAJA",$D975*0.87,
IF($F975="LIQUIDAR",_xlfn.XLOOKUP(A975,Rotación!$A:$A,Rotación!$O:$O,0,0,-1),"")))),"")</f>
        <v>8536000</v>
      </c>
      <c r="J975" s="13">
        <f>IFERROR(IF($F975="ALTA",$D975*0.94,
IF($F975="MEDIA",$D975*0.9,
IF($F975="BAJA",$D975*0.85,
IF($F975="LIQUIDAR",_xlfn.XLOOKUP(A975,Rotación!$A:$A,Rotación!$O:$O,0,0,-1),"")))),"")</f>
        <v>8271999.9999999991</v>
      </c>
      <c r="K975" s="13" t="str">
        <f>_xlfn.XLOOKUP(A975,Rotación!$A:$A,Rotación!$P:$P,"",0,-1)</f>
        <v/>
      </c>
      <c r="L975" s="25" t="e">
        <f t="shared" si="62"/>
        <v>#VALUE!</v>
      </c>
      <c r="M975" s="26">
        <f t="shared" si="63"/>
        <v>0.82954545454545459</v>
      </c>
      <c r="N975" s="22" t="str">
        <f>IFERROR(VLOOKUP(A975,'Base ATR'!$1:$1048576,2,0),"")</f>
        <v/>
      </c>
      <c r="O975" s="23" t="str">
        <f t="shared" ca="1" si="60"/>
        <v/>
      </c>
      <c r="P975" t="str">
        <f t="shared" si="61"/>
        <v/>
      </c>
      <c r="R975" t="e">
        <f>VLOOKUP(A975,FORMULA!A:A,1,0)</f>
        <v>#N/A</v>
      </c>
    </row>
    <row r="976" spans="1:18" x14ac:dyDescent="0.3">
      <c r="A976" t="s">
        <v>6605</v>
      </c>
      <c r="B976" t="str">
        <f>IFERROR(VLOOKUP(A976,'Base ATP'!$1:$1048576,3,0),"")</f>
        <v>PEUGEOT</v>
      </c>
      <c r="C976" s="19" t="str">
        <f>IFERROR(VLOOKUP(A976,'Base ATP'!$1:$1048576,4,0),"")</f>
        <v>NUEVO 308</v>
      </c>
      <c r="D976" s="20">
        <v>13500000</v>
      </c>
      <c r="E976" s="20">
        <v>10800000</v>
      </c>
      <c r="F976" s="13" t="s">
        <v>4033</v>
      </c>
      <c r="G976" s="13">
        <f>IFERROR(IF($F976="ALTA",$D976*1.03,
IF($F976="MEDIA",$D976*1,
IF($F976="BAJA",$D976*0.92,
IF($F976="LIQUIDAR",_xlfn.XLOOKUP(A976,Rotación!$A:$A,Rotación!$O:$O,0,0,-1),"")))),"")</f>
        <v>13500000</v>
      </c>
      <c r="H976" s="13">
        <f>IFERROR(IF($F976="ALTA",$D976*1,
IF($F976="MEDIA",$D976*0.97,
IF($F976="BAJA",$D976*0.9,
IF($F976="LIQUIDAR",_xlfn.XLOOKUP(A976,Rotación!$A:$A,Rotación!$O:$O,0,0,-1),"")))),"")</f>
        <v>13095000</v>
      </c>
      <c r="I976" s="13">
        <f>IFERROR(IF($F976="ALTA",$D976*0.97,
IF($F976="MEDIA",$D976*0.94,
IF($F976="BAJA",$D976*0.87,
IF($F976="LIQUIDAR",_xlfn.XLOOKUP(A976,Rotación!$A:$A,Rotación!$O:$O,0,0,-1),"")))),"")</f>
        <v>12690000</v>
      </c>
      <c r="J976" s="13">
        <f>IFERROR(IF($F976="ALTA",$D976*0.94,
IF($F976="MEDIA",$D976*0.9,
IF($F976="BAJA",$D976*0.85,
IF($F976="LIQUIDAR",_xlfn.XLOOKUP(A976,Rotación!$A:$A,Rotación!$O:$O,0,0,-1),"")))),"")</f>
        <v>12150000</v>
      </c>
      <c r="K976" s="13" t="str">
        <f>_xlfn.XLOOKUP(A976,Rotación!$A:$A,Rotación!$P:$P,"",0,-1)</f>
        <v/>
      </c>
      <c r="L976" s="25" t="e">
        <f t="shared" si="62"/>
        <v>#VALUE!</v>
      </c>
      <c r="M976" s="26">
        <f t="shared" si="63"/>
        <v>0.8</v>
      </c>
      <c r="N976" s="22" t="str">
        <f>IFERROR(VLOOKUP(A976,'Base ATR'!$1:$1048576,2,0),"")</f>
        <v/>
      </c>
      <c r="O976" s="23" t="str">
        <f t="shared" ca="1" si="60"/>
        <v/>
      </c>
      <c r="P976" t="str">
        <f t="shared" si="61"/>
        <v/>
      </c>
      <c r="R976" t="e">
        <f>VLOOKUP(A976,FORMULA!A:A,1,0)</f>
        <v>#N/A</v>
      </c>
    </row>
    <row r="977" spans="1:18" x14ac:dyDescent="0.3">
      <c r="A977" t="s">
        <v>5424</v>
      </c>
      <c r="B977" t="str">
        <f>IFERROR(VLOOKUP(A977,'Base ATP'!$1:$1048576,3,0),"")</f>
        <v>CHERY</v>
      </c>
      <c r="C977" s="19" t="str">
        <f>IFERROR(VLOOKUP(A977,'Base ATP'!$1:$1048576,4,0),"")</f>
        <v>TIGGO 8</v>
      </c>
      <c r="D977" s="20">
        <v>11500000</v>
      </c>
      <c r="E977" s="20">
        <v>9500000</v>
      </c>
      <c r="F977" s="13" t="s">
        <v>4033</v>
      </c>
      <c r="G977" s="13">
        <f>IFERROR(IF($F977="ALTA",$D977*1.03,
IF($F977="MEDIA",$D977*1,
IF($F977="BAJA",$D977*0.92,
IF($F977="LIQUIDAR",_xlfn.XLOOKUP(A977,Rotación!$A:$A,Rotación!$O:$O,0,0,-1),"")))),"")</f>
        <v>11500000</v>
      </c>
      <c r="H977" s="13">
        <f>IFERROR(IF($F977="ALTA",$D977*1,
IF($F977="MEDIA",$D977*0.97,
IF($F977="BAJA",$D977*0.9,
IF($F977="LIQUIDAR",_xlfn.XLOOKUP(A977,Rotación!$A:$A,Rotación!$O:$O,0,0,-1),"")))),"")</f>
        <v>11155000</v>
      </c>
      <c r="I977" s="13">
        <f>IFERROR(IF($F977="ALTA",$D977*0.97,
IF($F977="MEDIA",$D977*0.94,
IF($F977="BAJA",$D977*0.87,
IF($F977="LIQUIDAR",_xlfn.XLOOKUP(A977,Rotación!$A:$A,Rotación!$O:$O,0,0,-1),"")))),"")</f>
        <v>10810000</v>
      </c>
      <c r="J977" s="13">
        <f>IFERROR(IF($F977="ALTA",$D977*0.94,
IF($F977="MEDIA",$D977*0.9,
IF($F977="BAJA",$D977*0.85,
IF($F977="LIQUIDAR",_xlfn.XLOOKUP(A977,Rotación!$A:$A,Rotación!$O:$O,0,0,-1),"")))),"")</f>
        <v>10350000</v>
      </c>
      <c r="K977" s="13" t="str">
        <f>_xlfn.XLOOKUP(A977,Rotación!$A:$A,Rotación!$P:$P,"",0,-1)</f>
        <v/>
      </c>
      <c r="L977" s="25" t="e">
        <f t="shared" si="62"/>
        <v>#VALUE!</v>
      </c>
      <c r="M977" s="26">
        <f t="shared" si="63"/>
        <v>0.82608695652173914</v>
      </c>
      <c r="N977" s="22">
        <f>IFERROR(VLOOKUP(A977,'Base ATR'!$1:$1048576,2,0),"")</f>
        <v>46142.813194444447</v>
      </c>
      <c r="O977" s="23">
        <f t="shared" ref="O977:O1040" ca="1" si="64">IF(N977="","",TODAY()-N977)</f>
        <v>83.186805555553292</v>
      </c>
      <c r="P977" t="str">
        <f t="shared" ref="P977:P1040" si="65">IF(N977="", "", IF(K977 &gt; D977, "SOBRE MERCADO", IF(K977 &lt; D977, "BAJO MERCADO", "ALINEADO")))</f>
        <v>SOBRE MERCADO</v>
      </c>
      <c r="R977" t="e">
        <f>VLOOKUP(A977,FORMULA!A:A,1,0)</f>
        <v>#N/A</v>
      </c>
    </row>
    <row r="978" spans="1:18" x14ac:dyDescent="0.3">
      <c r="A978" t="s">
        <v>6606</v>
      </c>
      <c r="B978" t="str">
        <f>IFERROR(VLOOKUP(A978,'Base ATP'!$1:$1048576,3,0),"")</f>
        <v>GREAT WALL</v>
      </c>
      <c r="C978" s="19" t="str">
        <f>IFERROR(VLOOKUP(A978,'Base ATP'!$1:$1048576,4,0),"")</f>
        <v>POER</v>
      </c>
      <c r="D978" s="20">
        <v>16500000</v>
      </c>
      <c r="E978" s="20">
        <v>13500000</v>
      </c>
      <c r="F978" s="13" t="s">
        <v>4033</v>
      </c>
      <c r="G978" s="13">
        <f>IFERROR(IF($F978="ALTA",$D978*1.03,
IF($F978="MEDIA",$D978*1,
IF($F978="BAJA",$D978*0.92,
IF($F978="LIQUIDAR",_xlfn.XLOOKUP(A978,Rotación!$A:$A,Rotación!$O:$O,0,0,-1),"")))),"")</f>
        <v>16500000</v>
      </c>
      <c r="H978" s="13">
        <f>IFERROR(IF($F978="ALTA",$D978*1,
IF($F978="MEDIA",$D978*0.97,
IF($F978="BAJA",$D978*0.9,
IF($F978="LIQUIDAR",_xlfn.XLOOKUP(A978,Rotación!$A:$A,Rotación!$O:$O,0,0,-1),"")))),"")</f>
        <v>16005000</v>
      </c>
      <c r="I978" s="13">
        <f>IFERROR(IF($F978="ALTA",$D978*0.97,
IF($F978="MEDIA",$D978*0.94,
IF($F978="BAJA",$D978*0.87,
IF($F978="LIQUIDAR",_xlfn.XLOOKUP(A978,Rotación!$A:$A,Rotación!$O:$O,0,0,-1),"")))),"")</f>
        <v>15510000</v>
      </c>
      <c r="J978" s="13">
        <f>IFERROR(IF($F978="ALTA",$D978*0.94,
IF($F978="MEDIA",$D978*0.9,
IF($F978="BAJA",$D978*0.85,
IF($F978="LIQUIDAR",_xlfn.XLOOKUP(A978,Rotación!$A:$A,Rotación!$O:$O,0,0,-1),"")))),"")</f>
        <v>14850000</v>
      </c>
      <c r="K978" s="13">
        <f>_xlfn.XLOOKUP(A978,Rotación!$A:$A,Rotación!$P:$P,"",0,-1)</f>
        <v>16490000</v>
      </c>
      <c r="L978" s="25">
        <f t="shared" si="62"/>
        <v>-10000</v>
      </c>
      <c r="M978" s="26">
        <f t="shared" si="63"/>
        <v>0.81818181818181823</v>
      </c>
      <c r="N978" s="22">
        <f>IFERROR(VLOOKUP(A978,'Base ATR'!$1:$1048576,2,0),"")</f>
        <v>46153.497916666667</v>
      </c>
      <c r="O978" s="23">
        <f t="shared" ca="1" si="64"/>
        <v>72.502083333332848</v>
      </c>
      <c r="P978" t="str">
        <f t="shared" si="65"/>
        <v>BAJO MERCADO</v>
      </c>
      <c r="R978" t="e">
        <f>VLOOKUP(A978,FORMULA!A:A,1,0)</f>
        <v>#N/A</v>
      </c>
    </row>
    <row r="979" spans="1:18" x14ac:dyDescent="0.3">
      <c r="A979" t="s">
        <v>6607</v>
      </c>
      <c r="B979" t="str">
        <f>IFERROR(VLOOKUP(A979,'Base ATP'!$1:$1048576,3,0),"")</f>
        <v>VOLKSWAGEN</v>
      </c>
      <c r="C979" s="19" t="str">
        <f>IFERROR(VLOOKUP(A979,'Base ATP'!$1:$1048576,4,0),"")</f>
        <v>VOYAGE</v>
      </c>
      <c r="D979" s="20">
        <v>7400000</v>
      </c>
      <c r="E979" s="20">
        <v>5500000</v>
      </c>
      <c r="F979" s="13" t="s">
        <v>4033</v>
      </c>
      <c r="G979" s="13">
        <f>IFERROR(IF($F979="ALTA",$D979*1.03,
IF($F979="MEDIA",$D979*1,
IF($F979="BAJA",$D979*0.92,
IF($F979="LIQUIDAR",_xlfn.XLOOKUP(A979,Rotación!$A:$A,Rotación!$O:$O,0,0,-1),"")))),"")</f>
        <v>7400000</v>
      </c>
      <c r="H979" s="13">
        <f>IFERROR(IF($F979="ALTA",$D979*1,
IF($F979="MEDIA",$D979*0.97,
IF($F979="BAJA",$D979*0.9,
IF($F979="LIQUIDAR",_xlfn.XLOOKUP(A979,Rotación!$A:$A,Rotación!$O:$O,0,0,-1),"")))),"")</f>
        <v>7178000</v>
      </c>
      <c r="I979" s="13">
        <f>IFERROR(IF($F979="ALTA",$D979*0.97,
IF($F979="MEDIA",$D979*0.94,
IF($F979="BAJA",$D979*0.87,
IF($F979="LIQUIDAR",_xlfn.XLOOKUP(A979,Rotación!$A:$A,Rotación!$O:$O,0,0,-1),"")))),"")</f>
        <v>6956000</v>
      </c>
      <c r="J979" s="13">
        <f>IFERROR(IF($F979="ALTA",$D979*0.94,
IF($F979="MEDIA",$D979*0.9,
IF($F979="BAJA",$D979*0.85,
IF($F979="LIQUIDAR",_xlfn.XLOOKUP(A979,Rotación!$A:$A,Rotación!$O:$O,0,0,-1),"")))),"")</f>
        <v>6660000</v>
      </c>
      <c r="K979" s="13" t="str">
        <f>_xlfn.XLOOKUP(A979,Rotación!$A:$A,Rotación!$P:$P,"",0,-1)</f>
        <v/>
      </c>
      <c r="L979" s="25" t="e">
        <f t="shared" si="62"/>
        <v>#VALUE!</v>
      </c>
      <c r="M979" s="26">
        <f t="shared" si="63"/>
        <v>0.7432432432432432</v>
      </c>
      <c r="N979" s="22" t="str">
        <f>IFERROR(VLOOKUP(A979,'Base ATR'!$1:$1048576,2,0),"")</f>
        <v/>
      </c>
      <c r="O979" s="23" t="str">
        <f t="shared" ca="1" si="64"/>
        <v/>
      </c>
      <c r="P979" t="str">
        <f t="shared" si="65"/>
        <v/>
      </c>
      <c r="R979" t="e">
        <f>VLOOKUP(A979,FORMULA!A:A,1,0)</f>
        <v>#N/A</v>
      </c>
    </row>
    <row r="980" spans="1:18" x14ac:dyDescent="0.3">
      <c r="A980" t="s">
        <v>6608</v>
      </c>
      <c r="B980" t="str">
        <f>IFERROR(VLOOKUP(A980,'Base ATP'!$1:$1048576,3,0),"")</f>
        <v>KIA</v>
      </c>
      <c r="C980" s="19" t="str">
        <f>IFERROR(VLOOKUP(A980,'Base ATP'!$1:$1048576,4,0),"")</f>
        <v>CERATO NEW</v>
      </c>
      <c r="D980" s="20">
        <v>9700000</v>
      </c>
      <c r="E980" s="20">
        <v>7500000</v>
      </c>
      <c r="F980" s="13" t="s">
        <v>4033</v>
      </c>
      <c r="G980" s="13">
        <f>IFERROR(IF($F980="ALTA",$D980*1.03,
IF($F980="MEDIA",$D980*1,
IF($F980="BAJA",$D980*0.92,
IF($F980="LIQUIDAR",_xlfn.XLOOKUP(A980,Rotación!$A:$A,Rotación!$O:$O,0,0,-1),"")))),"")</f>
        <v>9700000</v>
      </c>
      <c r="H980" s="13">
        <f>IFERROR(IF($F980="ALTA",$D980*1,
IF($F980="MEDIA",$D980*0.97,
IF($F980="BAJA",$D980*0.9,
IF($F980="LIQUIDAR",_xlfn.XLOOKUP(A980,Rotación!$A:$A,Rotación!$O:$O,0,0,-1),"")))),"")</f>
        <v>9409000</v>
      </c>
      <c r="I980" s="13">
        <f>IFERROR(IF($F980="ALTA",$D980*0.97,
IF($F980="MEDIA",$D980*0.94,
IF($F980="BAJA",$D980*0.87,
IF($F980="LIQUIDAR",_xlfn.XLOOKUP(A980,Rotación!$A:$A,Rotación!$O:$O,0,0,-1),"")))),"")</f>
        <v>9118000</v>
      </c>
      <c r="J980" s="13">
        <f>IFERROR(IF($F980="ALTA",$D980*0.94,
IF($F980="MEDIA",$D980*0.9,
IF($F980="BAJA",$D980*0.85,
IF($F980="LIQUIDAR",_xlfn.XLOOKUP(A980,Rotación!$A:$A,Rotación!$O:$O,0,0,-1),"")))),"")</f>
        <v>8730000</v>
      </c>
      <c r="K980" s="13" t="str">
        <f>_xlfn.XLOOKUP(A980,Rotación!$A:$A,Rotación!$P:$P,"",0,-1)</f>
        <v/>
      </c>
      <c r="L980" s="25" t="e">
        <f t="shared" si="62"/>
        <v>#VALUE!</v>
      </c>
      <c r="M980" s="26">
        <f t="shared" si="63"/>
        <v>0.77319587628865982</v>
      </c>
      <c r="N980" s="22" t="str">
        <f>IFERROR(VLOOKUP(A980,'Base ATR'!$1:$1048576,2,0),"")</f>
        <v/>
      </c>
      <c r="O980" s="23" t="str">
        <f t="shared" ca="1" si="64"/>
        <v/>
      </c>
      <c r="P980" t="str">
        <f t="shared" si="65"/>
        <v/>
      </c>
      <c r="R980" t="e">
        <f>VLOOKUP(A980,FORMULA!A:A,1,0)</f>
        <v>#N/A</v>
      </c>
    </row>
    <row r="981" spans="1:18" x14ac:dyDescent="0.3">
      <c r="A981" t="s">
        <v>6609</v>
      </c>
      <c r="B981" t="str">
        <f>IFERROR(VLOOKUP(A981,'Base ATP'!$1:$1048576,3,0),"")</f>
        <v>NISSAN</v>
      </c>
      <c r="C981" s="19" t="str">
        <f>IFERROR(VLOOKUP(A981,'Base ATP'!$1:$1048576,4,0),"")</f>
        <v>VERSA</v>
      </c>
      <c r="D981" s="20">
        <v>7350000</v>
      </c>
      <c r="E981" s="20">
        <v>5700000</v>
      </c>
      <c r="F981" s="13" t="s">
        <v>4033</v>
      </c>
      <c r="G981" s="13">
        <f>IFERROR(IF($F981="ALTA",$D981*1.03,
IF($F981="MEDIA",$D981*1,
IF($F981="BAJA",$D981*0.92,
IF($F981="LIQUIDAR",_xlfn.XLOOKUP(A981,Rotación!$A:$A,Rotación!$O:$O,0,0,-1),"")))),"")</f>
        <v>7350000</v>
      </c>
      <c r="H981" s="13">
        <f>IFERROR(IF($F981="ALTA",$D981*1,
IF($F981="MEDIA",$D981*0.97,
IF($F981="BAJA",$D981*0.9,
IF($F981="LIQUIDAR",_xlfn.XLOOKUP(A981,Rotación!$A:$A,Rotación!$O:$O,0,0,-1),"")))),"")</f>
        <v>7129500</v>
      </c>
      <c r="I981" s="13">
        <f>IFERROR(IF($F981="ALTA",$D981*0.97,
IF($F981="MEDIA",$D981*0.94,
IF($F981="BAJA",$D981*0.87,
IF($F981="LIQUIDAR",_xlfn.XLOOKUP(A981,Rotación!$A:$A,Rotación!$O:$O,0,0,-1),"")))),"")</f>
        <v>6909000</v>
      </c>
      <c r="J981" s="13">
        <f>IFERROR(IF($F981="ALTA",$D981*0.94,
IF($F981="MEDIA",$D981*0.9,
IF($F981="BAJA",$D981*0.85,
IF($F981="LIQUIDAR",_xlfn.XLOOKUP(A981,Rotación!$A:$A,Rotación!$O:$O,0,0,-1),"")))),"")</f>
        <v>6615000</v>
      </c>
      <c r="K981" s="13" t="str">
        <f>_xlfn.XLOOKUP(A981,Rotación!$A:$A,Rotación!$P:$P,"",0,-1)</f>
        <v/>
      </c>
      <c r="L981" s="25" t="e">
        <f t="shared" si="62"/>
        <v>#VALUE!</v>
      </c>
      <c r="M981" s="26">
        <f t="shared" si="63"/>
        <v>0.77551020408163263</v>
      </c>
      <c r="N981" s="22" t="str">
        <f>IFERROR(VLOOKUP(A981,'Base ATR'!$1:$1048576,2,0),"")</f>
        <v/>
      </c>
      <c r="O981" s="23" t="str">
        <f t="shared" ca="1" si="64"/>
        <v/>
      </c>
      <c r="P981" t="str">
        <f t="shared" si="65"/>
        <v/>
      </c>
      <c r="R981" t="e">
        <f>VLOOKUP(A981,FORMULA!A:A,1,0)</f>
        <v>#N/A</v>
      </c>
    </row>
    <row r="982" spans="1:18" x14ac:dyDescent="0.3">
      <c r="A982" t="s">
        <v>6610</v>
      </c>
      <c r="B982" t="str">
        <f>IFERROR(VLOOKUP(A982,'Base ATP'!$1:$1048576,3,0),"")</f>
        <v>MG</v>
      </c>
      <c r="C982" s="19" t="str">
        <f>IFERROR(VLOOKUP(A982,'Base ATP'!$1:$1048576,4,0),"")</f>
        <v>NEW 5</v>
      </c>
      <c r="D982" s="20">
        <v>6800000</v>
      </c>
      <c r="E982" s="20">
        <v>5500000</v>
      </c>
      <c r="F982" s="13" t="s">
        <v>4033</v>
      </c>
      <c r="G982" s="13">
        <f>IFERROR(IF($F982="ALTA",$D982*1.03,
IF($F982="MEDIA",$D982*1,
IF($F982="BAJA",$D982*0.92,
IF($F982="LIQUIDAR",_xlfn.XLOOKUP(A982,Rotación!$A:$A,Rotación!$O:$O,0,0,-1),"")))),"")</f>
        <v>6800000</v>
      </c>
      <c r="H982" s="13">
        <f>IFERROR(IF($F982="ALTA",$D982*1,
IF($F982="MEDIA",$D982*0.97,
IF($F982="BAJA",$D982*0.9,
IF($F982="LIQUIDAR",_xlfn.XLOOKUP(A982,Rotación!$A:$A,Rotación!$O:$O,0,0,-1),"")))),"")</f>
        <v>6596000</v>
      </c>
      <c r="I982" s="13">
        <f>IFERROR(IF($F982="ALTA",$D982*0.97,
IF($F982="MEDIA",$D982*0.94,
IF($F982="BAJA",$D982*0.87,
IF($F982="LIQUIDAR",_xlfn.XLOOKUP(A982,Rotación!$A:$A,Rotación!$O:$O,0,0,-1),"")))),"")</f>
        <v>6392000</v>
      </c>
      <c r="J982" s="13">
        <f>IFERROR(IF($F982="ALTA",$D982*0.94,
IF($F982="MEDIA",$D982*0.9,
IF($F982="BAJA",$D982*0.85,
IF($F982="LIQUIDAR",_xlfn.XLOOKUP(A982,Rotación!$A:$A,Rotación!$O:$O,0,0,-1),"")))),"")</f>
        <v>6120000</v>
      </c>
      <c r="K982" s="13" t="str">
        <f>_xlfn.XLOOKUP(A982,Rotación!$A:$A,Rotación!$P:$P,"",0,-1)</f>
        <v/>
      </c>
      <c r="L982" s="25" t="e">
        <f t="shared" si="62"/>
        <v>#VALUE!</v>
      </c>
      <c r="M982" s="26">
        <f t="shared" si="63"/>
        <v>0.80882352941176472</v>
      </c>
      <c r="N982" s="22" t="str">
        <f>IFERROR(VLOOKUP(A982,'Base ATR'!$1:$1048576,2,0),"")</f>
        <v/>
      </c>
      <c r="O982" s="23" t="str">
        <f t="shared" ca="1" si="64"/>
        <v/>
      </c>
      <c r="P982" t="str">
        <f t="shared" si="65"/>
        <v/>
      </c>
      <c r="R982" t="e">
        <f>VLOOKUP(A982,FORMULA!A:A,1,0)</f>
        <v>#N/A</v>
      </c>
    </row>
    <row r="983" spans="1:18" x14ac:dyDescent="0.3">
      <c r="A983" t="s">
        <v>6611</v>
      </c>
      <c r="B983" t="str">
        <f>IFERROR(VLOOKUP(A983,'Base ATP'!$1:$1048576,3,0),"")</f>
        <v>KIA</v>
      </c>
      <c r="C983" s="19" t="str">
        <f>IFERROR(VLOOKUP(A983,'Base ATP'!$1:$1048576,4,0),"")</f>
        <v>SPORTAGE</v>
      </c>
      <c r="D983" s="20">
        <v>11000000</v>
      </c>
      <c r="E983" s="20">
        <v>8800000</v>
      </c>
      <c r="F983" s="13" t="s">
        <v>4033</v>
      </c>
      <c r="G983" s="13">
        <f>IFERROR(IF($F983="ALTA",$D983*1.03,
IF($F983="MEDIA",$D983*1,
IF($F983="BAJA",$D983*0.92,
IF($F983="LIQUIDAR",_xlfn.XLOOKUP(A983,Rotación!$A:$A,Rotación!$O:$O,0,0,-1),"")))),"")</f>
        <v>11000000</v>
      </c>
      <c r="H983" s="13">
        <f>IFERROR(IF($F983="ALTA",$D983*1,
IF($F983="MEDIA",$D983*0.97,
IF($F983="BAJA",$D983*0.9,
IF($F983="LIQUIDAR",_xlfn.XLOOKUP(A983,Rotación!$A:$A,Rotación!$O:$O,0,0,-1),"")))),"")</f>
        <v>10670000</v>
      </c>
      <c r="I983" s="13">
        <f>IFERROR(IF($F983="ALTA",$D983*0.97,
IF($F983="MEDIA",$D983*0.94,
IF($F983="BAJA",$D983*0.87,
IF($F983="LIQUIDAR",_xlfn.XLOOKUP(A983,Rotación!$A:$A,Rotación!$O:$O,0,0,-1),"")))),"")</f>
        <v>10340000</v>
      </c>
      <c r="J983" s="13">
        <f>IFERROR(IF($F983="ALTA",$D983*0.94,
IF($F983="MEDIA",$D983*0.9,
IF($F983="BAJA",$D983*0.85,
IF($F983="LIQUIDAR",_xlfn.XLOOKUP(A983,Rotación!$A:$A,Rotación!$O:$O,0,0,-1),"")))),"")</f>
        <v>9900000</v>
      </c>
      <c r="K983" s="13" t="str">
        <f>_xlfn.XLOOKUP(A983,Rotación!$A:$A,Rotación!$P:$P,"",0,-1)</f>
        <v/>
      </c>
      <c r="L983" s="25" t="e">
        <f t="shared" si="62"/>
        <v>#VALUE!</v>
      </c>
      <c r="M983" s="26">
        <f t="shared" si="63"/>
        <v>0.8</v>
      </c>
      <c r="N983" s="22" t="str">
        <f>IFERROR(VLOOKUP(A983,'Base ATR'!$1:$1048576,2,0),"")</f>
        <v/>
      </c>
      <c r="O983" s="23" t="str">
        <f t="shared" ca="1" si="64"/>
        <v/>
      </c>
      <c r="P983" t="str">
        <f t="shared" si="65"/>
        <v/>
      </c>
      <c r="R983" t="e">
        <f>VLOOKUP(A983,FORMULA!A:A,1,0)</f>
        <v>#N/A</v>
      </c>
    </row>
    <row r="984" spans="1:18" x14ac:dyDescent="0.3">
      <c r="A984" t="s">
        <v>6612</v>
      </c>
      <c r="B984" t="str">
        <f>IFERROR(VLOOKUP(A984,'Base ATP'!$1:$1048576,3,0),"")</f>
        <v>CHERY</v>
      </c>
      <c r="C984" s="19" t="str">
        <f>IFERROR(VLOOKUP(A984,'Base ATP'!$1:$1048576,4,0),"")</f>
        <v>TIGGO 7 PRO MAX</v>
      </c>
      <c r="D984" s="20">
        <v>16100000</v>
      </c>
      <c r="E984" s="20">
        <v>14000000</v>
      </c>
      <c r="F984" s="13" t="s">
        <v>4033</v>
      </c>
      <c r="G984" s="13">
        <f>IFERROR(IF($F984="ALTA",$D984*1.03,
IF($F984="MEDIA",$D984*1,
IF($F984="BAJA",$D984*0.92,
IF($F984="LIQUIDAR",_xlfn.XLOOKUP(A984,Rotación!$A:$A,Rotación!$O:$O,0,0,-1),"")))),"")</f>
        <v>16100000</v>
      </c>
      <c r="H984" s="13">
        <f>IFERROR(IF($F984="ALTA",$D984*1,
IF($F984="MEDIA",$D984*0.97,
IF($F984="BAJA",$D984*0.9,
IF($F984="LIQUIDAR",_xlfn.XLOOKUP(A984,Rotación!$A:$A,Rotación!$O:$O,0,0,-1),"")))),"")</f>
        <v>15617000</v>
      </c>
      <c r="I984" s="13">
        <f>IFERROR(IF($F984="ALTA",$D984*0.97,
IF($F984="MEDIA",$D984*0.94,
IF($F984="BAJA",$D984*0.87,
IF($F984="LIQUIDAR",_xlfn.XLOOKUP(A984,Rotación!$A:$A,Rotación!$O:$O,0,0,-1),"")))),"")</f>
        <v>15134000</v>
      </c>
      <c r="J984" s="13">
        <f>IFERROR(IF($F984="ALTA",$D984*0.94,
IF($F984="MEDIA",$D984*0.9,
IF($F984="BAJA",$D984*0.85,
IF($F984="LIQUIDAR",_xlfn.XLOOKUP(A984,Rotación!$A:$A,Rotación!$O:$O,0,0,-1),"")))),"")</f>
        <v>14490000</v>
      </c>
      <c r="K984" s="13" t="str">
        <f>_xlfn.XLOOKUP(A984,Rotación!$A:$A,Rotación!$P:$P,"",0,-1)</f>
        <v/>
      </c>
      <c r="L984" s="25" t="e">
        <f t="shared" si="62"/>
        <v>#VALUE!</v>
      </c>
      <c r="M984" s="26">
        <f t="shared" si="63"/>
        <v>0.86956521739130432</v>
      </c>
      <c r="N984" s="22">
        <f>IFERROR(VLOOKUP(A984,'Base ATR'!$1:$1048576,2,0),"")</f>
        <v>46188.490972222222</v>
      </c>
      <c r="O984" s="23">
        <f t="shared" ca="1" si="64"/>
        <v>37.509027777778101</v>
      </c>
      <c r="P984" t="str">
        <f t="shared" si="65"/>
        <v>SOBRE MERCADO</v>
      </c>
      <c r="R984" t="e">
        <f>VLOOKUP(A984,FORMULA!A:A,1,0)</f>
        <v>#N/A</v>
      </c>
    </row>
    <row r="985" spans="1:18" x14ac:dyDescent="0.3">
      <c r="A985" t="s">
        <v>6613</v>
      </c>
      <c r="B985" t="str">
        <f>IFERROR(VLOOKUP(A985,'Base ATP'!$1:$1048576,3,0),"")</f>
        <v>TOYOTA</v>
      </c>
      <c r="C985" s="19" t="str">
        <f>IFERROR(VLOOKUP(A985,'Base ATP'!$1:$1048576,4,0),"")</f>
        <v>YARIS CROSS</v>
      </c>
      <c r="D985" s="20">
        <v>18300000</v>
      </c>
      <c r="E985" s="20">
        <v>14000000</v>
      </c>
      <c r="F985" s="13" t="s">
        <v>4033</v>
      </c>
      <c r="G985" s="13">
        <f>IFERROR(IF($F985="ALTA",$D985*1.03,
IF($F985="MEDIA",$D985*1,
IF($F985="BAJA",$D985*0.92,
IF($F985="LIQUIDAR",_xlfn.XLOOKUP(A985,Rotación!$A:$A,Rotación!$O:$O,0,0,-1),"")))),"")</f>
        <v>18300000</v>
      </c>
      <c r="H985" s="13">
        <f>IFERROR(IF($F985="ALTA",$D985*1,
IF($F985="MEDIA",$D985*0.97,
IF($F985="BAJA",$D985*0.9,
IF($F985="LIQUIDAR",_xlfn.XLOOKUP(A985,Rotación!$A:$A,Rotación!$O:$O,0,0,-1),"")))),"")</f>
        <v>17751000</v>
      </c>
      <c r="I985" s="13">
        <f>IFERROR(IF($F985="ALTA",$D985*0.97,
IF($F985="MEDIA",$D985*0.94,
IF($F985="BAJA",$D985*0.87,
IF($F985="LIQUIDAR",_xlfn.XLOOKUP(A985,Rotación!$A:$A,Rotación!$O:$O,0,0,-1),"")))),"")</f>
        <v>17202000</v>
      </c>
      <c r="J985" s="13">
        <f>IFERROR(IF($F985="ALTA",$D985*0.94,
IF($F985="MEDIA",$D985*0.9,
IF($F985="BAJA",$D985*0.85,
IF($F985="LIQUIDAR",_xlfn.XLOOKUP(A985,Rotación!$A:$A,Rotación!$O:$O,0,0,-1),"")))),"")</f>
        <v>16470000</v>
      </c>
      <c r="K985" s="13" t="str">
        <f>_xlfn.XLOOKUP(A985,Rotación!$A:$A,Rotación!$P:$P,"",0,-1)</f>
        <v/>
      </c>
      <c r="L985" s="25" t="e">
        <f t="shared" si="62"/>
        <v>#VALUE!</v>
      </c>
      <c r="M985" s="26">
        <f t="shared" si="63"/>
        <v>0.76502732240437155</v>
      </c>
      <c r="N985" s="22" t="str">
        <f>IFERROR(VLOOKUP(A985,'Base ATR'!$1:$1048576,2,0),"")</f>
        <v/>
      </c>
      <c r="O985" s="23" t="str">
        <f t="shared" ca="1" si="64"/>
        <v/>
      </c>
      <c r="P985" t="str">
        <f t="shared" si="65"/>
        <v/>
      </c>
      <c r="R985" t="e">
        <f>VLOOKUP(A985,FORMULA!A:A,1,0)</f>
        <v>#N/A</v>
      </c>
    </row>
    <row r="986" spans="1:18" x14ac:dyDescent="0.3">
      <c r="A986" t="s">
        <v>6614</v>
      </c>
      <c r="B986" t="str">
        <f>IFERROR(VLOOKUP(A986,'Base ATP'!$1:$1048576,3,0),"")</f>
        <v>FORD</v>
      </c>
      <c r="C986" s="19" t="str">
        <f>IFERROR(VLOOKUP(A986,'Base ATP'!$1:$1048576,4,0),"")</f>
        <v>TERRITORY</v>
      </c>
      <c r="D986" s="20">
        <v>12300000</v>
      </c>
      <c r="E986" s="20">
        <v>10250000</v>
      </c>
      <c r="F986" s="13" t="s">
        <v>4033</v>
      </c>
      <c r="G986" s="13">
        <f>IFERROR(IF($F986="ALTA",$D986*1.03,
IF($F986="MEDIA",$D986*1,
IF($F986="BAJA",$D986*0.92,
IF($F986="LIQUIDAR",_xlfn.XLOOKUP(A986,Rotación!$A:$A,Rotación!$O:$O,0,0,-1),"")))),"")</f>
        <v>12300000</v>
      </c>
      <c r="H986" s="13">
        <f>IFERROR(IF($F986="ALTA",$D986*1,
IF($F986="MEDIA",$D986*0.97,
IF($F986="BAJA",$D986*0.9,
IF($F986="LIQUIDAR",_xlfn.XLOOKUP(A986,Rotación!$A:$A,Rotación!$O:$O,0,0,-1),"")))),"")</f>
        <v>11931000</v>
      </c>
      <c r="I986" s="13">
        <f>IFERROR(IF($F986="ALTA",$D986*0.97,
IF($F986="MEDIA",$D986*0.94,
IF($F986="BAJA",$D986*0.87,
IF($F986="LIQUIDAR",_xlfn.XLOOKUP(A986,Rotación!$A:$A,Rotación!$O:$O,0,0,-1),"")))),"")</f>
        <v>11562000</v>
      </c>
      <c r="J986" s="13">
        <f>IFERROR(IF($F986="ALTA",$D986*0.94,
IF($F986="MEDIA",$D986*0.9,
IF($F986="BAJA",$D986*0.85,
IF($F986="LIQUIDAR",_xlfn.XLOOKUP(A986,Rotación!$A:$A,Rotación!$O:$O,0,0,-1),"")))),"")</f>
        <v>11070000</v>
      </c>
      <c r="K986" s="13" t="str">
        <f>_xlfn.XLOOKUP(A986,Rotación!$A:$A,Rotación!$P:$P,"",0,-1)</f>
        <v/>
      </c>
      <c r="L986" s="25" t="e">
        <f t="shared" si="62"/>
        <v>#VALUE!</v>
      </c>
      <c r="M986" s="26">
        <f t="shared" si="63"/>
        <v>0.83333333333333337</v>
      </c>
      <c r="N986" s="22">
        <f>IFERROR(VLOOKUP(A986,'Base ATR'!$1:$1048576,2,0),"")</f>
        <v>46135.769444444442</v>
      </c>
      <c r="O986" s="23">
        <f t="shared" ca="1" si="64"/>
        <v>90.230555555557657</v>
      </c>
      <c r="P986" t="str">
        <f t="shared" si="65"/>
        <v>SOBRE MERCADO</v>
      </c>
      <c r="R986" t="e">
        <f>VLOOKUP(A986,FORMULA!A:A,1,0)</f>
        <v>#N/A</v>
      </c>
    </row>
    <row r="987" spans="1:18" x14ac:dyDescent="0.3">
      <c r="A987" t="s">
        <v>6579</v>
      </c>
      <c r="B987" t="str">
        <f>IFERROR(VLOOKUP(A987,'Base ATP'!$1:$1048576,3,0),"")</f>
        <v>PEUGEOT</v>
      </c>
      <c r="C987" s="19" t="str">
        <f>IFERROR(VLOOKUP(A987,'Base ATP'!$1:$1048576,4,0),"")</f>
        <v>NEW 3008</v>
      </c>
      <c r="D987" s="20">
        <v>26600000</v>
      </c>
      <c r="E987" s="20">
        <v>23000000</v>
      </c>
      <c r="F987" s="13" t="s">
        <v>4033</v>
      </c>
      <c r="G987" s="13">
        <f>IFERROR(IF($F987="ALTA",$D987*1.03,
IF($F987="MEDIA",$D987*1,
IF($F987="BAJA",$D987*0.92,
IF($F987="LIQUIDAR",_xlfn.XLOOKUP(A987,Rotación!$A:$A,Rotación!$O:$O,0,0,-1),"")))),"")</f>
        <v>26600000</v>
      </c>
      <c r="H987" s="13">
        <f>IFERROR(IF($F987="ALTA",$D987*1,
IF($F987="MEDIA",$D987*0.97,
IF($F987="BAJA",$D987*0.9,
IF($F987="LIQUIDAR",_xlfn.XLOOKUP(A987,Rotación!$A:$A,Rotación!$O:$O,0,0,-1),"")))),"")</f>
        <v>25802000</v>
      </c>
      <c r="I987" s="13">
        <f>IFERROR(IF($F987="ALTA",$D987*0.97,
IF($F987="MEDIA",$D987*0.94,
IF($F987="BAJA",$D987*0.87,
IF($F987="LIQUIDAR",_xlfn.XLOOKUP(A987,Rotación!$A:$A,Rotación!$O:$O,0,0,-1),"")))),"")</f>
        <v>25004000</v>
      </c>
      <c r="J987" s="13">
        <f>IFERROR(IF($F987="ALTA",$D987*0.94,
IF($F987="MEDIA",$D987*0.9,
IF($F987="BAJA",$D987*0.85,
IF($F987="LIQUIDAR",_xlfn.XLOOKUP(A987,Rotación!$A:$A,Rotación!$O:$O,0,0,-1),"")))),"")</f>
        <v>23940000</v>
      </c>
      <c r="K987" s="13" t="str">
        <f>_xlfn.XLOOKUP(A987,Rotación!$A:$A,Rotación!$P:$P,"",0,-1)</f>
        <v/>
      </c>
      <c r="L987" s="25" t="e">
        <f t="shared" si="62"/>
        <v>#VALUE!</v>
      </c>
      <c r="M987" s="26">
        <f t="shared" si="63"/>
        <v>0.86466165413533835</v>
      </c>
      <c r="N987" s="22" t="str">
        <f>IFERROR(VLOOKUP(A987,'Base ATR'!$1:$1048576,2,0),"")</f>
        <v/>
      </c>
      <c r="O987" s="23" t="str">
        <f t="shared" ca="1" si="64"/>
        <v/>
      </c>
      <c r="P987" t="str">
        <f t="shared" si="65"/>
        <v/>
      </c>
      <c r="R987" t="e">
        <f>VLOOKUP(A987,FORMULA!A:A,1,0)</f>
        <v>#N/A</v>
      </c>
    </row>
    <row r="988" spans="1:18" x14ac:dyDescent="0.3">
      <c r="A988" t="s">
        <v>6615</v>
      </c>
      <c r="B988" t="str">
        <f>IFERROR(VLOOKUP(A988,'Base ATP'!$1:$1048576,3,0),"")</f>
        <v>KIA</v>
      </c>
      <c r="C988" s="19" t="str">
        <f>IFERROR(VLOOKUP(A988,'Base ATP'!$1:$1048576,4,0),"")</f>
        <v>SONET</v>
      </c>
      <c r="D988" s="20">
        <v>12200000</v>
      </c>
      <c r="E988" s="20">
        <v>10200000</v>
      </c>
      <c r="F988" s="13" t="s">
        <v>4033</v>
      </c>
      <c r="G988" s="13">
        <f>IFERROR(IF($F988="ALTA",$D988*1.03,
IF($F988="MEDIA",$D988*1,
IF($F988="BAJA",$D988*0.92,
IF($F988="LIQUIDAR",_xlfn.XLOOKUP(A988,Rotación!$A:$A,Rotación!$O:$O,0,0,-1),"")))),"")</f>
        <v>12200000</v>
      </c>
      <c r="H988" s="13">
        <f>IFERROR(IF($F988="ALTA",$D988*1,
IF($F988="MEDIA",$D988*0.97,
IF($F988="BAJA",$D988*0.9,
IF($F988="LIQUIDAR",_xlfn.XLOOKUP(A988,Rotación!$A:$A,Rotación!$O:$O,0,0,-1),"")))),"")</f>
        <v>11834000</v>
      </c>
      <c r="I988" s="13">
        <f>IFERROR(IF($F988="ALTA",$D988*0.97,
IF($F988="MEDIA",$D988*0.94,
IF($F988="BAJA",$D988*0.87,
IF($F988="LIQUIDAR",_xlfn.XLOOKUP(A988,Rotación!$A:$A,Rotación!$O:$O,0,0,-1),"")))),"")</f>
        <v>11468000</v>
      </c>
      <c r="J988" s="13">
        <f>IFERROR(IF($F988="ALTA",$D988*0.94,
IF($F988="MEDIA",$D988*0.9,
IF($F988="BAJA",$D988*0.85,
IF($F988="LIQUIDAR",_xlfn.XLOOKUP(A988,Rotación!$A:$A,Rotación!$O:$O,0,0,-1),"")))),"")</f>
        <v>10980000</v>
      </c>
      <c r="K988" s="13" t="str">
        <f>_xlfn.XLOOKUP(A988,Rotación!$A:$A,Rotación!$P:$P,"",0,-1)</f>
        <v/>
      </c>
      <c r="L988" s="25" t="e">
        <f t="shared" si="62"/>
        <v>#VALUE!</v>
      </c>
      <c r="M988" s="26">
        <f t="shared" si="63"/>
        <v>0.83606557377049184</v>
      </c>
      <c r="N988" s="22" t="str">
        <f>IFERROR(VLOOKUP(A988,'Base ATR'!$1:$1048576,2,0),"")</f>
        <v/>
      </c>
      <c r="O988" s="23" t="str">
        <f t="shared" ca="1" si="64"/>
        <v/>
      </c>
      <c r="P988" t="str">
        <f t="shared" si="65"/>
        <v/>
      </c>
      <c r="R988" t="e">
        <f>VLOOKUP(A988,FORMULA!A:A,1,0)</f>
        <v>#N/A</v>
      </c>
    </row>
    <row r="989" spans="1:18" x14ac:dyDescent="0.3">
      <c r="A989" t="s">
        <v>6616</v>
      </c>
      <c r="B989" t="str">
        <f>IFERROR(VLOOKUP(A989,'Base ATP'!$1:$1048576,3,0),"")</f>
        <v>OMODA</v>
      </c>
      <c r="C989" s="19" t="str">
        <f>IFERROR(VLOOKUP(A989,'Base ATP'!$1:$1048576,4,0),"")</f>
        <v>C5</v>
      </c>
      <c r="D989" s="20">
        <v>13200000</v>
      </c>
      <c r="E989" s="20">
        <v>10000000</v>
      </c>
      <c r="F989" s="13" t="s">
        <v>4033</v>
      </c>
      <c r="G989" s="13">
        <f>IFERROR(IF($F989="ALTA",$D989*1.03,
IF($F989="MEDIA",$D989*1,
IF($F989="BAJA",$D989*0.92,
IF($F989="LIQUIDAR",_xlfn.XLOOKUP(A989,Rotación!$A:$A,Rotación!$O:$O,0,0,-1),"")))),"")</f>
        <v>13200000</v>
      </c>
      <c r="H989" s="13">
        <f>IFERROR(IF($F989="ALTA",$D989*1,
IF($F989="MEDIA",$D989*0.97,
IF($F989="BAJA",$D989*0.9,
IF($F989="LIQUIDAR",_xlfn.XLOOKUP(A989,Rotación!$A:$A,Rotación!$O:$O,0,0,-1),"")))),"")</f>
        <v>12804000</v>
      </c>
      <c r="I989" s="13">
        <f>IFERROR(IF($F989="ALTA",$D989*0.97,
IF($F989="MEDIA",$D989*0.94,
IF($F989="BAJA",$D989*0.87,
IF($F989="LIQUIDAR",_xlfn.XLOOKUP(A989,Rotación!$A:$A,Rotación!$O:$O,0,0,-1),"")))),"")</f>
        <v>12408000</v>
      </c>
      <c r="J989" s="13">
        <f>IFERROR(IF($F989="ALTA",$D989*0.94,
IF($F989="MEDIA",$D989*0.9,
IF($F989="BAJA",$D989*0.85,
IF($F989="LIQUIDAR",_xlfn.XLOOKUP(A989,Rotación!$A:$A,Rotación!$O:$O,0,0,-1),"")))),"")</f>
        <v>11880000</v>
      </c>
      <c r="K989" s="13" t="str">
        <f>_xlfn.XLOOKUP(A989,Rotación!$A:$A,Rotación!$P:$P,"",0,-1)</f>
        <v/>
      </c>
      <c r="L989" s="25" t="e">
        <f t="shared" si="62"/>
        <v>#VALUE!</v>
      </c>
      <c r="M989" s="26">
        <f t="shared" si="63"/>
        <v>0.75757575757575757</v>
      </c>
      <c r="N989" s="22" t="str">
        <f>IFERROR(VLOOKUP(A989,'Base ATR'!$1:$1048576,2,0),"")</f>
        <v/>
      </c>
      <c r="O989" s="23" t="str">
        <f t="shared" ca="1" si="64"/>
        <v/>
      </c>
      <c r="P989" t="str">
        <f t="shared" si="65"/>
        <v/>
      </c>
      <c r="R989" t="e">
        <f>VLOOKUP(A989,FORMULA!A:A,1,0)</f>
        <v>#N/A</v>
      </c>
    </row>
    <row r="990" spans="1:18" x14ac:dyDescent="0.3">
      <c r="A990" t="s">
        <v>6617</v>
      </c>
      <c r="B990" t="str">
        <f>IFERROR(VLOOKUP(A990,'Base ATP'!$1:$1048576,3,0),"")</f>
        <v>PEUGEOT</v>
      </c>
      <c r="C990" s="19" t="str">
        <f>IFERROR(VLOOKUP(A990,'Base ATP'!$1:$1048576,4,0),"")</f>
        <v>NUEVO 3008</v>
      </c>
      <c r="D990" s="20">
        <v>14400000</v>
      </c>
      <c r="E990" s="20">
        <v>11500000</v>
      </c>
      <c r="F990" s="13" t="s">
        <v>4033</v>
      </c>
      <c r="G990" s="13">
        <f>IFERROR(IF($F990="ALTA",$D990*1.03,
IF($F990="MEDIA",$D990*1,
IF($F990="BAJA",$D990*0.92,
IF($F990="LIQUIDAR",_xlfn.XLOOKUP(A990,Rotación!$A:$A,Rotación!$O:$O,0,0,-1),"")))),"")</f>
        <v>14400000</v>
      </c>
      <c r="H990" s="13">
        <f>IFERROR(IF($F990="ALTA",$D990*1,
IF($F990="MEDIA",$D990*0.97,
IF($F990="BAJA",$D990*0.9,
IF($F990="LIQUIDAR",_xlfn.XLOOKUP(A990,Rotación!$A:$A,Rotación!$O:$O,0,0,-1),"")))),"")</f>
        <v>13968000</v>
      </c>
      <c r="I990" s="13">
        <f>IFERROR(IF($F990="ALTA",$D990*0.97,
IF($F990="MEDIA",$D990*0.94,
IF($F990="BAJA",$D990*0.87,
IF($F990="LIQUIDAR",_xlfn.XLOOKUP(A990,Rotación!$A:$A,Rotación!$O:$O,0,0,-1),"")))),"")</f>
        <v>13536000</v>
      </c>
      <c r="J990" s="13">
        <f>IFERROR(IF($F990="ALTA",$D990*0.94,
IF($F990="MEDIA",$D990*0.9,
IF($F990="BAJA",$D990*0.85,
IF($F990="LIQUIDAR",_xlfn.XLOOKUP(A990,Rotación!$A:$A,Rotación!$O:$O,0,0,-1),"")))),"")</f>
        <v>12960000</v>
      </c>
      <c r="K990" s="13" t="str">
        <f>_xlfn.XLOOKUP(A990,Rotación!$A:$A,Rotación!$P:$P,"",0,-1)</f>
        <v/>
      </c>
      <c r="L990" s="25" t="e">
        <f t="shared" si="62"/>
        <v>#VALUE!</v>
      </c>
      <c r="M990" s="26">
        <f t="shared" si="63"/>
        <v>0.79861111111111116</v>
      </c>
      <c r="N990" s="22">
        <f>IFERROR(VLOOKUP(A990,'Base ATR'!$1:$1048576,2,0),"")</f>
        <v>46146.747916666667</v>
      </c>
      <c r="O990" s="23">
        <f t="shared" ca="1" si="64"/>
        <v>79.252083333332848</v>
      </c>
      <c r="P990" t="str">
        <f t="shared" si="65"/>
        <v>SOBRE MERCADO</v>
      </c>
      <c r="R990" t="e">
        <f>VLOOKUP(A990,FORMULA!A:A,1,0)</f>
        <v>#N/A</v>
      </c>
    </row>
    <row r="991" spans="1:18" x14ac:dyDescent="0.3">
      <c r="A991" t="s">
        <v>6361</v>
      </c>
      <c r="B991" t="str">
        <f>IFERROR(VLOOKUP(A991,'Base ATP'!$1:$1048576,3,0),"")</f>
        <v>CHEVROLET</v>
      </c>
      <c r="C991" s="19" t="str">
        <f>IFERROR(VLOOKUP(A991,'Base ATP'!$1:$1048576,4,0),"")</f>
        <v>SPIN</v>
      </c>
      <c r="D991" s="20">
        <v>9000000</v>
      </c>
      <c r="E991" s="20">
        <v>7100000</v>
      </c>
      <c r="F991" s="13" t="s">
        <v>4033</v>
      </c>
      <c r="G991" s="13">
        <f>IFERROR(IF($F991="ALTA",$D991*1.03,
IF($F991="MEDIA",$D991*1,
IF($F991="BAJA",$D991*0.92,
IF($F991="LIQUIDAR",_xlfn.XLOOKUP(A991,Rotación!$A:$A,Rotación!$O:$O,0,0,-1),"")))),"")</f>
        <v>9000000</v>
      </c>
      <c r="H991" s="13">
        <f>IFERROR(IF($F991="ALTA",$D991*1,
IF($F991="MEDIA",$D991*0.97,
IF($F991="BAJA",$D991*0.9,
IF($F991="LIQUIDAR",_xlfn.XLOOKUP(A991,Rotación!$A:$A,Rotación!$O:$O,0,0,-1),"")))),"")</f>
        <v>8730000</v>
      </c>
      <c r="I991" s="13">
        <f>IFERROR(IF($F991="ALTA",$D991*0.97,
IF($F991="MEDIA",$D991*0.94,
IF($F991="BAJA",$D991*0.87,
IF($F991="LIQUIDAR",_xlfn.XLOOKUP(A991,Rotación!$A:$A,Rotación!$O:$O,0,0,-1),"")))),"")</f>
        <v>8460000</v>
      </c>
      <c r="J991" s="13">
        <f>IFERROR(IF($F991="ALTA",$D991*0.94,
IF($F991="MEDIA",$D991*0.9,
IF($F991="BAJA",$D991*0.85,
IF($F991="LIQUIDAR",_xlfn.XLOOKUP(A991,Rotación!$A:$A,Rotación!$O:$O,0,0,-1),"")))),"")</f>
        <v>8100000</v>
      </c>
      <c r="K991" s="13">
        <f>_xlfn.XLOOKUP(A991,Rotación!$A:$A,Rotación!$P:$P,"",0,-1)</f>
        <v>8990000</v>
      </c>
      <c r="L991" s="25">
        <f t="shared" si="62"/>
        <v>-10000</v>
      </c>
      <c r="M991" s="26">
        <f t="shared" si="63"/>
        <v>0.78888888888888886</v>
      </c>
      <c r="N991" s="22">
        <f>IFERROR(VLOOKUP(A991,'Base ATR'!$1:$1048576,2,0),"")</f>
        <v>46140.502083333333</v>
      </c>
      <c r="O991" s="23">
        <f t="shared" ca="1" si="64"/>
        <v>85.497916666667152</v>
      </c>
      <c r="P991" t="str">
        <f t="shared" si="65"/>
        <v>BAJO MERCADO</v>
      </c>
      <c r="R991" t="e">
        <f>VLOOKUP(A991,FORMULA!A:A,1,0)</f>
        <v>#N/A</v>
      </c>
    </row>
    <row r="992" spans="1:18" x14ac:dyDescent="0.3">
      <c r="A992" t="s">
        <v>6618</v>
      </c>
      <c r="B992" t="str">
        <f>IFERROR(VLOOKUP(A992,'Base ATP'!$1:$1048576,3,0),"")</f>
        <v>FORD</v>
      </c>
      <c r="C992" s="19" t="str">
        <f>IFERROR(VLOOKUP(A992,'Base ATP'!$1:$1048576,4,0),"")</f>
        <v>NUEVA TERRITORY</v>
      </c>
      <c r="D992" s="20">
        <v>16300000</v>
      </c>
      <c r="E992" s="20">
        <v>13500000</v>
      </c>
      <c r="F992" s="13" t="s">
        <v>4033</v>
      </c>
      <c r="G992" s="13">
        <f>IFERROR(IF($F992="ALTA",$D992*1.03,
IF($F992="MEDIA",$D992*1,
IF($F992="BAJA",$D992*0.92,
IF($F992="LIQUIDAR",_xlfn.XLOOKUP(A992,Rotación!$A:$A,Rotación!$O:$O,0,0,-1),"")))),"")</f>
        <v>16300000</v>
      </c>
      <c r="H992" s="13">
        <f>IFERROR(IF($F992="ALTA",$D992*1,
IF($F992="MEDIA",$D992*0.97,
IF($F992="BAJA",$D992*0.9,
IF($F992="LIQUIDAR",_xlfn.XLOOKUP(A992,Rotación!$A:$A,Rotación!$O:$O,0,0,-1),"")))),"")</f>
        <v>15811000</v>
      </c>
      <c r="I992" s="13">
        <f>IFERROR(IF($F992="ALTA",$D992*0.97,
IF($F992="MEDIA",$D992*0.94,
IF($F992="BAJA",$D992*0.87,
IF($F992="LIQUIDAR",_xlfn.XLOOKUP(A992,Rotación!$A:$A,Rotación!$O:$O,0,0,-1),"")))),"")</f>
        <v>15322000</v>
      </c>
      <c r="J992" s="13">
        <f>IFERROR(IF($F992="ALTA",$D992*0.94,
IF($F992="MEDIA",$D992*0.9,
IF($F992="BAJA",$D992*0.85,
IF($F992="LIQUIDAR",_xlfn.XLOOKUP(A992,Rotación!$A:$A,Rotación!$O:$O,0,0,-1),"")))),"")</f>
        <v>14670000</v>
      </c>
      <c r="K992" s="13" t="str">
        <f>_xlfn.XLOOKUP(A992,Rotación!$A:$A,Rotación!$P:$P,"",0,-1)</f>
        <v/>
      </c>
      <c r="L992" s="25" t="e">
        <f t="shared" si="62"/>
        <v>#VALUE!</v>
      </c>
      <c r="M992" s="26">
        <f t="shared" si="63"/>
        <v>0.82822085889570551</v>
      </c>
      <c r="N992" s="22" t="str">
        <f>IFERROR(VLOOKUP(A992,'Base ATR'!$1:$1048576,2,0),"")</f>
        <v/>
      </c>
      <c r="O992" s="23" t="str">
        <f t="shared" ca="1" si="64"/>
        <v/>
      </c>
      <c r="P992" t="str">
        <f t="shared" si="65"/>
        <v/>
      </c>
      <c r="R992" t="e">
        <f>VLOOKUP(A992,FORMULA!A:A,1,0)</f>
        <v>#N/A</v>
      </c>
    </row>
    <row r="993" spans="1:18" x14ac:dyDescent="0.3">
      <c r="A993" t="s">
        <v>6619</v>
      </c>
      <c r="B993" t="str">
        <f>IFERROR(VLOOKUP(A993,'Base ATP'!$1:$1048576,3,0),"")</f>
        <v>CHEVROLET</v>
      </c>
      <c r="C993" s="19" t="str">
        <f>IFERROR(VLOOKUP(A993,'Base ATP'!$1:$1048576,4,0),"")</f>
        <v>SILVERADO NEW</v>
      </c>
      <c r="D993" s="20">
        <v>26200000</v>
      </c>
      <c r="E993" s="20">
        <v>20000000</v>
      </c>
      <c r="F993" s="13" t="s">
        <v>5398</v>
      </c>
      <c r="G993" s="13">
        <f>IFERROR(IF($F993="ALTA",$D993*1.03,
IF($F993="MEDIA",$D993*1,
IF($F993="BAJA",$D993*0.92,
IF($F993="LIQUIDAR",_xlfn.XLOOKUP(A993,Rotación!$A:$A,Rotación!$O:$O,0,0,-1),"")))),"")</f>
        <v>24104000</v>
      </c>
      <c r="H993" s="13">
        <f>IFERROR(IF($F993="ALTA",$D993*1,
IF($F993="MEDIA",$D993*0.97,
IF($F993="BAJA",$D993*0.9,
IF($F993="LIQUIDAR",_xlfn.XLOOKUP(A993,Rotación!$A:$A,Rotación!$O:$O,0,0,-1),"")))),"")</f>
        <v>23580000</v>
      </c>
      <c r="I993" s="13">
        <f>IFERROR(IF($F993="ALTA",$D993*0.97,
IF($F993="MEDIA",$D993*0.94,
IF($F993="BAJA",$D993*0.87,
IF($F993="LIQUIDAR",_xlfn.XLOOKUP(A993,Rotación!$A:$A,Rotación!$O:$O,0,0,-1),"")))),"")</f>
        <v>22794000</v>
      </c>
      <c r="J993" s="13">
        <f>IFERROR(IF($F993="ALTA",$D993*0.94,
IF($F993="MEDIA",$D993*0.9,
IF($F993="BAJA",$D993*0.85,
IF($F993="LIQUIDAR",_xlfn.XLOOKUP(A993,Rotación!$A:$A,Rotación!$O:$O,0,0,-1),"")))),"")</f>
        <v>22270000</v>
      </c>
      <c r="K993" s="13" t="str">
        <f>_xlfn.XLOOKUP(A993,Rotación!$A:$A,Rotación!$P:$P,"",0,-1)</f>
        <v/>
      </c>
      <c r="L993" s="25" t="e">
        <f t="shared" si="62"/>
        <v>#VALUE!</v>
      </c>
      <c r="M993" s="26">
        <f t="shared" si="63"/>
        <v>0.76335877862595425</v>
      </c>
      <c r="N993" s="22" t="str">
        <f>IFERROR(VLOOKUP(A993,'Base ATR'!$1:$1048576,2,0),"")</f>
        <v/>
      </c>
      <c r="O993" s="23" t="str">
        <f t="shared" ca="1" si="64"/>
        <v/>
      </c>
      <c r="P993" t="str">
        <f t="shared" si="65"/>
        <v/>
      </c>
      <c r="R993" t="e">
        <f>VLOOKUP(A993,FORMULA!A:A,1,0)</f>
        <v>#N/A</v>
      </c>
    </row>
    <row r="994" spans="1:18" x14ac:dyDescent="0.3">
      <c r="A994" t="s">
        <v>6620</v>
      </c>
      <c r="B994" t="str">
        <f>IFERROR(VLOOKUP(A994,'Base ATP'!$1:$1048576,3,0),"")</f>
        <v>KIA</v>
      </c>
      <c r="C994" s="19" t="str">
        <f>IFERROR(VLOOKUP(A994,'Base ATP'!$1:$1048576,4,0),"")</f>
        <v>SORENTO</v>
      </c>
      <c r="D994" s="20">
        <v>18800000</v>
      </c>
      <c r="E994" s="20">
        <v>15000000</v>
      </c>
      <c r="F994" s="13" t="s">
        <v>5398</v>
      </c>
      <c r="G994" s="13">
        <f>IFERROR(IF($F994="ALTA",$D994*1.03,
IF($F994="MEDIA",$D994*1,
IF($F994="BAJA",$D994*0.92,
IF($F994="LIQUIDAR",_xlfn.XLOOKUP(A994,Rotación!$A:$A,Rotación!$O:$O,0,0,-1),"")))),"")</f>
        <v>17296000</v>
      </c>
      <c r="H994" s="13">
        <f>IFERROR(IF($F994="ALTA",$D994*1,
IF($F994="MEDIA",$D994*0.97,
IF($F994="BAJA",$D994*0.9,
IF($F994="LIQUIDAR",_xlfn.XLOOKUP(A994,Rotación!$A:$A,Rotación!$O:$O,0,0,-1),"")))),"")</f>
        <v>16920000</v>
      </c>
      <c r="I994" s="13">
        <f>IFERROR(IF($F994="ALTA",$D994*0.97,
IF($F994="MEDIA",$D994*0.94,
IF($F994="BAJA",$D994*0.87,
IF($F994="LIQUIDAR",_xlfn.XLOOKUP(A994,Rotación!$A:$A,Rotación!$O:$O,0,0,-1),"")))),"")</f>
        <v>16356000</v>
      </c>
      <c r="J994" s="13">
        <f>IFERROR(IF($F994="ALTA",$D994*0.94,
IF($F994="MEDIA",$D994*0.9,
IF($F994="BAJA",$D994*0.85,
IF($F994="LIQUIDAR",_xlfn.XLOOKUP(A994,Rotación!$A:$A,Rotación!$O:$O,0,0,-1),"")))),"")</f>
        <v>15980000</v>
      </c>
      <c r="K994" s="13" t="str">
        <f>_xlfn.XLOOKUP(A994,Rotación!$A:$A,Rotación!$P:$P,"",0,-1)</f>
        <v/>
      </c>
      <c r="L994" s="25" t="e">
        <f t="shared" si="62"/>
        <v>#VALUE!</v>
      </c>
      <c r="M994" s="26">
        <f t="shared" si="63"/>
        <v>0.7978723404255319</v>
      </c>
      <c r="N994" s="22" t="str">
        <f>IFERROR(VLOOKUP(A994,'Base ATR'!$1:$1048576,2,0),"")</f>
        <v/>
      </c>
      <c r="O994" s="23" t="str">
        <f t="shared" ca="1" si="64"/>
        <v/>
      </c>
      <c r="P994" t="str">
        <f t="shared" si="65"/>
        <v/>
      </c>
      <c r="R994" t="e">
        <f>VLOOKUP(A994,FORMULA!A:A,1,0)</f>
        <v>#N/A</v>
      </c>
    </row>
    <row r="995" spans="1:18" x14ac:dyDescent="0.3">
      <c r="A995" t="s">
        <v>6621</v>
      </c>
      <c r="B995" t="str">
        <f>IFERROR(VLOOKUP(A995,'Base ATP'!$1:$1048576,3,0),"")</f>
        <v>CHERY</v>
      </c>
      <c r="C995" s="19" t="str">
        <f>IFERROR(VLOOKUP(A995,'Base ATP'!$1:$1048576,4,0),"")</f>
        <v>TIGGO 3 PRO</v>
      </c>
      <c r="D995" s="20">
        <v>10600000</v>
      </c>
      <c r="E995" s="20">
        <v>9100000</v>
      </c>
      <c r="F995" s="13" t="s">
        <v>5398</v>
      </c>
      <c r="G995" s="13">
        <f>IFERROR(IF($F995="ALTA",$D995*1.03,
IF($F995="MEDIA",$D995*1,
IF($F995="BAJA",$D995*0.92,
IF($F995="LIQUIDAR",_xlfn.XLOOKUP(A995,Rotación!$A:$A,Rotación!$O:$O,0,0,-1),"")))),"")</f>
        <v>9752000</v>
      </c>
      <c r="H995" s="13">
        <f>IFERROR(IF($F995="ALTA",$D995*1,
IF($F995="MEDIA",$D995*0.97,
IF($F995="BAJA",$D995*0.9,
IF($F995="LIQUIDAR",_xlfn.XLOOKUP(A995,Rotación!$A:$A,Rotación!$O:$O,0,0,-1),"")))),"")</f>
        <v>9540000</v>
      </c>
      <c r="I995" s="13">
        <f>IFERROR(IF($F995="ALTA",$D995*0.97,
IF($F995="MEDIA",$D995*0.94,
IF($F995="BAJA",$D995*0.87,
IF($F995="LIQUIDAR",_xlfn.XLOOKUP(A995,Rotación!$A:$A,Rotación!$O:$O,0,0,-1),"")))),"")</f>
        <v>9222000</v>
      </c>
      <c r="J995" s="13">
        <f>IFERROR(IF($F995="ALTA",$D995*0.94,
IF($F995="MEDIA",$D995*0.9,
IF($F995="BAJA",$D995*0.85,
IF($F995="LIQUIDAR",_xlfn.XLOOKUP(A995,Rotación!$A:$A,Rotación!$O:$O,0,0,-1),"")))),"")</f>
        <v>9010000</v>
      </c>
      <c r="K995" s="13" t="str">
        <f>_xlfn.XLOOKUP(A995,Rotación!$A:$A,Rotación!$P:$P,"",0,-1)</f>
        <v/>
      </c>
      <c r="L995" s="25" t="e">
        <f t="shared" si="62"/>
        <v>#VALUE!</v>
      </c>
      <c r="M995" s="26">
        <f t="shared" si="63"/>
        <v>0.85849056603773588</v>
      </c>
      <c r="N995" s="22" t="str">
        <f>IFERROR(VLOOKUP(A995,'Base ATR'!$1:$1048576,2,0),"")</f>
        <v/>
      </c>
      <c r="O995" s="23" t="str">
        <f t="shared" ca="1" si="64"/>
        <v/>
      </c>
      <c r="P995" t="str">
        <f t="shared" si="65"/>
        <v/>
      </c>
      <c r="R995" t="e">
        <f>VLOOKUP(A995,FORMULA!A:A,1,0)</f>
        <v>#N/A</v>
      </c>
    </row>
    <row r="996" spans="1:18" x14ac:dyDescent="0.3">
      <c r="A996" t="s">
        <v>6622</v>
      </c>
      <c r="B996" t="str">
        <f>IFERROR(VLOOKUP(A996,'Base ATP'!$1:$1048576,3,0),"")</f>
        <v>FORD</v>
      </c>
      <c r="C996" s="19" t="str">
        <f>IFERROR(VLOOKUP(A996,'Base ATP'!$1:$1048576,4,0),"")</f>
        <v>FIESTA</v>
      </c>
      <c r="D996" s="20">
        <v>6400000</v>
      </c>
      <c r="E996" s="20">
        <v>4800000</v>
      </c>
      <c r="F996" s="13" t="s">
        <v>5398</v>
      </c>
      <c r="G996" s="13">
        <f>IFERROR(IF($F996="ALTA",$D996*1.03,
IF($F996="MEDIA",$D996*1,
IF($F996="BAJA",$D996*0.92,
IF($F996="LIQUIDAR",_xlfn.XLOOKUP(A996,Rotación!$A:$A,Rotación!$O:$O,0,0,-1),"")))),"")</f>
        <v>5888000</v>
      </c>
      <c r="H996" s="13">
        <f>IFERROR(IF($F996="ALTA",$D996*1,
IF($F996="MEDIA",$D996*0.97,
IF($F996="BAJA",$D996*0.9,
IF($F996="LIQUIDAR",_xlfn.XLOOKUP(A996,Rotación!$A:$A,Rotación!$O:$O,0,0,-1),"")))),"")</f>
        <v>5760000</v>
      </c>
      <c r="I996" s="13">
        <f>IFERROR(IF($F996="ALTA",$D996*0.97,
IF($F996="MEDIA",$D996*0.94,
IF($F996="BAJA",$D996*0.87,
IF($F996="LIQUIDAR",_xlfn.XLOOKUP(A996,Rotación!$A:$A,Rotación!$O:$O,0,0,-1),"")))),"")</f>
        <v>5568000</v>
      </c>
      <c r="J996" s="13">
        <f>IFERROR(IF($F996="ALTA",$D996*0.94,
IF($F996="MEDIA",$D996*0.9,
IF($F996="BAJA",$D996*0.85,
IF($F996="LIQUIDAR",_xlfn.XLOOKUP(A996,Rotación!$A:$A,Rotación!$O:$O,0,0,-1),"")))),"")</f>
        <v>5440000</v>
      </c>
      <c r="K996" s="13" t="str">
        <f>_xlfn.XLOOKUP(A996,Rotación!$A:$A,Rotación!$P:$P,"",0,-1)</f>
        <v/>
      </c>
      <c r="L996" s="25" t="e">
        <f t="shared" si="62"/>
        <v>#VALUE!</v>
      </c>
      <c r="M996" s="26">
        <f t="shared" si="63"/>
        <v>0.75</v>
      </c>
      <c r="N996" s="22" t="str">
        <f>IFERROR(VLOOKUP(A996,'Base ATR'!$1:$1048576,2,0),"")</f>
        <v/>
      </c>
      <c r="O996" s="23" t="str">
        <f t="shared" ca="1" si="64"/>
        <v/>
      </c>
      <c r="P996" t="str">
        <f t="shared" si="65"/>
        <v/>
      </c>
      <c r="R996" t="e">
        <f>VLOOKUP(A996,FORMULA!A:A,1,0)</f>
        <v>#N/A</v>
      </c>
    </row>
    <row r="997" spans="1:18" x14ac:dyDescent="0.3">
      <c r="A997" t="s">
        <v>6623</v>
      </c>
      <c r="B997" t="str">
        <f>IFERROR(VLOOKUP(A997,'Base ATP'!$1:$1048576,3,0),"")</f>
        <v>MAXUS</v>
      </c>
      <c r="C997" s="19" t="str">
        <f>IFERROR(VLOOKUP(A997,'Base ATP'!$1:$1048576,4,0),"")</f>
        <v>T60</v>
      </c>
      <c r="D997" s="20">
        <v>14300000</v>
      </c>
      <c r="E997" s="20">
        <v>10800000</v>
      </c>
      <c r="F997" s="13" t="s">
        <v>5398</v>
      </c>
      <c r="G997" s="13">
        <f>IFERROR(IF($F997="ALTA",$D997*1.03,
IF($F997="MEDIA",$D997*1,
IF($F997="BAJA",$D997*0.92,
IF($F997="LIQUIDAR",_xlfn.XLOOKUP(A997,Rotación!$A:$A,Rotación!$O:$O,0,0,-1),"")))),"")</f>
        <v>13156000</v>
      </c>
      <c r="H997" s="13">
        <f>IFERROR(IF($F997="ALTA",$D997*1,
IF($F997="MEDIA",$D997*0.97,
IF($F997="BAJA",$D997*0.9,
IF($F997="LIQUIDAR",_xlfn.XLOOKUP(A997,Rotación!$A:$A,Rotación!$O:$O,0,0,-1),"")))),"")</f>
        <v>12870000</v>
      </c>
      <c r="I997" s="13">
        <f>IFERROR(IF($F997="ALTA",$D997*0.97,
IF($F997="MEDIA",$D997*0.94,
IF($F997="BAJA",$D997*0.87,
IF($F997="LIQUIDAR",_xlfn.XLOOKUP(A997,Rotación!$A:$A,Rotación!$O:$O,0,0,-1),"")))),"")</f>
        <v>12441000</v>
      </c>
      <c r="J997" s="13">
        <f>IFERROR(IF($F997="ALTA",$D997*0.94,
IF($F997="MEDIA",$D997*0.9,
IF($F997="BAJA",$D997*0.85,
IF($F997="LIQUIDAR",_xlfn.XLOOKUP(A997,Rotación!$A:$A,Rotación!$O:$O,0,0,-1),"")))),"")</f>
        <v>12155000</v>
      </c>
      <c r="K997" s="13" t="str">
        <f>_xlfn.XLOOKUP(A997,Rotación!$A:$A,Rotación!$P:$P,"",0,-1)</f>
        <v/>
      </c>
      <c r="L997" s="25" t="e">
        <f t="shared" si="62"/>
        <v>#VALUE!</v>
      </c>
      <c r="M997" s="26">
        <f t="shared" si="63"/>
        <v>0.75524475524475521</v>
      </c>
      <c r="N997" s="22" t="str">
        <f>IFERROR(VLOOKUP(A997,'Base ATR'!$1:$1048576,2,0),"")</f>
        <v/>
      </c>
      <c r="O997" s="23" t="str">
        <f t="shared" ca="1" si="64"/>
        <v/>
      </c>
      <c r="P997" t="str">
        <f t="shared" si="65"/>
        <v/>
      </c>
      <c r="R997" t="e">
        <f>VLOOKUP(A997,FORMULA!A:A,1,0)</f>
        <v>#N/A</v>
      </c>
    </row>
    <row r="998" spans="1:18" x14ac:dyDescent="0.3">
      <c r="A998" t="s">
        <v>6408</v>
      </c>
      <c r="B998" t="str">
        <f>IFERROR(VLOOKUP(A998,'Base ATP'!$1:$1048576,3,0),"")</f>
        <v>NISSAN</v>
      </c>
      <c r="C998" s="19" t="str">
        <f>IFERROR(VLOOKUP(A998,'Base ATP'!$1:$1048576,4,0),"")</f>
        <v>NEW KICKS</v>
      </c>
      <c r="D998" s="20">
        <v>14000000</v>
      </c>
      <c r="E998" s="20">
        <v>12000000</v>
      </c>
      <c r="F998" s="13" t="s">
        <v>5398</v>
      </c>
      <c r="G998" s="13">
        <f>IFERROR(IF($F998="ALTA",$D998*1.03,
IF($F998="MEDIA",$D998*1,
IF($F998="BAJA",$D998*0.92,
IF($F998="LIQUIDAR",_xlfn.XLOOKUP(A998,Rotación!$A:$A,Rotación!$O:$O,0,0,-1),"")))),"")</f>
        <v>12880000</v>
      </c>
      <c r="H998" s="13">
        <f>IFERROR(IF($F998="ALTA",$D998*1,
IF($F998="MEDIA",$D998*0.97,
IF($F998="BAJA",$D998*0.9,
IF($F998="LIQUIDAR",_xlfn.XLOOKUP(A998,Rotación!$A:$A,Rotación!$O:$O,0,0,-1),"")))),"")</f>
        <v>12600000</v>
      </c>
      <c r="I998" s="13">
        <f>IFERROR(IF($F998="ALTA",$D998*0.97,
IF($F998="MEDIA",$D998*0.94,
IF($F998="BAJA",$D998*0.87,
IF($F998="LIQUIDAR",_xlfn.XLOOKUP(A998,Rotación!$A:$A,Rotación!$O:$O,0,0,-1),"")))),"")</f>
        <v>12180000</v>
      </c>
      <c r="J998" s="13">
        <f>IFERROR(IF($F998="ALTA",$D998*0.94,
IF($F998="MEDIA",$D998*0.9,
IF($F998="BAJA",$D998*0.85,
IF($F998="LIQUIDAR",_xlfn.XLOOKUP(A998,Rotación!$A:$A,Rotación!$O:$O,0,0,-1),"")))),"")</f>
        <v>11900000</v>
      </c>
      <c r="K998" s="13" t="str">
        <f>_xlfn.XLOOKUP(A998,Rotación!$A:$A,Rotación!$P:$P,"",0,-1)</f>
        <v/>
      </c>
      <c r="L998" s="25" t="e">
        <f t="shared" si="62"/>
        <v>#VALUE!</v>
      </c>
      <c r="M998" s="26">
        <f t="shared" si="63"/>
        <v>0.8571428571428571</v>
      </c>
      <c r="N998" s="22" t="str">
        <f>IFERROR(VLOOKUP(A998,'Base ATR'!$1:$1048576,2,0),"")</f>
        <v/>
      </c>
      <c r="O998" s="23" t="str">
        <f t="shared" ca="1" si="64"/>
        <v/>
      </c>
      <c r="P998" t="str">
        <f t="shared" si="65"/>
        <v/>
      </c>
      <c r="R998" t="e">
        <f>VLOOKUP(A998,FORMULA!A:A,1,0)</f>
        <v>#N/A</v>
      </c>
    </row>
    <row r="999" spans="1:18" x14ac:dyDescent="0.3">
      <c r="A999" t="s">
        <v>6624</v>
      </c>
      <c r="B999" t="str">
        <f>IFERROR(VLOOKUP(A999,'Base ATP'!$1:$1048576,3,0),"")</f>
        <v>PEUGEOT</v>
      </c>
      <c r="C999" s="19">
        <f>IFERROR(VLOOKUP(A999,'Base ATP'!$1:$1048576,4,0),"")</f>
        <v>3008</v>
      </c>
      <c r="D999" s="20">
        <v>22100000</v>
      </c>
      <c r="E999" s="20">
        <v>17500000</v>
      </c>
      <c r="F999" s="13" t="s">
        <v>5398</v>
      </c>
      <c r="G999" s="13">
        <f>IFERROR(IF($F999="ALTA",$D999*1.03,
IF($F999="MEDIA",$D999*1,
IF($F999="BAJA",$D999*0.92,
IF($F999="LIQUIDAR",_xlfn.XLOOKUP(A999,Rotación!$A:$A,Rotación!$O:$O,0,0,-1),"")))),"")</f>
        <v>20332000</v>
      </c>
      <c r="H999" s="13">
        <f>IFERROR(IF($F999="ALTA",$D999*1,
IF($F999="MEDIA",$D999*0.97,
IF($F999="BAJA",$D999*0.9,
IF($F999="LIQUIDAR",_xlfn.XLOOKUP(A999,Rotación!$A:$A,Rotación!$O:$O,0,0,-1),"")))),"")</f>
        <v>19890000</v>
      </c>
      <c r="I999" s="13">
        <f>IFERROR(IF($F999="ALTA",$D999*0.97,
IF($F999="MEDIA",$D999*0.94,
IF($F999="BAJA",$D999*0.87,
IF($F999="LIQUIDAR",_xlfn.XLOOKUP(A999,Rotación!$A:$A,Rotación!$O:$O,0,0,-1),"")))),"")</f>
        <v>19227000</v>
      </c>
      <c r="J999" s="13">
        <f>IFERROR(IF($F999="ALTA",$D999*0.94,
IF($F999="MEDIA",$D999*0.9,
IF($F999="BAJA",$D999*0.85,
IF($F999="LIQUIDAR",_xlfn.XLOOKUP(A999,Rotación!$A:$A,Rotación!$O:$O,0,0,-1),"")))),"")</f>
        <v>18785000</v>
      </c>
      <c r="K999" s="13" t="str">
        <f>_xlfn.XLOOKUP(A999,Rotación!$A:$A,Rotación!$P:$P,"",0,-1)</f>
        <v/>
      </c>
      <c r="L999" s="25" t="e">
        <f t="shared" si="62"/>
        <v>#VALUE!</v>
      </c>
      <c r="M999" s="26">
        <f t="shared" si="63"/>
        <v>0.79185520361990946</v>
      </c>
      <c r="N999" s="22" t="str">
        <f>IFERROR(VLOOKUP(A999,'Base ATR'!$1:$1048576,2,0),"")</f>
        <v/>
      </c>
      <c r="O999" s="23" t="str">
        <f t="shared" ca="1" si="64"/>
        <v/>
      </c>
      <c r="P999" t="str">
        <f t="shared" si="65"/>
        <v/>
      </c>
      <c r="R999" t="e">
        <f>VLOOKUP(A999,FORMULA!A:A,1,0)</f>
        <v>#N/A</v>
      </c>
    </row>
    <row r="1000" spans="1:18" x14ac:dyDescent="0.3">
      <c r="A1000" t="s">
        <v>6625</v>
      </c>
      <c r="B1000" t="str">
        <f>IFERROR(VLOOKUP(A1000,'Base ATP'!$1:$1048576,3,0),"")</f>
        <v>SUBARU</v>
      </c>
      <c r="C1000" s="19" t="str">
        <f>IFERROR(VLOOKUP(A1000,'Base ATP'!$1:$1048576,4,0),"")</f>
        <v>FORESTER</v>
      </c>
      <c r="D1000" s="20">
        <v>29500000</v>
      </c>
      <c r="E1000" s="20">
        <v>24000000</v>
      </c>
      <c r="F1000" s="13" t="s">
        <v>5398</v>
      </c>
      <c r="G1000" s="13">
        <f>IFERROR(IF($F1000="ALTA",$D1000*1.03,
IF($F1000="MEDIA",$D1000*1,
IF($F1000="BAJA",$D1000*0.92,
IF($F1000="LIQUIDAR",_xlfn.XLOOKUP(A1000,Rotación!$A:$A,Rotación!$O:$O,0,0,-1),"")))),"")</f>
        <v>27140000</v>
      </c>
      <c r="H1000" s="13">
        <f>IFERROR(IF($F1000="ALTA",$D1000*1,
IF($F1000="MEDIA",$D1000*0.97,
IF($F1000="BAJA",$D1000*0.9,
IF($F1000="LIQUIDAR",_xlfn.XLOOKUP(A1000,Rotación!$A:$A,Rotación!$O:$O,0,0,-1),"")))),"")</f>
        <v>26550000</v>
      </c>
      <c r="I1000" s="13">
        <f>IFERROR(IF($F1000="ALTA",$D1000*0.97,
IF($F1000="MEDIA",$D1000*0.94,
IF($F1000="BAJA",$D1000*0.87,
IF($F1000="LIQUIDAR",_xlfn.XLOOKUP(A1000,Rotación!$A:$A,Rotación!$O:$O,0,0,-1),"")))),"")</f>
        <v>25665000</v>
      </c>
      <c r="J1000" s="13">
        <f>IFERROR(IF($F1000="ALTA",$D1000*0.94,
IF($F1000="MEDIA",$D1000*0.9,
IF($F1000="BAJA",$D1000*0.85,
IF($F1000="LIQUIDAR",_xlfn.XLOOKUP(A1000,Rotación!$A:$A,Rotación!$O:$O,0,0,-1),"")))),"")</f>
        <v>25075000</v>
      </c>
      <c r="K1000" s="13" t="str">
        <f>_xlfn.XLOOKUP(A1000,Rotación!$A:$A,Rotación!$P:$P,"",0,-1)</f>
        <v/>
      </c>
      <c r="L1000" s="25" t="e">
        <f t="shared" si="62"/>
        <v>#VALUE!</v>
      </c>
      <c r="M1000" s="26">
        <f t="shared" si="63"/>
        <v>0.81355932203389836</v>
      </c>
      <c r="N1000" s="22" t="str">
        <f>IFERROR(VLOOKUP(A1000,'Base ATR'!$1:$1048576,2,0),"")</f>
        <v/>
      </c>
      <c r="O1000" s="23" t="str">
        <f t="shared" ca="1" si="64"/>
        <v/>
      </c>
      <c r="P1000" t="str">
        <f t="shared" si="65"/>
        <v/>
      </c>
      <c r="R1000" t="e">
        <f>VLOOKUP(A1000,FORMULA!A:A,1,0)</f>
        <v>#N/A</v>
      </c>
    </row>
    <row r="1001" spans="1:18" x14ac:dyDescent="0.3">
      <c r="A1001" t="s">
        <v>6626</v>
      </c>
      <c r="B1001" t="str">
        <f>IFERROR(VLOOKUP(A1001,'Base ATP'!$1:$1048576,3,0),"")</f>
        <v>NISSAN</v>
      </c>
      <c r="C1001" s="19" t="str">
        <f>IFERROR(VLOOKUP(A1001,'Base ATP'!$1:$1048576,4,0),"")</f>
        <v>QASHQAI</v>
      </c>
      <c r="D1001" s="20">
        <v>18000000</v>
      </c>
      <c r="E1001" s="20">
        <v>14500000</v>
      </c>
      <c r="F1001" s="13" t="s">
        <v>5398</v>
      </c>
      <c r="G1001" s="13">
        <f>IFERROR(IF($F1001="ALTA",$D1001*1.03,
IF($F1001="MEDIA",$D1001*1,
IF($F1001="BAJA",$D1001*0.92,
IF($F1001="LIQUIDAR",_xlfn.XLOOKUP(A1001,Rotación!$A:$A,Rotación!$O:$O,0,0,-1),"")))),"")</f>
        <v>16560000</v>
      </c>
      <c r="H1001" s="13">
        <f>IFERROR(IF($F1001="ALTA",$D1001*1,
IF($F1001="MEDIA",$D1001*0.97,
IF($F1001="BAJA",$D1001*0.9,
IF($F1001="LIQUIDAR",_xlfn.XLOOKUP(A1001,Rotación!$A:$A,Rotación!$O:$O,0,0,-1),"")))),"")</f>
        <v>16200000</v>
      </c>
      <c r="I1001" s="13">
        <f>IFERROR(IF($F1001="ALTA",$D1001*0.97,
IF($F1001="MEDIA",$D1001*0.94,
IF($F1001="BAJA",$D1001*0.87,
IF($F1001="LIQUIDAR",_xlfn.XLOOKUP(A1001,Rotación!$A:$A,Rotación!$O:$O,0,0,-1),"")))),"")</f>
        <v>15660000</v>
      </c>
      <c r="J1001" s="13">
        <f>IFERROR(IF($F1001="ALTA",$D1001*0.94,
IF($F1001="MEDIA",$D1001*0.9,
IF($F1001="BAJA",$D1001*0.85,
IF($F1001="LIQUIDAR",_xlfn.XLOOKUP(A1001,Rotación!$A:$A,Rotación!$O:$O,0,0,-1),"")))),"")</f>
        <v>15300000</v>
      </c>
      <c r="K1001" s="13" t="str">
        <f>_xlfn.XLOOKUP(A1001,Rotación!$A:$A,Rotación!$P:$P,"",0,-1)</f>
        <v/>
      </c>
      <c r="L1001" s="25" t="e">
        <f t="shared" si="62"/>
        <v>#VALUE!</v>
      </c>
      <c r="M1001" s="26">
        <f t="shared" si="63"/>
        <v>0.80555555555555558</v>
      </c>
      <c r="N1001" s="22" t="str">
        <f>IFERROR(VLOOKUP(A1001,'Base ATR'!$1:$1048576,2,0),"")</f>
        <v/>
      </c>
      <c r="O1001" s="23" t="str">
        <f t="shared" ca="1" si="64"/>
        <v/>
      </c>
      <c r="P1001" t="str">
        <f t="shared" si="65"/>
        <v/>
      </c>
      <c r="R1001" t="e">
        <f>VLOOKUP(A1001,FORMULA!A:A,1,0)</f>
        <v>#N/A</v>
      </c>
    </row>
    <row r="1002" spans="1:18" x14ac:dyDescent="0.3">
      <c r="A1002" t="s">
        <v>6627</v>
      </c>
      <c r="B1002" t="str">
        <f>IFERROR(VLOOKUP(A1002,'Base ATP'!$1:$1048576,3,0),"")</f>
        <v>MAZDA</v>
      </c>
      <c r="C1002" s="19" t="str">
        <f>IFERROR(VLOOKUP(A1002,'Base ATP'!$1:$1048576,4,0),"")</f>
        <v>CX-3 ALL NEW</v>
      </c>
      <c r="D1002" s="20">
        <v>12300000</v>
      </c>
      <c r="E1002" s="20">
        <v>10000000</v>
      </c>
      <c r="F1002" s="13" t="s">
        <v>5398</v>
      </c>
      <c r="G1002" s="13">
        <f>IFERROR(IF($F1002="ALTA",$D1002*1.03,
IF($F1002="MEDIA",$D1002*1,
IF($F1002="BAJA",$D1002*0.92,
IF($F1002="LIQUIDAR",_xlfn.XLOOKUP(A1002,Rotación!$A:$A,Rotación!$O:$O,0,0,-1),"")))),"")</f>
        <v>11316000</v>
      </c>
      <c r="H1002" s="13">
        <f>IFERROR(IF($F1002="ALTA",$D1002*1,
IF($F1002="MEDIA",$D1002*0.97,
IF($F1002="BAJA",$D1002*0.9,
IF($F1002="LIQUIDAR",_xlfn.XLOOKUP(A1002,Rotación!$A:$A,Rotación!$O:$O,0,0,-1),"")))),"")</f>
        <v>11070000</v>
      </c>
      <c r="I1002" s="13">
        <f>IFERROR(IF($F1002="ALTA",$D1002*0.97,
IF($F1002="MEDIA",$D1002*0.94,
IF($F1002="BAJA",$D1002*0.87,
IF($F1002="LIQUIDAR",_xlfn.XLOOKUP(A1002,Rotación!$A:$A,Rotación!$O:$O,0,0,-1),"")))),"")</f>
        <v>10701000</v>
      </c>
      <c r="J1002" s="13">
        <f>IFERROR(IF($F1002="ALTA",$D1002*0.94,
IF($F1002="MEDIA",$D1002*0.9,
IF($F1002="BAJA",$D1002*0.85,
IF($F1002="LIQUIDAR",_xlfn.XLOOKUP(A1002,Rotación!$A:$A,Rotación!$O:$O,0,0,-1),"")))),"")</f>
        <v>10455000</v>
      </c>
      <c r="K1002" s="13" t="str">
        <f>_xlfn.XLOOKUP(A1002,Rotación!$A:$A,Rotación!$P:$P,"",0,-1)</f>
        <v/>
      </c>
      <c r="L1002" s="25" t="e">
        <f t="shared" si="62"/>
        <v>#VALUE!</v>
      </c>
      <c r="M1002" s="26">
        <f t="shared" si="63"/>
        <v>0.81300813008130079</v>
      </c>
      <c r="N1002" s="22" t="str">
        <f>IFERROR(VLOOKUP(A1002,'Base ATR'!$1:$1048576,2,0),"")</f>
        <v/>
      </c>
      <c r="O1002" s="23" t="str">
        <f t="shared" ca="1" si="64"/>
        <v/>
      </c>
      <c r="P1002" t="str">
        <f t="shared" si="65"/>
        <v/>
      </c>
      <c r="R1002" t="e">
        <f>VLOOKUP(A1002,FORMULA!A:A,1,0)</f>
        <v>#N/A</v>
      </c>
    </row>
    <row r="1003" spans="1:18" x14ac:dyDescent="0.3">
      <c r="A1003" t="s">
        <v>6628</v>
      </c>
      <c r="B1003" t="str">
        <f>IFERROR(VLOOKUP(A1003,'Base ATP'!$1:$1048576,3,0),"")</f>
        <v>KIA</v>
      </c>
      <c r="C1003" s="19" t="str">
        <f>IFERROR(VLOOKUP(A1003,'Base ATP'!$1:$1048576,4,0),"")</f>
        <v>SOLUTO</v>
      </c>
      <c r="D1003" s="20">
        <v>9800000</v>
      </c>
      <c r="E1003" s="20">
        <v>7800000</v>
      </c>
      <c r="F1003" s="13" t="s">
        <v>5398</v>
      </c>
      <c r="G1003" s="13">
        <f>IFERROR(IF($F1003="ALTA",$D1003*1.03,
IF($F1003="MEDIA",$D1003*1,
IF($F1003="BAJA",$D1003*0.92,
IF($F1003="LIQUIDAR",_xlfn.XLOOKUP(A1003,Rotación!$A:$A,Rotación!$O:$O,0,0,-1),"")))),"")</f>
        <v>9016000</v>
      </c>
      <c r="H1003" s="13">
        <f>IFERROR(IF($F1003="ALTA",$D1003*1,
IF($F1003="MEDIA",$D1003*0.97,
IF($F1003="BAJA",$D1003*0.9,
IF($F1003="LIQUIDAR",_xlfn.XLOOKUP(A1003,Rotación!$A:$A,Rotación!$O:$O,0,0,-1),"")))),"")</f>
        <v>8820000</v>
      </c>
      <c r="I1003" s="13">
        <f>IFERROR(IF($F1003="ALTA",$D1003*0.97,
IF($F1003="MEDIA",$D1003*0.94,
IF($F1003="BAJA",$D1003*0.87,
IF($F1003="LIQUIDAR",_xlfn.XLOOKUP(A1003,Rotación!$A:$A,Rotación!$O:$O,0,0,-1),"")))),"")</f>
        <v>8526000</v>
      </c>
      <c r="J1003" s="13">
        <f>IFERROR(IF($F1003="ALTA",$D1003*0.94,
IF($F1003="MEDIA",$D1003*0.9,
IF($F1003="BAJA",$D1003*0.85,
IF($F1003="LIQUIDAR",_xlfn.XLOOKUP(A1003,Rotación!$A:$A,Rotación!$O:$O,0,0,-1),"")))),"")</f>
        <v>8330000</v>
      </c>
      <c r="K1003" s="13" t="str">
        <f>_xlfn.XLOOKUP(A1003,Rotación!$A:$A,Rotación!$P:$P,"",0,-1)</f>
        <v/>
      </c>
      <c r="L1003" s="25" t="e">
        <f t="shared" si="62"/>
        <v>#VALUE!</v>
      </c>
      <c r="M1003" s="26">
        <f t="shared" si="63"/>
        <v>0.79591836734693877</v>
      </c>
      <c r="N1003" s="22" t="str">
        <f>IFERROR(VLOOKUP(A1003,'Base ATR'!$1:$1048576,2,0),"")</f>
        <v/>
      </c>
      <c r="O1003" s="23" t="str">
        <f t="shared" ca="1" si="64"/>
        <v/>
      </c>
      <c r="P1003" t="str">
        <f t="shared" si="65"/>
        <v/>
      </c>
      <c r="R1003" t="e">
        <f>VLOOKUP(A1003,FORMULA!A:A,1,0)</f>
        <v>#N/A</v>
      </c>
    </row>
    <row r="1004" spans="1:18" x14ac:dyDescent="0.3">
      <c r="A1004" t="s">
        <v>6629</v>
      </c>
      <c r="B1004" t="str">
        <f>IFERROR(VLOOKUP(A1004,'Base ATP'!$1:$1048576,3,0),"")</f>
        <v>CHERY</v>
      </c>
      <c r="C1004" s="19" t="str">
        <f>IFERROR(VLOOKUP(A1004,'Base ATP'!$1:$1048576,4,0),"")</f>
        <v>ARRIZO 3</v>
      </c>
      <c r="D1004" s="20">
        <v>6000000</v>
      </c>
      <c r="E1004" s="20">
        <v>5000000</v>
      </c>
      <c r="F1004" s="13" t="s">
        <v>5398</v>
      </c>
      <c r="G1004" s="13">
        <f>IFERROR(IF($F1004="ALTA",$D1004*1.03,
IF($F1004="MEDIA",$D1004*1,
IF($F1004="BAJA",$D1004*0.92,
IF($F1004="LIQUIDAR",_xlfn.XLOOKUP(A1004,Rotación!$A:$A,Rotación!$O:$O,0,0,-1),"")))),"")</f>
        <v>5520000</v>
      </c>
      <c r="H1004" s="13">
        <f>IFERROR(IF($F1004="ALTA",$D1004*1,
IF($F1004="MEDIA",$D1004*0.97,
IF($F1004="BAJA",$D1004*0.9,
IF($F1004="LIQUIDAR",_xlfn.XLOOKUP(A1004,Rotación!$A:$A,Rotación!$O:$O,0,0,-1),"")))),"")</f>
        <v>5400000</v>
      </c>
      <c r="I1004" s="13">
        <f>IFERROR(IF($F1004="ALTA",$D1004*0.97,
IF($F1004="MEDIA",$D1004*0.94,
IF($F1004="BAJA",$D1004*0.87,
IF($F1004="LIQUIDAR",_xlfn.XLOOKUP(A1004,Rotación!$A:$A,Rotación!$O:$O,0,0,-1),"")))),"")</f>
        <v>5220000</v>
      </c>
      <c r="J1004" s="13">
        <f>IFERROR(IF($F1004="ALTA",$D1004*0.94,
IF($F1004="MEDIA",$D1004*0.9,
IF($F1004="BAJA",$D1004*0.85,
IF($F1004="LIQUIDAR",_xlfn.XLOOKUP(A1004,Rotación!$A:$A,Rotación!$O:$O,0,0,-1),"")))),"")</f>
        <v>5100000</v>
      </c>
      <c r="K1004" s="13" t="str">
        <f>_xlfn.XLOOKUP(A1004,Rotación!$A:$A,Rotación!$P:$P,"",0,-1)</f>
        <v/>
      </c>
      <c r="L1004" s="25" t="e">
        <f t="shared" si="62"/>
        <v>#VALUE!</v>
      </c>
      <c r="M1004" s="26">
        <f t="shared" si="63"/>
        <v>0.83333333333333337</v>
      </c>
      <c r="N1004" s="22">
        <f>IFERROR(VLOOKUP(A1004,'Base ATR'!$1:$1048576,2,0),"")</f>
        <v>46142.503472222219</v>
      </c>
      <c r="O1004" s="23">
        <f t="shared" ca="1" si="64"/>
        <v>83.496527777781012</v>
      </c>
      <c r="P1004" t="str">
        <f t="shared" si="65"/>
        <v>SOBRE MERCADO</v>
      </c>
      <c r="R1004" t="e">
        <f>VLOOKUP(A1004,FORMULA!A:A,1,0)</f>
        <v>#N/A</v>
      </c>
    </row>
    <row r="1005" spans="1:18" x14ac:dyDescent="0.3">
      <c r="A1005" t="s">
        <v>6630</v>
      </c>
      <c r="B1005" t="str">
        <f>IFERROR(VLOOKUP(A1005,'Base ATP'!$1:$1048576,3,0),"")</f>
        <v>GAC MOTOR</v>
      </c>
      <c r="C1005" s="19" t="str">
        <f>IFERROR(VLOOKUP(A1005,'Base ATP'!$1:$1048576,4,0),"")</f>
        <v>GS3</v>
      </c>
      <c r="D1005" s="20">
        <v>10800000</v>
      </c>
      <c r="E1005" s="20">
        <v>8260000</v>
      </c>
      <c r="F1005" s="13" t="s">
        <v>5398</v>
      </c>
      <c r="G1005" s="13">
        <f>IFERROR(IF($F1005="ALTA",$D1005*1.03,
IF($F1005="MEDIA",$D1005*1,
IF($F1005="BAJA",$D1005*0.92,
IF($F1005="LIQUIDAR",_xlfn.XLOOKUP(A1005,Rotación!$A:$A,Rotación!$O:$O,0,0,-1),"")))),"")</f>
        <v>9936000</v>
      </c>
      <c r="H1005" s="13">
        <f>IFERROR(IF($F1005="ALTA",$D1005*1,
IF($F1005="MEDIA",$D1005*0.97,
IF($F1005="BAJA",$D1005*0.9,
IF($F1005="LIQUIDAR",_xlfn.XLOOKUP(A1005,Rotación!$A:$A,Rotación!$O:$O,0,0,-1),"")))),"")</f>
        <v>9720000</v>
      </c>
      <c r="I1005" s="13">
        <f>IFERROR(IF($F1005="ALTA",$D1005*0.97,
IF($F1005="MEDIA",$D1005*0.94,
IF($F1005="BAJA",$D1005*0.87,
IF($F1005="LIQUIDAR",_xlfn.XLOOKUP(A1005,Rotación!$A:$A,Rotación!$O:$O,0,0,-1),"")))),"")</f>
        <v>9396000</v>
      </c>
      <c r="J1005" s="13">
        <f>IFERROR(IF($F1005="ALTA",$D1005*0.94,
IF($F1005="MEDIA",$D1005*0.9,
IF($F1005="BAJA",$D1005*0.85,
IF($F1005="LIQUIDAR",_xlfn.XLOOKUP(A1005,Rotación!$A:$A,Rotación!$O:$O,0,0,-1),"")))),"")</f>
        <v>9180000</v>
      </c>
      <c r="K1005" s="13" t="str">
        <f>_xlfn.XLOOKUP(A1005,Rotación!$A:$A,Rotación!$P:$P,"",0,-1)</f>
        <v/>
      </c>
      <c r="L1005" s="25" t="e">
        <f t="shared" si="62"/>
        <v>#VALUE!</v>
      </c>
      <c r="M1005" s="26">
        <f t="shared" si="63"/>
        <v>0.76481481481481484</v>
      </c>
      <c r="N1005" s="22">
        <f>IFERROR(VLOOKUP(A1005,'Base ATR'!$1:$1048576,2,0),"")</f>
        <v>46141.481249999997</v>
      </c>
      <c r="O1005" s="23">
        <f t="shared" ca="1" si="64"/>
        <v>84.51875000000291</v>
      </c>
      <c r="P1005" t="str">
        <f t="shared" si="65"/>
        <v>SOBRE MERCADO</v>
      </c>
      <c r="R1005" t="e">
        <f>VLOOKUP(A1005,FORMULA!A:A,1,0)</f>
        <v>#N/A</v>
      </c>
    </row>
    <row r="1006" spans="1:18" x14ac:dyDescent="0.3">
      <c r="A1006" t="s">
        <v>6631</v>
      </c>
      <c r="B1006" t="str">
        <f>IFERROR(VLOOKUP(A1006,'Base ATP'!$1:$1048576,3,0),"")</f>
        <v>HAVAL</v>
      </c>
      <c r="C1006" s="19" t="str">
        <f>IFERROR(VLOOKUP(A1006,'Base ATP'!$1:$1048576,4,0),"")</f>
        <v>H6 GT</v>
      </c>
      <c r="D1006" s="20">
        <v>18400000</v>
      </c>
      <c r="E1006" s="20">
        <v>15700000</v>
      </c>
      <c r="F1006" s="13" t="s">
        <v>5398</v>
      </c>
      <c r="G1006" s="13">
        <f>IFERROR(IF($F1006="ALTA",$D1006*1.03,
IF($F1006="MEDIA",$D1006*1,
IF($F1006="BAJA",$D1006*0.92,
IF($F1006="LIQUIDAR",_xlfn.XLOOKUP(A1006,Rotación!$A:$A,Rotación!$O:$O,0,0,-1),"")))),"")</f>
        <v>16928000</v>
      </c>
      <c r="H1006" s="13">
        <f>IFERROR(IF($F1006="ALTA",$D1006*1,
IF($F1006="MEDIA",$D1006*0.97,
IF($F1006="BAJA",$D1006*0.9,
IF($F1006="LIQUIDAR",_xlfn.XLOOKUP(A1006,Rotación!$A:$A,Rotación!$O:$O,0,0,-1),"")))),"")</f>
        <v>16560000</v>
      </c>
      <c r="I1006" s="13">
        <f>IFERROR(IF($F1006="ALTA",$D1006*0.97,
IF($F1006="MEDIA",$D1006*0.94,
IF($F1006="BAJA",$D1006*0.87,
IF($F1006="LIQUIDAR",_xlfn.XLOOKUP(A1006,Rotación!$A:$A,Rotación!$O:$O,0,0,-1),"")))),"")</f>
        <v>16008000</v>
      </c>
      <c r="J1006" s="13">
        <f>IFERROR(IF($F1006="ALTA",$D1006*0.94,
IF($F1006="MEDIA",$D1006*0.9,
IF($F1006="BAJA",$D1006*0.85,
IF($F1006="LIQUIDAR",_xlfn.XLOOKUP(A1006,Rotación!$A:$A,Rotación!$O:$O,0,0,-1),"")))),"")</f>
        <v>15640000</v>
      </c>
      <c r="K1006" s="13" t="str">
        <f>_xlfn.XLOOKUP(A1006,Rotación!$A:$A,Rotación!$P:$P,"",0,-1)</f>
        <v/>
      </c>
      <c r="L1006" s="25" t="e">
        <f t="shared" si="62"/>
        <v>#VALUE!</v>
      </c>
      <c r="M1006" s="26">
        <f t="shared" si="63"/>
        <v>0.85326086956521741</v>
      </c>
      <c r="N1006" s="22">
        <f>IFERROR(VLOOKUP(A1006,'Base ATR'!$1:$1048576,2,0),"")</f>
        <v>46141.411111111112</v>
      </c>
      <c r="O1006" s="23">
        <f t="shared" ca="1" si="64"/>
        <v>84.588888888887595</v>
      </c>
      <c r="P1006" t="str">
        <f t="shared" si="65"/>
        <v>SOBRE MERCADO</v>
      </c>
      <c r="R1006" t="e">
        <f>VLOOKUP(A1006,FORMULA!A:A,1,0)</f>
        <v>#N/A</v>
      </c>
    </row>
    <row r="1007" spans="1:18" x14ac:dyDescent="0.3">
      <c r="A1007" t="s">
        <v>2169</v>
      </c>
      <c r="B1007" t="str">
        <f>IFERROR(VLOOKUP(A1007,'Base ATP'!$1:$1048576,3,0),"")</f>
        <v>SUBARU</v>
      </c>
      <c r="C1007" s="19" t="str">
        <f>IFERROR(VLOOKUP(A1007,'Base ATP'!$1:$1048576,4,0),"")</f>
        <v>XV</v>
      </c>
      <c r="D1007" s="20">
        <v>10400000</v>
      </c>
      <c r="E1007" s="20">
        <v>7900000</v>
      </c>
      <c r="F1007" s="13" t="s">
        <v>5398</v>
      </c>
      <c r="G1007" s="13">
        <f>IFERROR(IF($F1007="ALTA",$D1007*1.03,
IF($F1007="MEDIA",$D1007*1,
IF($F1007="BAJA",$D1007*0.92,
IF($F1007="LIQUIDAR",_xlfn.XLOOKUP(A1007,Rotación!$A:$A,Rotación!$O:$O,0,0,-1),"")))),"")</f>
        <v>9568000</v>
      </c>
      <c r="H1007" s="13">
        <f>IFERROR(IF($F1007="ALTA",$D1007*1,
IF($F1007="MEDIA",$D1007*0.97,
IF($F1007="BAJA",$D1007*0.9,
IF($F1007="LIQUIDAR",_xlfn.XLOOKUP(A1007,Rotación!$A:$A,Rotación!$O:$O,0,0,-1),"")))),"")</f>
        <v>9360000</v>
      </c>
      <c r="I1007" s="13">
        <f>IFERROR(IF($F1007="ALTA",$D1007*0.97,
IF($F1007="MEDIA",$D1007*0.94,
IF($F1007="BAJA",$D1007*0.87,
IF($F1007="LIQUIDAR",_xlfn.XLOOKUP(A1007,Rotación!$A:$A,Rotación!$O:$O,0,0,-1),"")))),"")</f>
        <v>9048000</v>
      </c>
      <c r="J1007" s="13">
        <f>IFERROR(IF($F1007="ALTA",$D1007*0.94,
IF($F1007="MEDIA",$D1007*0.9,
IF($F1007="BAJA",$D1007*0.85,
IF($F1007="LIQUIDAR",_xlfn.XLOOKUP(A1007,Rotación!$A:$A,Rotación!$O:$O,0,0,-1),"")))),"")</f>
        <v>8840000</v>
      </c>
      <c r="K1007" s="13" t="str">
        <f>_xlfn.XLOOKUP(A1007,Rotación!$A:$A,Rotación!$P:$P,"",0,-1)</f>
        <v/>
      </c>
      <c r="L1007" s="25" t="e">
        <f t="shared" si="62"/>
        <v>#VALUE!</v>
      </c>
      <c r="M1007" s="26">
        <f t="shared" si="63"/>
        <v>0.75961538461538458</v>
      </c>
      <c r="N1007" s="22">
        <f>IFERROR(VLOOKUP(A1007,'Base ATR'!$1:$1048576,2,0),"")</f>
        <v>44953.503472222219</v>
      </c>
      <c r="O1007" s="23">
        <f t="shared" ca="1" si="64"/>
        <v>1272.496527777781</v>
      </c>
      <c r="P1007" t="str">
        <f t="shared" si="65"/>
        <v>SOBRE MERCADO</v>
      </c>
      <c r="R1007" t="e">
        <f>VLOOKUP(A1007,FORMULA!A:A,1,0)</f>
        <v>#N/A</v>
      </c>
    </row>
    <row r="1008" spans="1:18" x14ac:dyDescent="0.3">
      <c r="A1008" t="s">
        <v>6632</v>
      </c>
      <c r="B1008" t="str">
        <f>IFERROR(VLOOKUP(A1008,'Base ATP'!$1:$1048576,3,0),"")</f>
        <v>PEUGEOT</v>
      </c>
      <c r="C1008" s="19" t="str">
        <f>IFERROR(VLOOKUP(A1008,'Base ATP'!$1:$1048576,4,0),"")</f>
        <v>PARTNER</v>
      </c>
      <c r="D1008" s="20">
        <v>16900000</v>
      </c>
      <c r="E1008" s="20">
        <v>13500000</v>
      </c>
      <c r="F1008" s="13" t="s">
        <v>5398</v>
      </c>
      <c r="G1008" s="13">
        <f>IFERROR(IF($F1008="ALTA",$D1008*1.03,
IF($F1008="MEDIA",$D1008*1,
IF($F1008="BAJA",$D1008*0.92,
IF($F1008="LIQUIDAR",_xlfn.XLOOKUP(A1008,Rotación!$A:$A,Rotación!$O:$O,0,0,-1),"")))),"")</f>
        <v>15548000</v>
      </c>
      <c r="H1008" s="13">
        <f>IFERROR(IF($F1008="ALTA",$D1008*1,
IF($F1008="MEDIA",$D1008*0.97,
IF($F1008="BAJA",$D1008*0.9,
IF($F1008="LIQUIDAR",_xlfn.XLOOKUP(A1008,Rotación!$A:$A,Rotación!$O:$O,0,0,-1),"")))),"")</f>
        <v>15210000</v>
      </c>
      <c r="I1008" s="13">
        <f>IFERROR(IF($F1008="ALTA",$D1008*0.97,
IF($F1008="MEDIA",$D1008*0.94,
IF($F1008="BAJA",$D1008*0.87,
IF($F1008="LIQUIDAR",_xlfn.XLOOKUP(A1008,Rotación!$A:$A,Rotación!$O:$O,0,0,-1),"")))),"")</f>
        <v>14703000</v>
      </c>
      <c r="J1008" s="13">
        <f>IFERROR(IF($F1008="ALTA",$D1008*0.94,
IF($F1008="MEDIA",$D1008*0.9,
IF($F1008="BAJA",$D1008*0.85,
IF($F1008="LIQUIDAR",_xlfn.XLOOKUP(A1008,Rotación!$A:$A,Rotación!$O:$O,0,0,-1),"")))),"")</f>
        <v>14365000</v>
      </c>
      <c r="K1008" s="13" t="str">
        <f>_xlfn.XLOOKUP(A1008,Rotación!$A:$A,Rotación!$P:$P,"",0,-1)</f>
        <v/>
      </c>
      <c r="L1008" s="25" t="e">
        <f t="shared" si="62"/>
        <v>#VALUE!</v>
      </c>
      <c r="M1008" s="26">
        <f t="shared" si="63"/>
        <v>0.79881656804733725</v>
      </c>
      <c r="N1008" s="22">
        <f>IFERROR(VLOOKUP(A1008,'Base ATR'!$1:$1048576,2,0),"")</f>
        <v>46139.770833333336</v>
      </c>
      <c r="O1008" s="23">
        <f t="shared" ca="1" si="64"/>
        <v>86.229166666664241</v>
      </c>
      <c r="P1008" t="str">
        <f t="shared" si="65"/>
        <v>SOBRE MERCADO</v>
      </c>
      <c r="R1008" t="e">
        <f>VLOOKUP(A1008,FORMULA!A:A,1,0)</f>
        <v>#N/A</v>
      </c>
    </row>
    <row r="1009" spans="1:18" x14ac:dyDescent="0.3">
      <c r="A1009" t="s">
        <v>6273</v>
      </c>
      <c r="B1009" t="str">
        <f>IFERROR(VLOOKUP(A1009,'Base ATP'!$1:$1048576,3,0),"")</f>
        <v>FORD</v>
      </c>
      <c r="C1009" s="19" t="str">
        <f>IFERROR(VLOOKUP(A1009,'Base ATP'!$1:$1048576,4,0),"")</f>
        <v>NUEVA RANGER</v>
      </c>
      <c r="D1009" s="20">
        <v>24400000</v>
      </c>
      <c r="E1009" s="20">
        <v>27953100</v>
      </c>
      <c r="F1009" s="13" t="s">
        <v>5398</v>
      </c>
      <c r="G1009" s="13">
        <f>IFERROR(IF($F1009="ALTA",$D1009*1.03,
IF($F1009="MEDIA",$D1009*1,
IF($F1009="BAJA",$D1009*0.92,
IF($F1009="LIQUIDAR",_xlfn.XLOOKUP(A1009,Rotación!$A:$A,Rotación!$O:$O,0,0,-1),"")))),"")</f>
        <v>22448000</v>
      </c>
      <c r="H1009" s="13">
        <f>IFERROR(IF($F1009="ALTA",$D1009*1,
IF($F1009="MEDIA",$D1009*0.97,
IF($F1009="BAJA",$D1009*0.9,
IF($F1009="LIQUIDAR",_xlfn.XLOOKUP(A1009,Rotación!$A:$A,Rotación!$O:$O,0,0,-1),"")))),"")</f>
        <v>21960000</v>
      </c>
      <c r="I1009" s="13">
        <f>IFERROR(IF($F1009="ALTA",$D1009*0.97,
IF($F1009="MEDIA",$D1009*0.94,
IF($F1009="BAJA",$D1009*0.87,
IF($F1009="LIQUIDAR",_xlfn.XLOOKUP(A1009,Rotación!$A:$A,Rotación!$O:$O,0,0,-1),"")))),"")</f>
        <v>21228000</v>
      </c>
      <c r="J1009" s="13">
        <f>IFERROR(IF($F1009="ALTA",$D1009*0.94,
IF($F1009="MEDIA",$D1009*0.9,
IF($F1009="BAJA",$D1009*0.85,
IF($F1009="LIQUIDAR",_xlfn.XLOOKUP(A1009,Rotación!$A:$A,Rotación!$O:$O,0,0,-1),"")))),"")</f>
        <v>20740000</v>
      </c>
      <c r="K1009" s="13">
        <f>_xlfn.XLOOKUP(A1009,Rotación!$A:$A,Rotación!$P:$P,"",0,-1)</f>
        <v>24990000</v>
      </c>
      <c r="L1009" s="25">
        <f t="shared" si="62"/>
        <v>590000</v>
      </c>
      <c r="M1009" s="26">
        <f t="shared" si="63"/>
        <v>1.1456188524590163</v>
      </c>
      <c r="N1009" s="22">
        <f>IFERROR(VLOOKUP(A1009,'Base ATR'!$1:$1048576,2,0),"")</f>
        <v>46139.418749999997</v>
      </c>
      <c r="O1009" s="23">
        <f t="shared" ca="1" si="64"/>
        <v>86.58125000000291</v>
      </c>
      <c r="P1009" t="str">
        <f t="shared" si="65"/>
        <v>SOBRE MERCADO</v>
      </c>
      <c r="R1009" t="e">
        <f>VLOOKUP(A1009,FORMULA!A:A,1,0)</f>
        <v>#N/A</v>
      </c>
    </row>
    <row r="1010" spans="1:18" x14ac:dyDescent="0.3">
      <c r="A1010" t="s">
        <v>6633</v>
      </c>
      <c r="B1010" t="str">
        <f>IFERROR(VLOOKUP(A1010,'Base ATP'!$1:$1048576,3,0),"")</f>
        <v>KIA</v>
      </c>
      <c r="C1010" s="19" t="str">
        <f>IFERROR(VLOOKUP(A1010,'Base ATP'!$1:$1048576,4,0),"")</f>
        <v>SPORTAGE</v>
      </c>
      <c r="D1010" s="20">
        <v>18800000</v>
      </c>
      <c r="E1010" s="20">
        <v>15500000</v>
      </c>
      <c r="F1010" s="13" t="s">
        <v>5398</v>
      </c>
      <c r="G1010" s="13">
        <f>IFERROR(IF($F1010="ALTA",$D1010*1.03,
IF($F1010="MEDIA",$D1010*1,
IF($F1010="BAJA",$D1010*0.92,
IF($F1010="LIQUIDAR",_xlfn.XLOOKUP(A1010,Rotación!$A:$A,Rotación!$O:$O,0,0,-1),"")))),"")</f>
        <v>17296000</v>
      </c>
      <c r="H1010" s="13">
        <f>IFERROR(IF($F1010="ALTA",$D1010*1,
IF($F1010="MEDIA",$D1010*0.97,
IF($F1010="BAJA",$D1010*0.9,
IF($F1010="LIQUIDAR",_xlfn.XLOOKUP(A1010,Rotación!$A:$A,Rotación!$O:$O,0,0,-1),"")))),"")</f>
        <v>16920000</v>
      </c>
      <c r="I1010" s="13">
        <f>IFERROR(IF($F1010="ALTA",$D1010*0.97,
IF($F1010="MEDIA",$D1010*0.94,
IF($F1010="BAJA",$D1010*0.87,
IF($F1010="LIQUIDAR",_xlfn.XLOOKUP(A1010,Rotación!$A:$A,Rotación!$O:$O,0,0,-1),"")))),"")</f>
        <v>16356000</v>
      </c>
      <c r="J1010" s="13">
        <f>IFERROR(IF($F1010="ALTA",$D1010*0.94,
IF($F1010="MEDIA",$D1010*0.9,
IF($F1010="BAJA",$D1010*0.85,
IF($F1010="LIQUIDAR",_xlfn.XLOOKUP(A1010,Rotación!$A:$A,Rotación!$O:$O,0,0,-1),"")))),"")</f>
        <v>15980000</v>
      </c>
      <c r="K1010" s="13" t="str">
        <f>_xlfn.XLOOKUP(A1010,Rotación!$A:$A,Rotación!$P:$P,"",0,-1)</f>
        <v/>
      </c>
      <c r="L1010" s="25" t="e">
        <f t="shared" si="62"/>
        <v>#VALUE!</v>
      </c>
      <c r="M1010" s="26">
        <f t="shared" si="63"/>
        <v>0.82446808510638303</v>
      </c>
      <c r="N1010" s="22" t="str">
        <f>IFERROR(VLOOKUP(A1010,'Base ATR'!$1:$1048576,2,0),"")</f>
        <v/>
      </c>
      <c r="O1010" s="23" t="str">
        <f t="shared" ca="1" si="64"/>
        <v/>
      </c>
      <c r="P1010" t="str">
        <f t="shared" si="65"/>
        <v/>
      </c>
      <c r="R1010" t="e">
        <f>VLOOKUP(A1010,FORMULA!A:A,1,0)</f>
        <v>#N/A</v>
      </c>
    </row>
    <row r="1011" spans="1:18" x14ac:dyDescent="0.3">
      <c r="A1011" t="s">
        <v>6513</v>
      </c>
      <c r="B1011" t="str">
        <f>IFERROR(VLOOKUP(A1011,'Base ATP'!$1:$1048576,3,0),"")</f>
        <v>FORD</v>
      </c>
      <c r="C1011" s="19" t="str">
        <f>IFERROR(VLOOKUP(A1011,'Base ATP'!$1:$1048576,4,0),"")</f>
        <v>NEW EXPLORER</v>
      </c>
      <c r="D1011" s="20">
        <v>34400000</v>
      </c>
      <c r="E1011" s="20">
        <v>29000000</v>
      </c>
      <c r="F1011" s="13" t="s">
        <v>5398</v>
      </c>
      <c r="G1011" s="13">
        <f>IFERROR(IF($F1011="ALTA",$D1011*1.03,
IF($F1011="MEDIA",$D1011*1,
IF($F1011="BAJA",$D1011*0.92,
IF($F1011="LIQUIDAR",_xlfn.XLOOKUP(A1011,Rotación!$A:$A,Rotación!$O:$O,0,0,-1),"")))),"")</f>
        <v>31648000</v>
      </c>
      <c r="H1011" s="13">
        <f>IFERROR(IF($F1011="ALTA",$D1011*1,
IF($F1011="MEDIA",$D1011*0.97,
IF($F1011="BAJA",$D1011*0.9,
IF($F1011="LIQUIDAR",_xlfn.XLOOKUP(A1011,Rotación!$A:$A,Rotación!$O:$O,0,0,-1),"")))),"")</f>
        <v>30960000</v>
      </c>
      <c r="I1011" s="13">
        <f>IFERROR(IF($F1011="ALTA",$D1011*0.97,
IF($F1011="MEDIA",$D1011*0.94,
IF($F1011="BAJA",$D1011*0.87,
IF($F1011="LIQUIDAR",_xlfn.XLOOKUP(A1011,Rotación!$A:$A,Rotación!$O:$O,0,0,-1),"")))),"")</f>
        <v>29928000</v>
      </c>
      <c r="J1011" s="13">
        <f>IFERROR(IF($F1011="ALTA",$D1011*0.94,
IF($F1011="MEDIA",$D1011*0.9,
IF($F1011="BAJA",$D1011*0.85,
IF($F1011="LIQUIDAR",_xlfn.XLOOKUP(A1011,Rotación!$A:$A,Rotación!$O:$O,0,0,-1),"")))),"")</f>
        <v>29240000</v>
      </c>
      <c r="K1011" s="13" t="str">
        <f>_xlfn.XLOOKUP(A1011,Rotación!$A:$A,Rotación!$P:$P,"",0,-1)</f>
        <v/>
      </c>
      <c r="L1011" s="25" t="e">
        <f t="shared" si="62"/>
        <v>#VALUE!</v>
      </c>
      <c r="M1011" s="26">
        <f t="shared" si="63"/>
        <v>0.84302325581395354</v>
      </c>
      <c r="N1011" s="22" t="str">
        <f>IFERROR(VLOOKUP(A1011,'Base ATR'!$1:$1048576,2,0),"")</f>
        <v/>
      </c>
      <c r="O1011" s="23" t="str">
        <f t="shared" ca="1" si="64"/>
        <v/>
      </c>
      <c r="P1011" t="str">
        <f t="shared" si="65"/>
        <v/>
      </c>
      <c r="R1011" t="e">
        <f>VLOOKUP(A1011,FORMULA!A:A,1,0)</f>
        <v>#N/A</v>
      </c>
    </row>
    <row r="1012" spans="1:18" x14ac:dyDescent="0.3">
      <c r="A1012" t="s">
        <v>5932</v>
      </c>
      <c r="B1012" t="str">
        <f>IFERROR(VLOOKUP(A1012,'Base ATP'!$1:$1048576,3,0),"")</f>
        <v>SUZUKI</v>
      </c>
      <c r="C1012" s="19" t="str">
        <f>IFERROR(VLOOKUP(A1012,'Base ATP'!$1:$1048576,4,0),"")</f>
        <v>SWIFT</v>
      </c>
      <c r="D1012" s="20">
        <v>12100000</v>
      </c>
      <c r="E1012" s="20">
        <v>9500000</v>
      </c>
      <c r="F1012" s="13" t="s">
        <v>4033</v>
      </c>
      <c r="G1012" s="13">
        <f>IFERROR(IF($F1012="ALTA",$D1012*1.03,
IF($F1012="MEDIA",$D1012*1,
IF($F1012="BAJA",$D1012*0.92,
IF($F1012="LIQUIDAR",_xlfn.XLOOKUP(A1012,Rotación!$A:$A,Rotación!$O:$O,0,0,-1),"")))),"")</f>
        <v>12100000</v>
      </c>
      <c r="H1012" s="13">
        <f>IFERROR(IF($F1012="ALTA",$D1012*1,
IF($F1012="MEDIA",$D1012*0.97,
IF($F1012="BAJA",$D1012*0.9,
IF($F1012="LIQUIDAR",_xlfn.XLOOKUP(A1012,Rotación!$A:$A,Rotación!$O:$O,0,0,-1),"")))),"")</f>
        <v>11737000</v>
      </c>
      <c r="I1012" s="13">
        <f>IFERROR(IF($F1012="ALTA",$D1012*0.97,
IF($F1012="MEDIA",$D1012*0.94,
IF($F1012="BAJA",$D1012*0.87,
IF($F1012="LIQUIDAR",_xlfn.XLOOKUP(A1012,Rotación!$A:$A,Rotación!$O:$O,0,0,-1),"")))),"")</f>
        <v>11374000</v>
      </c>
      <c r="J1012" s="13">
        <f>IFERROR(IF($F1012="ALTA",$D1012*0.94,
IF($F1012="MEDIA",$D1012*0.9,
IF($F1012="BAJA",$D1012*0.85,
IF($F1012="LIQUIDAR",_xlfn.XLOOKUP(A1012,Rotación!$A:$A,Rotación!$O:$O,0,0,-1),"")))),"")</f>
        <v>10890000</v>
      </c>
      <c r="K1012" s="13" t="str">
        <f>_xlfn.XLOOKUP(A1012,Rotación!$A:$A,Rotación!$P:$P,"",0,-1)</f>
        <v/>
      </c>
      <c r="L1012" s="25" t="e">
        <f t="shared" si="62"/>
        <v>#VALUE!</v>
      </c>
      <c r="M1012" s="26">
        <f t="shared" si="63"/>
        <v>0.78512396694214881</v>
      </c>
      <c r="N1012" s="22" t="str">
        <f>IFERROR(VLOOKUP(A1012,'Base ATR'!$1:$1048576,2,0),"")</f>
        <v/>
      </c>
      <c r="O1012" s="23" t="str">
        <f t="shared" ca="1" si="64"/>
        <v/>
      </c>
      <c r="P1012" t="str">
        <f t="shared" si="65"/>
        <v/>
      </c>
      <c r="R1012" t="e">
        <f>VLOOKUP(A1012,FORMULA!A:A,1,0)</f>
        <v>#N/A</v>
      </c>
    </row>
    <row r="1013" spans="1:18" x14ac:dyDescent="0.3">
      <c r="A1013" t="s">
        <v>6634</v>
      </c>
      <c r="B1013" t="str">
        <f>IFERROR(VLOOKUP(A1013,'Base ATP'!$1:$1048576,3,0),"")</f>
        <v>SUZUKI</v>
      </c>
      <c r="C1013" s="19" t="str">
        <f>IFERROR(VLOOKUP(A1013,'Base ATP'!$1:$1048576,4,0),"")</f>
        <v>NUEVO BALENO</v>
      </c>
      <c r="D1013" s="20">
        <v>11400000</v>
      </c>
      <c r="E1013" s="20">
        <v>10000000</v>
      </c>
      <c r="F1013" s="13" t="s">
        <v>4033</v>
      </c>
      <c r="G1013" s="13">
        <f>IFERROR(IF($F1013="ALTA",$D1013*1.03,
IF($F1013="MEDIA",$D1013*1,
IF($F1013="BAJA",$D1013*0.92,
IF($F1013="LIQUIDAR",_xlfn.XLOOKUP(A1013,Rotación!$A:$A,Rotación!$O:$O,0,0,-1),"")))),"")</f>
        <v>11400000</v>
      </c>
      <c r="H1013" s="13">
        <f>IFERROR(IF($F1013="ALTA",$D1013*1,
IF($F1013="MEDIA",$D1013*0.97,
IF($F1013="BAJA",$D1013*0.9,
IF($F1013="LIQUIDAR",_xlfn.XLOOKUP(A1013,Rotación!$A:$A,Rotación!$O:$O,0,0,-1),"")))),"")</f>
        <v>11058000</v>
      </c>
      <c r="I1013" s="13">
        <f>IFERROR(IF($F1013="ALTA",$D1013*0.97,
IF($F1013="MEDIA",$D1013*0.94,
IF($F1013="BAJA",$D1013*0.87,
IF($F1013="LIQUIDAR",_xlfn.XLOOKUP(A1013,Rotación!$A:$A,Rotación!$O:$O,0,0,-1),"")))),"")</f>
        <v>10716000</v>
      </c>
      <c r="J1013" s="13">
        <f>IFERROR(IF($F1013="ALTA",$D1013*0.94,
IF($F1013="MEDIA",$D1013*0.9,
IF($F1013="BAJA",$D1013*0.85,
IF($F1013="LIQUIDAR",_xlfn.XLOOKUP(A1013,Rotación!$A:$A,Rotación!$O:$O,0,0,-1),"")))),"")</f>
        <v>10260000</v>
      </c>
      <c r="K1013" s="13" t="str">
        <f>_xlfn.XLOOKUP(A1013,Rotación!$A:$A,Rotación!$P:$P,"",0,-1)</f>
        <v/>
      </c>
      <c r="L1013" s="25" t="e">
        <f t="shared" si="62"/>
        <v>#VALUE!</v>
      </c>
      <c r="M1013" s="26">
        <f t="shared" si="63"/>
        <v>0.8771929824561403</v>
      </c>
      <c r="N1013" s="22" t="str">
        <f>IFERROR(VLOOKUP(A1013,'Base ATR'!$1:$1048576,2,0),"")</f>
        <v/>
      </c>
      <c r="O1013" s="23" t="str">
        <f t="shared" ca="1" si="64"/>
        <v/>
      </c>
      <c r="P1013" t="str">
        <f t="shared" si="65"/>
        <v/>
      </c>
      <c r="R1013" t="e">
        <f>VLOOKUP(A1013,FORMULA!A:A,1,0)</f>
        <v>#N/A</v>
      </c>
    </row>
    <row r="1014" spans="1:18" x14ac:dyDescent="0.3">
      <c r="A1014" t="s">
        <v>6635</v>
      </c>
      <c r="B1014" t="str">
        <f>IFERROR(VLOOKUP(A1014,'Base ATP'!$1:$1048576,3,0),"")</f>
        <v>FORD</v>
      </c>
      <c r="C1014" s="19" t="str">
        <f>IFERROR(VLOOKUP(A1014,'Base ATP'!$1:$1048576,4,0),"")</f>
        <v>NUEVA TERRITORY</v>
      </c>
      <c r="D1014" s="20">
        <v>16200000</v>
      </c>
      <c r="E1014" s="20">
        <v>12800000</v>
      </c>
      <c r="F1014" s="13" t="s">
        <v>4033</v>
      </c>
      <c r="G1014" s="13">
        <f>IFERROR(IF($F1014="ALTA",$D1014*1.03,
IF($F1014="MEDIA",$D1014*1,
IF($F1014="BAJA",$D1014*0.92,
IF($F1014="LIQUIDAR",_xlfn.XLOOKUP(A1014,Rotación!$A:$A,Rotación!$O:$O,0,0,-1),"")))),"")</f>
        <v>16200000</v>
      </c>
      <c r="H1014" s="13">
        <f>IFERROR(IF($F1014="ALTA",$D1014*1,
IF($F1014="MEDIA",$D1014*0.97,
IF($F1014="BAJA",$D1014*0.9,
IF($F1014="LIQUIDAR",_xlfn.XLOOKUP(A1014,Rotación!$A:$A,Rotación!$O:$O,0,0,-1),"")))),"")</f>
        <v>15714000</v>
      </c>
      <c r="I1014" s="13">
        <f>IFERROR(IF($F1014="ALTA",$D1014*0.97,
IF($F1014="MEDIA",$D1014*0.94,
IF($F1014="BAJA",$D1014*0.87,
IF($F1014="LIQUIDAR",_xlfn.XLOOKUP(A1014,Rotación!$A:$A,Rotación!$O:$O,0,0,-1),"")))),"")</f>
        <v>15228000</v>
      </c>
      <c r="J1014" s="13">
        <f>IFERROR(IF($F1014="ALTA",$D1014*0.94,
IF($F1014="MEDIA",$D1014*0.9,
IF($F1014="BAJA",$D1014*0.85,
IF($F1014="LIQUIDAR",_xlfn.XLOOKUP(A1014,Rotación!$A:$A,Rotación!$O:$O,0,0,-1),"")))),"")</f>
        <v>14580000</v>
      </c>
      <c r="K1014" s="13" t="str">
        <f>_xlfn.XLOOKUP(A1014,Rotación!$A:$A,Rotación!$P:$P,"",0,-1)</f>
        <v/>
      </c>
      <c r="L1014" s="25" t="e">
        <f t="shared" si="62"/>
        <v>#VALUE!</v>
      </c>
      <c r="M1014" s="26">
        <f t="shared" si="63"/>
        <v>0.79012345679012341</v>
      </c>
      <c r="N1014" s="22" t="str">
        <f>IFERROR(VLOOKUP(A1014,'Base ATR'!$1:$1048576,2,0),"")</f>
        <v/>
      </c>
      <c r="O1014" s="23" t="str">
        <f t="shared" ca="1" si="64"/>
        <v/>
      </c>
      <c r="P1014" t="str">
        <f t="shared" si="65"/>
        <v/>
      </c>
      <c r="R1014" t="e">
        <f>VLOOKUP(A1014,FORMULA!A:A,1,0)</f>
        <v>#N/A</v>
      </c>
    </row>
    <row r="1015" spans="1:18" x14ac:dyDescent="0.3">
      <c r="A1015" t="s">
        <v>6636</v>
      </c>
      <c r="B1015" t="str">
        <f>IFERROR(VLOOKUP(A1015,'Base ATP'!$1:$1048576,3,0),"")</f>
        <v>FORD</v>
      </c>
      <c r="C1015" s="19" t="str">
        <f>IFERROR(VLOOKUP(A1015,'Base ATP'!$1:$1048576,4,0),"")</f>
        <v>TERRITORY</v>
      </c>
      <c r="D1015" s="20">
        <v>12000000</v>
      </c>
      <c r="E1015" s="20">
        <v>10000000</v>
      </c>
      <c r="F1015" s="13" t="s">
        <v>4033</v>
      </c>
      <c r="G1015" s="13">
        <f>IFERROR(IF($F1015="ALTA",$D1015*1.03,
IF($F1015="MEDIA",$D1015*1,
IF($F1015="BAJA",$D1015*0.92,
IF($F1015="LIQUIDAR",_xlfn.XLOOKUP(A1015,Rotación!$A:$A,Rotación!$O:$O,0,0,-1),"")))),"")</f>
        <v>12000000</v>
      </c>
      <c r="H1015" s="13">
        <f>IFERROR(IF($F1015="ALTA",$D1015*1,
IF($F1015="MEDIA",$D1015*0.97,
IF($F1015="BAJA",$D1015*0.9,
IF($F1015="LIQUIDAR",_xlfn.XLOOKUP(A1015,Rotación!$A:$A,Rotación!$O:$O,0,0,-1),"")))),"")</f>
        <v>11640000</v>
      </c>
      <c r="I1015" s="13">
        <f>IFERROR(IF($F1015="ALTA",$D1015*0.97,
IF($F1015="MEDIA",$D1015*0.94,
IF($F1015="BAJA",$D1015*0.87,
IF($F1015="LIQUIDAR",_xlfn.XLOOKUP(A1015,Rotación!$A:$A,Rotación!$O:$O,0,0,-1),"")))),"")</f>
        <v>11280000</v>
      </c>
      <c r="J1015" s="13">
        <f>IFERROR(IF($F1015="ALTA",$D1015*0.94,
IF($F1015="MEDIA",$D1015*0.9,
IF($F1015="BAJA",$D1015*0.85,
IF($F1015="LIQUIDAR",_xlfn.XLOOKUP(A1015,Rotación!$A:$A,Rotación!$O:$O,0,0,-1),"")))),"")</f>
        <v>10800000</v>
      </c>
      <c r="K1015" s="13" t="str">
        <f>_xlfn.XLOOKUP(A1015,Rotación!$A:$A,Rotación!$P:$P,"",0,-1)</f>
        <v/>
      </c>
      <c r="L1015" s="25" t="e">
        <f t="shared" si="62"/>
        <v>#VALUE!</v>
      </c>
      <c r="M1015" s="26">
        <f t="shared" si="63"/>
        <v>0.83333333333333337</v>
      </c>
      <c r="N1015" s="22" t="str">
        <f>IFERROR(VLOOKUP(A1015,'Base ATR'!$1:$1048576,2,0),"")</f>
        <v/>
      </c>
      <c r="O1015" s="23" t="str">
        <f t="shared" ca="1" si="64"/>
        <v/>
      </c>
      <c r="P1015" t="str">
        <f t="shared" si="65"/>
        <v/>
      </c>
      <c r="R1015" t="e">
        <f>VLOOKUP(A1015,FORMULA!A:A,1,0)</f>
        <v>#N/A</v>
      </c>
    </row>
    <row r="1016" spans="1:18" x14ac:dyDescent="0.3">
      <c r="A1016" t="s">
        <v>6637</v>
      </c>
      <c r="B1016" t="str">
        <f>IFERROR(VLOOKUP(A1016,'Base ATP'!$1:$1048576,3,0),"")</f>
        <v>FIAT</v>
      </c>
      <c r="C1016" s="19" t="str">
        <f>IFERROR(VLOOKUP(A1016,'Base ATP'!$1:$1048576,4,0),"")</f>
        <v>NEW UNO</v>
      </c>
      <c r="D1016" s="20">
        <v>5500000</v>
      </c>
      <c r="E1016" s="20">
        <v>4300000</v>
      </c>
      <c r="F1016" s="13" t="s">
        <v>4033</v>
      </c>
      <c r="G1016" s="13">
        <f>IFERROR(IF($F1016="ALTA",$D1016*1.03,
IF($F1016="MEDIA",$D1016*1,
IF($F1016="BAJA",$D1016*0.92,
IF($F1016="LIQUIDAR",_xlfn.XLOOKUP(A1016,Rotación!$A:$A,Rotación!$O:$O,0,0,-1),"")))),"")</f>
        <v>5500000</v>
      </c>
      <c r="H1016" s="13">
        <f>IFERROR(IF($F1016="ALTA",$D1016*1,
IF($F1016="MEDIA",$D1016*0.97,
IF($F1016="BAJA",$D1016*0.9,
IF($F1016="LIQUIDAR",_xlfn.XLOOKUP(A1016,Rotación!$A:$A,Rotación!$O:$O,0,0,-1),"")))),"")</f>
        <v>5335000</v>
      </c>
      <c r="I1016" s="13">
        <f>IFERROR(IF($F1016="ALTA",$D1016*0.97,
IF($F1016="MEDIA",$D1016*0.94,
IF($F1016="BAJA",$D1016*0.87,
IF($F1016="LIQUIDAR",_xlfn.XLOOKUP(A1016,Rotación!$A:$A,Rotación!$O:$O,0,0,-1),"")))),"")</f>
        <v>5170000</v>
      </c>
      <c r="J1016" s="13">
        <f>IFERROR(IF($F1016="ALTA",$D1016*0.94,
IF($F1016="MEDIA",$D1016*0.9,
IF($F1016="BAJA",$D1016*0.85,
IF($F1016="LIQUIDAR",_xlfn.XLOOKUP(A1016,Rotación!$A:$A,Rotación!$O:$O,0,0,-1),"")))),"")</f>
        <v>4950000</v>
      </c>
      <c r="K1016" s="13" t="str">
        <f>_xlfn.XLOOKUP(A1016,Rotación!$A:$A,Rotación!$P:$P,"",0,-1)</f>
        <v/>
      </c>
      <c r="L1016" s="25" t="e">
        <f t="shared" si="62"/>
        <v>#VALUE!</v>
      </c>
      <c r="M1016" s="26">
        <f t="shared" si="63"/>
        <v>0.78181818181818186</v>
      </c>
      <c r="N1016" s="22" t="str">
        <f>IFERROR(VLOOKUP(A1016,'Base ATR'!$1:$1048576,2,0),"")</f>
        <v/>
      </c>
      <c r="O1016" s="23" t="str">
        <f t="shared" ca="1" si="64"/>
        <v/>
      </c>
      <c r="P1016" t="str">
        <f t="shared" si="65"/>
        <v/>
      </c>
      <c r="R1016" t="e">
        <f>VLOOKUP(A1016,FORMULA!A:A,1,0)</f>
        <v>#N/A</v>
      </c>
    </row>
    <row r="1017" spans="1:18" x14ac:dyDescent="0.3">
      <c r="A1017" t="s">
        <v>6638</v>
      </c>
      <c r="B1017" t="str">
        <f>IFERROR(VLOOKUP(A1017,'Base ATP'!$1:$1048576,3,0),"")</f>
        <v>FORD</v>
      </c>
      <c r="C1017" s="19" t="str">
        <f>IFERROR(VLOOKUP(A1017,'Base ATP'!$1:$1048576,4,0),"")</f>
        <v>ESCAPE</v>
      </c>
      <c r="D1017" s="20">
        <v>10800000</v>
      </c>
      <c r="E1017" s="20">
        <v>8600000</v>
      </c>
      <c r="F1017" s="13" t="s">
        <v>4033</v>
      </c>
      <c r="G1017" s="13">
        <f>IFERROR(IF($F1017="ALTA",$D1017*1.03,
IF($F1017="MEDIA",$D1017*1,
IF($F1017="BAJA",$D1017*0.92,
IF($F1017="LIQUIDAR",_xlfn.XLOOKUP(A1017,Rotación!$A:$A,Rotación!$O:$O,0,0,-1),"")))),"")</f>
        <v>10800000</v>
      </c>
      <c r="H1017" s="13">
        <f>IFERROR(IF($F1017="ALTA",$D1017*1,
IF($F1017="MEDIA",$D1017*0.97,
IF($F1017="BAJA",$D1017*0.9,
IF($F1017="LIQUIDAR",_xlfn.XLOOKUP(A1017,Rotación!$A:$A,Rotación!$O:$O,0,0,-1),"")))),"")</f>
        <v>10476000</v>
      </c>
      <c r="I1017" s="13">
        <f>IFERROR(IF($F1017="ALTA",$D1017*0.97,
IF($F1017="MEDIA",$D1017*0.94,
IF($F1017="BAJA",$D1017*0.87,
IF($F1017="LIQUIDAR",_xlfn.XLOOKUP(A1017,Rotación!$A:$A,Rotación!$O:$O,0,0,-1),"")))),"")</f>
        <v>10152000</v>
      </c>
      <c r="J1017" s="13">
        <f>IFERROR(IF($F1017="ALTA",$D1017*0.94,
IF($F1017="MEDIA",$D1017*0.9,
IF($F1017="BAJA",$D1017*0.85,
IF($F1017="LIQUIDAR",_xlfn.XLOOKUP(A1017,Rotación!$A:$A,Rotación!$O:$O,0,0,-1),"")))),"")</f>
        <v>9720000</v>
      </c>
      <c r="K1017" s="13">
        <f>_xlfn.XLOOKUP(A1017,Rotación!$A:$A,Rotación!$P:$P,"",0,-1)</f>
        <v>10490000</v>
      </c>
      <c r="L1017" s="25">
        <f t="shared" si="62"/>
        <v>-310000</v>
      </c>
      <c r="M1017" s="26">
        <f t="shared" si="63"/>
        <v>0.79629629629629628</v>
      </c>
      <c r="N1017" s="22">
        <f>IFERROR(VLOOKUP(A1017,'Base ATR'!$1:$1048576,2,0),"")</f>
        <v>46168.760416666664</v>
      </c>
      <c r="O1017" s="23">
        <f t="shared" ca="1" si="64"/>
        <v>57.239583333335759</v>
      </c>
      <c r="P1017" t="str">
        <f t="shared" si="65"/>
        <v>BAJO MERCADO</v>
      </c>
      <c r="R1017" t="e">
        <f>VLOOKUP(A1017,FORMULA!A:A,1,0)</f>
        <v>#N/A</v>
      </c>
    </row>
    <row r="1018" spans="1:18" x14ac:dyDescent="0.3">
      <c r="A1018" t="s">
        <v>6639</v>
      </c>
      <c r="B1018" t="str">
        <f>IFERROR(VLOOKUP(A1018,'Base ATP'!$1:$1048576,3,0),"")</f>
        <v>JMC</v>
      </c>
      <c r="C1018" s="19" t="str">
        <f>IFERROR(VLOOKUP(A1018,'Base ATP'!$1:$1048576,4,0),"")</f>
        <v>VIGUS</v>
      </c>
      <c r="D1018" s="20">
        <v>10190000</v>
      </c>
      <c r="E1018" s="20">
        <v>8600000</v>
      </c>
      <c r="F1018" s="13" t="s">
        <v>4033</v>
      </c>
      <c r="G1018" s="13">
        <f>IFERROR(IF($F1018="ALTA",$D1018*1.03,
IF($F1018="MEDIA",$D1018*1,
IF($F1018="BAJA",$D1018*0.92,
IF($F1018="LIQUIDAR",_xlfn.XLOOKUP(A1018,Rotación!$A:$A,Rotación!$O:$O,0,0,-1),"")))),"")</f>
        <v>10190000</v>
      </c>
      <c r="H1018" s="13">
        <f>IFERROR(IF($F1018="ALTA",$D1018*1,
IF($F1018="MEDIA",$D1018*0.97,
IF($F1018="BAJA",$D1018*0.9,
IF($F1018="LIQUIDAR",_xlfn.XLOOKUP(A1018,Rotación!$A:$A,Rotación!$O:$O,0,0,-1),"")))),"")</f>
        <v>9884300</v>
      </c>
      <c r="I1018" s="13">
        <f>IFERROR(IF($F1018="ALTA",$D1018*0.97,
IF($F1018="MEDIA",$D1018*0.94,
IF($F1018="BAJA",$D1018*0.87,
IF($F1018="LIQUIDAR",_xlfn.XLOOKUP(A1018,Rotación!$A:$A,Rotación!$O:$O,0,0,-1),"")))),"")</f>
        <v>9578600</v>
      </c>
      <c r="J1018" s="13">
        <f>IFERROR(IF($F1018="ALTA",$D1018*0.94,
IF($F1018="MEDIA",$D1018*0.9,
IF($F1018="BAJA",$D1018*0.85,
IF($F1018="LIQUIDAR",_xlfn.XLOOKUP(A1018,Rotación!$A:$A,Rotación!$O:$O,0,0,-1),"")))),"")</f>
        <v>9171000</v>
      </c>
      <c r="K1018" s="13" t="str">
        <f>_xlfn.XLOOKUP(A1018,Rotación!$A:$A,Rotación!$P:$P,"",0,-1)</f>
        <v/>
      </c>
      <c r="L1018" s="25" t="e">
        <f t="shared" si="62"/>
        <v>#VALUE!</v>
      </c>
      <c r="M1018" s="26">
        <f t="shared" si="63"/>
        <v>0.84396467124631991</v>
      </c>
      <c r="N1018" s="22" t="str">
        <f>IFERROR(VLOOKUP(A1018,'Base ATR'!$1:$1048576,2,0),"")</f>
        <v/>
      </c>
      <c r="O1018" s="23" t="str">
        <f t="shared" ca="1" si="64"/>
        <v/>
      </c>
      <c r="P1018" t="str">
        <f t="shared" si="65"/>
        <v/>
      </c>
      <c r="R1018" t="e">
        <f>VLOOKUP(A1018,FORMULA!A:A,1,0)</f>
        <v>#N/A</v>
      </c>
    </row>
    <row r="1019" spans="1:18" x14ac:dyDescent="0.3">
      <c r="A1019" t="s">
        <v>6640</v>
      </c>
      <c r="B1019" t="str">
        <f>IFERROR(VLOOKUP(A1019,'Base ATP'!$1:$1048576,3,0),"")</f>
        <v>KIA</v>
      </c>
      <c r="C1019" s="19" t="str">
        <f>IFERROR(VLOOKUP(A1019,'Base ATP'!$1:$1048576,4,0),"")</f>
        <v>NUEVO SONET</v>
      </c>
      <c r="D1019" s="20">
        <v>17200000</v>
      </c>
      <c r="E1019" s="20">
        <v>14000000</v>
      </c>
      <c r="F1019" s="13" t="s">
        <v>4033</v>
      </c>
      <c r="G1019" s="13">
        <f>IFERROR(IF($F1019="ALTA",$D1019*1.03,
IF($F1019="MEDIA",$D1019*1,
IF($F1019="BAJA",$D1019*0.92,
IF($F1019="LIQUIDAR",_xlfn.XLOOKUP(A1019,Rotación!$A:$A,Rotación!$O:$O,0,0,-1),"")))),"")</f>
        <v>17200000</v>
      </c>
      <c r="H1019" s="13">
        <f>IFERROR(IF($F1019="ALTA",$D1019*1,
IF($F1019="MEDIA",$D1019*0.97,
IF($F1019="BAJA",$D1019*0.9,
IF($F1019="LIQUIDAR",_xlfn.XLOOKUP(A1019,Rotación!$A:$A,Rotación!$O:$O,0,0,-1),"")))),"")</f>
        <v>16684000</v>
      </c>
      <c r="I1019" s="13">
        <f>IFERROR(IF($F1019="ALTA",$D1019*0.97,
IF($F1019="MEDIA",$D1019*0.94,
IF($F1019="BAJA",$D1019*0.87,
IF($F1019="LIQUIDAR",_xlfn.XLOOKUP(A1019,Rotación!$A:$A,Rotación!$O:$O,0,0,-1),"")))),"")</f>
        <v>16168000</v>
      </c>
      <c r="J1019" s="13">
        <f>IFERROR(IF($F1019="ALTA",$D1019*0.94,
IF($F1019="MEDIA",$D1019*0.9,
IF($F1019="BAJA",$D1019*0.85,
IF($F1019="LIQUIDAR",_xlfn.XLOOKUP(A1019,Rotación!$A:$A,Rotación!$O:$O,0,0,-1),"")))),"")</f>
        <v>15480000</v>
      </c>
      <c r="K1019" s="13" t="str">
        <f>_xlfn.XLOOKUP(A1019,Rotación!$A:$A,Rotación!$P:$P,"",0,-1)</f>
        <v/>
      </c>
      <c r="L1019" s="25" t="e">
        <f t="shared" si="62"/>
        <v>#VALUE!</v>
      </c>
      <c r="M1019" s="26">
        <f t="shared" si="63"/>
        <v>0.81395348837209303</v>
      </c>
      <c r="N1019" s="22" t="str">
        <f>IFERROR(VLOOKUP(A1019,'Base ATR'!$1:$1048576,2,0),"")</f>
        <v/>
      </c>
      <c r="O1019" s="23" t="str">
        <f t="shared" ca="1" si="64"/>
        <v/>
      </c>
      <c r="P1019" t="str">
        <f t="shared" si="65"/>
        <v/>
      </c>
      <c r="R1019" t="e">
        <f>VLOOKUP(A1019,FORMULA!A:A,1,0)</f>
        <v>#N/A</v>
      </c>
    </row>
    <row r="1020" spans="1:18" x14ac:dyDescent="0.3">
      <c r="A1020" t="s">
        <v>903</v>
      </c>
      <c r="B1020" t="str">
        <f>IFERROR(VLOOKUP(A1020,'Base ATP'!$1:$1048576,3,0),"")</f>
        <v>FORD</v>
      </c>
      <c r="C1020" s="19" t="str">
        <f>IFERROR(VLOOKUP(A1020,'Base ATP'!$1:$1048576,4,0),"")</f>
        <v>NUEVA RANGER</v>
      </c>
      <c r="D1020" s="20">
        <v>29800000</v>
      </c>
      <c r="E1020" s="20">
        <v>24000000</v>
      </c>
      <c r="F1020" s="13" t="s">
        <v>4033</v>
      </c>
      <c r="G1020" s="13">
        <f>IFERROR(IF($F1020="ALTA",$D1020*1.03,
IF($F1020="MEDIA",$D1020*1,
IF($F1020="BAJA",$D1020*0.92,
IF($F1020="LIQUIDAR",_xlfn.XLOOKUP(A1020,Rotación!$A:$A,Rotación!$O:$O,0,0,-1),"")))),"")</f>
        <v>29800000</v>
      </c>
      <c r="H1020" s="13">
        <f>IFERROR(IF($F1020="ALTA",$D1020*1,
IF($F1020="MEDIA",$D1020*0.97,
IF($F1020="BAJA",$D1020*0.9,
IF($F1020="LIQUIDAR",_xlfn.XLOOKUP(A1020,Rotación!$A:$A,Rotación!$O:$O,0,0,-1),"")))),"")</f>
        <v>28906000</v>
      </c>
      <c r="I1020" s="13">
        <f>IFERROR(IF($F1020="ALTA",$D1020*0.97,
IF($F1020="MEDIA",$D1020*0.94,
IF($F1020="BAJA",$D1020*0.87,
IF($F1020="LIQUIDAR",_xlfn.XLOOKUP(A1020,Rotación!$A:$A,Rotación!$O:$O,0,0,-1),"")))),"")</f>
        <v>28012000</v>
      </c>
      <c r="J1020" s="13">
        <f>IFERROR(IF($F1020="ALTA",$D1020*0.94,
IF($F1020="MEDIA",$D1020*0.9,
IF($F1020="BAJA",$D1020*0.85,
IF($F1020="LIQUIDAR",_xlfn.XLOOKUP(A1020,Rotación!$A:$A,Rotación!$O:$O,0,0,-1),"")))),"")</f>
        <v>26820000</v>
      </c>
      <c r="K1020" s="13" t="str">
        <f>_xlfn.XLOOKUP(A1020,Rotación!$A:$A,Rotación!$P:$P,"",0,-1)</f>
        <v/>
      </c>
      <c r="L1020" s="25" t="e">
        <f t="shared" si="62"/>
        <v>#VALUE!</v>
      </c>
      <c r="M1020" s="26">
        <f t="shared" si="63"/>
        <v>0.80536912751677847</v>
      </c>
      <c r="N1020" s="22">
        <f>IFERROR(VLOOKUP(A1020,'Base ATR'!$1:$1048576,2,0),"")</f>
        <v>45411.453472222223</v>
      </c>
      <c r="O1020" s="23">
        <f t="shared" ca="1" si="64"/>
        <v>814.54652777777665</v>
      </c>
      <c r="P1020" t="str">
        <f t="shared" si="65"/>
        <v>SOBRE MERCADO</v>
      </c>
      <c r="R1020" t="e">
        <f>VLOOKUP(A1020,FORMULA!A:A,1,0)</f>
        <v>#N/A</v>
      </c>
    </row>
    <row r="1021" spans="1:18" x14ac:dyDescent="0.3">
      <c r="A1021" t="s">
        <v>6468</v>
      </c>
      <c r="B1021" t="str">
        <f>IFERROR(VLOOKUP(A1021,'Base ATP'!$1:$1048576,3,0),"")</f>
        <v>FORD</v>
      </c>
      <c r="C1021" s="19" t="str">
        <f>IFERROR(VLOOKUP(A1021,'Base ATP'!$1:$1048576,4,0),"")</f>
        <v>NUEVA TERRITORY</v>
      </c>
      <c r="D1021" s="20">
        <v>17800000</v>
      </c>
      <c r="E1021" s="20">
        <v>15500000</v>
      </c>
      <c r="F1021" s="13" t="s">
        <v>4033</v>
      </c>
      <c r="G1021" s="13">
        <f>IFERROR(IF($F1021="ALTA",$D1021*1.03,
IF($F1021="MEDIA",$D1021*1,
IF($F1021="BAJA",$D1021*0.92,
IF($F1021="LIQUIDAR",_xlfn.XLOOKUP(A1021,Rotación!$A:$A,Rotación!$O:$O,0,0,-1),"")))),"")</f>
        <v>17800000</v>
      </c>
      <c r="H1021" s="13">
        <f>IFERROR(IF($F1021="ALTA",$D1021*1,
IF($F1021="MEDIA",$D1021*0.97,
IF($F1021="BAJA",$D1021*0.9,
IF($F1021="LIQUIDAR",_xlfn.XLOOKUP(A1021,Rotación!$A:$A,Rotación!$O:$O,0,0,-1),"")))),"")</f>
        <v>17266000</v>
      </c>
      <c r="I1021" s="13">
        <f>IFERROR(IF($F1021="ALTA",$D1021*0.97,
IF($F1021="MEDIA",$D1021*0.94,
IF($F1021="BAJA",$D1021*0.87,
IF($F1021="LIQUIDAR",_xlfn.XLOOKUP(A1021,Rotación!$A:$A,Rotación!$O:$O,0,0,-1),"")))),"")</f>
        <v>16731999.999999998</v>
      </c>
      <c r="J1021" s="13">
        <f>IFERROR(IF($F1021="ALTA",$D1021*0.94,
IF($F1021="MEDIA",$D1021*0.9,
IF($F1021="BAJA",$D1021*0.85,
IF($F1021="LIQUIDAR",_xlfn.XLOOKUP(A1021,Rotación!$A:$A,Rotación!$O:$O,0,0,-1),"")))),"")</f>
        <v>16020000</v>
      </c>
      <c r="K1021" s="13" t="str">
        <f>_xlfn.XLOOKUP(A1021,Rotación!$A:$A,Rotación!$P:$P,"",0,-1)</f>
        <v/>
      </c>
      <c r="L1021" s="25" t="e">
        <f t="shared" si="62"/>
        <v>#VALUE!</v>
      </c>
      <c r="M1021" s="26">
        <f t="shared" si="63"/>
        <v>0.8707865168539326</v>
      </c>
      <c r="N1021" s="22" t="str">
        <f>IFERROR(VLOOKUP(A1021,'Base ATR'!$1:$1048576,2,0),"")</f>
        <v/>
      </c>
      <c r="O1021" s="23" t="str">
        <f t="shared" ca="1" si="64"/>
        <v/>
      </c>
      <c r="P1021" t="str">
        <f t="shared" si="65"/>
        <v/>
      </c>
      <c r="R1021" t="e">
        <f>VLOOKUP(A1021,FORMULA!A:A,1,0)</f>
        <v>#N/A</v>
      </c>
    </row>
    <row r="1022" spans="1:18" x14ac:dyDescent="0.3">
      <c r="A1022" t="s">
        <v>6641</v>
      </c>
      <c r="B1022" t="str">
        <f>IFERROR(VLOOKUP(A1022,'Base ATP'!$1:$1048576,3,0),"")</f>
        <v>CHANGAN</v>
      </c>
      <c r="C1022" s="19" t="str">
        <f>IFERROR(VLOOKUP(A1022,'Base ATP'!$1:$1048576,4,0),"")</f>
        <v>NEW CS15</v>
      </c>
      <c r="D1022" s="20">
        <v>7200000</v>
      </c>
      <c r="E1022" s="20">
        <v>6000000</v>
      </c>
      <c r="F1022" s="13" t="s">
        <v>4033</v>
      </c>
      <c r="G1022" s="13">
        <f>IFERROR(IF($F1022="ALTA",$D1022*1.03,
IF($F1022="MEDIA",$D1022*1,
IF($F1022="BAJA",$D1022*0.92,
IF($F1022="LIQUIDAR",_xlfn.XLOOKUP(A1022,Rotación!$A:$A,Rotación!$O:$O,0,0,-1),"")))),"")</f>
        <v>7200000</v>
      </c>
      <c r="H1022" s="13">
        <f>IFERROR(IF($F1022="ALTA",$D1022*1,
IF($F1022="MEDIA",$D1022*0.97,
IF($F1022="BAJA",$D1022*0.9,
IF($F1022="LIQUIDAR",_xlfn.XLOOKUP(A1022,Rotación!$A:$A,Rotación!$O:$O,0,0,-1),"")))),"")</f>
        <v>6984000</v>
      </c>
      <c r="I1022" s="13">
        <f>IFERROR(IF($F1022="ALTA",$D1022*0.97,
IF($F1022="MEDIA",$D1022*0.94,
IF($F1022="BAJA",$D1022*0.87,
IF($F1022="LIQUIDAR",_xlfn.XLOOKUP(A1022,Rotación!$A:$A,Rotación!$O:$O,0,0,-1),"")))),"")</f>
        <v>6768000</v>
      </c>
      <c r="J1022" s="13">
        <f>IFERROR(IF($F1022="ALTA",$D1022*0.94,
IF($F1022="MEDIA",$D1022*0.9,
IF($F1022="BAJA",$D1022*0.85,
IF($F1022="LIQUIDAR",_xlfn.XLOOKUP(A1022,Rotación!$A:$A,Rotación!$O:$O,0,0,-1),"")))),"")</f>
        <v>6480000</v>
      </c>
      <c r="K1022" s="13" t="str">
        <f>_xlfn.XLOOKUP(A1022,Rotación!$A:$A,Rotación!$P:$P,"",0,-1)</f>
        <v/>
      </c>
      <c r="L1022" s="25" t="e">
        <f t="shared" si="62"/>
        <v>#VALUE!</v>
      </c>
      <c r="M1022" s="26">
        <f t="shared" si="63"/>
        <v>0.83333333333333337</v>
      </c>
      <c r="N1022" s="22" t="str">
        <f>IFERROR(VLOOKUP(A1022,'Base ATR'!$1:$1048576,2,0),"")</f>
        <v/>
      </c>
      <c r="O1022" s="23" t="str">
        <f t="shared" ca="1" si="64"/>
        <v/>
      </c>
      <c r="P1022" t="str">
        <f t="shared" si="65"/>
        <v/>
      </c>
      <c r="R1022" t="e">
        <f>VLOOKUP(A1022,FORMULA!A:A,1,0)</f>
        <v>#N/A</v>
      </c>
    </row>
    <row r="1023" spans="1:18" x14ac:dyDescent="0.3">
      <c r="A1023" t="s">
        <v>6545</v>
      </c>
      <c r="B1023" t="str">
        <f>IFERROR(VLOOKUP(A1023,'Base ATP'!$1:$1048576,3,0),"")</f>
        <v>TOYOTA</v>
      </c>
      <c r="C1023" s="19" t="str">
        <f>IFERROR(VLOOKUP(A1023,'Base ATP'!$1:$1048576,4,0),"")</f>
        <v>NEW COROLLA CROSS</v>
      </c>
      <c r="D1023" s="20">
        <v>25600000</v>
      </c>
      <c r="E1023" s="20">
        <v>21400000</v>
      </c>
      <c r="F1023" s="13" t="s">
        <v>4033</v>
      </c>
      <c r="G1023" s="13">
        <f>IFERROR(IF($F1023="ALTA",$D1023*1.03,
IF($F1023="MEDIA",$D1023*1,
IF($F1023="BAJA",$D1023*0.92,
IF($F1023="LIQUIDAR",_xlfn.XLOOKUP(A1023,Rotación!$A:$A,Rotación!$O:$O,0,0,-1),"")))),"")</f>
        <v>25600000</v>
      </c>
      <c r="H1023" s="13">
        <f>IFERROR(IF($F1023="ALTA",$D1023*1,
IF($F1023="MEDIA",$D1023*0.97,
IF($F1023="BAJA",$D1023*0.9,
IF($F1023="LIQUIDAR",_xlfn.XLOOKUP(A1023,Rotación!$A:$A,Rotación!$O:$O,0,0,-1),"")))),"")</f>
        <v>24832000</v>
      </c>
      <c r="I1023" s="13">
        <f>IFERROR(IF($F1023="ALTA",$D1023*0.97,
IF($F1023="MEDIA",$D1023*0.94,
IF($F1023="BAJA",$D1023*0.87,
IF($F1023="LIQUIDAR",_xlfn.XLOOKUP(A1023,Rotación!$A:$A,Rotación!$O:$O,0,0,-1),"")))),"")</f>
        <v>24064000</v>
      </c>
      <c r="J1023" s="13">
        <f>IFERROR(IF($F1023="ALTA",$D1023*0.94,
IF($F1023="MEDIA",$D1023*0.9,
IF($F1023="BAJA",$D1023*0.85,
IF($F1023="LIQUIDAR",_xlfn.XLOOKUP(A1023,Rotación!$A:$A,Rotación!$O:$O,0,0,-1),"")))),"")</f>
        <v>23040000</v>
      </c>
      <c r="K1023" s="13" t="str">
        <f>_xlfn.XLOOKUP(A1023,Rotación!$A:$A,Rotación!$P:$P,"",0,-1)</f>
        <v/>
      </c>
      <c r="L1023" s="25" t="e">
        <f t="shared" si="62"/>
        <v>#VALUE!</v>
      </c>
      <c r="M1023" s="26">
        <f t="shared" si="63"/>
        <v>0.8359375</v>
      </c>
      <c r="N1023" s="22">
        <f>IFERROR(VLOOKUP(A1023,'Base ATR'!$1:$1048576,2,0),"")</f>
        <v>46140.515277777777</v>
      </c>
      <c r="O1023" s="23">
        <f t="shared" ca="1" si="64"/>
        <v>85.484722222223354</v>
      </c>
      <c r="P1023" t="str">
        <f t="shared" si="65"/>
        <v>SOBRE MERCADO</v>
      </c>
      <c r="R1023" t="e">
        <f>VLOOKUP(A1023,FORMULA!A:A,1,0)</f>
        <v>#N/A</v>
      </c>
    </row>
    <row r="1024" spans="1:18" x14ac:dyDescent="0.3">
      <c r="A1024" t="s">
        <v>6642</v>
      </c>
      <c r="B1024" t="str">
        <f>IFERROR(VLOOKUP(A1024,'Base ATP'!$1:$1048576,3,0),"")</f>
        <v>NISSAN</v>
      </c>
      <c r="C1024" s="19" t="str">
        <f>IFERROR(VLOOKUP(A1024,'Base ATP'!$1:$1048576,4,0),"")</f>
        <v>X-TRAIL</v>
      </c>
      <c r="D1024" s="20">
        <v>22700000</v>
      </c>
      <c r="E1024" s="20">
        <v>18300000</v>
      </c>
      <c r="F1024" s="13" t="s">
        <v>4033</v>
      </c>
      <c r="G1024" s="13">
        <f>IFERROR(IF($F1024="ALTA",$D1024*1.03,
IF($F1024="MEDIA",$D1024*1,
IF($F1024="BAJA",$D1024*0.92,
IF($F1024="LIQUIDAR",_xlfn.XLOOKUP(A1024,Rotación!$A:$A,Rotación!$O:$O,0,0,-1),"")))),"")</f>
        <v>22700000</v>
      </c>
      <c r="H1024" s="13">
        <f>IFERROR(IF($F1024="ALTA",$D1024*1,
IF($F1024="MEDIA",$D1024*0.97,
IF($F1024="BAJA",$D1024*0.9,
IF($F1024="LIQUIDAR",_xlfn.XLOOKUP(A1024,Rotación!$A:$A,Rotación!$O:$O,0,0,-1),"")))),"")</f>
        <v>22019000</v>
      </c>
      <c r="I1024" s="13">
        <f>IFERROR(IF($F1024="ALTA",$D1024*0.97,
IF($F1024="MEDIA",$D1024*0.94,
IF($F1024="BAJA",$D1024*0.87,
IF($F1024="LIQUIDAR",_xlfn.XLOOKUP(A1024,Rotación!$A:$A,Rotación!$O:$O,0,0,-1),"")))),"")</f>
        <v>21338000</v>
      </c>
      <c r="J1024" s="13">
        <f>IFERROR(IF($F1024="ALTA",$D1024*0.94,
IF($F1024="MEDIA",$D1024*0.9,
IF($F1024="BAJA",$D1024*0.85,
IF($F1024="LIQUIDAR",_xlfn.XLOOKUP(A1024,Rotación!$A:$A,Rotación!$O:$O,0,0,-1),"")))),"")</f>
        <v>20430000</v>
      </c>
      <c r="K1024" s="13" t="str">
        <f>_xlfn.XLOOKUP(A1024,Rotación!$A:$A,Rotación!$P:$P,"",0,-1)</f>
        <v/>
      </c>
      <c r="L1024" s="25" t="e">
        <f t="shared" si="62"/>
        <v>#VALUE!</v>
      </c>
      <c r="M1024" s="26">
        <f t="shared" si="63"/>
        <v>0.80616740088105732</v>
      </c>
      <c r="N1024" s="22" t="str">
        <f>IFERROR(VLOOKUP(A1024,'Base ATR'!$1:$1048576,2,0),"")</f>
        <v/>
      </c>
      <c r="O1024" s="23" t="str">
        <f t="shared" ca="1" si="64"/>
        <v/>
      </c>
      <c r="P1024" t="str">
        <f t="shared" si="65"/>
        <v/>
      </c>
      <c r="R1024" t="e">
        <f>VLOOKUP(A1024,FORMULA!A:A,1,0)</f>
        <v>#N/A</v>
      </c>
    </row>
    <row r="1025" spans="1:18" x14ac:dyDescent="0.3">
      <c r="A1025" t="s">
        <v>6643</v>
      </c>
      <c r="B1025" t="str">
        <f>IFERROR(VLOOKUP(A1025,'Base ATP'!$1:$1048576,3,0),"")</f>
        <v>MAZDA</v>
      </c>
      <c r="C1025" s="19" t="str">
        <f>IFERROR(VLOOKUP(A1025,'Base ATP'!$1:$1048576,4,0),"")</f>
        <v>NEW CX-3</v>
      </c>
      <c r="D1025" s="20">
        <v>15200000</v>
      </c>
      <c r="E1025" s="20">
        <v>13000000</v>
      </c>
      <c r="F1025" s="13" t="s">
        <v>4033</v>
      </c>
      <c r="G1025" s="13">
        <f>IFERROR(IF($F1025="ALTA",$D1025*1.03,
IF($F1025="MEDIA",$D1025*1,
IF($F1025="BAJA",$D1025*0.92,
IF($F1025="LIQUIDAR",_xlfn.XLOOKUP(A1025,Rotación!$A:$A,Rotación!$O:$O,0,0,-1),"")))),"")</f>
        <v>15200000</v>
      </c>
      <c r="H1025" s="13">
        <f>IFERROR(IF($F1025="ALTA",$D1025*1,
IF($F1025="MEDIA",$D1025*0.97,
IF($F1025="BAJA",$D1025*0.9,
IF($F1025="LIQUIDAR",_xlfn.XLOOKUP(A1025,Rotación!$A:$A,Rotación!$O:$O,0,0,-1),"")))),"")</f>
        <v>14744000</v>
      </c>
      <c r="I1025" s="13">
        <f>IFERROR(IF($F1025="ALTA",$D1025*0.97,
IF($F1025="MEDIA",$D1025*0.94,
IF($F1025="BAJA",$D1025*0.87,
IF($F1025="LIQUIDAR",_xlfn.XLOOKUP(A1025,Rotación!$A:$A,Rotación!$O:$O,0,0,-1),"")))),"")</f>
        <v>14288000</v>
      </c>
      <c r="J1025" s="13">
        <f>IFERROR(IF($F1025="ALTA",$D1025*0.94,
IF($F1025="MEDIA",$D1025*0.9,
IF($F1025="BAJA",$D1025*0.85,
IF($F1025="LIQUIDAR",_xlfn.XLOOKUP(A1025,Rotación!$A:$A,Rotación!$O:$O,0,0,-1),"")))),"")</f>
        <v>13680000</v>
      </c>
      <c r="K1025" s="13" t="str">
        <f>_xlfn.XLOOKUP(A1025,Rotación!$A:$A,Rotación!$P:$P,"",0,-1)</f>
        <v/>
      </c>
      <c r="L1025" s="25" t="e">
        <f t="shared" si="62"/>
        <v>#VALUE!</v>
      </c>
      <c r="M1025" s="26">
        <f t="shared" si="63"/>
        <v>0.85526315789473684</v>
      </c>
      <c r="N1025" s="22" t="str">
        <f>IFERROR(VLOOKUP(A1025,'Base ATR'!$1:$1048576,2,0),"")</f>
        <v/>
      </c>
      <c r="O1025" s="23" t="str">
        <f t="shared" ca="1" si="64"/>
        <v/>
      </c>
      <c r="P1025" t="str">
        <f t="shared" si="65"/>
        <v/>
      </c>
      <c r="R1025" t="e">
        <f>VLOOKUP(A1025,FORMULA!A:A,1,0)</f>
        <v>#N/A</v>
      </c>
    </row>
    <row r="1026" spans="1:18" x14ac:dyDescent="0.3">
      <c r="A1026" t="s">
        <v>6644</v>
      </c>
      <c r="B1026" t="str">
        <f>IFERROR(VLOOKUP(A1026,'Base ATP'!$1:$1048576,3,0),"")</f>
        <v>FORD</v>
      </c>
      <c r="C1026" s="19" t="str">
        <f>IFERROR(VLOOKUP(A1026,'Base ATP'!$1:$1048576,4,0),"")</f>
        <v>NUEVA RANGER</v>
      </c>
      <c r="D1026" s="20">
        <v>44100000</v>
      </c>
      <c r="E1026" s="20">
        <v>36000000</v>
      </c>
      <c r="F1026" s="13" t="s">
        <v>4033</v>
      </c>
      <c r="G1026" s="13">
        <f>IFERROR(IF($F1026="ALTA",$D1026*1.03,
IF($F1026="MEDIA",$D1026*1,
IF($F1026="BAJA",$D1026*0.92,
IF($F1026="LIQUIDAR",_xlfn.XLOOKUP(A1026,Rotación!$A:$A,Rotación!$O:$O,0,0,-1),"")))),"")</f>
        <v>44100000</v>
      </c>
      <c r="H1026" s="13">
        <f>IFERROR(IF($F1026="ALTA",$D1026*1,
IF($F1026="MEDIA",$D1026*0.97,
IF($F1026="BAJA",$D1026*0.9,
IF($F1026="LIQUIDAR",_xlfn.XLOOKUP(A1026,Rotación!$A:$A,Rotación!$O:$O,0,0,-1),"")))),"")</f>
        <v>42777000</v>
      </c>
      <c r="I1026" s="13">
        <f>IFERROR(IF($F1026="ALTA",$D1026*0.97,
IF($F1026="MEDIA",$D1026*0.94,
IF($F1026="BAJA",$D1026*0.87,
IF($F1026="LIQUIDAR",_xlfn.XLOOKUP(A1026,Rotación!$A:$A,Rotación!$O:$O,0,0,-1),"")))),"")</f>
        <v>41454000</v>
      </c>
      <c r="J1026" s="13">
        <f>IFERROR(IF($F1026="ALTA",$D1026*0.94,
IF($F1026="MEDIA",$D1026*0.9,
IF($F1026="BAJA",$D1026*0.85,
IF($F1026="LIQUIDAR",_xlfn.XLOOKUP(A1026,Rotación!$A:$A,Rotación!$O:$O,0,0,-1),"")))),"")</f>
        <v>39690000</v>
      </c>
      <c r="K1026" s="13" t="str">
        <f>_xlfn.XLOOKUP(A1026,Rotación!$A:$A,Rotación!$P:$P,"",0,-1)</f>
        <v/>
      </c>
      <c r="L1026" s="25" t="e">
        <f t="shared" ref="L1026:L1089" si="66">K1026-D1026</f>
        <v>#VALUE!</v>
      </c>
      <c r="M1026" s="26">
        <f t="shared" ref="M1026:M1089" si="67">E1026/D1026</f>
        <v>0.81632653061224492</v>
      </c>
      <c r="N1026" s="22" t="str">
        <f>IFERROR(VLOOKUP(A1026,'Base ATR'!$1:$1048576,2,0),"")</f>
        <v/>
      </c>
      <c r="O1026" s="23" t="str">
        <f t="shared" ca="1" si="64"/>
        <v/>
      </c>
      <c r="P1026" t="str">
        <f t="shared" si="65"/>
        <v/>
      </c>
      <c r="R1026" t="e">
        <f>VLOOKUP(A1026,FORMULA!A:A,1,0)</f>
        <v>#N/A</v>
      </c>
    </row>
    <row r="1027" spans="1:18" x14ac:dyDescent="0.3">
      <c r="A1027" t="s">
        <v>6645</v>
      </c>
      <c r="B1027" t="str">
        <f>IFERROR(VLOOKUP(A1027,'Base ATP'!$1:$1048576,3,0),"")</f>
        <v>GREAT WALL</v>
      </c>
      <c r="C1027" s="19" t="str">
        <f>IFERROR(VLOOKUP(A1027,'Base ATP'!$1:$1048576,4,0),"")</f>
        <v>WINGLE 7</v>
      </c>
      <c r="D1027" s="20">
        <v>11300000</v>
      </c>
      <c r="E1027" s="20">
        <v>9200000</v>
      </c>
      <c r="F1027" s="13" t="s">
        <v>4033</v>
      </c>
      <c r="G1027" s="13">
        <f>IFERROR(IF($F1027="ALTA",$D1027*1.03,
IF($F1027="MEDIA",$D1027*1,
IF($F1027="BAJA",$D1027*0.92,
IF($F1027="LIQUIDAR",_xlfn.XLOOKUP(A1027,Rotación!$A:$A,Rotación!$O:$O,0,0,-1),"")))),"")</f>
        <v>11300000</v>
      </c>
      <c r="H1027" s="13">
        <f>IFERROR(IF($F1027="ALTA",$D1027*1,
IF($F1027="MEDIA",$D1027*0.97,
IF($F1027="BAJA",$D1027*0.9,
IF($F1027="LIQUIDAR",_xlfn.XLOOKUP(A1027,Rotación!$A:$A,Rotación!$O:$O,0,0,-1),"")))),"")</f>
        <v>10961000</v>
      </c>
      <c r="I1027" s="13">
        <f>IFERROR(IF($F1027="ALTA",$D1027*0.97,
IF($F1027="MEDIA",$D1027*0.94,
IF($F1027="BAJA",$D1027*0.87,
IF($F1027="LIQUIDAR",_xlfn.XLOOKUP(A1027,Rotación!$A:$A,Rotación!$O:$O,0,0,-1),"")))),"")</f>
        <v>10622000</v>
      </c>
      <c r="J1027" s="13">
        <f>IFERROR(IF($F1027="ALTA",$D1027*0.94,
IF($F1027="MEDIA",$D1027*0.9,
IF($F1027="BAJA",$D1027*0.85,
IF($F1027="LIQUIDAR",_xlfn.XLOOKUP(A1027,Rotación!$A:$A,Rotación!$O:$O,0,0,-1),"")))),"")</f>
        <v>10170000</v>
      </c>
      <c r="K1027" s="13" t="str">
        <f>_xlfn.XLOOKUP(A1027,Rotación!$A:$A,Rotación!$P:$P,"",0,-1)</f>
        <v/>
      </c>
      <c r="L1027" s="25" t="e">
        <f t="shared" si="66"/>
        <v>#VALUE!</v>
      </c>
      <c r="M1027" s="26">
        <f t="shared" si="67"/>
        <v>0.81415929203539827</v>
      </c>
      <c r="N1027" s="22" t="str">
        <f>IFERROR(VLOOKUP(A1027,'Base ATR'!$1:$1048576,2,0),"")</f>
        <v/>
      </c>
      <c r="O1027" s="23" t="str">
        <f t="shared" ca="1" si="64"/>
        <v/>
      </c>
      <c r="P1027" t="str">
        <f t="shared" si="65"/>
        <v/>
      </c>
      <c r="R1027" t="e">
        <f>VLOOKUP(A1027,FORMULA!A:A,1,0)</f>
        <v>#N/A</v>
      </c>
    </row>
    <row r="1028" spans="1:18" x14ac:dyDescent="0.3">
      <c r="A1028" t="s">
        <v>6646</v>
      </c>
      <c r="B1028" t="str">
        <f>IFERROR(VLOOKUP(A1028,'Base ATP'!$1:$1048576,3,0),"")</f>
        <v>TOYOTA</v>
      </c>
      <c r="C1028" s="19" t="str">
        <f>IFERROR(VLOOKUP(A1028,'Base ATP'!$1:$1048576,4,0),"")</f>
        <v>RAV4</v>
      </c>
      <c r="D1028" s="20">
        <v>32600000</v>
      </c>
      <c r="E1028" s="20">
        <v>28000000</v>
      </c>
      <c r="F1028" s="13" t="s">
        <v>4033</v>
      </c>
      <c r="G1028" s="13">
        <f>IFERROR(IF($F1028="ALTA",$D1028*1.03,
IF($F1028="MEDIA",$D1028*1,
IF($F1028="BAJA",$D1028*0.92,
IF($F1028="LIQUIDAR",_xlfn.XLOOKUP(A1028,Rotación!$A:$A,Rotación!$O:$O,0,0,-1),"")))),"")</f>
        <v>32600000</v>
      </c>
      <c r="H1028" s="13">
        <f>IFERROR(IF($F1028="ALTA",$D1028*1,
IF($F1028="MEDIA",$D1028*0.97,
IF($F1028="BAJA",$D1028*0.9,
IF($F1028="LIQUIDAR",_xlfn.XLOOKUP(A1028,Rotación!$A:$A,Rotación!$O:$O,0,0,-1),"")))),"")</f>
        <v>31622000</v>
      </c>
      <c r="I1028" s="13">
        <f>IFERROR(IF($F1028="ALTA",$D1028*0.97,
IF($F1028="MEDIA",$D1028*0.94,
IF($F1028="BAJA",$D1028*0.87,
IF($F1028="LIQUIDAR",_xlfn.XLOOKUP(A1028,Rotación!$A:$A,Rotación!$O:$O,0,0,-1),"")))),"")</f>
        <v>30644000</v>
      </c>
      <c r="J1028" s="13">
        <f>IFERROR(IF($F1028="ALTA",$D1028*0.94,
IF($F1028="MEDIA",$D1028*0.9,
IF($F1028="BAJA",$D1028*0.85,
IF($F1028="LIQUIDAR",_xlfn.XLOOKUP(A1028,Rotación!$A:$A,Rotación!$O:$O,0,0,-1),"")))),"")</f>
        <v>29340000</v>
      </c>
      <c r="K1028" s="13" t="str">
        <f>_xlfn.XLOOKUP(A1028,Rotación!$A:$A,Rotación!$P:$P,"",0,-1)</f>
        <v/>
      </c>
      <c r="L1028" s="25" t="e">
        <f t="shared" si="66"/>
        <v>#VALUE!</v>
      </c>
      <c r="M1028" s="26">
        <f t="shared" si="67"/>
        <v>0.85889570552147243</v>
      </c>
      <c r="N1028" s="22" t="str">
        <f>IFERROR(VLOOKUP(A1028,'Base ATR'!$1:$1048576,2,0),"")</f>
        <v/>
      </c>
      <c r="O1028" s="23" t="str">
        <f t="shared" ca="1" si="64"/>
        <v/>
      </c>
      <c r="P1028" t="str">
        <f t="shared" si="65"/>
        <v/>
      </c>
      <c r="R1028" t="e">
        <f>VLOOKUP(A1028,FORMULA!A:A,1,0)</f>
        <v>#N/A</v>
      </c>
    </row>
    <row r="1029" spans="1:18" x14ac:dyDescent="0.3">
      <c r="A1029" t="s">
        <v>5567</v>
      </c>
      <c r="B1029" t="str">
        <f>IFERROR(VLOOKUP(A1029,'Base ATP'!$1:$1048576,3,0),"")</f>
        <v>CHERY</v>
      </c>
      <c r="C1029" s="19" t="str">
        <f>IFERROR(VLOOKUP(A1029,'Base ATP'!$1:$1048576,4,0),"")</f>
        <v>TIGGO 8</v>
      </c>
      <c r="D1029" s="20">
        <v>11000000</v>
      </c>
      <c r="E1029" s="20">
        <v>8800000</v>
      </c>
      <c r="F1029" s="13" t="s">
        <v>4033</v>
      </c>
      <c r="G1029" s="13">
        <f>IFERROR(IF($F1029="ALTA",$D1029*1.03,
IF($F1029="MEDIA",$D1029*1,
IF($F1029="BAJA",$D1029*0.92,
IF($F1029="LIQUIDAR",_xlfn.XLOOKUP(A1029,Rotación!$A:$A,Rotación!$O:$O,0,0,-1),"")))),"")</f>
        <v>11000000</v>
      </c>
      <c r="H1029" s="13">
        <f>IFERROR(IF($F1029="ALTA",$D1029*1,
IF($F1029="MEDIA",$D1029*0.97,
IF($F1029="BAJA",$D1029*0.9,
IF($F1029="LIQUIDAR",_xlfn.XLOOKUP(A1029,Rotación!$A:$A,Rotación!$O:$O,0,0,-1),"")))),"")</f>
        <v>10670000</v>
      </c>
      <c r="I1029" s="13">
        <f>IFERROR(IF($F1029="ALTA",$D1029*0.97,
IF($F1029="MEDIA",$D1029*0.94,
IF($F1029="BAJA",$D1029*0.87,
IF($F1029="LIQUIDAR",_xlfn.XLOOKUP(A1029,Rotación!$A:$A,Rotación!$O:$O,0,0,-1),"")))),"")</f>
        <v>10340000</v>
      </c>
      <c r="J1029" s="13">
        <f>IFERROR(IF($F1029="ALTA",$D1029*0.94,
IF($F1029="MEDIA",$D1029*0.9,
IF($F1029="BAJA",$D1029*0.85,
IF($F1029="LIQUIDAR",_xlfn.XLOOKUP(A1029,Rotación!$A:$A,Rotación!$O:$O,0,0,-1),"")))),"")</f>
        <v>9900000</v>
      </c>
      <c r="K1029" s="13" t="str">
        <f>_xlfn.XLOOKUP(A1029,Rotación!$A:$A,Rotación!$P:$P,"",0,-1)</f>
        <v/>
      </c>
      <c r="L1029" s="25" t="e">
        <f t="shared" si="66"/>
        <v>#VALUE!</v>
      </c>
      <c r="M1029" s="26">
        <f t="shared" si="67"/>
        <v>0.8</v>
      </c>
      <c r="N1029" s="22" t="str">
        <f>IFERROR(VLOOKUP(A1029,'Base ATR'!$1:$1048576,2,0),"")</f>
        <v/>
      </c>
      <c r="O1029" s="23" t="str">
        <f t="shared" ca="1" si="64"/>
        <v/>
      </c>
      <c r="P1029" t="str">
        <f t="shared" si="65"/>
        <v/>
      </c>
      <c r="R1029" t="e">
        <f>VLOOKUP(A1029,FORMULA!A:A,1,0)</f>
        <v>#N/A</v>
      </c>
    </row>
    <row r="1030" spans="1:18" x14ac:dyDescent="0.3">
      <c r="A1030" t="s">
        <v>6647</v>
      </c>
      <c r="B1030" t="str">
        <f>IFERROR(VLOOKUP(A1030,'Base ATP'!$1:$1048576,3,0),"")</f>
        <v>KIA</v>
      </c>
      <c r="C1030" s="19" t="str">
        <f>IFERROR(VLOOKUP(A1030,'Base ATP'!$1:$1048576,4,0),"")</f>
        <v>SPORTAGE</v>
      </c>
      <c r="D1030" s="20">
        <v>25900000</v>
      </c>
      <c r="E1030" s="20">
        <v>21000000</v>
      </c>
      <c r="F1030" s="13" t="s">
        <v>4033</v>
      </c>
      <c r="G1030" s="13">
        <f>IFERROR(IF($F1030="ALTA",$D1030*1.03,
IF($F1030="MEDIA",$D1030*1,
IF($F1030="BAJA",$D1030*0.92,
IF($F1030="LIQUIDAR",_xlfn.XLOOKUP(A1030,Rotación!$A:$A,Rotación!$O:$O,0,0,-1),"")))),"")</f>
        <v>25900000</v>
      </c>
      <c r="H1030" s="13">
        <f>IFERROR(IF($F1030="ALTA",$D1030*1,
IF($F1030="MEDIA",$D1030*0.97,
IF($F1030="BAJA",$D1030*0.9,
IF($F1030="LIQUIDAR",_xlfn.XLOOKUP(A1030,Rotación!$A:$A,Rotación!$O:$O,0,0,-1),"")))),"")</f>
        <v>25123000</v>
      </c>
      <c r="I1030" s="13">
        <f>IFERROR(IF($F1030="ALTA",$D1030*0.97,
IF($F1030="MEDIA",$D1030*0.94,
IF($F1030="BAJA",$D1030*0.87,
IF($F1030="LIQUIDAR",_xlfn.XLOOKUP(A1030,Rotación!$A:$A,Rotación!$O:$O,0,0,-1),"")))),"")</f>
        <v>24346000</v>
      </c>
      <c r="J1030" s="13">
        <f>IFERROR(IF($F1030="ALTA",$D1030*0.94,
IF($F1030="MEDIA",$D1030*0.9,
IF($F1030="BAJA",$D1030*0.85,
IF($F1030="LIQUIDAR",_xlfn.XLOOKUP(A1030,Rotación!$A:$A,Rotación!$O:$O,0,0,-1),"")))),"")</f>
        <v>23310000</v>
      </c>
      <c r="K1030" s="13" t="str">
        <f>_xlfn.XLOOKUP(A1030,Rotación!$A:$A,Rotación!$P:$P,"",0,-1)</f>
        <v/>
      </c>
      <c r="L1030" s="25" t="e">
        <f t="shared" si="66"/>
        <v>#VALUE!</v>
      </c>
      <c r="M1030" s="26">
        <f t="shared" si="67"/>
        <v>0.81081081081081086</v>
      </c>
      <c r="N1030" s="22" t="str">
        <f>IFERROR(VLOOKUP(A1030,'Base ATR'!$1:$1048576,2,0),"")</f>
        <v/>
      </c>
      <c r="O1030" s="23" t="str">
        <f t="shared" ca="1" si="64"/>
        <v/>
      </c>
      <c r="P1030" t="str">
        <f t="shared" si="65"/>
        <v/>
      </c>
      <c r="R1030" t="e">
        <f>VLOOKUP(A1030,FORMULA!A:A,1,0)</f>
        <v>#N/A</v>
      </c>
    </row>
    <row r="1031" spans="1:18" x14ac:dyDescent="0.3">
      <c r="A1031" t="s">
        <v>6648</v>
      </c>
      <c r="B1031" t="str">
        <f>IFERROR(VLOOKUP(A1031,'Base ATP'!$1:$1048576,3,0),"")</f>
        <v>CHEVROLET</v>
      </c>
      <c r="C1031" s="19" t="str">
        <f>IFERROR(VLOOKUP(A1031,'Base ATP'!$1:$1048576,4,0),"")</f>
        <v>SILVERADO</v>
      </c>
      <c r="D1031" s="20">
        <v>45400000</v>
      </c>
      <c r="E1031" s="20">
        <v>38000000</v>
      </c>
      <c r="F1031" s="13" t="s">
        <v>5398</v>
      </c>
      <c r="G1031" s="13">
        <f>IFERROR(IF($F1031="ALTA",$D1031*1.03,
IF($F1031="MEDIA",$D1031*1,
IF($F1031="BAJA",$D1031*0.92,
IF($F1031="LIQUIDAR",_xlfn.XLOOKUP(A1031,Rotación!$A:$A,Rotación!$O:$O,0,0,-1),"")))),"")</f>
        <v>41768000</v>
      </c>
      <c r="H1031" s="13">
        <f>IFERROR(IF($F1031="ALTA",$D1031*1,
IF($F1031="MEDIA",$D1031*0.97,
IF($F1031="BAJA",$D1031*0.9,
IF($F1031="LIQUIDAR",_xlfn.XLOOKUP(A1031,Rotación!$A:$A,Rotación!$O:$O,0,0,-1),"")))),"")</f>
        <v>40860000</v>
      </c>
      <c r="I1031" s="13">
        <f>IFERROR(IF($F1031="ALTA",$D1031*0.97,
IF($F1031="MEDIA",$D1031*0.94,
IF($F1031="BAJA",$D1031*0.87,
IF($F1031="LIQUIDAR",_xlfn.XLOOKUP(A1031,Rotación!$A:$A,Rotación!$O:$O,0,0,-1),"")))),"")</f>
        <v>39498000</v>
      </c>
      <c r="J1031" s="13">
        <f>IFERROR(IF($F1031="ALTA",$D1031*0.94,
IF($F1031="MEDIA",$D1031*0.9,
IF($F1031="BAJA",$D1031*0.85,
IF($F1031="LIQUIDAR",_xlfn.XLOOKUP(A1031,Rotación!$A:$A,Rotación!$O:$O,0,0,-1),"")))),"")</f>
        <v>38590000</v>
      </c>
      <c r="K1031" s="13" t="str">
        <f>_xlfn.XLOOKUP(A1031,Rotación!$A:$A,Rotación!$P:$P,"",0,-1)</f>
        <v/>
      </c>
      <c r="L1031" s="25" t="e">
        <f t="shared" si="66"/>
        <v>#VALUE!</v>
      </c>
      <c r="M1031" s="26">
        <f t="shared" si="67"/>
        <v>0.83700440528634357</v>
      </c>
      <c r="N1031" s="22" t="str">
        <f>IFERROR(VLOOKUP(A1031,'Base ATR'!$1:$1048576,2,0),"")</f>
        <v/>
      </c>
      <c r="O1031" s="23" t="str">
        <f t="shared" ca="1" si="64"/>
        <v/>
      </c>
      <c r="P1031" t="str">
        <f t="shared" si="65"/>
        <v/>
      </c>
      <c r="R1031" t="e">
        <f>VLOOKUP(A1031,FORMULA!A:A,1,0)</f>
        <v>#N/A</v>
      </c>
    </row>
    <row r="1032" spans="1:18" x14ac:dyDescent="0.3">
      <c r="A1032" t="s">
        <v>6268</v>
      </c>
      <c r="B1032" t="str">
        <f>IFERROR(VLOOKUP(A1032,'Base ATP'!$1:$1048576,3,0),"")</f>
        <v>SUBARU</v>
      </c>
      <c r="C1032" s="19" t="str">
        <f>IFERROR(VLOOKUP(A1032,'Base ATP'!$1:$1048576,4,0),"")</f>
        <v>OUTBACK ALL NEW</v>
      </c>
      <c r="D1032" s="20">
        <v>14700000</v>
      </c>
      <c r="E1032" s="20">
        <v>11500000</v>
      </c>
      <c r="F1032" s="13" t="s">
        <v>5398</v>
      </c>
      <c r="G1032" s="13">
        <f>IFERROR(IF($F1032="ALTA",$D1032*1.03,
IF($F1032="MEDIA",$D1032*1,
IF($F1032="BAJA",$D1032*0.92,
IF($F1032="LIQUIDAR",_xlfn.XLOOKUP(A1032,Rotación!$A:$A,Rotación!$O:$O,0,0,-1),"")))),"")</f>
        <v>13524000</v>
      </c>
      <c r="H1032" s="13">
        <f>IFERROR(IF($F1032="ALTA",$D1032*1,
IF($F1032="MEDIA",$D1032*0.97,
IF($F1032="BAJA",$D1032*0.9,
IF($F1032="LIQUIDAR",_xlfn.XLOOKUP(A1032,Rotación!$A:$A,Rotación!$O:$O,0,0,-1),"")))),"")</f>
        <v>13230000</v>
      </c>
      <c r="I1032" s="13">
        <f>IFERROR(IF($F1032="ALTA",$D1032*0.97,
IF($F1032="MEDIA",$D1032*0.94,
IF($F1032="BAJA",$D1032*0.87,
IF($F1032="LIQUIDAR",_xlfn.XLOOKUP(A1032,Rotación!$A:$A,Rotación!$O:$O,0,0,-1),"")))),"")</f>
        <v>12789000</v>
      </c>
      <c r="J1032" s="13">
        <f>IFERROR(IF($F1032="ALTA",$D1032*0.94,
IF($F1032="MEDIA",$D1032*0.9,
IF($F1032="BAJA",$D1032*0.85,
IF($F1032="LIQUIDAR",_xlfn.XLOOKUP(A1032,Rotación!$A:$A,Rotación!$O:$O,0,0,-1),"")))),"")</f>
        <v>12495000</v>
      </c>
      <c r="K1032" s="13" t="str">
        <f>_xlfn.XLOOKUP(A1032,Rotación!$A:$A,Rotación!$P:$P,"",0,-1)</f>
        <v/>
      </c>
      <c r="L1032" s="25" t="e">
        <f t="shared" si="66"/>
        <v>#VALUE!</v>
      </c>
      <c r="M1032" s="26">
        <f t="shared" si="67"/>
        <v>0.78231292517006801</v>
      </c>
      <c r="N1032" s="22" t="str">
        <f>IFERROR(VLOOKUP(A1032,'Base ATR'!$1:$1048576,2,0),"")</f>
        <v/>
      </c>
      <c r="O1032" s="23" t="str">
        <f t="shared" ca="1" si="64"/>
        <v/>
      </c>
      <c r="P1032" t="str">
        <f t="shared" si="65"/>
        <v/>
      </c>
      <c r="R1032" t="e">
        <f>VLOOKUP(A1032,FORMULA!A:A,1,0)</f>
        <v>#N/A</v>
      </c>
    </row>
    <row r="1033" spans="1:18" x14ac:dyDescent="0.3">
      <c r="A1033" t="s">
        <v>6649</v>
      </c>
      <c r="B1033" t="str">
        <f>IFERROR(VLOOKUP(A1033,'Base ATP'!$1:$1048576,3,0),"")</f>
        <v>FORD</v>
      </c>
      <c r="C1033" s="19" t="str">
        <f>IFERROR(VLOOKUP(A1033,'Base ATP'!$1:$1048576,4,0),"")</f>
        <v>MAVERICK</v>
      </c>
      <c r="D1033" s="20">
        <v>22500000</v>
      </c>
      <c r="E1033" s="20">
        <v>18800000</v>
      </c>
      <c r="F1033" s="13" t="s">
        <v>5398</v>
      </c>
      <c r="G1033" s="13">
        <f>IFERROR(IF($F1033="ALTA",$D1033*1.03,
IF($F1033="MEDIA",$D1033*1,
IF($F1033="BAJA",$D1033*0.92,
IF($F1033="LIQUIDAR",_xlfn.XLOOKUP(A1033,Rotación!$A:$A,Rotación!$O:$O,0,0,-1),"")))),"")</f>
        <v>20700000</v>
      </c>
      <c r="H1033" s="13">
        <f>IFERROR(IF($F1033="ALTA",$D1033*1,
IF($F1033="MEDIA",$D1033*0.97,
IF($F1033="BAJA",$D1033*0.9,
IF($F1033="LIQUIDAR",_xlfn.XLOOKUP(A1033,Rotación!$A:$A,Rotación!$O:$O,0,0,-1),"")))),"")</f>
        <v>20250000</v>
      </c>
      <c r="I1033" s="13">
        <f>IFERROR(IF($F1033="ALTA",$D1033*0.97,
IF($F1033="MEDIA",$D1033*0.94,
IF($F1033="BAJA",$D1033*0.87,
IF($F1033="LIQUIDAR",_xlfn.XLOOKUP(A1033,Rotación!$A:$A,Rotación!$O:$O,0,0,-1),"")))),"")</f>
        <v>19575000</v>
      </c>
      <c r="J1033" s="13">
        <f>IFERROR(IF($F1033="ALTA",$D1033*0.94,
IF($F1033="MEDIA",$D1033*0.9,
IF($F1033="BAJA",$D1033*0.85,
IF($F1033="LIQUIDAR",_xlfn.XLOOKUP(A1033,Rotación!$A:$A,Rotación!$O:$O,0,0,-1),"")))),"")</f>
        <v>19125000</v>
      </c>
      <c r="K1033" s="13" t="str">
        <f>_xlfn.XLOOKUP(A1033,Rotación!$A:$A,Rotación!$P:$P,"",0,-1)</f>
        <v/>
      </c>
      <c r="L1033" s="25" t="e">
        <f t="shared" si="66"/>
        <v>#VALUE!</v>
      </c>
      <c r="M1033" s="26">
        <f t="shared" si="67"/>
        <v>0.83555555555555561</v>
      </c>
      <c r="N1033" s="22">
        <f>IFERROR(VLOOKUP(A1033,'Base ATR'!$1:$1048576,2,0),"")</f>
        <v>46160.698611111111</v>
      </c>
      <c r="O1033" s="23">
        <f t="shared" ca="1" si="64"/>
        <v>65.301388888889051</v>
      </c>
      <c r="P1033" t="str">
        <f t="shared" si="65"/>
        <v>SOBRE MERCADO</v>
      </c>
      <c r="R1033" t="e">
        <f>VLOOKUP(A1033,FORMULA!A:A,1,0)</f>
        <v>#N/A</v>
      </c>
    </row>
    <row r="1034" spans="1:18" x14ac:dyDescent="0.3">
      <c r="A1034" t="s">
        <v>4794</v>
      </c>
      <c r="B1034" t="str">
        <f>IFERROR(VLOOKUP(A1034,'Base ATP'!$1:$1048576,3,0),"")</f>
        <v>JEEP</v>
      </c>
      <c r="C1034" s="19" t="str">
        <f>IFERROR(VLOOKUP(A1034,'Base ATP'!$1:$1048576,4,0),"")</f>
        <v>GRAND CHEROKEE</v>
      </c>
      <c r="D1034" s="20">
        <v>38900000</v>
      </c>
      <c r="E1034" s="20">
        <v>33000000</v>
      </c>
      <c r="F1034" s="13" t="s">
        <v>4033</v>
      </c>
      <c r="G1034" s="13">
        <f>IFERROR(IF($F1034="ALTA",$D1034*1.03,
IF($F1034="MEDIA",$D1034*1,
IF($F1034="BAJA",$D1034*0.92,
IF($F1034="LIQUIDAR",_xlfn.XLOOKUP(A1034,Rotación!$A:$A,Rotación!$O:$O,0,0,-1),"")))),"")</f>
        <v>38900000</v>
      </c>
      <c r="H1034" s="13">
        <f>IFERROR(IF($F1034="ALTA",$D1034*1,
IF($F1034="MEDIA",$D1034*0.97,
IF($F1034="BAJA",$D1034*0.9,
IF($F1034="LIQUIDAR",_xlfn.XLOOKUP(A1034,Rotación!$A:$A,Rotación!$O:$O,0,0,-1),"")))),"")</f>
        <v>37733000</v>
      </c>
      <c r="I1034" s="13">
        <f>IFERROR(IF($F1034="ALTA",$D1034*0.97,
IF($F1034="MEDIA",$D1034*0.94,
IF($F1034="BAJA",$D1034*0.87,
IF($F1034="LIQUIDAR",_xlfn.XLOOKUP(A1034,Rotación!$A:$A,Rotación!$O:$O,0,0,-1),"")))),"")</f>
        <v>36566000</v>
      </c>
      <c r="J1034" s="13">
        <f>IFERROR(IF($F1034="ALTA",$D1034*0.94,
IF($F1034="MEDIA",$D1034*0.9,
IF($F1034="BAJA",$D1034*0.85,
IF($F1034="LIQUIDAR",_xlfn.XLOOKUP(A1034,Rotación!$A:$A,Rotación!$O:$O,0,0,-1),"")))),"")</f>
        <v>35010000</v>
      </c>
      <c r="K1034" s="13" t="str">
        <f>_xlfn.XLOOKUP(A1034,Rotación!$A:$A,Rotación!$P:$P,"",0,-1)</f>
        <v/>
      </c>
      <c r="L1034" s="25" t="e">
        <f t="shared" si="66"/>
        <v>#VALUE!</v>
      </c>
      <c r="M1034" s="26">
        <f t="shared" si="67"/>
        <v>0.84832904884318761</v>
      </c>
      <c r="N1034" s="22" t="str">
        <f>IFERROR(VLOOKUP(A1034,'Base ATR'!$1:$1048576,2,0),"")</f>
        <v/>
      </c>
      <c r="O1034" s="23" t="str">
        <f t="shared" ca="1" si="64"/>
        <v/>
      </c>
      <c r="P1034" t="str">
        <f t="shared" si="65"/>
        <v/>
      </c>
      <c r="R1034" t="e">
        <f>VLOOKUP(A1034,FORMULA!A:A,1,0)</f>
        <v>#N/A</v>
      </c>
    </row>
    <row r="1035" spans="1:18" x14ac:dyDescent="0.3">
      <c r="A1035" t="s">
        <v>6650</v>
      </c>
      <c r="B1035" t="str">
        <f>IFERROR(VLOOKUP(A1035,'Base ATP'!$1:$1048576,3,0),"")</f>
        <v>KIA</v>
      </c>
      <c r="C1035" s="19" t="str">
        <f>IFERROR(VLOOKUP(A1035,'Base ATP'!$1:$1048576,4,0),"")</f>
        <v>NUEVO SELTOS</v>
      </c>
      <c r="D1035" s="20">
        <v>15800000</v>
      </c>
      <c r="E1035" s="20">
        <v>12500000</v>
      </c>
      <c r="F1035" s="13" t="s">
        <v>4033</v>
      </c>
      <c r="G1035" s="13">
        <f>IFERROR(IF($F1035="ALTA",$D1035*1.03,
IF($F1035="MEDIA",$D1035*1,
IF($F1035="BAJA",$D1035*0.92,
IF($F1035="LIQUIDAR",_xlfn.XLOOKUP(A1035,Rotación!$A:$A,Rotación!$O:$O,0,0,-1),"")))),"")</f>
        <v>15800000</v>
      </c>
      <c r="H1035" s="13">
        <f>IFERROR(IF($F1035="ALTA",$D1035*1,
IF($F1035="MEDIA",$D1035*0.97,
IF($F1035="BAJA",$D1035*0.9,
IF($F1035="LIQUIDAR",_xlfn.XLOOKUP(A1035,Rotación!$A:$A,Rotación!$O:$O,0,0,-1),"")))),"")</f>
        <v>15326000</v>
      </c>
      <c r="I1035" s="13">
        <f>IFERROR(IF($F1035="ALTA",$D1035*0.97,
IF($F1035="MEDIA",$D1035*0.94,
IF($F1035="BAJA",$D1035*0.87,
IF($F1035="LIQUIDAR",_xlfn.XLOOKUP(A1035,Rotación!$A:$A,Rotación!$O:$O,0,0,-1),"")))),"")</f>
        <v>14852000</v>
      </c>
      <c r="J1035" s="13">
        <f>IFERROR(IF($F1035="ALTA",$D1035*0.94,
IF($F1035="MEDIA",$D1035*0.9,
IF($F1035="BAJA",$D1035*0.85,
IF($F1035="LIQUIDAR",_xlfn.XLOOKUP(A1035,Rotación!$A:$A,Rotación!$O:$O,0,0,-1),"")))),"")</f>
        <v>14220000</v>
      </c>
      <c r="K1035" s="13" t="str">
        <f>_xlfn.XLOOKUP(A1035,Rotación!$A:$A,Rotación!$P:$P,"",0,-1)</f>
        <v/>
      </c>
      <c r="L1035" s="25" t="e">
        <f t="shared" si="66"/>
        <v>#VALUE!</v>
      </c>
      <c r="M1035" s="26">
        <f t="shared" si="67"/>
        <v>0.79113924050632911</v>
      </c>
      <c r="N1035" s="22" t="str">
        <f>IFERROR(VLOOKUP(A1035,'Base ATR'!$1:$1048576,2,0),"")</f>
        <v/>
      </c>
      <c r="O1035" s="23" t="str">
        <f t="shared" ca="1" si="64"/>
        <v/>
      </c>
      <c r="P1035" t="str">
        <f t="shared" si="65"/>
        <v/>
      </c>
      <c r="R1035" t="e">
        <f>VLOOKUP(A1035,FORMULA!A:A,1,0)</f>
        <v>#N/A</v>
      </c>
    </row>
    <row r="1036" spans="1:18" x14ac:dyDescent="0.3">
      <c r="A1036" t="s">
        <v>6649</v>
      </c>
      <c r="B1036" t="str">
        <f>IFERROR(VLOOKUP(A1036,'Base ATP'!$1:$1048576,3,0),"")</f>
        <v>FORD</v>
      </c>
      <c r="C1036" s="19" t="str">
        <f>IFERROR(VLOOKUP(A1036,'Base ATP'!$1:$1048576,4,0),"")</f>
        <v>MAVERICK</v>
      </c>
      <c r="D1036" s="20">
        <v>22500000</v>
      </c>
      <c r="E1036" s="20">
        <v>19500000</v>
      </c>
      <c r="F1036" s="13" t="s">
        <v>4033</v>
      </c>
      <c r="G1036" s="13">
        <f>IFERROR(IF($F1036="ALTA",$D1036*1.03,
IF($F1036="MEDIA",$D1036*1,
IF($F1036="BAJA",$D1036*0.92,
IF($F1036="LIQUIDAR",_xlfn.XLOOKUP(A1036,Rotación!$A:$A,Rotación!$O:$O,0,0,-1),"")))),"")</f>
        <v>22500000</v>
      </c>
      <c r="H1036" s="13">
        <f>IFERROR(IF($F1036="ALTA",$D1036*1,
IF($F1036="MEDIA",$D1036*0.97,
IF($F1036="BAJA",$D1036*0.9,
IF($F1036="LIQUIDAR",_xlfn.XLOOKUP(A1036,Rotación!$A:$A,Rotación!$O:$O,0,0,-1),"")))),"")</f>
        <v>21825000</v>
      </c>
      <c r="I1036" s="13">
        <f>IFERROR(IF($F1036="ALTA",$D1036*0.97,
IF($F1036="MEDIA",$D1036*0.94,
IF($F1036="BAJA",$D1036*0.87,
IF($F1036="LIQUIDAR",_xlfn.XLOOKUP(A1036,Rotación!$A:$A,Rotación!$O:$O,0,0,-1),"")))),"")</f>
        <v>21150000</v>
      </c>
      <c r="J1036" s="13">
        <f>IFERROR(IF($F1036="ALTA",$D1036*0.94,
IF($F1036="MEDIA",$D1036*0.9,
IF($F1036="BAJA",$D1036*0.85,
IF($F1036="LIQUIDAR",_xlfn.XLOOKUP(A1036,Rotación!$A:$A,Rotación!$O:$O,0,0,-1),"")))),"")</f>
        <v>20250000</v>
      </c>
      <c r="K1036" s="13" t="str">
        <f>_xlfn.XLOOKUP(A1036,Rotación!$A:$A,Rotación!$P:$P,"",0,-1)</f>
        <v/>
      </c>
      <c r="L1036" s="25" t="e">
        <f t="shared" si="66"/>
        <v>#VALUE!</v>
      </c>
      <c r="M1036" s="26">
        <f t="shared" si="67"/>
        <v>0.8666666666666667</v>
      </c>
      <c r="N1036" s="22">
        <f>IFERROR(VLOOKUP(A1036,'Base ATR'!$1:$1048576,2,0),"")</f>
        <v>46160.698611111111</v>
      </c>
      <c r="O1036" s="23">
        <f t="shared" ca="1" si="64"/>
        <v>65.301388888889051</v>
      </c>
      <c r="P1036" t="str">
        <f t="shared" si="65"/>
        <v>SOBRE MERCADO</v>
      </c>
      <c r="R1036" t="e">
        <f>VLOOKUP(A1036,FORMULA!A:A,1,0)</f>
        <v>#N/A</v>
      </c>
    </row>
    <row r="1037" spans="1:18" x14ac:dyDescent="0.3">
      <c r="A1037" t="s">
        <v>5047</v>
      </c>
      <c r="B1037" t="str">
        <f>IFERROR(VLOOKUP(A1037,'Base ATP'!$1:$1048576,3,0),"")</f>
        <v>PEUGEOT</v>
      </c>
      <c r="C1037" s="19" t="str">
        <f>IFERROR(VLOOKUP(A1037,'Base ATP'!$1:$1048576,4,0),"")</f>
        <v>NUEVO 2008</v>
      </c>
      <c r="D1037" s="20">
        <v>13300000</v>
      </c>
      <c r="E1037" s="20">
        <v>11600000</v>
      </c>
      <c r="F1037" s="13" t="s">
        <v>4033</v>
      </c>
      <c r="G1037" s="13">
        <f>IFERROR(IF($F1037="ALTA",$D1037*1.03,
IF($F1037="MEDIA",$D1037*1,
IF($F1037="BAJA",$D1037*0.92,
IF($F1037="LIQUIDAR",_xlfn.XLOOKUP(A1037,Rotación!$A:$A,Rotación!$O:$O,0,0,-1),"")))),"")</f>
        <v>13300000</v>
      </c>
      <c r="H1037" s="13">
        <f>IFERROR(IF($F1037="ALTA",$D1037*1,
IF($F1037="MEDIA",$D1037*0.97,
IF($F1037="BAJA",$D1037*0.9,
IF($F1037="LIQUIDAR",_xlfn.XLOOKUP(A1037,Rotación!$A:$A,Rotación!$O:$O,0,0,-1),"")))),"")</f>
        <v>12901000</v>
      </c>
      <c r="I1037" s="13">
        <f>IFERROR(IF($F1037="ALTA",$D1037*0.97,
IF($F1037="MEDIA",$D1037*0.94,
IF($F1037="BAJA",$D1037*0.87,
IF($F1037="LIQUIDAR",_xlfn.XLOOKUP(A1037,Rotación!$A:$A,Rotación!$O:$O,0,0,-1),"")))),"")</f>
        <v>12502000</v>
      </c>
      <c r="J1037" s="13">
        <f>IFERROR(IF($F1037="ALTA",$D1037*0.94,
IF($F1037="MEDIA",$D1037*0.9,
IF($F1037="BAJA",$D1037*0.85,
IF($F1037="LIQUIDAR",_xlfn.XLOOKUP(A1037,Rotación!$A:$A,Rotación!$O:$O,0,0,-1),"")))),"")</f>
        <v>11970000</v>
      </c>
      <c r="K1037" s="13" t="str">
        <f>_xlfn.XLOOKUP(A1037,Rotación!$A:$A,Rotación!$P:$P,"",0,-1)</f>
        <v/>
      </c>
      <c r="L1037" s="25" t="e">
        <f t="shared" si="66"/>
        <v>#VALUE!</v>
      </c>
      <c r="M1037" s="26">
        <f t="shared" si="67"/>
        <v>0.8721804511278195</v>
      </c>
      <c r="N1037" s="22" t="str">
        <f>IFERROR(VLOOKUP(A1037,'Base ATR'!$1:$1048576,2,0),"")</f>
        <v/>
      </c>
      <c r="O1037" s="23" t="str">
        <f t="shared" ca="1" si="64"/>
        <v/>
      </c>
      <c r="P1037" t="str">
        <f t="shared" si="65"/>
        <v/>
      </c>
      <c r="R1037" t="e">
        <f>VLOOKUP(A1037,FORMULA!A:A,1,0)</f>
        <v>#N/A</v>
      </c>
    </row>
    <row r="1038" spans="1:18" x14ac:dyDescent="0.3">
      <c r="A1038" t="s">
        <v>6651</v>
      </c>
      <c r="B1038" t="str">
        <f>IFERROR(VLOOKUP(A1038,'Base ATP'!$1:$1048576,3,0),"")</f>
        <v>HAVAL</v>
      </c>
      <c r="C1038" s="19" t="str">
        <f>IFERROR(VLOOKUP(A1038,'Base ATP'!$1:$1048576,4,0),"")</f>
        <v>JOLION</v>
      </c>
      <c r="D1038" s="20">
        <v>17300000</v>
      </c>
      <c r="E1038" s="20">
        <v>13000000</v>
      </c>
      <c r="F1038" s="13" t="s">
        <v>4033</v>
      </c>
      <c r="G1038" s="13">
        <f>IFERROR(IF($F1038="ALTA",$D1038*1.03,
IF($F1038="MEDIA",$D1038*1,
IF($F1038="BAJA",$D1038*0.92,
IF($F1038="LIQUIDAR",_xlfn.XLOOKUP(A1038,Rotación!$A:$A,Rotación!$O:$O,0,0,-1),"")))),"")</f>
        <v>17300000</v>
      </c>
      <c r="H1038" s="13">
        <f>IFERROR(IF($F1038="ALTA",$D1038*1,
IF($F1038="MEDIA",$D1038*0.97,
IF($F1038="BAJA",$D1038*0.9,
IF($F1038="LIQUIDAR",_xlfn.XLOOKUP(A1038,Rotación!$A:$A,Rotación!$O:$O,0,0,-1),"")))),"")</f>
        <v>16781000</v>
      </c>
      <c r="I1038" s="13">
        <f>IFERROR(IF($F1038="ALTA",$D1038*0.97,
IF($F1038="MEDIA",$D1038*0.94,
IF($F1038="BAJA",$D1038*0.87,
IF($F1038="LIQUIDAR",_xlfn.XLOOKUP(A1038,Rotación!$A:$A,Rotación!$O:$O,0,0,-1),"")))),"")</f>
        <v>16262000</v>
      </c>
      <c r="J1038" s="13">
        <f>IFERROR(IF($F1038="ALTA",$D1038*0.94,
IF($F1038="MEDIA",$D1038*0.9,
IF($F1038="BAJA",$D1038*0.85,
IF($F1038="LIQUIDAR",_xlfn.XLOOKUP(A1038,Rotación!$A:$A,Rotación!$O:$O,0,0,-1),"")))),"")</f>
        <v>15570000</v>
      </c>
      <c r="K1038" s="13" t="str">
        <f>_xlfn.XLOOKUP(A1038,Rotación!$A:$A,Rotación!$P:$P,"",0,-1)</f>
        <v/>
      </c>
      <c r="L1038" s="25" t="e">
        <f t="shared" si="66"/>
        <v>#VALUE!</v>
      </c>
      <c r="M1038" s="26">
        <f t="shared" si="67"/>
        <v>0.75144508670520227</v>
      </c>
      <c r="N1038" s="22" t="str">
        <f>IFERROR(VLOOKUP(A1038,'Base ATR'!$1:$1048576,2,0),"")</f>
        <v/>
      </c>
      <c r="O1038" s="23" t="str">
        <f t="shared" ca="1" si="64"/>
        <v/>
      </c>
      <c r="P1038" t="str">
        <f t="shared" si="65"/>
        <v/>
      </c>
      <c r="R1038" t="e">
        <f>VLOOKUP(A1038,FORMULA!A:A,1,0)</f>
        <v>#N/A</v>
      </c>
    </row>
    <row r="1039" spans="1:18" x14ac:dyDescent="0.3">
      <c r="A1039" t="s">
        <v>6652</v>
      </c>
      <c r="B1039" t="str">
        <f>IFERROR(VLOOKUP(A1039,'Base ATP'!$1:$1048576,3,0),"")</f>
        <v>JAC</v>
      </c>
      <c r="C1039" s="19" t="str">
        <f>IFERROR(VLOOKUP(A1039,'Base ATP'!$1:$1048576,4,0),"")</f>
        <v>JS4</v>
      </c>
      <c r="D1039" s="20">
        <v>10800000</v>
      </c>
      <c r="E1039" s="20">
        <v>8500000</v>
      </c>
      <c r="F1039" s="13" t="s">
        <v>4033</v>
      </c>
      <c r="G1039" s="13">
        <f>IFERROR(IF($F1039="ALTA",$D1039*1.03,
IF($F1039="MEDIA",$D1039*1,
IF($F1039="BAJA",$D1039*0.92,
IF($F1039="LIQUIDAR",_xlfn.XLOOKUP(A1039,Rotación!$A:$A,Rotación!$O:$O,0,0,-1),"")))),"")</f>
        <v>10800000</v>
      </c>
      <c r="H1039" s="13">
        <f>IFERROR(IF($F1039="ALTA",$D1039*1,
IF($F1039="MEDIA",$D1039*0.97,
IF($F1039="BAJA",$D1039*0.9,
IF($F1039="LIQUIDAR",_xlfn.XLOOKUP(A1039,Rotación!$A:$A,Rotación!$O:$O,0,0,-1),"")))),"")</f>
        <v>10476000</v>
      </c>
      <c r="I1039" s="13">
        <f>IFERROR(IF($F1039="ALTA",$D1039*0.97,
IF($F1039="MEDIA",$D1039*0.94,
IF($F1039="BAJA",$D1039*0.87,
IF($F1039="LIQUIDAR",_xlfn.XLOOKUP(A1039,Rotación!$A:$A,Rotación!$O:$O,0,0,-1),"")))),"")</f>
        <v>10152000</v>
      </c>
      <c r="J1039" s="13">
        <f>IFERROR(IF($F1039="ALTA",$D1039*0.94,
IF($F1039="MEDIA",$D1039*0.9,
IF($F1039="BAJA",$D1039*0.85,
IF($F1039="LIQUIDAR",_xlfn.XLOOKUP(A1039,Rotación!$A:$A,Rotación!$O:$O,0,0,-1),"")))),"")</f>
        <v>9720000</v>
      </c>
      <c r="K1039" s="13">
        <f>_xlfn.XLOOKUP(A1039,Rotación!$A:$A,Rotación!$P:$P,"",0,-1)</f>
        <v>10490000</v>
      </c>
      <c r="L1039" s="25">
        <f t="shared" si="66"/>
        <v>-310000</v>
      </c>
      <c r="M1039" s="26">
        <f t="shared" si="67"/>
        <v>0.78703703703703709</v>
      </c>
      <c r="N1039" s="22">
        <f>IFERROR(VLOOKUP(A1039,'Base ATR'!$1:$1048576,2,0),"")</f>
        <v>46153.70208333333</v>
      </c>
      <c r="O1039" s="23">
        <f t="shared" ca="1" si="64"/>
        <v>72.297916666670062</v>
      </c>
      <c r="P1039" t="str">
        <f t="shared" si="65"/>
        <v>BAJO MERCADO</v>
      </c>
      <c r="R1039" t="e">
        <f>VLOOKUP(A1039,FORMULA!A:A,1,0)</f>
        <v>#N/A</v>
      </c>
    </row>
    <row r="1040" spans="1:18" x14ac:dyDescent="0.3">
      <c r="A1040" t="s">
        <v>6653</v>
      </c>
      <c r="B1040" t="str">
        <f>IFERROR(VLOOKUP(A1040,'Base ATP'!$1:$1048576,3,0),"")</f>
        <v>SSANGYONG</v>
      </c>
      <c r="C1040" s="19" t="str">
        <f>IFERROR(VLOOKUP(A1040,'Base ATP'!$1:$1048576,4,0),"")</f>
        <v>MUSSO</v>
      </c>
      <c r="D1040" s="20">
        <v>46300000</v>
      </c>
      <c r="E1040" s="20">
        <v>38000000</v>
      </c>
      <c r="F1040" s="13" t="s">
        <v>4033</v>
      </c>
      <c r="G1040" s="13">
        <f>IFERROR(IF($F1040="ALTA",$D1040*1.03,
IF($F1040="MEDIA",$D1040*1,
IF($F1040="BAJA",$D1040*0.92,
IF($F1040="LIQUIDAR",_xlfn.XLOOKUP(A1040,Rotación!$A:$A,Rotación!$O:$O,0,0,-1),"")))),"")</f>
        <v>46300000</v>
      </c>
      <c r="H1040" s="13">
        <f>IFERROR(IF($F1040="ALTA",$D1040*1,
IF($F1040="MEDIA",$D1040*0.97,
IF($F1040="BAJA",$D1040*0.9,
IF($F1040="LIQUIDAR",_xlfn.XLOOKUP(A1040,Rotación!$A:$A,Rotación!$O:$O,0,0,-1),"")))),"")</f>
        <v>44911000</v>
      </c>
      <c r="I1040" s="13">
        <f>IFERROR(IF($F1040="ALTA",$D1040*0.97,
IF($F1040="MEDIA",$D1040*0.94,
IF($F1040="BAJA",$D1040*0.87,
IF($F1040="LIQUIDAR",_xlfn.XLOOKUP(A1040,Rotación!$A:$A,Rotación!$O:$O,0,0,-1),"")))),"")</f>
        <v>43522000</v>
      </c>
      <c r="J1040" s="13">
        <f>IFERROR(IF($F1040="ALTA",$D1040*0.94,
IF($F1040="MEDIA",$D1040*0.9,
IF($F1040="BAJA",$D1040*0.85,
IF($F1040="LIQUIDAR",_xlfn.XLOOKUP(A1040,Rotación!$A:$A,Rotación!$O:$O,0,0,-1),"")))),"")</f>
        <v>41670000</v>
      </c>
      <c r="K1040" s="13" t="str">
        <f>_xlfn.XLOOKUP(A1040,Rotación!$A:$A,Rotación!$P:$P,"",0,-1)</f>
        <v/>
      </c>
      <c r="L1040" s="25" t="e">
        <f t="shared" si="66"/>
        <v>#VALUE!</v>
      </c>
      <c r="M1040" s="26">
        <f t="shared" si="67"/>
        <v>0.82073434125269984</v>
      </c>
      <c r="N1040" s="22" t="str">
        <f>IFERROR(VLOOKUP(A1040,'Base ATR'!$1:$1048576,2,0),"")</f>
        <v/>
      </c>
      <c r="O1040" s="23" t="str">
        <f t="shared" ca="1" si="64"/>
        <v/>
      </c>
      <c r="P1040" t="str">
        <f t="shared" si="65"/>
        <v/>
      </c>
      <c r="R1040" t="e">
        <f>VLOOKUP(A1040,FORMULA!A:A,1,0)</f>
        <v>#N/A</v>
      </c>
    </row>
    <row r="1041" spans="1:18" x14ac:dyDescent="0.3">
      <c r="A1041" t="s">
        <v>6654</v>
      </c>
      <c r="B1041" t="str">
        <f>IFERROR(VLOOKUP(A1041,'Base ATP'!$1:$1048576,3,0),"")</f>
        <v>FORD</v>
      </c>
      <c r="C1041" s="19" t="str">
        <f>IFERROR(VLOOKUP(A1041,'Base ATP'!$1:$1048576,4,0),"")</f>
        <v>F-150 NEW</v>
      </c>
      <c r="D1041" s="20">
        <v>48800000</v>
      </c>
      <c r="E1041" s="20">
        <v>41000000</v>
      </c>
      <c r="F1041" s="13" t="s">
        <v>4033</v>
      </c>
      <c r="G1041" s="13">
        <f>IFERROR(IF($F1041="ALTA",$D1041*1.03,
IF($F1041="MEDIA",$D1041*1,
IF($F1041="BAJA",$D1041*0.92,
IF($F1041="LIQUIDAR",_xlfn.XLOOKUP(A1041,Rotación!$A:$A,Rotación!$O:$O,0,0,-1),"")))),"")</f>
        <v>48800000</v>
      </c>
      <c r="H1041" s="13">
        <f>IFERROR(IF($F1041="ALTA",$D1041*1,
IF($F1041="MEDIA",$D1041*0.97,
IF($F1041="BAJA",$D1041*0.9,
IF($F1041="LIQUIDAR",_xlfn.XLOOKUP(A1041,Rotación!$A:$A,Rotación!$O:$O,0,0,-1),"")))),"")</f>
        <v>47336000</v>
      </c>
      <c r="I1041" s="13">
        <f>IFERROR(IF($F1041="ALTA",$D1041*0.97,
IF($F1041="MEDIA",$D1041*0.94,
IF($F1041="BAJA",$D1041*0.87,
IF($F1041="LIQUIDAR",_xlfn.XLOOKUP(A1041,Rotación!$A:$A,Rotación!$O:$O,0,0,-1),"")))),"")</f>
        <v>45872000</v>
      </c>
      <c r="J1041" s="13">
        <f>IFERROR(IF($F1041="ALTA",$D1041*0.94,
IF($F1041="MEDIA",$D1041*0.9,
IF($F1041="BAJA",$D1041*0.85,
IF($F1041="LIQUIDAR",_xlfn.XLOOKUP(A1041,Rotación!$A:$A,Rotación!$O:$O,0,0,-1),"")))),"")</f>
        <v>43920000</v>
      </c>
      <c r="K1041" s="13" t="str">
        <f>_xlfn.XLOOKUP(A1041,Rotación!$A:$A,Rotación!$P:$P,"",0,-1)</f>
        <v/>
      </c>
      <c r="L1041" s="25" t="e">
        <f t="shared" si="66"/>
        <v>#VALUE!</v>
      </c>
      <c r="M1041" s="26">
        <f t="shared" si="67"/>
        <v>0.8401639344262295</v>
      </c>
      <c r="N1041" s="22" t="str">
        <f>IFERROR(VLOOKUP(A1041,'Base ATR'!$1:$1048576,2,0),"")</f>
        <v/>
      </c>
      <c r="O1041" s="23" t="str">
        <f t="shared" ref="O1041:O1104" ca="1" si="68">IF(N1041="","",TODAY()-N1041)</f>
        <v/>
      </c>
      <c r="P1041" t="str">
        <f t="shared" ref="P1041:P1104" si="69">IF(N1041="", "", IF(K1041 &gt; D1041, "SOBRE MERCADO", IF(K1041 &lt; D1041, "BAJO MERCADO", "ALINEADO")))</f>
        <v/>
      </c>
      <c r="R1041" t="e">
        <f>VLOOKUP(A1041,FORMULA!A:A,1,0)</f>
        <v>#N/A</v>
      </c>
    </row>
    <row r="1042" spans="1:18" x14ac:dyDescent="0.3">
      <c r="A1042" t="s">
        <v>6655</v>
      </c>
      <c r="B1042" t="str">
        <f>IFERROR(VLOOKUP(A1042,'Base ATP'!$1:$1048576,3,0),"")</f>
        <v>SUZUKI</v>
      </c>
      <c r="C1042" s="19" t="str">
        <f>IFERROR(VLOOKUP(A1042,'Base ATP'!$1:$1048576,4,0),"")</f>
        <v>FRONX</v>
      </c>
      <c r="D1042" s="20">
        <v>14000000</v>
      </c>
      <c r="E1042" s="20">
        <v>11800000</v>
      </c>
      <c r="F1042" s="13" t="s">
        <v>4033</v>
      </c>
      <c r="G1042" s="13">
        <f>IFERROR(IF($F1042="ALTA",$D1042*1.03,
IF($F1042="MEDIA",$D1042*1,
IF($F1042="BAJA",$D1042*0.92,
IF($F1042="LIQUIDAR",_xlfn.XLOOKUP(A1042,Rotación!$A:$A,Rotación!$O:$O,0,0,-1),"")))),"")</f>
        <v>14000000</v>
      </c>
      <c r="H1042" s="13">
        <f>IFERROR(IF($F1042="ALTA",$D1042*1,
IF($F1042="MEDIA",$D1042*0.97,
IF($F1042="BAJA",$D1042*0.9,
IF($F1042="LIQUIDAR",_xlfn.XLOOKUP(A1042,Rotación!$A:$A,Rotación!$O:$O,0,0,-1),"")))),"")</f>
        <v>13580000</v>
      </c>
      <c r="I1042" s="13">
        <f>IFERROR(IF($F1042="ALTA",$D1042*0.97,
IF($F1042="MEDIA",$D1042*0.94,
IF($F1042="BAJA",$D1042*0.87,
IF($F1042="LIQUIDAR",_xlfn.XLOOKUP(A1042,Rotación!$A:$A,Rotación!$O:$O,0,0,-1),"")))),"")</f>
        <v>13160000</v>
      </c>
      <c r="J1042" s="13">
        <f>IFERROR(IF($F1042="ALTA",$D1042*0.94,
IF($F1042="MEDIA",$D1042*0.9,
IF($F1042="BAJA",$D1042*0.85,
IF($F1042="LIQUIDAR",_xlfn.XLOOKUP(A1042,Rotación!$A:$A,Rotación!$O:$O,0,0,-1),"")))),"")</f>
        <v>12600000</v>
      </c>
      <c r="K1042" s="13" t="str">
        <f>_xlfn.XLOOKUP(A1042,Rotación!$A:$A,Rotación!$P:$P,"",0,-1)</f>
        <v/>
      </c>
      <c r="L1042" s="25" t="e">
        <f t="shared" si="66"/>
        <v>#VALUE!</v>
      </c>
      <c r="M1042" s="26">
        <f t="shared" si="67"/>
        <v>0.84285714285714286</v>
      </c>
      <c r="N1042" s="22" t="str">
        <f>IFERROR(VLOOKUP(A1042,'Base ATR'!$1:$1048576,2,0),"")</f>
        <v/>
      </c>
      <c r="O1042" s="23" t="str">
        <f t="shared" ca="1" si="68"/>
        <v/>
      </c>
      <c r="P1042" t="str">
        <f t="shared" si="69"/>
        <v/>
      </c>
      <c r="R1042" t="e">
        <f>VLOOKUP(A1042,FORMULA!A:A,1,0)</f>
        <v>#N/A</v>
      </c>
    </row>
    <row r="1043" spans="1:18" x14ac:dyDescent="0.3">
      <c r="A1043" t="s">
        <v>6656</v>
      </c>
      <c r="B1043" t="str">
        <f>IFERROR(VLOOKUP(A1043,'Base ATP'!$1:$1048576,3,0),"")</f>
        <v>JMC</v>
      </c>
      <c r="C1043" s="19" t="str">
        <f>IFERROR(VLOOKUP(A1043,'Base ATP'!$1:$1048576,4,0),"")</f>
        <v>GRAND AVENUE</v>
      </c>
      <c r="D1043" s="20">
        <v>22000000</v>
      </c>
      <c r="E1043" s="20">
        <v>18500000</v>
      </c>
      <c r="F1043" s="13" t="s">
        <v>4033</v>
      </c>
      <c r="G1043" s="13">
        <f>IFERROR(IF($F1043="ALTA",$D1043*1.03,
IF($F1043="MEDIA",$D1043*1,
IF($F1043="BAJA",$D1043*0.92,
IF($F1043="LIQUIDAR",_xlfn.XLOOKUP(A1043,Rotación!$A:$A,Rotación!$O:$O,0,0,-1),"")))),"")</f>
        <v>22000000</v>
      </c>
      <c r="H1043" s="13">
        <f>IFERROR(IF($F1043="ALTA",$D1043*1,
IF($F1043="MEDIA",$D1043*0.97,
IF($F1043="BAJA",$D1043*0.9,
IF($F1043="LIQUIDAR",_xlfn.XLOOKUP(A1043,Rotación!$A:$A,Rotación!$O:$O,0,0,-1),"")))),"")</f>
        <v>21340000</v>
      </c>
      <c r="I1043" s="13">
        <f>IFERROR(IF($F1043="ALTA",$D1043*0.97,
IF($F1043="MEDIA",$D1043*0.94,
IF($F1043="BAJA",$D1043*0.87,
IF($F1043="LIQUIDAR",_xlfn.XLOOKUP(A1043,Rotación!$A:$A,Rotación!$O:$O,0,0,-1),"")))),"")</f>
        <v>20680000</v>
      </c>
      <c r="J1043" s="13">
        <f>IFERROR(IF($F1043="ALTA",$D1043*0.94,
IF($F1043="MEDIA",$D1043*0.9,
IF($F1043="BAJA",$D1043*0.85,
IF($F1043="LIQUIDAR",_xlfn.XLOOKUP(A1043,Rotación!$A:$A,Rotación!$O:$O,0,0,-1),"")))),"")</f>
        <v>19800000</v>
      </c>
      <c r="K1043" s="13" t="str">
        <f>_xlfn.XLOOKUP(A1043,Rotación!$A:$A,Rotación!$P:$P,"",0,-1)</f>
        <v/>
      </c>
      <c r="L1043" s="25" t="e">
        <f t="shared" si="66"/>
        <v>#VALUE!</v>
      </c>
      <c r="M1043" s="26">
        <f t="shared" si="67"/>
        <v>0.84090909090909094</v>
      </c>
      <c r="N1043" s="22">
        <f>IFERROR(VLOOKUP(A1043,'Base ATR'!$1:$1048576,2,0),"")</f>
        <v>46174.693749999999</v>
      </c>
      <c r="O1043" s="23">
        <f t="shared" ca="1" si="68"/>
        <v>51.306250000001455</v>
      </c>
      <c r="P1043" t="str">
        <f t="shared" si="69"/>
        <v>SOBRE MERCADO</v>
      </c>
      <c r="R1043" t="e">
        <f>VLOOKUP(A1043,FORMULA!A:A,1,0)</f>
        <v>#N/A</v>
      </c>
    </row>
    <row r="1044" spans="1:18" x14ac:dyDescent="0.3">
      <c r="A1044" t="s">
        <v>6656</v>
      </c>
      <c r="B1044" t="str">
        <f>IFERROR(VLOOKUP(A1044,'Base ATP'!$1:$1048576,3,0),"")</f>
        <v>JMC</v>
      </c>
      <c r="C1044" s="19" t="str">
        <f>IFERROR(VLOOKUP(A1044,'Base ATP'!$1:$1048576,4,0),"")</f>
        <v>GRAND AVENUE</v>
      </c>
      <c r="D1044" s="20">
        <v>22000000</v>
      </c>
      <c r="E1044" s="20">
        <v>18500000</v>
      </c>
      <c r="F1044" s="13" t="s">
        <v>4033</v>
      </c>
      <c r="G1044" s="13">
        <f>IFERROR(IF($F1044="ALTA",$D1044*1.03,
IF($F1044="MEDIA",$D1044*1,
IF($F1044="BAJA",$D1044*0.92,
IF($F1044="LIQUIDAR",_xlfn.XLOOKUP(A1044,Rotación!$A:$A,Rotación!$O:$O,0,0,-1),"")))),"")</f>
        <v>22000000</v>
      </c>
      <c r="H1044" s="13">
        <f>IFERROR(IF($F1044="ALTA",$D1044*1,
IF($F1044="MEDIA",$D1044*0.97,
IF($F1044="BAJA",$D1044*0.9,
IF($F1044="LIQUIDAR",_xlfn.XLOOKUP(A1044,Rotación!$A:$A,Rotación!$O:$O,0,0,-1),"")))),"")</f>
        <v>21340000</v>
      </c>
      <c r="I1044" s="13">
        <f>IFERROR(IF($F1044="ALTA",$D1044*0.97,
IF($F1044="MEDIA",$D1044*0.94,
IF($F1044="BAJA",$D1044*0.87,
IF($F1044="LIQUIDAR",_xlfn.XLOOKUP(A1044,Rotación!$A:$A,Rotación!$O:$O,0,0,-1),"")))),"")</f>
        <v>20680000</v>
      </c>
      <c r="J1044" s="13">
        <f>IFERROR(IF($F1044="ALTA",$D1044*0.94,
IF($F1044="MEDIA",$D1044*0.9,
IF($F1044="BAJA",$D1044*0.85,
IF($F1044="LIQUIDAR",_xlfn.XLOOKUP(A1044,Rotación!$A:$A,Rotación!$O:$O,0,0,-1),"")))),"")</f>
        <v>19800000</v>
      </c>
      <c r="K1044" s="13" t="str">
        <f>_xlfn.XLOOKUP(A1044,Rotación!$A:$A,Rotación!$P:$P,"",0,-1)</f>
        <v/>
      </c>
      <c r="L1044" s="25" t="e">
        <f t="shared" si="66"/>
        <v>#VALUE!</v>
      </c>
      <c r="M1044" s="26">
        <f t="shared" si="67"/>
        <v>0.84090909090909094</v>
      </c>
      <c r="N1044" s="22">
        <f>IFERROR(VLOOKUP(A1044,'Base ATR'!$1:$1048576,2,0),"")</f>
        <v>46174.693749999999</v>
      </c>
      <c r="O1044" s="23">
        <f t="shared" ca="1" si="68"/>
        <v>51.306250000001455</v>
      </c>
      <c r="P1044" t="str">
        <f t="shared" si="69"/>
        <v>SOBRE MERCADO</v>
      </c>
      <c r="R1044" t="e">
        <f>VLOOKUP(A1044,FORMULA!A:A,1,0)</f>
        <v>#N/A</v>
      </c>
    </row>
    <row r="1045" spans="1:18" x14ac:dyDescent="0.3">
      <c r="A1045" t="s">
        <v>6657</v>
      </c>
      <c r="B1045" t="str">
        <f>IFERROR(VLOOKUP(A1045,'Base ATP'!$1:$1048576,3,0),"")</f>
        <v>FORD</v>
      </c>
      <c r="C1045" s="19" t="str">
        <f>IFERROR(VLOOKUP(A1045,'Base ATP'!$1:$1048576,4,0),"")</f>
        <v>NUEVA TERRITORY</v>
      </c>
      <c r="D1045" s="20">
        <v>15600000</v>
      </c>
      <c r="E1045" s="20">
        <v>12500000</v>
      </c>
      <c r="F1045" s="13" t="s">
        <v>4033</v>
      </c>
      <c r="G1045" s="13">
        <f>IFERROR(IF($F1045="ALTA",$D1045*1.03,
IF($F1045="MEDIA",$D1045*1,
IF($F1045="BAJA",$D1045*0.92,
IF($F1045="LIQUIDAR",_xlfn.XLOOKUP(A1045,Rotación!$A:$A,Rotación!$O:$O,0,0,-1),"")))),"")</f>
        <v>15600000</v>
      </c>
      <c r="H1045" s="13">
        <f>IFERROR(IF($F1045="ALTA",$D1045*1,
IF($F1045="MEDIA",$D1045*0.97,
IF($F1045="BAJA",$D1045*0.9,
IF($F1045="LIQUIDAR",_xlfn.XLOOKUP(A1045,Rotación!$A:$A,Rotación!$O:$O,0,0,-1),"")))),"")</f>
        <v>15132000</v>
      </c>
      <c r="I1045" s="13">
        <f>IFERROR(IF($F1045="ALTA",$D1045*0.97,
IF($F1045="MEDIA",$D1045*0.94,
IF($F1045="BAJA",$D1045*0.87,
IF($F1045="LIQUIDAR",_xlfn.XLOOKUP(A1045,Rotación!$A:$A,Rotación!$O:$O,0,0,-1),"")))),"")</f>
        <v>14664000</v>
      </c>
      <c r="J1045" s="13">
        <f>IFERROR(IF($F1045="ALTA",$D1045*0.94,
IF($F1045="MEDIA",$D1045*0.9,
IF($F1045="BAJA",$D1045*0.85,
IF($F1045="LIQUIDAR",_xlfn.XLOOKUP(A1045,Rotación!$A:$A,Rotación!$O:$O,0,0,-1),"")))),"")</f>
        <v>14040000</v>
      </c>
      <c r="K1045" s="13" t="str">
        <f>_xlfn.XLOOKUP(A1045,Rotación!$A:$A,Rotación!$P:$P,"",0,-1)</f>
        <v/>
      </c>
      <c r="L1045" s="25" t="e">
        <f t="shared" si="66"/>
        <v>#VALUE!</v>
      </c>
      <c r="M1045" s="26">
        <f t="shared" si="67"/>
        <v>0.80128205128205132</v>
      </c>
      <c r="N1045" s="22" t="str">
        <f>IFERROR(VLOOKUP(A1045,'Base ATR'!$1:$1048576,2,0),"")</f>
        <v/>
      </c>
      <c r="O1045" s="23" t="str">
        <f t="shared" ca="1" si="68"/>
        <v/>
      </c>
      <c r="P1045" t="str">
        <f t="shared" si="69"/>
        <v/>
      </c>
      <c r="R1045" t="e">
        <f>VLOOKUP(A1045,FORMULA!A:A,1,0)</f>
        <v>#N/A</v>
      </c>
    </row>
    <row r="1046" spans="1:18" x14ac:dyDescent="0.3">
      <c r="A1046" t="s">
        <v>6658</v>
      </c>
      <c r="B1046" t="str">
        <f>IFERROR(VLOOKUP(A1046,'Base ATP'!$1:$1048576,3,0),"")</f>
        <v>FIAT</v>
      </c>
      <c r="C1046" s="19" t="str">
        <f>IFERROR(VLOOKUP(A1046,'Base ATP'!$1:$1048576,4,0),"")</f>
        <v>FASTBACK</v>
      </c>
      <c r="D1046" s="20">
        <v>16100000</v>
      </c>
      <c r="E1046" s="20">
        <v>14000000</v>
      </c>
      <c r="F1046" s="13" t="s">
        <v>4033</v>
      </c>
      <c r="G1046" s="13">
        <f>IFERROR(IF($F1046="ALTA",$D1046*1.03,
IF($F1046="MEDIA",$D1046*1,
IF($F1046="BAJA",$D1046*0.92,
IF($F1046="LIQUIDAR",_xlfn.XLOOKUP(A1046,Rotación!$A:$A,Rotación!$O:$O,0,0,-1),"")))),"")</f>
        <v>16100000</v>
      </c>
      <c r="H1046" s="13">
        <f>IFERROR(IF($F1046="ALTA",$D1046*1,
IF($F1046="MEDIA",$D1046*0.97,
IF($F1046="BAJA",$D1046*0.9,
IF($F1046="LIQUIDAR",_xlfn.XLOOKUP(A1046,Rotación!$A:$A,Rotación!$O:$O,0,0,-1),"")))),"")</f>
        <v>15617000</v>
      </c>
      <c r="I1046" s="13">
        <f>IFERROR(IF($F1046="ALTA",$D1046*0.97,
IF($F1046="MEDIA",$D1046*0.94,
IF($F1046="BAJA",$D1046*0.87,
IF($F1046="LIQUIDAR",_xlfn.XLOOKUP(A1046,Rotación!$A:$A,Rotación!$O:$O,0,0,-1),"")))),"")</f>
        <v>15134000</v>
      </c>
      <c r="J1046" s="13">
        <f>IFERROR(IF($F1046="ALTA",$D1046*0.94,
IF($F1046="MEDIA",$D1046*0.9,
IF($F1046="BAJA",$D1046*0.85,
IF($F1046="LIQUIDAR",_xlfn.XLOOKUP(A1046,Rotación!$A:$A,Rotación!$O:$O,0,0,-1),"")))),"")</f>
        <v>14490000</v>
      </c>
      <c r="K1046" s="13" t="str">
        <f>_xlfn.XLOOKUP(A1046,Rotación!$A:$A,Rotación!$P:$P,"",0,-1)</f>
        <v/>
      </c>
      <c r="L1046" s="25" t="e">
        <f t="shared" si="66"/>
        <v>#VALUE!</v>
      </c>
      <c r="M1046" s="26">
        <f t="shared" si="67"/>
        <v>0.86956521739130432</v>
      </c>
      <c r="N1046" s="22" t="str">
        <f>IFERROR(VLOOKUP(A1046,'Base ATR'!$1:$1048576,2,0),"")</f>
        <v/>
      </c>
      <c r="O1046" s="23" t="str">
        <f t="shared" ca="1" si="68"/>
        <v/>
      </c>
      <c r="P1046" t="str">
        <f t="shared" si="69"/>
        <v/>
      </c>
      <c r="R1046" t="e">
        <f>VLOOKUP(A1046,FORMULA!A:A,1,0)</f>
        <v>#N/A</v>
      </c>
    </row>
    <row r="1047" spans="1:18" x14ac:dyDescent="0.3">
      <c r="A1047" t="s">
        <v>6659</v>
      </c>
      <c r="B1047" t="str">
        <f>IFERROR(VLOOKUP(A1047,'Base ATP'!$1:$1048576,3,0),"")</f>
        <v>JEEP</v>
      </c>
      <c r="C1047" s="19" t="str">
        <f>IFERROR(VLOOKUP(A1047,'Base ATP'!$1:$1048576,4,0),"")</f>
        <v>RENEGADE</v>
      </c>
      <c r="D1047" s="20">
        <v>11900000</v>
      </c>
      <c r="E1047" s="20">
        <v>9800000</v>
      </c>
      <c r="F1047" s="13" t="s">
        <v>4033</v>
      </c>
      <c r="G1047" s="13">
        <f>IFERROR(IF($F1047="ALTA",$D1047*1.03,
IF($F1047="MEDIA",$D1047*1,
IF($F1047="BAJA",$D1047*0.92,
IF($F1047="LIQUIDAR",_xlfn.XLOOKUP(A1047,Rotación!$A:$A,Rotación!$O:$O,0,0,-1),"")))),"")</f>
        <v>11900000</v>
      </c>
      <c r="H1047" s="13">
        <f>IFERROR(IF($F1047="ALTA",$D1047*1,
IF($F1047="MEDIA",$D1047*0.97,
IF($F1047="BAJA",$D1047*0.9,
IF($F1047="LIQUIDAR",_xlfn.XLOOKUP(A1047,Rotación!$A:$A,Rotación!$O:$O,0,0,-1),"")))),"")</f>
        <v>11543000</v>
      </c>
      <c r="I1047" s="13">
        <f>IFERROR(IF($F1047="ALTA",$D1047*0.97,
IF($F1047="MEDIA",$D1047*0.94,
IF($F1047="BAJA",$D1047*0.87,
IF($F1047="LIQUIDAR",_xlfn.XLOOKUP(A1047,Rotación!$A:$A,Rotación!$O:$O,0,0,-1),"")))),"")</f>
        <v>11186000</v>
      </c>
      <c r="J1047" s="13">
        <f>IFERROR(IF($F1047="ALTA",$D1047*0.94,
IF($F1047="MEDIA",$D1047*0.9,
IF($F1047="BAJA",$D1047*0.85,
IF($F1047="LIQUIDAR",_xlfn.XLOOKUP(A1047,Rotación!$A:$A,Rotación!$O:$O,0,0,-1),"")))),"")</f>
        <v>10710000</v>
      </c>
      <c r="K1047" s="13" t="str">
        <f>_xlfn.XLOOKUP(A1047,Rotación!$A:$A,Rotación!$P:$P,"",0,-1)</f>
        <v/>
      </c>
      <c r="L1047" s="25" t="e">
        <f t="shared" si="66"/>
        <v>#VALUE!</v>
      </c>
      <c r="M1047" s="26">
        <f t="shared" si="67"/>
        <v>0.82352941176470584</v>
      </c>
      <c r="N1047" s="22" t="str">
        <f>IFERROR(VLOOKUP(A1047,'Base ATR'!$1:$1048576,2,0),"")</f>
        <v/>
      </c>
      <c r="O1047" s="23" t="str">
        <f t="shared" ca="1" si="68"/>
        <v/>
      </c>
      <c r="P1047" t="str">
        <f t="shared" si="69"/>
        <v/>
      </c>
      <c r="R1047" t="e">
        <f>VLOOKUP(A1047,FORMULA!A:A,1,0)</f>
        <v>#N/A</v>
      </c>
    </row>
    <row r="1048" spans="1:18" x14ac:dyDescent="0.3">
      <c r="A1048" t="s">
        <v>6630</v>
      </c>
      <c r="B1048" t="str">
        <f>IFERROR(VLOOKUP(A1048,'Base ATP'!$1:$1048576,3,0),"")</f>
        <v>GAC MOTOR</v>
      </c>
      <c r="C1048" s="19" t="str">
        <f>IFERROR(VLOOKUP(A1048,'Base ATP'!$1:$1048576,4,0),"")</f>
        <v>GS3</v>
      </c>
      <c r="D1048" s="20">
        <v>10800000</v>
      </c>
      <c r="E1048" s="20">
        <v>8300000</v>
      </c>
      <c r="F1048" s="13" t="s">
        <v>4033</v>
      </c>
      <c r="G1048" s="13">
        <f>IFERROR(IF($F1048="ALTA",$D1048*1.03,
IF($F1048="MEDIA",$D1048*1,
IF($F1048="BAJA",$D1048*0.92,
IF($F1048="LIQUIDAR",_xlfn.XLOOKUP(A1048,Rotación!$A:$A,Rotación!$O:$O,0,0,-1),"")))),"")</f>
        <v>10800000</v>
      </c>
      <c r="H1048" s="13">
        <f>IFERROR(IF($F1048="ALTA",$D1048*1,
IF($F1048="MEDIA",$D1048*0.97,
IF($F1048="BAJA",$D1048*0.9,
IF($F1048="LIQUIDAR",_xlfn.XLOOKUP(A1048,Rotación!$A:$A,Rotación!$O:$O,0,0,-1),"")))),"")</f>
        <v>10476000</v>
      </c>
      <c r="I1048" s="13">
        <f>IFERROR(IF($F1048="ALTA",$D1048*0.97,
IF($F1048="MEDIA",$D1048*0.94,
IF($F1048="BAJA",$D1048*0.87,
IF($F1048="LIQUIDAR",_xlfn.XLOOKUP(A1048,Rotación!$A:$A,Rotación!$O:$O,0,0,-1),"")))),"")</f>
        <v>10152000</v>
      </c>
      <c r="J1048" s="13">
        <f>IFERROR(IF($F1048="ALTA",$D1048*0.94,
IF($F1048="MEDIA",$D1048*0.9,
IF($F1048="BAJA",$D1048*0.85,
IF($F1048="LIQUIDAR",_xlfn.XLOOKUP(A1048,Rotación!$A:$A,Rotación!$O:$O,0,0,-1),"")))),"")</f>
        <v>9720000</v>
      </c>
      <c r="K1048" s="13" t="str">
        <f>_xlfn.XLOOKUP(A1048,Rotación!$A:$A,Rotación!$P:$P,"",0,-1)</f>
        <v/>
      </c>
      <c r="L1048" s="25" t="e">
        <f t="shared" si="66"/>
        <v>#VALUE!</v>
      </c>
      <c r="M1048" s="26">
        <f t="shared" si="67"/>
        <v>0.76851851851851849</v>
      </c>
      <c r="N1048" s="22">
        <f>IFERROR(VLOOKUP(A1048,'Base ATR'!$1:$1048576,2,0),"")</f>
        <v>46141.481249999997</v>
      </c>
      <c r="O1048" s="23">
        <f t="shared" ca="1" si="68"/>
        <v>84.51875000000291</v>
      </c>
      <c r="P1048" t="str">
        <f t="shared" si="69"/>
        <v>SOBRE MERCADO</v>
      </c>
      <c r="R1048" t="e">
        <f>VLOOKUP(A1048,FORMULA!A:A,1,0)</f>
        <v>#N/A</v>
      </c>
    </row>
    <row r="1049" spans="1:18" x14ac:dyDescent="0.3">
      <c r="A1049" t="s">
        <v>1418</v>
      </c>
      <c r="B1049" t="str">
        <f>IFERROR(VLOOKUP(A1049,'Base ATP'!$1:$1048576,3,0),"")</f>
        <v>GREAT WALL</v>
      </c>
      <c r="C1049" s="19" t="str">
        <f>IFERROR(VLOOKUP(A1049,'Base ATP'!$1:$1048576,4,0),"")</f>
        <v>WINGLE 5</v>
      </c>
      <c r="D1049" s="20">
        <v>7000000</v>
      </c>
      <c r="E1049" s="20">
        <v>5200000</v>
      </c>
      <c r="F1049" s="13" t="s">
        <v>4033</v>
      </c>
      <c r="G1049" s="13">
        <f>IFERROR(IF($F1049="ALTA",$D1049*1.03,
IF($F1049="MEDIA",$D1049*1,
IF($F1049="BAJA",$D1049*0.92,
IF($F1049="LIQUIDAR",_xlfn.XLOOKUP(A1049,Rotación!$A:$A,Rotación!$O:$O,0,0,-1),"")))),"")</f>
        <v>7000000</v>
      </c>
      <c r="H1049" s="13">
        <f>IFERROR(IF($F1049="ALTA",$D1049*1,
IF($F1049="MEDIA",$D1049*0.97,
IF($F1049="BAJA",$D1049*0.9,
IF($F1049="LIQUIDAR",_xlfn.XLOOKUP(A1049,Rotación!$A:$A,Rotación!$O:$O,0,0,-1),"")))),"")</f>
        <v>6790000</v>
      </c>
      <c r="I1049" s="13">
        <f>IFERROR(IF($F1049="ALTA",$D1049*0.97,
IF($F1049="MEDIA",$D1049*0.94,
IF($F1049="BAJA",$D1049*0.87,
IF($F1049="LIQUIDAR",_xlfn.XLOOKUP(A1049,Rotación!$A:$A,Rotación!$O:$O,0,0,-1),"")))),"")</f>
        <v>6580000</v>
      </c>
      <c r="J1049" s="13">
        <f>IFERROR(IF($F1049="ALTA",$D1049*0.94,
IF($F1049="MEDIA",$D1049*0.9,
IF($F1049="BAJA",$D1049*0.85,
IF($F1049="LIQUIDAR",_xlfn.XLOOKUP(A1049,Rotación!$A:$A,Rotación!$O:$O,0,0,-1),"")))),"")</f>
        <v>6300000</v>
      </c>
      <c r="K1049" s="13" t="str">
        <f>_xlfn.XLOOKUP(A1049,Rotación!$A:$A,Rotación!$P:$P,"",0,-1)</f>
        <v/>
      </c>
      <c r="L1049" s="25" t="e">
        <f t="shared" si="66"/>
        <v>#VALUE!</v>
      </c>
      <c r="M1049" s="26">
        <f t="shared" si="67"/>
        <v>0.74285714285714288</v>
      </c>
      <c r="N1049" s="22">
        <f>IFERROR(VLOOKUP(A1049,'Base ATR'!$1:$1048576,2,0),"")</f>
        <v>45443.794444444444</v>
      </c>
      <c r="O1049" s="23">
        <f t="shared" ca="1" si="68"/>
        <v>782.2055555555562</v>
      </c>
      <c r="P1049" t="str">
        <f t="shared" si="69"/>
        <v>SOBRE MERCADO</v>
      </c>
      <c r="R1049" t="e">
        <f>VLOOKUP(A1049,FORMULA!A:A,1,0)</f>
        <v>#N/A</v>
      </c>
    </row>
    <row r="1050" spans="1:18" x14ac:dyDescent="0.3">
      <c r="A1050" t="s">
        <v>8802</v>
      </c>
      <c r="B1050" t="str">
        <f>IFERROR(VLOOKUP(A1050,'Base ATP'!$1:$1048576,3,0),"")</f>
        <v>CHERY</v>
      </c>
      <c r="C1050" s="19" t="str">
        <f>IFERROR(VLOOKUP(A1050,'Base ATP'!$1:$1048576,4,0),"")</f>
        <v>TIGGO 3</v>
      </c>
      <c r="D1050" s="20">
        <v>8200000</v>
      </c>
      <c r="E1050" s="20">
        <v>6700000</v>
      </c>
      <c r="F1050" s="13" t="s">
        <v>4033</v>
      </c>
      <c r="G1050" s="13">
        <f>IFERROR(IF($F1050="ALTA",$D1050*1.03,
IF($F1050="MEDIA",$D1050*1,
IF($F1050="BAJA",$D1050*0.92,
IF($F1050="LIQUIDAR",_xlfn.XLOOKUP(A1050,Rotación!$A:$A,Rotación!$O:$O,0,0,-1),"")))),"")</f>
        <v>8200000</v>
      </c>
      <c r="H1050" s="13">
        <f>IFERROR(IF($F1050="ALTA",$D1050*1,
IF($F1050="MEDIA",$D1050*0.97,
IF($F1050="BAJA",$D1050*0.9,
IF($F1050="LIQUIDAR",_xlfn.XLOOKUP(A1050,Rotación!$A:$A,Rotación!$O:$O,0,0,-1),"")))),"")</f>
        <v>7954000</v>
      </c>
      <c r="I1050" s="13">
        <f>IFERROR(IF($F1050="ALTA",$D1050*0.97,
IF($F1050="MEDIA",$D1050*0.94,
IF($F1050="BAJA",$D1050*0.87,
IF($F1050="LIQUIDAR",_xlfn.XLOOKUP(A1050,Rotación!$A:$A,Rotación!$O:$O,0,0,-1),"")))),"")</f>
        <v>7708000</v>
      </c>
      <c r="J1050" s="13">
        <f>IFERROR(IF($F1050="ALTA",$D1050*0.94,
IF($F1050="MEDIA",$D1050*0.9,
IF($F1050="BAJA",$D1050*0.85,
IF($F1050="LIQUIDAR",_xlfn.XLOOKUP(A1050,Rotación!$A:$A,Rotación!$O:$O,0,0,-1),"")))),"")</f>
        <v>7380000</v>
      </c>
      <c r="K1050" s="13" t="str">
        <f>_xlfn.XLOOKUP(A1050,Rotación!$A:$A,Rotación!$P:$P,"",0,-1)</f>
        <v/>
      </c>
      <c r="L1050" s="25" t="e">
        <f t="shared" si="66"/>
        <v>#VALUE!</v>
      </c>
      <c r="M1050" s="26">
        <f t="shared" si="67"/>
        <v>0.81707317073170727</v>
      </c>
      <c r="N1050" s="22" t="str">
        <f>IFERROR(VLOOKUP(A1050,'Base ATR'!$1:$1048576,2,0),"")</f>
        <v/>
      </c>
      <c r="O1050" s="23" t="str">
        <f t="shared" ca="1" si="68"/>
        <v/>
      </c>
      <c r="P1050" t="str">
        <f t="shared" si="69"/>
        <v/>
      </c>
      <c r="R1050" t="e">
        <f>VLOOKUP(A1050,FORMULA!A:A,1,0)</f>
        <v>#N/A</v>
      </c>
    </row>
    <row r="1051" spans="1:18" x14ac:dyDescent="0.3">
      <c r="A1051" t="s">
        <v>8804</v>
      </c>
      <c r="B1051" t="str">
        <f>IFERROR(VLOOKUP(A1051,'Base ATP'!$1:$1048576,3,0),"")</f>
        <v>JAC</v>
      </c>
      <c r="C1051" s="19" t="str">
        <f>IFERROR(VLOOKUP(A1051,'Base ATP'!$1:$1048576,4,0),"")</f>
        <v>T6</v>
      </c>
      <c r="D1051" s="20">
        <v>9100000</v>
      </c>
      <c r="E1051" s="20">
        <v>7400000</v>
      </c>
      <c r="F1051" s="13" t="s">
        <v>4033</v>
      </c>
      <c r="G1051" s="13">
        <f>IFERROR(IF($F1051="ALTA",$D1051*1.03,
IF($F1051="MEDIA",$D1051*1,
IF($F1051="BAJA",$D1051*0.92,
IF($F1051="LIQUIDAR",_xlfn.XLOOKUP(A1051,Rotación!$A:$A,Rotación!$O:$O,0,0,-1),"")))),"")</f>
        <v>9100000</v>
      </c>
      <c r="H1051" s="13">
        <f>IFERROR(IF($F1051="ALTA",$D1051*1,
IF($F1051="MEDIA",$D1051*0.97,
IF($F1051="BAJA",$D1051*0.9,
IF($F1051="LIQUIDAR",_xlfn.XLOOKUP(A1051,Rotación!$A:$A,Rotación!$O:$O,0,0,-1),"")))),"")</f>
        <v>8827000</v>
      </c>
      <c r="I1051" s="13">
        <f>IFERROR(IF($F1051="ALTA",$D1051*0.97,
IF($F1051="MEDIA",$D1051*0.94,
IF($F1051="BAJA",$D1051*0.87,
IF($F1051="LIQUIDAR",_xlfn.XLOOKUP(A1051,Rotación!$A:$A,Rotación!$O:$O,0,0,-1),"")))),"")</f>
        <v>8554000</v>
      </c>
      <c r="J1051" s="13">
        <f>IFERROR(IF($F1051="ALTA",$D1051*0.94,
IF($F1051="MEDIA",$D1051*0.9,
IF($F1051="BAJA",$D1051*0.85,
IF($F1051="LIQUIDAR",_xlfn.XLOOKUP(A1051,Rotación!$A:$A,Rotación!$O:$O,0,0,-1),"")))),"")</f>
        <v>8190000</v>
      </c>
      <c r="K1051" s="13" t="str">
        <f>_xlfn.XLOOKUP(A1051,Rotación!$A:$A,Rotación!$P:$P,"",0,-1)</f>
        <v/>
      </c>
      <c r="L1051" s="25" t="e">
        <f t="shared" si="66"/>
        <v>#VALUE!</v>
      </c>
      <c r="M1051" s="26">
        <f t="shared" si="67"/>
        <v>0.81318681318681318</v>
      </c>
      <c r="N1051" s="22" t="str">
        <f>IFERROR(VLOOKUP(A1051,'Base ATR'!$1:$1048576,2,0),"")</f>
        <v/>
      </c>
      <c r="O1051" s="23" t="str">
        <f t="shared" ca="1" si="68"/>
        <v/>
      </c>
      <c r="P1051" t="str">
        <f t="shared" si="69"/>
        <v/>
      </c>
      <c r="R1051" t="e">
        <f>VLOOKUP(A1051,FORMULA!A:A,1,0)</f>
        <v>#N/A</v>
      </c>
    </row>
    <row r="1052" spans="1:18" x14ac:dyDescent="0.3">
      <c r="A1052" t="s">
        <v>8807</v>
      </c>
      <c r="B1052" t="str">
        <f>IFERROR(VLOOKUP(A1052,'Base ATP'!$1:$1048576,3,0),"")</f>
        <v>SUBARU</v>
      </c>
      <c r="C1052" s="19" t="str">
        <f>IFERROR(VLOOKUP(A1052,'Base ATP'!$1:$1048576,4,0),"")</f>
        <v>FORESTER</v>
      </c>
      <c r="D1052" s="20">
        <v>25400000</v>
      </c>
      <c r="E1052" s="20">
        <v>20500000</v>
      </c>
      <c r="F1052" s="13" t="s">
        <v>4033</v>
      </c>
      <c r="G1052" s="13">
        <f>IFERROR(IF($F1052="ALTA",$D1052*1.03,
IF($F1052="MEDIA",$D1052*1,
IF($F1052="BAJA",$D1052*0.92,
IF($F1052="LIQUIDAR",_xlfn.XLOOKUP(A1052,Rotación!$A:$A,Rotación!$O:$O,0,0,-1),"")))),"")</f>
        <v>25400000</v>
      </c>
      <c r="H1052" s="13">
        <f>IFERROR(IF($F1052="ALTA",$D1052*1,
IF($F1052="MEDIA",$D1052*0.97,
IF($F1052="BAJA",$D1052*0.9,
IF($F1052="LIQUIDAR",_xlfn.XLOOKUP(A1052,Rotación!$A:$A,Rotación!$O:$O,0,0,-1),"")))),"")</f>
        <v>24638000</v>
      </c>
      <c r="I1052" s="13">
        <f>IFERROR(IF($F1052="ALTA",$D1052*0.97,
IF($F1052="MEDIA",$D1052*0.94,
IF($F1052="BAJA",$D1052*0.87,
IF($F1052="LIQUIDAR",_xlfn.XLOOKUP(A1052,Rotación!$A:$A,Rotación!$O:$O,0,0,-1),"")))),"")</f>
        <v>23876000</v>
      </c>
      <c r="J1052" s="13">
        <f>IFERROR(IF($F1052="ALTA",$D1052*0.94,
IF($F1052="MEDIA",$D1052*0.9,
IF($F1052="BAJA",$D1052*0.85,
IF($F1052="LIQUIDAR",_xlfn.XLOOKUP(A1052,Rotación!$A:$A,Rotación!$O:$O,0,0,-1),"")))),"")</f>
        <v>22860000</v>
      </c>
      <c r="K1052" s="13" t="str">
        <f>_xlfn.XLOOKUP(A1052,Rotación!$A:$A,Rotación!$P:$P,"",0,-1)</f>
        <v/>
      </c>
      <c r="L1052" s="25" t="e">
        <f t="shared" si="66"/>
        <v>#VALUE!</v>
      </c>
      <c r="M1052" s="26">
        <f t="shared" si="67"/>
        <v>0.80708661417322836</v>
      </c>
      <c r="N1052" s="22" t="str">
        <f>IFERROR(VLOOKUP(A1052,'Base ATR'!$1:$1048576,2,0),"")</f>
        <v/>
      </c>
      <c r="O1052" s="23" t="str">
        <f t="shared" ca="1" si="68"/>
        <v/>
      </c>
      <c r="P1052" t="str">
        <f t="shared" si="69"/>
        <v/>
      </c>
      <c r="R1052" t="e">
        <f>VLOOKUP(A1052,FORMULA!A:A,1,0)</f>
        <v>#N/A</v>
      </c>
    </row>
    <row r="1053" spans="1:18" x14ac:dyDescent="0.3">
      <c r="A1053" t="s">
        <v>8810</v>
      </c>
      <c r="B1053" t="str">
        <f>IFERROR(VLOOKUP(A1053,'Base ATP'!$1:$1048576,3,0),"")</f>
        <v>CHERY</v>
      </c>
      <c r="C1053" s="19" t="str">
        <f>IFERROR(VLOOKUP(A1053,'Base ATP'!$1:$1048576,4,0),"")</f>
        <v>TIGGO 3</v>
      </c>
      <c r="D1053" s="20">
        <v>8700000</v>
      </c>
      <c r="E1053" s="20">
        <v>7000000</v>
      </c>
      <c r="F1053" s="13" t="s">
        <v>4033</v>
      </c>
      <c r="G1053" s="13">
        <f>IFERROR(IF($F1053="ALTA",$D1053*1.03,
IF($F1053="MEDIA",$D1053*1,
IF($F1053="BAJA",$D1053*0.92,
IF($F1053="LIQUIDAR",_xlfn.XLOOKUP(A1053,Rotación!$A:$A,Rotación!$O:$O,0,0,-1),"")))),"")</f>
        <v>8700000</v>
      </c>
      <c r="H1053" s="13">
        <f>IFERROR(IF($F1053="ALTA",$D1053*1,
IF($F1053="MEDIA",$D1053*0.97,
IF($F1053="BAJA",$D1053*0.9,
IF($F1053="LIQUIDAR",_xlfn.XLOOKUP(A1053,Rotación!$A:$A,Rotación!$O:$O,0,0,-1),"")))),"")</f>
        <v>8439000</v>
      </c>
      <c r="I1053" s="13">
        <f>IFERROR(IF($F1053="ALTA",$D1053*0.97,
IF($F1053="MEDIA",$D1053*0.94,
IF($F1053="BAJA",$D1053*0.87,
IF($F1053="LIQUIDAR",_xlfn.XLOOKUP(A1053,Rotación!$A:$A,Rotación!$O:$O,0,0,-1),"")))),"")</f>
        <v>8178000</v>
      </c>
      <c r="J1053" s="13">
        <f>IFERROR(IF($F1053="ALTA",$D1053*0.94,
IF($F1053="MEDIA",$D1053*0.9,
IF($F1053="BAJA",$D1053*0.85,
IF($F1053="LIQUIDAR",_xlfn.XLOOKUP(A1053,Rotación!$A:$A,Rotación!$O:$O,0,0,-1),"")))),"")</f>
        <v>7830000</v>
      </c>
      <c r="K1053" s="13" t="str">
        <f>_xlfn.XLOOKUP(A1053,Rotación!$A:$A,Rotación!$P:$P,"",0,-1)</f>
        <v/>
      </c>
      <c r="L1053" s="25" t="e">
        <f t="shared" si="66"/>
        <v>#VALUE!</v>
      </c>
      <c r="M1053" s="26">
        <f t="shared" si="67"/>
        <v>0.8045977011494253</v>
      </c>
      <c r="N1053" s="22" t="str">
        <f>IFERROR(VLOOKUP(A1053,'Base ATR'!$1:$1048576,2,0),"")</f>
        <v/>
      </c>
      <c r="O1053" s="23" t="str">
        <f t="shared" ca="1" si="68"/>
        <v/>
      </c>
      <c r="P1053" t="str">
        <f t="shared" si="69"/>
        <v/>
      </c>
      <c r="R1053" t="e">
        <f>VLOOKUP(A1053,FORMULA!A:A,1,0)</f>
        <v>#N/A</v>
      </c>
    </row>
    <row r="1054" spans="1:18" x14ac:dyDescent="0.3">
      <c r="A1054" t="s">
        <v>8814</v>
      </c>
      <c r="B1054" t="str">
        <f>IFERROR(VLOOKUP(A1054,'Base ATP'!$1:$1048576,3,0),"")</f>
        <v>KIA</v>
      </c>
      <c r="C1054" s="19" t="str">
        <f>IFERROR(VLOOKUP(A1054,'Base ATP'!$1:$1048576,4,0),"")</f>
        <v>SPORTAGE</v>
      </c>
      <c r="D1054" s="20">
        <v>18700000</v>
      </c>
      <c r="E1054" s="20">
        <v>16200000</v>
      </c>
      <c r="F1054" s="13" t="s">
        <v>4033</v>
      </c>
      <c r="G1054" s="13">
        <f>IFERROR(IF($F1054="ALTA",$D1054*1.03,
IF($F1054="MEDIA",$D1054*1,
IF($F1054="BAJA",$D1054*0.92,
IF($F1054="LIQUIDAR",_xlfn.XLOOKUP(A1054,Rotación!$A:$A,Rotación!$O:$O,0,0,-1),"")))),"")</f>
        <v>18700000</v>
      </c>
      <c r="H1054" s="13">
        <f>IFERROR(IF($F1054="ALTA",$D1054*1,
IF($F1054="MEDIA",$D1054*0.97,
IF($F1054="BAJA",$D1054*0.9,
IF($F1054="LIQUIDAR",_xlfn.XLOOKUP(A1054,Rotación!$A:$A,Rotación!$O:$O,0,0,-1),"")))),"")</f>
        <v>18139000</v>
      </c>
      <c r="I1054" s="13">
        <f>IFERROR(IF($F1054="ALTA",$D1054*0.97,
IF($F1054="MEDIA",$D1054*0.94,
IF($F1054="BAJA",$D1054*0.87,
IF($F1054="LIQUIDAR",_xlfn.XLOOKUP(A1054,Rotación!$A:$A,Rotación!$O:$O,0,0,-1),"")))),"")</f>
        <v>17578000</v>
      </c>
      <c r="J1054" s="13">
        <f>IFERROR(IF($F1054="ALTA",$D1054*0.94,
IF($F1054="MEDIA",$D1054*0.9,
IF($F1054="BAJA",$D1054*0.85,
IF($F1054="LIQUIDAR",_xlfn.XLOOKUP(A1054,Rotación!$A:$A,Rotación!$O:$O,0,0,-1),"")))),"")</f>
        <v>16830000</v>
      </c>
      <c r="K1054" s="13" t="str">
        <f>_xlfn.XLOOKUP(A1054,Rotación!$A:$A,Rotación!$P:$P,"",0,-1)</f>
        <v/>
      </c>
      <c r="L1054" s="25" t="e">
        <f t="shared" si="66"/>
        <v>#VALUE!</v>
      </c>
      <c r="M1054" s="26">
        <f t="shared" si="67"/>
        <v>0.86631016042780751</v>
      </c>
      <c r="N1054" s="22" t="str">
        <f>IFERROR(VLOOKUP(A1054,'Base ATR'!$1:$1048576,2,0),"")</f>
        <v/>
      </c>
      <c r="O1054" s="23" t="str">
        <f t="shared" ca="1" si="68"/>
        <v/>
      </c>
      <c r="P1054" t="str">
        <f t="shared" si="69"/>
        <v/>
      </c>
      <c r="R1054" t="e">
        <f>VLOOKUP(A1054,FORMULA!A:A,1,0)</f>
        <v>#N/A</v>
      </c>
    </row>
    <row r="1055" spans="1:18" x14ac:dyDescent="0.3">
      <c r="A1055" t="s">
        <v>8816</v>
      </c>
      <c r="B1055" t="str">
        <f>IFERROR(VLOOKUP(A1055,'Base ATP'!$1:$1048576,3,0),"")</f>
        <v>NISSAN</v>
      </c>
      <c r="C1055" s="19" t="str">
        <f>IFERROR(VLOOKUP(A1055,'Base ATP'!$1:$1048576,4,0),"")</f>
        <v>VERSA</v>
      </c>
      <c r="D1055" s="20">
        <v>11500000</v>
      </c>
      <c r="E1055" s="20">
        <v>8700000</v>
      </c>
      <c r="F1055" s="13" t="s">
        <v>4033</v>
      </c>
      <c r="G1055" s="13">
        <f>IFERROR(IF($F1055="ALTA",$D1055*1.03,
IF($F1055="MEDIA",$D1055*1,
IF($F1055="BAJA",$D1055*0.92,
IF($F1055="LIQUIDAR",_xlfn.XLOOKUP(A1055,Rotación!$A:$A,Rotación!$O:$O,0,0,-1),"")))),"")</f>
        <v>11500000</v>
      </c>
      <c r="H1055" s="13">
        <f>IFERROR(IF($F1055="ALTA",$D1055*1,
IF($F1055="MEDIA",$D1055*0.97,
IF($F1055="BAJA",$D1055*0.9,
IF($F1055="LIQUIDAR",_xlfn.XLOOKUP(A1055,Rotación!$A:$A,Rotación!$O:$O,0,0,-1),"")))),"")</f>
        <v>11155000</v>
      </c>
      <c r="I1055" s="13">
        <f>IFERROR(IF($F1055="ALTA",$D1055*0.97,
IF($F1055="MEDIA",$D1055*0.94,
IF($F1055="BAJA",$D1055*0.87,
IF($F1055="LIQUIDAR",_xlfn.XLOOKUP(A1055,Rotación!$A:$A,Rotación!$O:$O,0,0,-1),"")))),"")</f>
        <v>10810000</v>
      </c>
      <c r="J1055" s="13">
        <f>IFERROR(IF($F1055="ALTA",$D1055*0.94,
IF($F1055="MEDIA",$D1055*0.9,
IF($F1055="BAJA",$D1055*0.85,
IF($F1055="LIQUIDAR",_xlfn.XLOOKUP(A1055,Rotación!$A:$A,Rotación!$O:$O,0,0,-1),"")))),"")</f>
        <v>10350000</v>
      </c>
      <c r="K1055" s="13" t="str">
        <f>_xlfn.XLOOKUP(A1055,Rotación!$A:$A,Rotación!$P:$P,"",0,-1)</f>
        <v/>
      </c>
      <c r="L1055" s="25" t="e">
        <f t="shared" si="66"/>
        <v>#VALUE!</v>
      </c>
      <c r="M1055" s="26">
        <f t="shared" si="67"/>
        <v>0.75652173913043474</v>
      </c>
      <c r="N1055" s="22" t="str">
        <f>IFERROR(VLOOKUP(A1055,'Base ATR'!$1:$1048576,2,0),"")</f>
        <v/>
      </c>
      <c r="O1055" s="23" t="str">
        <f t="shared" ca="1" si="68"/>
        <v/>
      </c>
      <c r="P1055" t="str">
        <f t="shared" si="69"/>
        <v/>
      </c>
      <c r="R1055" t="e">
        <f>VLOOKUP(A1055,FORMULA!A:A,1,0)</f>
        <v>#N/A</v>
      </c>
    </row>
    <row r="1056" spans="1:18" x14ac:dyDescent="0.3">
      <c r="A1056" t="s">
        <v>8337</v>
      </c>
      <c r="B1056" t="str">
        <f>IFERROR(VLOOKUP(A1056,'Base ATP'!$1:$1048576,3,0),"")</f>
        <v>RAM</v>
      </c>
      <c r="C1056" s="19" t="str">
        <f>IFERROR(VLOOKUP(A1056,'Base ATP'!$1:$1048576,4,0),"")</f>
        <v>RAMPAGE</v>
      </c>
      <c r="D1056" s="20">
        <v>27500000</v>
      </c>
      <c r="E1056" s="20">
        <v>22500000</v>
      </c>
      <c r="F1056" s="13" t="s">
        <v>4033</v>
      </c>
      <c r="G1056" s="13">
        <f>IFERROR(IF($F1056="ALTA",$D1056*1.03,
IF($F1056="MEDIA",$D1056*1,
IF($F1056="BAJA",$D1056*0.92,
IF($F1056="LIQUIDAR",_xlfn.XLOOKUP(A1056,Rotación!$A:$A,Rotación!$O:$O,0,0,-1),"")))),"")</f>
        <v>27500000</v>
      </c>
      <c r="H1056" s="13">
        <f>IFERROR(IF($F1056="ALTA",$D1056*1,
IF($F1056="MEDIA",$D1056*0.97,
IF($F1056="BAJA",$D1056*0.9,
IF($F1056="LIQUIDAR",_xlfn.XLOOKUP(A1056,Rotación!$A:$A,Rotación!$O:$O,0,0,-1),"")))),"")</f>
        <v>26675000</v>
      </c>
      <c r="I1056" s="13">
        <f>IFERROR(IF($F1056="ALTA",$D1056*0.97,
IF($F1056="MEDIA",$D1056*0.94,
IF($F1056="BAJA",$D1056*0.87,
IF($F1056="LIQUIDAR",_xlfn.XLOOKUP(A1056,Rotación!$A:$A,Rotación!$O:$O,0,0,-1),"")))),"")</f>
        <v>25850000</v>
      </c>
      <c r="J1056" s="13">
        <f>IFERROR(IF($F1056="ALTA",$D1056*0.94,
IF($F1056="MEDIA",$D1056*0.9,
IF($F1056="BAJA",$D1056*0.85,
IF($F1056="LIQUIDAR",_xlfn.XLOOKUP(A1056,Rotación!$A:$A,Rotación!$O:$O,0,0,-1),"")))),"")</f>
        <v>24750000</v>
      </c>
      <c r="K1056" s="13" t="str">
        <f>_xlfn.XLOOKUP(A1056,Rotación!$A:$A,Rotación!$P:$P,"",0,-1)</f>
        <v/>
      </c>
      <c r="L1056" s="25" t="e">
        <f t="shared" si="66"/>
        <v>#VALUE!</v>
      </c>
      <c r="M1056" s="26">
        <f t="shared" si="67"/>
        <v>0.81818181818181823</v>
      </c>
      <c r="N1056" s="22">
        <f>IFERROR(VLOOKUP(A1056,'Base ATR'!$1:$1048576,2,0),"")</f>
        <v>46150.564583333333</v>
      </c>
      <c r="O1056" s="23">
        <f t="shared" ca="1" si="68"/>
        <v>75.435416666667152</v>
      </c>
      <c r="P1056" t="str">
        <f t="shared" si="69"/>
        <v>SOBRE MERCADO</v>
      </c>
      <c r="R1056" t="e">
        <f>VLOOKUP(A1056,FORMULA!A:A,1,0)</f>
        <v>#N/A</v>
      </c>
    </row>
    <row r="1057" spans="1:18" x14ac:dyDescent="0.3">
      <c r="A1057" t="s">
        <v>8818</v>
      </c>
      <c r="B1057" t="str">
        <f>IFERROR(VLOOKUP(A1057,'Base ATP'!$1:$1048576,3,0),"")</f>
        <v>JEEP</v>
      </c>
      <c r="C1057" s="19" t="str">
        <f>IFERROR(VLOOKUP(A1057,'Base ATP'!$1:$1048576,4,0),"")</f>
        <v>RENEGADE</v>
      </c>
      <c r="D1057" s="20">
        <v>11400000</v>
      </c>
      <c r="E1057" s="20">
        <v>9200000</v>
      </c>
      <c r="F1057" s="13" t="s">
        <v>4033</v>
      </c>
      <c r="G1057" s="13">
        <f>IFERROR(IF($F1057="ALTA",$D1057*1.03,
IF($F1057="MEDIA",$D1057*1,
IF($F1057="BAJA",$D1057*0.92,
IF($F1057="LIQUIDAR",_xlfn.XLOOKUP(A1057,Rotación!$A:$A,Rotación!$O:$O,0,0,-1),"")))),"")</f>
        <v>11400000</v>
      </c>
      <c r="H1057" s="13">
        <f>IFERROR(IF($F1057="ALTA",$D1057*1,
IF($F1057="MEDIA",$D1057*0.97,
IF($F1057="BAJA",$D1057*0.9,
IF($F1057="LIQUIDAR",_xlfn.XLOOKUP(A1057,Rotación!$A:$A,Rotación!$O:$O,0,0,-1),"")))),"")</f>
        <v>11058000</v>
      </c>
      <c r="I1057" s="13">
        <f>IFERROR(IF($F1057="ALTA",$D1057*0.97,
IF($F1057="MEDIA",$D1057*0.94,
IF($F1057="BAJA",$D1057*0.87,
IF($F1057="LIQUIDAR",_xlfn.XLOOKUP(A1057,Rotación!$A:$A,Rotación!$O:$O,0,0,-1),"")))),"")</f>
        <v>10716000</v>
      </c>
      <c r="J1057" s="13">
        <f>IFERROR(IF($F1057="ALTA",$D1057*0.94,
IF($F1057="MEDIA",$D1057*0.9,
IF($F1057="BAJA",$D1057*0.85,
IF($F1057="LIQUIDAR",_xlfn.XLOOKUP(A1057,Rotación!$A:$A,Rotación!$O:$O,0,0,-1),"")))),"")</f>
        <v>10260000</v>
      </c>
      <c r="K1057" s="13" t="str">
        <f>_xlfn.XLOOKUP(A1057,Rotación!$A:$A,Rotación!$P:$P,"",0,-1)</f>
        <v/>
      </c>
      <c r="L1057" s="25" t="e">
        <f t="shared" si="66"/>
        <v>#VALUE!</v>
      </c>
      <c r="M1057" s="26">
        <f t="shared" si="67"/>
        <v>0.80701754385964908</v>
      </c>
      <c r="N1057" s="22" t="str">
        <f>IFERROR(VLOOKUP(A1057,'Base ATR'!$1:$1048576,2,0),"")</f>
        <v/>
      </c>
      <c r="O1057" s="23" t="str">
        <f t="shared" ca="1" si="68"/>
        <v/>
      </c>
      <c r="P1057" t="str">
        <f t="shared" si="69"/>
        <v/>
      </c>
      <c r="R1057" t="e">
        <f>VLOOKUP(A1057,FORMULA!A:A,1,0)</f>
        <v>#N/A</v>
      </c>
    </row>
    <row r="1058" spans="1:18" x14ac:dyDescent="0.3">
      <c r="A1058" t="s">
        <v>8820</v>
      </c>
      <c r="B1058" t="str">
        <f>IFERROR(VLOOKUP(A1058,'Base ATP'!$1:$1048576,3,0),"")</f>
        <v>MITSUBISHI</v>
      </c>
      <c r="C1058" s="19" t="str">
        <f>IFERROR(VLOOKUP(A1058,'Base ATP'!$1:$1048576,4,0),"")</f>
        <v>ECLIPSE CROSS</v>
      </c>
      <c r="D1058" s="20">
        <v>15600000</v>
      </c>
      <c r="E1058" s="20">
        <v>12800000</v>
      </c>
      <c r="F1058" s="13" t="s">
        <v>4033</v>
      </c>
      <c r="G1058" s="13">
        <f>IFERROR(IF($F1058="ALTA",$D1058*1.03,
IF($F1058="MEDIA",$D1058*1,
IF($F1058="BAJA",$D1058*0.92,
IF($F1058="LIQUIDAR",_xlfn.XLOOKUP(A1058,Rotación!$A:$A,Rotación!$O:$O,0,0,-1),"")))),"")</f>
        <v>15600000</v>
      </c>
      <c r="H1058" s="13">
        <f>IFERROR(IF($F1058="ALTA",$D1058*1,
IF($F1058="MEDIA",$D1058*0.97,
IF($F1058="BAJA",$D1058*0.9,
IF($F1058="LIQUIDAR",_xlfn.XLOOKUP(A1058,Rotación!$A:$A,Rotación!$O:$O,0,0,-1),"")))),"")</f>
        <v>15132000</v>
      </c>
      <c r="I1058" s="13">
        <f>IFERROR(IF($F1058="ALTA",$D1058*0.97,
IF($F1058="MEDIA",$D1058*0.94,
IF($F1058="BAJA",$D1058*0.87,
IF($F1058="LIQUIDAR",_xlfn.XLOOKUP(A1058,Rotación!$A:$A,Rotación!$O:$O,0,0,-1),"")))),"")</f>
        <v>14664000</v>
      </c>
      <c r="J1058" s="13">
        <f>IFERROR(IF($F1058="ALTA",$D1058*0.94,
IF($F1058="MEDIA",$D1058*0.9,
IF($F1058="BAJA",$D1058*0.85,
IF($F1058="LIQUIDAR",_xlfn.XLOOKUP(A1058,Rotación!$A:$A,Rotación!$O:$O,0,0,-1),"")))),"")</f>
        <v>14040000</v>
      </c>
      <c r="K1058" s="13" t="str">
        <f>_xlfn.XLOOKUP(A1058,Rotación!$A:$A,Rotación!$P:$P,"",0,-1)</f>
        <v/>
      </c>
      <c r="L1058" s="25" t="e">
        <f t="shared" si="66"/>
        <v>#VALUE!</v>
      </c>
      <c r="M1058" s="26">
        <f t="shared" si="67"/>
        <v>0.82051282051282048</v>
      </c>
      <c r="N1058" s="22" t="str">
        <f>IFERROR(VLOOKUP(A1058,'Base ATR'!$1:$1048576,2,0),"")</f>
        <v/>
      </c>
      <c r="O1058" s="23" t="str">
        <f t="shared" ca="1" si="68"/>
        <v/>
      </c>
      <c r="P1058" t="str">
        <f t="shared" si="69"/>
        <v/>
      </c>
      <c r="R1058" t="e">
        <f>VLOOKUP(A1058,FORMULA!A:A,1,0)</f>
        <v>#N/A</v>
      </c>
    </row>
    <row r="1059" spans="1:18" x14ac:dyDescent="0.3">
      <c r="A1059" t="s">
        <v>8822</v>
      </c>
      <c r="B1059" t="str">
        <f>IFERROR(VLOOKUP(A1059,'Base ATP'!$1:$1048576,3,0),"")</f>
        <v>HYUNDAI</v>
      </c>
      <c r="C1059" s="19" t="str">
        <f>IFERROR(VLOOKUP(A1059,'Base ATP'!$1:$1048576,4,0),"")</f>
        <v>NEW SANTA FE</v>
      </c>
      <c r="D1059" s="20">
        <v>23000000</v>
      </c>
      <c r="E1059" s="20">
        <v>18500000</v>
      </c>
      <c r="F1059" s="13" t="s">
        <v>4033</v>
      </c>
      <c r="G1059" s="13">
        <f>IFERROR(IF($F1059="ALTA",$D1059*1.03,
IF($F1059="MEDIA",$D1059*1,
IF($F1059="BAJA",$D1059*0.92,
IF($F1059="LIQUIDAR",_xlfn.XLOOKUP(A1059,Rotación!$A:$A,Rotación!$O:$O,0,0,-1),"")))),"")</f>
        <v>23000000</v>
      </c>
      <c r="H1059" s="13">
        <f>IFERROR(IF($F1059="ALTA",$D1059*1,
IF($F1059="MEDIA",$D1059*0.97,
IF($F1059="BAJA",$D1059*0.9,
IF($F1059="LIQUIDAR",_xlfn.XLOOKUP(A1059,Rotación!$A:$A,Rotación!$O:$O,0,0,-1),"")))),"")</f>
        <v>22310000</v>
      </c>
      <c r="I1059" s="13">
        <f>IFERROR(IF($F1059="ALTA",$D1059*0.97,
IF($F1059="MEDIA",$D1059*0.94,
IF($F1059="BAJA",$D1059*0.87,
IF($F1059="LIQUIDAR",_xlfn.XLOOKUP(A1059,Rotación!$A:$A,Rotación!$O:$O,0,0,-1),"")))),"")</f>
        <v>21620000</v>
      </c>
      <c r="J1059" s="13">
        <f>IFERROR(IF($F1059="ALTA",$D1059*0.94,
IF($F1059="MEDIA",$D1059*0.9,
IF($F1059="BAJA",$D1059*0.85,
IF($F1059="LIQUIDAR",_xlfn.XLOOKUP(A1059,Rotación!$A:$A,Rotación!$O:$O,0,0,-1),"")))),"")</f>
        <v>20700000</v>
      </c>
      <c r="K1059" s="13" t="str">
        <f>_xlfn.XLOOKUP(A1059,Rotación!$A:$A,Rotación!$P:$P,"",0,-1)</f>
        <v/>
      </c>
      <c r="L1059" s="25" t="e">
        <f t="shared" si="66"/>
        <v>#VALUE!</v>
      </c>
      <c r="M1059" s="26">
        <f t="shared" si="67"/>
        <v>0.80434782608695654</v>
      </c>
      <c r="N1059" s="22" t="str">
        <f>IFERROR(VLOOKUP(A1059,'Base ATR'!$1:$1048576,2,0),"")</f>
        <v/>
      </c>
      <c r="O1059" s="23" t="str">
        <f t="shared" ca="1" si="68"/>
        <v/>
      </c>
      <c r="P1059" t="str">
        <f t="shared" si="69"/>
        <v/>
      </c>
      <c r="R1059" t="e">
        <f>VLOOKUP(A1059,FORMULA!A:A,1,0)</f>
        <v>#N/A</v>
      </c>
    </row>
    <row r="1060" spans="1:18" x14ac:dyDescent="0.3">
      <c r="A1060" t="s">
        <v>8824</v>
      </c>
      <c r="B1060" t="str">
        <f>IFERROR(VLOOKUP(A1060,'Base ATP'!$1:$1048576,3,0),"")</f>
        <v>CHERY</v>
      </c>
      <c r="C1060" s="19" t="str">
        <f>IFERROR(VLOOKUP(A1060,'Base ATP'!$1:$1048576,4,0),"")</f>
        <v>TIGGO 2 PRO</v>
      </c>
      <c r="D1060" s="20">
        <v>8600000</v>
      </c>
      <c r="E1060" s="20">
        <v>7000000</v>
      </c>
      <c r="F1060" s="13" t="s">
        <v>4033</v>
      </c>
      <c r="G1060" s="13">
        <f>IFERROR(IF($F1060="ALTA",$D1060*1.03,
IF($F1060="MEDIA",$D1060*1,
IF($F1060="BAJA",$D1060*0.92,
IF($F1060="LIQUIDAR",_xlfn.XLOOKUP(A1060,Rotación!$A:$A,Rotación!$O:$O,0,0,-1),"")))),"")</f>
        <v>8600000</v>
      </c>
      <c r="H1060" s="13">
        <f>IFERROR(IF($F1060="ALTA",$D1060*1,
IF($F1060="MEDIA",$D1060*0.97,
IF($F1060="BAJA",$D1060*0.9,
IF($F1060="LIQUIDAR",_xlfn.XLOOKUP(A1060,Rotación!$A:$A,Rotación!$O:$O,0,0,-1),"")))),"")</f>
        <v>8342000</v>
      </c>
      <c r="I1060" s="13">
        <f>IFERROR(IF($F1060="ALTA",$D1060*0.97,
IF($F1060="MEDIA",$D1060*0.94,
IF($F1060="BAJA",$D1060*0.87,
IF($F1060="LIQUIDAR",_xlfn.XLOOKUP(A1060,Rotación!$A:$A,Rotación!$O:$O,0,0,-1),"")))),"")</f>
        <v>8084000</v>
      </c>
      <c r="J1060" s="13">
        <f>IFERROR(IF($F1060="ALTA",$D1060*0.94,
IF($F1060="MEDIA",$D1060*0.9,
IF($F1060="BAJA",$D1060*0.85,
IF($F1060="LIQUIDAR",_xlfn.XLOOKUP(A1060,Rotación!$A:$A,Rotación!$O:$O,0,0,-1),"")))),"")</f>
        <v>7740000</v>
      </c>
      <c r="K1060" s="13" t="str">
        <f>_xlfn.XLOOKUP(A1060,Rotación!$A:$A,Rotación!$P:$P,"",0,-1)</f>
        <v/>
      </c>
      <c r="L1060" s="25" t="e">
        <f t="shared" si="66"/>
        <v>#VALUE!</v>
      </c>
      <c r="M1060" s="26">
        <f t="shared" si="67"/>
        <v>0.81395348837209303</v>
      </c>
      <c r="N1060" s="22" t="str">
        <f>IFERROR(VLOOKUP(A1060,'Base ATR'!$1:$1048576,2,0),"")</f>
        <v/>
      </c>
      <c r="O1060" s="23" t="str">
        <f t="shared" ca="1" si="68"/>
        <v/>
      </c>
      <c r="P1060" t="str">
        <f t="shared" si="69"/>
        <v/>
      </c>
      <c r="R1060" t="e">
        <f>VLOOKUP(A1060,FORMULA!A:A,1,0)</f>
        <v>#N/A</v>
      </c>
    </row>
    <row r="1061" spans="1:18" x14ac:dyDescent="0.3">
      <c r="A1061" t="s">
        <v>8828</v>
      </c>
      <c r="B1061" t="str">
        <f>IFERROR(VLOOKUP(A1061,'Base ATP'!$1:$1048576,3,0),"")</f>
        <v>SSANGYONG</v>
      </c>
      <c r="C1061" s="19" t="str">
        <f>IFERROR(VLOOKUP(A1061,'Base ATP'!$1:$1048576,4,0),"")</f>
        <v>NEW REXTON</v>
      </c>
      <c r="D1061" s="20">
        <v>20300000</v>
      </c>
      <c r="E1061" s="20">
        <v>15800000</v>
      </c>
      <c r="F1061" s="13" t="s">
        <v>4033</v>
      </c>
      <c r="G1061" s="13">
        <f>IFERROR(IF($F1061="ALTA",$D1061*1.03,
IF($F1061="MEDIA",$D1061*1,
IF($F1061="BAJA",$D1061*0.92,
IF($F1061="LIQUIDAR",_xlfn.XLOOKUP(A1061,Rotación!$A:$A,Rotación!$O:$O,0,0,-1),"")))),"")</f>
        <v>20300000</v>
      </c>
      <c r="H1061" s="13">
        <f>IFERROR(IF($F1061="ALTA",$D1061*1,
IF($F1061="MEDIA",$D1061*0.97,
IF($F1061="BAJA",$D1061*0.9,
IF($F1061="LIQUIDAR",_xlfn.XLOOKUP(A1061,Rotación!$A:$A,Rotación!$O:$O,0,0,-1),"")))),"")</f>
        <v>19691000</v>
      </c>
      <c r="I1061" s="13">
        <f>IFERROR(IF($F1061="ALTA",$D1061*0.97,
IF($F1061="MEDIA",$D1061*0.94,
IF($F1061="BAJA",$D1061*0.87,
IF($F1061="LIQUIDAR",_xlfn.XLOOKUP(A1061,Rotación!$A:$A,Rotación!$O:$O,0,0,-1),"")))),"")</f>
        <v>19082000</v>
      </c>
      <c r="J1061" s="13">
        <f>IFERROR(IF($F1061="ALTA",$D1061*0.94,
IF($F1061="MEDIA",$D1061*0.9,
IF($F1061="BAJA",$D1061*0.85,
IF($F1061="LIQUIDAR",_xlfn.XLOOKUP(A1061,Rotación!$A:$A,Rotación!$O:$O,0,0,-1),"")))),"")</f>
        <v>18270000</v>
      </c>
      <c r="K1061" s="13" t="str">
        <f>_xlfn.XLOOKUP(A1061,Rotación!$A:$A,Rotación!$P:$P,"",0,-1)</f>
        <v/>
      </c>
      <c r="L1061" s="25" t="e">
        <f t="shared" si="66"/>
        <v>#VALUE!</v>
      </c>
      <c r="M1061" s="26">
        <f t="shared" si="67"/>
        <v>0.77832512315270941</v>
      </c>
      <c r="N1061" s="22" t="str">
        <f>IFERROR(VLOOKUP(A1061,'Base ATR'!$1:$1048576,2,0),"")</f>
        <v/>
      </c>
      <c r="O1061" s="23" t="str">
        <f t="shared" ca="1" si="68"/>
        <v/>
      </c>
      <c r="P1061" t="str">
        <f t="shared" si="69"/>
        <v/>
      </c>
      <c r="R1061" t="e">
        <f>VLOOKUP(A1061,FORMULA!A:A,1,0)</f>
        <v>#N/A</v>
      </c>
    </row>
    <row r="1062" spans="1:18" x14ac:dyDescent="0.3">
      <c r="A1062" t="s">
        <v>8652</v>
      </c>
      <c r="B1062" t="str">
        <f>IFERROR(VLOOKUP(A1062,'Base ATP'!$1:$1048576,3,0),"")</f>
        <v>VOLKSWAGEN</v>
      </c>
      <c r="C1062" s="19" t="str">
        <f>IFERROR(VLOOKUP(A1062,'Base ATP'!$1:$1048576,4,0),"")</f>
        <v>NIVUS</v>
      </c>
      <c r="D1062" s="20">
        <v>15200000</v>
      </c>
      <c r="E1062" s="20">
        <v>12700000</v>
      </c>
      <c r="F1062" s="13" t="s">
        <v>4033</v>
      </c>
      <c r="G1062" s="13">
        <f>IFERROR(IF($F1062="ALTA",$D1062*1.03,
IF($F1062="MEDIA",$D1062*1,
IF($F1062="BAJA",$D1062*0.92,
IF($F1062="LIQUIDAR",_xlfn.XLOOKUP(A1062,Rotación!$A:$A,Rotación!$O:$O,0,0,-1),"")))),"")</f>
        <v>15200000</v>
      </c>
      <c r="H1062" s="13">
        <f>IFERROR(IF($F1062="ALTA",$D1062*1,
IF($F1062="MEDIA",$D1062*0.97,
IF($F1062="BAJA",$D1062*0.9,
IF($F1062="LIQUIDAR",_xlfn.XLOOKUP(A1062,Rotación!$A:$A,Rotación!$O:$O,0,0,-1),"")))),"")</f>
        <v>14744000</v>
      </c>
      <c r="I1062" s="13">
        <f>IFERROR(IF($F1062="ALTA",$D1062*0.97,
IF($F1062="MEDIA",$D1062*0.94,
IF($F1062="BAJA",$D1062*0.87,
IF($F1062="LIQUIDAR",_xlfn.XLOOKUP(A1062,Rotación!$A:$A,Rotación!$O:$O,0,0,-1),"")))),"")</f>
        <v>14288000</v>
      </c>
      <c r="J1062" s="13">
        <f>IFERROR(IF($F1062="ALTA",$D1062*0.94,
IF($F1062="MEDIA",$D1062*0.9,
IF($F1062="BAJA",$D1062*0.85,
IF($F1062="LIQUIDAR",_xlfn.XLOOKUP(A1062,Rotación!$A:$A,Rotación!$O:$O,0,0,-1),"")))),"")</f>
        <v>13680000</v>
      </c>
      <c r="K1062" s="13" t="str">
        <f>_xlfn.XLOOKUP(A1062,Rotación!$A:$A,Rotación!$P:$P,"",0,-1)</f>
        <v/>
      </c>
      <c r="L1062" s="25" t="e">
        <f t="shared" si="66"/>
        <v>#VALUE!</v>
      </c>
      <c r="M1062" s="26">
        <f t="shared" si="67"/>
        <v>0.83552631578947367</v>
      </c>
      <c r="N1062" s="22">
        <f>IFERROR(VLOOKUP(A1062,'Base ATR'!$1:$1048576,2,0),"")</f>
        <v>46155.418055555558</v>
      </c>
      <c r="O1062" s="23">
        <f t="shared" ca="1" si="68"/>
        <v>70.581944444442343</v>
      </c>
      <c r="P1062" t="str">
        <f t="shared" si="69"/>
        <v>SOBRE MERCADO</v>
      </c>
      <c r="R1062" t="e">
        <f>VLOOKUP(A1062,FORMULA!A:A,1,0)</f>
        <v>#N/A</v>
      </c>
    </row>
    <row r="1063" spans="1:18" x14ac:dyDescent="0.3">
      <c r="A1063" t="s">
        <v>8834</v>
      </c>
      <c r="B1063" t="str">
        <f>IFERROR(VLOOKUP(A1063,'Base ATP'!$1:$1048576,3,0),"")</f>
        <v>NISSAN</v>
      </c>
      <c r="C1063" s="19" t="str">
        <f>IFERROR(VLOOKUP(A1063,'Base ATP'!$1:$1048576,4,0),"")</f>
        <v>NAVARA</v>
      </c>
      <c r="D1063" s="20">
        <v>24900000</v>
      </c>
      <c r="E1063" s="20">
        <v>16000000</v>
      </c>
      <c r="F1063" s="13" t="s">
        <v>4033</v>
      </c>
      <c r="G1063" s="13">
        <f>IFERROR(IF($F1063="ALTA",$D1063*1.03,
IF($F1063="MEDIA",$D1063*1,
IF($F1063="BAJA",$D1063*0.92,
IF($F1063="LIQUIDAR",_xlfn.XLOOKUP(A1063,Rotación!$A:$A,Rotación!$O:$O,0,0,-1),"")))),"")</f>
        <v>24900000</v>
      </c>
      <c r="H1063" s="13">
        <f>IFERROR(IF($F1063="ALTA",$D1063*1,
IF($F1063="MEDIA",$D1063*0.97,
IF($F1063="BAJA",$D1063*0.9,
IF($F1063="LIQUIDAR",_xlfn.XLOOKUP(A1063,Rotación!$A:$A,Rotación!$O:$O,0,0,-1),"")))),"")</f>
        <v>24153000</v>
      </c>
      <c r="I1063" s="13">
        <f>IFERROR(IF($F1063="ALTA",$D1063*0.97,
IF($F1063="MEDIA",$D1063*0.94,
IF($F1063="BAJA",$D1063*0.87,
IF($F1063="LIQUIDAR",_xlfn.XLOOKUP(A1063,Rotación!$A:$A,Rotación!$O:$O,0,0,-1),"")))),"")</f>
        <v>23406000</v>
      </c>
      <c r="J1063" s="13">
        <f>IFERROR(IF($F1063="ALTA",$D1063*0.94,
IF($F1063="MEDIA",$D1063*0.9,
IF($F1063="BAJA",$D1063*0.85,
IF($F1063="LIQUIDAR",_xlfn.XLOOKUP(A1063,Rotación!$A:$A,Rotación!$O:$O,0,0,-1),"")))),"")</f>
        <v>22410000</v>
      </c>
      <c r="K1063" s="13" t="str">
        <f>_xlfn.XLOOKUP(A1063,Rotación!$A:$A,Rotación!$P:$P,"",0,-1)</f>
        <v/>
      </c>
      <c r="L1063" s="25" t="e">
        <f t="shared" si="66"/>
        <v>#VALUE!</v>
      </c>
      <c r="M1063" s="26">
        <f t="shared" si="67"/>
        <v>0.64257028112449799</v>
      </c>
      <c r="N1063" s="22" t="str">
        <f>IFERROR(VLOOKUP(A1063,'Base ATR'!$1:$1048576,2,0),"")</f>
        <v/>
      </c>
      <c r="O1063" s="23" t="str">
        <f t="shared" ca="1" si="68"/>
        <v/>
      </c>
      <c r="P1063" t="str">
        <f t="shared" si="69"/>
        <v/>
      </c>
      <c r="R1063" t="e">
        <f>VLOOKUP(A1063,FORMULA!A:A,1,0)</f>
        <v>#N/A</v>
      </c>
    </row>
    <row r="1064" spans="1:18" x14ac:dyDescent="0.3">
      <c r="A1064" t="s">
        <v>8836</v>
      </c>
      <c r="B1064" t="str">
        <f>IFERROR(VLOOKUP(A1064,'Base ATP'!$1:$1048576,3,0),"")</f>
        <v>KIA</v>
      </c>
      <c r="C1064" s="19" t="str">
        <f>IFERROR(VLOOKUP(A1064,'Base ATP'!$1:$1048576,4,0),"")</f>
        <v>SOLUTO</v>
      </c>
      <c r="D1064" s="20">
        <v>9200000</v>
      </c>
      <c r="E1064" s="20">
        <v>7000000</v>
      </c>
      <c r="F1064" s="13" t="s">
        <v>4033</v>
      </c>
      <c r="G1064" s="13">
        <f>IFERROR(IF($F1064="ALTA",$D1064*1.03,
IF($F1064="MEDIA",$D1064*1,
IF($F1064="BAJA",$D1064*0.92,
IF($F1064="LIQUIDAR",_xlfn.XLOOKUP(A1064,Rotación!$A:$A,Rotación!$O:$O,0,0,-1),"")))),"")</f>
        <v>9200000</v>
      </c>
      <c r="H1064" s="13">
        <f>IFERROR(IF($F1064="ALTA",$D1064*1,
IF($F1064="MEDIA",$D1064*0.97,
IF($F1064="BAJA",$D1064*0.9,
IF($F1064="LIQUIDAR",_xlfn.XLOOKUP(A1064,Rotación!$A:$A,Rotación!$O:$O,0,0,-1),"")))),"")</f>
        <v>8924000</v>
      </c>
      <c r="I1064" s="13">
        <f>IFERROR(IF($F1064="ALTA",$D1064*0.97,
IF($F1064="MEDIA",$D1064*0.94,
IF($F1064="BAJA",$D1064*0.87,
IF($F1064="LIQUIDAR",_xlfn.XLOOKUP(A1064,Rotación!$A:$A,Rotación!$O:$O,0,0,-1),"")))),"")</f>
        <v>8648000</v>
      </c>
      <c r="J1064" s="13">
        <f>IFERROR(IF($F1064="ALTA",$D1064*0.94,
IF($F1064="MEDIA",$D1064*0.9,
IF($F1064="BAJA",$D1064*0.85,
IF($F1064="LIQUIDAR",_xlfn.XLOOKUP(A1064,Rotación!$A:$A,Rotación!$O:$O,0,0,-1),"")))),"")</f>
        <v>8280000</v>
      </c>
      <c r="K1064" s="13" t="str">
        <f>_xlfn.XLOOKUP(A1064,Rotación!$A:$A,Rotación!$P:$P,"",0,-1)</f>
        <v/>
      </c>
      <c r="L1064" s="25" t="e">
        <f t="shared" si="66"/>
        <v>#VALUE!</v>
      </c>
      <c r="M1064" s="26">
        <f t="shared" si="67"/>
        <v>0.76086956521739135</v>
      </c>
      <c r="N1064" s="22" t="str">
        <f>IFERROR(VLOOKUP(A1064,'Base ATR'!$1:$1048576,2,0),"")</f>
        <v/>
      </c>
      <c r="O1064" s="23" t="str">
        <f t="shared" ca="1" si="68"/>
        <v/>
      </c>
      <c r="P1064" t="str">
        <f t="shared" si="69"/>
        <v/>
      </c>
      <c r="R1064" t="e">
        <f>VLOOKUP(A1064,FORMULA!A:A,1,0)</f>
        <v>#N/A</v>
      </c>
    </row>
    <row r="1065" spans="1:18" x14ac:dyDescent="0.3">
      <c r="A1065" t="s">
        <v>8838</v>
      </c>
      <c r="B1065" t="str">
        <f>IFERROR(VLOOKUP(A1065,'Base ATP'!$1:$1048576,3,0),"")</f>
        <v>KIA</v>
      </c>
      <c r="C1065" s="19" t="str">
        <f>IFERROR(VLOOKUP(A1065,'Base ATP'!$1:$1048576,4,0),"")</f>
        <v>K3 CROSS</v>
      </c>
      <c r="D1065" s="20">
        <v>14600000</v>
      </c>
      <c r="E1065" s="20">
        <v>12000000</v>
      </c>
      <c r="F1065" s="13" t="s">
        <v>4033</v>
      </c>
      <c r="G1065" s="13">
        <f>IFERROR(IF($F1065="ALTA",$D1065*1.03,
IF($F1065="MEDIA",$D1065*1,
IF($F1065="BAJA",$D1065*0.92,
IF($F1065="LIQUIDAR",_xlfn.XLOOKUP(A1065,Rotación!$A:$A,Rotación!$O:$O,0,0,-1),"")))),"")</f>
        <v>14600000</v>
      </c>
      <c r="H1065" s="13">
        <f>IFERROR(IF($F1065="ALTA",$D1065*1,
IF($F1065="MEDIA",$D1065*0.97,
IF($F1065="BAJA",$D1065*0.9,
IF($F1065="LIQUIDAR",_xlfn.XLOOKUP(A1065,Rotación!$A:$A,Rotación!$O:$O,0,0,-1),"")))),"")</f>
        <v>14162000</v>
      </c>
      <c r="I1065" s="13">
        <f>IFERROR(IF($F1065="ALTA",$D1065*0.97,
IF($F1065="MEDIA",$D1065*0.94,
IF($F1065="BAJA",$D1065*0.87,
IF($F1065="LIQUIDAR",_xlfn.XLOOKUP(A1065,Rotación!$A:$A,Rotación!$O:$O,0,0,-1),"")))),"")</f>
        <v>13724000</v>
      </c>
      <c r="J1065" s="13">
        <f>IFERROR(IF($F1065="ALTA",$D1065*0.94,
IF($F1065="MEDIA",$D1065*0.9,
IF($F1065="BAJA",$D1065*0.85,
IF($F1065="LIQUIDAR",_xlfn.XLOOKUP(A1065,Rotación!$A:$A,Rotación!$O:$O,0,0,-1),"")))),"")</f>
        <v>13140000</v>
      </c>
      <c r="K1065" s="13" t="str">
        <f>_xlfn.XLOOKUP(A1065,Rotación!$A:$A,Rotación!$P:$P,"",0,-1)</f>
        <v/>
      </c>
      <c r="L1065" s="25" t="e">
        <f t="shared" si="66"/>
        <v>#VALUE!</v>
      </c>
      <c r="M1065" s="26">
        <f t="shared" si="67"/>
        <v>0.82191780821917804</v>
      </c>
      <c r="N1065" s="22" t="str">
        <f>IFERROR(VLOOKUP(A1065,'Base ATR'!$1:$1048576,2,0),"")</f>
        <v/>
      </c>
      <c r="O1065" s="23" t="str">
        <f t="shared" ca="1" si="68"/>
        <v/>
      </c>
      <c r="P1065" t="str">
        <f t="shared" si="69"/>
        <v/>
      </c>
      <c r="R1065" t="e">
        <f>VLOOKUP(A1065,FORMULA!A:A,1,0)</f>
        <v>#N/A</v>
      </c>
    </row>
    <row r="1066" spans="1:18" x14ac:dyDescent="0.3">
      <c r="A1066" t="s">
        <v>8841</v>
      </c>
      <c r="B1066" t="str">
        <f>IFERROR(VLOOKUP(A1066,'Base ATP'!$1:$1048576,3,0),"")</f>
        <v>KIA</v>
      </c>
      <c r="C1066" s="19" t="str">
        <f>IFERROR(VLOOKUP(A1066,'Base ATP'!$1:$1048576,4,0),"")</f>
        <v>SONET</v>
      </c>
      <c r="D1066" s="20">
        <v>13600000</v>
      </c>
      <c r="E1066" s="20">
        <v>11300000</v>
      </c>
      <c r="F1066" s="13" t="s">
        <v>4033</v>
      </c>
      <c r="G1066" s="13">
        <f>IFERROR(IF($F1066="ALTA",$D1066*1.03,
IF($F1066="MEDIA",$D1066*1,
IF($F1066="BAJA",$D1066*0.92,
IF($F1066="LIQUIDAR",_xlfn.XLOOKUP(A1066,Rotación!$A:$A,Rotación!$O:$O,0,0,-1),"")))),"")</f>
        <v>13600000</v>
      </c>
      <c r="H1066" s="13">
        <f>IFERROR(IF($F1066="ALTA",$D1066*1,
IF($F1066="MEDIA",$D1066*0.97,
IF($F1066="BAJA",$D1066*0.9,
IF($F1066="LIQUIDAR",_xlfn.XLOOKUP(A1066,Rotación!$A:$A,Rotación!$O:$O,0,0,-1),"")))),"")</f>
        <v>13192000</v>
      </c>
      <c r="I1066" s="13">
        <f>IFERROR(IF($F1066="ALTA",$D1066*0.97,
IF($F1066="MEDIA",$D1066*0.94,
IF($F1066="BAJA",$D1066*0.87,
IF($F1066="LIQUIDAR",_xlfn.XLOOKUP(A1066,Rotación!$A:$A,Rotación!$O:$O,0,0,-1),"")))),"")</f>
        <v>12784000</v>
      </c>
      <c r="J1066" s="13">
        <f>IFERROR(IF($F1066="ALTA",$D1066*0.94,
IF($F1066="MEDIA",$D1066*0.9,
IF($F1066="BAJA",$D1066*0.85,
IF($F1066="LIQUIDAR",_xlfn.XLOOKUP(A1066,Rotación!$A:$A,Rotación!$O:$O,0,0,-1),"")))),"")</f>
        <v>12240000</v>
      </c>
      <c r="K1066" s="13" t="str">
        <f>_xlfn.XLOOKUP(A1066,Rotación!$A:$A,Rotación!$P:$P,"",0,-1)</f>
        <v/>
      </c>
      <c r="L1066" s="25" t="e">
        <f t="shared" si="66"/>
        <v>#VALUE!</v>
      </c>
      <c r="M1066" s="26">
        <f t="shared" si="67"/>
        <v>0.83088235294117652</v>
      </c>
      <c r="N1066" s="22" t="str">
        <f>IFERROR(VLOOKUP(A1066,'Base ATR'!$1:$1048576,2,0),"")</f>
        <v/>
      </c>
      <c r="O1066" s="23" t="str">
        <f t="shared" ca="1" si="68"/>
        <v/>
      </c>
      <c r="P1066" t="str">
        <f t="shared" si="69"/>
        <v/>
      </c>
      <c r="R1066" t="e">
        <f>VLOOKUP(A1066,FORMULA!A:A,1,0)</f>
        <v>#N/A</v>
      </c>
    </row>
    <row r="1067" spans="1:18" x14ac:dyDescent="0.3">
      <c r="A1067" t="s">
        <v>8844</v>
      </c>
      <c r="B1067" t="str">
        <f>IFERROR(VLOOKUP(A1067,'Base ATP'!$1:$1048576,3,0),"")</f>
        <v>SSANGYONG</v>
      </c>
      <c r="C1067" s="19" t="str">
        <f>IFERROR(VLOOKUP(A1067,'Base ATP'!$1:$1048576,4,0),"")</f>
        <v>NEW MUSSO</v>
      </c>
      <c r="D1067" s="20">
        <v>17000000</v>
      </c>
      <c r="E1067" s="20">
        <v>13500000</v>
      </c>
      <c r="F1067" s="13" t="s">
        <v>4033</v>
      </c>
      <c r="G1067" s="13">
        <f>IFERROR(IF($F1067="ALTA",$D1067*1.03,
IF($F1067="MEDIA",$D1067*1,
IF($F1067="BAJA",$D1067*0.92,
IF($F1067="LIQUIDAR",_xlfn.XLOOKUP(A1067,Rotación!$A:$A,Rotación!$O:$O,0,0,-1),"")))),"")</f>
        <v>17000000</v>
      </c>
      <c r="H1067" s="13">
        <f>IFERROR(IF($F1067="ALTA",$D1067*1,
IF($F1067="MEDIA",$D1067*0.97,
IF($F1067="BAJA",$D1067*0.9,
IF($F1067="LIQUIDAR",_xlfn.XLOOKUP(A1067,Rotación!$A:$A,Rotación!$O:$O,0,0,-1),"")))),"")</f>
        <v>16490000</v>
      </c>
      <c r="I1067" s="13">
        <f>IFERROR(IF($F1067="ALTA",$D1067*0.97,
IF($F1067="MEDIA",$D1067*0.94,
IF($F1067="BAJA",$D1067*0.87,
IF($F1067="LIQUIDAR",_xlfn.XLOOKUP(A1067,Rotación!$A:$A,Rotación!$O:$O,0,0,-1),"")))),"")</f>
        <v>15980000</v>
      </c>
      <c r="J1067" s="13">
        <f>IFERROR(IF($F1067="ALTA",$D1067*0.94,
IF($F1067="MEDIA",$D1067*0.9,
IF($F1067="BAJA",$D1067*0.85,
IF($F1067="LIQUIDAR",_xlfn.XLOOKUP(A1067,Rotación!$A:$A,Rotación!$O:$O,0,0,-1),"")))),"")</f>
        <v>15300000</v>
      </c>
      <c r="K1067" s="13" t="str">
        <f>_xlfn.XLOOKUP(A1067,Rotación!$A:$A,Rotación!$P:$P,"",0,-1)</f>
        <v/>
      </c>
      <c r="L1067" s="25" t="e">
        <f t="shared" si="66"/>
        <v>#VALUE!</v>
      </c>
      <c r="M1067" s="26">
        <f t="shared" si="67"/>
        <v>0.79411764705882348</v>
      </c>
      <c r="N1067" s="22" t="str">
        <f>IFERROR(VLOOKUP(A1067,'Base ATR'!$1:$1048576,2,0),"")</f>
        <v/>
      </c>
      <c r="O1067" s="23" t="str">
        <f t="shared" ca="1" si="68"/>
        <v/>
      </c>
      <c r="P1067" t="str">
        <f t="shared" si="69"/>
        <v/>
      </c>
      <c r="R1067" t="e">
        <f>VLOOKUP(A1067,FORMULA!A:A,1,0)</f>
        <v>#N/A</v>
      </c>
    </row>
    <row r="1068" spans="1:18" x14ac:dyDescent="0.3">
      <c r="A1068" t="s">
        <v>8846</v>
      </c>
      <c r="B1068" t="str">
        <f>IFERROR(VLOOKUP(A1068,'Base ATP'!$1:$1048576,3,0),"")</f>
        <v>CHEVROLET</v>
      </c>
      <c r="C1068" s="19" t="str">
        <f>IFERROR(VLOOKUP(A1068,'Base ATP'!$1:$1048576,4,0),"")</f>
        <v>PRISMA</v>
      </c>
      <c r="D1068" s="20">
        <v>6900000</v>
      </c>
      <c r="E1068" s="20">
        <v>5900000</v>
      </c>
      <c r="F1068" s="13" t="s">
        <v>5397</v>
      </c>
      <c r="G1068" s="13">
        <f>IFERROR(IF($F1068="ALTA",$D1068*1.03,
IF($F1068="MEDIA",$D1068*1,
IF($F1068="BAJA",$D1068*0.92,
IF($F1068="LIQUIDAR",_xlfn.XLOOKUP(A1068,Rotación!$A:$A,Rotación!$O:$O,0,0,-1),"")))),"")</f>
        <v>7107000</v>
      </c>
      <c r="H1068" s="13">
        <f>IFERROR(IF($F1068="ALTA",$D1068*1,
IF($F1068="MEDIA",$D1068*0.97,
IF($F1068="BAJA",$D1068*0.9,
IF($F1068="LIQUIDAR",_xlfn.XLOOKUP(A1068,Rotación!$A:$A,Rotación!$O:$O,0,0,-1),"")))),"")</f>
        <v>6900000</v>
      </c>
      <c r="I1068" s="13">
        <f>IFERROR(IF($F1068="ALTA",$D1068*0.97,
IF($F1068="MEDIA",$D1068*0.94,
IF($F1068="BAJA",$D1068*0.87,
IF($F1068="LIQUIDAR",_xlfn.XLOOKUP(A1068,Rotación!$A:$A,Rotación!$O:$O,0,0,-1),"")))),"")</f>
        <v>6693000</v>
      </c>
      <c r="J1068" s="13">
        <f>IFERROR(IF($F1068="ALTA",$D1068*0.94,
IF($F1068="MEDIA",$D1068*0.9,
IF($F1068="BAJA",$D1068*0.85,
IF($F1068="LIQUIDAR",_xlfn.XLOOKUP(A1068,Rotación!$A:$A,Rotación!$O:$O,0,0,-1),"")))),"")</f>
        <v>6486000</v>
      </c>
      <c r="K1068" s="13" t="str">
        <f>_xlfn.XLOOKUP(A1068,Rotación!$A:$A,Rotación!$P:$P,"",0,-1)</f>
        <v/>
      </c>
      <c r="L1068" s="25" t="e">
        <f t="shared" si="66"/>
        <v>#VALUE!</v>
      </c>
      <c r="M1068" s="26">
        <f t="shared" si="67"/>
        <v>0.85507246376811596</v>
      </c>
      <c r="N1068" s="22" t="str">
        <f>IFERROR(VLOOKUP(A1068,'Base ATR'!$1:$1048576,2,0),"")</f>
        <v/>
      </c>
      <c r="O1068" s="23" t="str">
        <f t="shared" ca="1" si="68"/>
        <v/>
      </c>
      <c r="P1068" t="str">
        <f t="shared" si="69"/>
        <v/>
      </c>
      <c r="R1068" t="e">
        <f>VLOOKUP(A1068,FORMULA!A:A,1,0)</f>
        <v>#N/A</v>
      </c>
    </row>
    <row r="1069" spans="1:18" x14ac:dyDescent="0.3">
      <c r="A1069" t="s">
        <v>8848</v>
      </c>
      <c r="B1069" t="str">
        <f>IFERROR(VLOOKUP(A1069,'Base ATP'!$1:$1048576,3,0),"")</f>
        <v>KIA</v>
      </c>
      <c r="C1069" s="19" t="str">
        <f>IFERROR(VLOOKUP(A1069,'Base ATP'!$1:$1048576,4,0),"")</f>
        <v>RIO 5 NEW</v>
      </c>
      <c r="D1069" s="20">
        <v>9200000</v>
      </c>
      <c r="E1069" s="20">
        <v>7200000</v>
      </c>
      <c r="F1069" s="13" t="s">
        <v>5397</v>
      </c>
      <c r="G1069" s="13">
        <f>IFERROR(IF($F1069="ALTA",$D1069*1.03,
IF($F1069="MEDIA",$D1069*1,
IF($F1069="BAJA",$D1069*0.92,
IF($F1069="LIQUIDAR",_xlfn.XLOOKUP(A1069,Rotación!$A:$A,Rotación!$O:$O,0,0,-1),"")))),"")</f>
        <v>9476000</v>
      </c>
      <c r="H1069" s="13">
        <f>IFERROR(IF($F1069="ALTA",$D1069*1,
IF($F1069="MEDIA",$D1069*0.97,
IF($F1069="BAJA",$D1069*0.9,
IF($F1069="LIQUIDAR",_xlfn.XLOOKUP(A1069,Rotación!$A:$A,Rotación!$O:$O,0,0,-1),"")))),"")</f>
        <v>9200000</v>
      </c>
      <c r="I1069" s="13">
        <f>IFERROR(IF($F1069="ALTA",$D1069*0.97,
IF($F1069="MEDIA",$D1069*0.94,
IF($F1069="BAJA",$D1069*0.87,
IF($F1069="LIQUIDAR",_xlfn.XLOOKUP(A1069,Rotación!$A:$A,Rotación!$O:$O,0,0,-1),"")))),"")</f>
        <v>8924000</v>
      </c>
      <c r="J1069" s="13">
        <f>IFERROR(IF($F1069="ALTA",$D1069*0.94,
IF($F1069="MEDIA",$D1069*0.9,
IF($F1069="BAJA",$D1069*0.85,
IF($F1069="LIQUIDAR",_xlfn.XLOOKUP(A1069,Rotación!$A:$A,Rotación!$O:$O,0,0,-1),"")))),"")</f>
        <v>8648000</v>
      </c>
      <c r="K1069" s="13" t="str">
        <f>_xlfn.XLOOKUP(A1069,Rotación!$A:$A,Rotación!$P:$P,"",0,-1)</f>
        <v/>
      </c>
      <c r="L1069" s="25" t="e">
        <f t="shared" si="66"/>
        <v>#VALUE!</v>
      </c>
      <c r="M1069" s="26">
        <f t="shared" si="67"/>
        <v>0.78260869565217395</v>
      </c>
      <c r="N1069" s="22" t="str">
        <f>IFERROR(VLOOKUP(A1069,'Base ATR'!$1:$1048576,2,0),"")</f>
        <v/>
      </c>
      <c r="O1069" s="23" t="str">
        <f t="shared" ca="1" si="68"/>
        <v/>
      </c>
      <c r="P1069" t="str">
        <f t="shared" si="69"/>
        <v/>
      </c>
      <c r="R1069" t="e">
        <f>VLOOKUP(A1069,FORMULA!A:A,1,0)</f>
        <v>#N/A</v>
      </c>
    </row>
    <row r="1070" spans="1:18" x14ac:dyDescent="0.3">
      <c r="A1070" t="s">
        <v>8850</v>
      </c>
      <c r="B1070" t="str">
        <f>IFERROR(VLOOKUP(A1070,'Base ATP'!$1:$1048576,3,0),"")</f>
        <v>FORD</v>
      </c>
      <c r="C1070" s="19" t="str">
        <f>IFERROR(VLOOKUP(A1070,'Base ATP'!$1:$1048576,4,0),"")</f>
        <v>NUEVA RANGER</v>
      </c>
      <c r="D1070" s="20">
        <v>34800000</v>
      </c>
      <c r="E1070" s="20">
        <v>29000000</v>
      </c>
      <c r="F1070" s="13" t="s">
        <v>4033</v>
      </c>
      <c r="G1070" s="13">
        <f>IFERROR(IF($F1070="ALTA",$D1070*1.03,
IF($F1070="MEDIA",$D1070*1,
IF($F1070="BAJA",$D1070*0.92,
IF($F1070="LIQUIDAR",_xlfn.XLOOKUP(A1070,Rotación!$A:$A,Rotación!$O:$O,0,0,-1),"")))),"")</f>
        <v>34800000</v>
      </c>
      <c r="H1070" s="13">
        <f>IFERROR(IF($F1070="ALTA",$D1070*1,
IF($F1070="MEDIA",$D1070*0.97,
IF($F1070="BAJA",$D1070*0.9,
IF($F1070="LIQUIDAR",_xlfn.XLOOKUP(A1070,Rotación!$A:$A,Rotación!$O:$O,0,0,-1),"")))),"")</f>
        <v>33756000</v>
      </c>
      <c r="I1070" s="13">
        <f>IFERROR(IF($F1070="ALTA",$D1070*0.97,
IF($F1070="MEDIA",$D1070*0.94,
IF($F1070="BAJA",$D1070*0.87,
IF($F1070="LIQUIDAR",_xlfn.XLOOKUP(A1070,Rotación!$A:$A,Rotación!$O:$O,0,0,-1),"")))),"")</f>
        <v>32712000</v>
      </c>
      <c r="J1070" s="13">
        <f>IFERROR(IF($F1070="ALTA",$D1070*0.94,
IF($F1070="MEDIA",$D1070*0.9,
IF($F1070="BAJA",$D1070*0.85,
IF($F1070="LIQUIDAR",_xlfn.XLOOKUP(A1070,Rotación!$A:$A,Rotación!$O:$O,0,0,-1),"")))),"")</f>
        <v>31320000</v>
      </c>
      <c r="K1070" s="13" t="str">
        <f>_xlfn.XLOOKUP(A1070,Rotación!$A:$A,Rotación!$P:$P,"",0,-1)</f>
        <v/>
      </c>
      <c r="L1070" s="25" t="e">
        <f t="shared" si="66"/>
        <v>#VALUE!</v>
      </c>
      <c r="M1070" s="26">
        <f t="shared" si="67"/>
        <v>0.83333333333333337</v>
      </c>
      <c r="N1070" s="22" t="str">
        <f>IFERROR(VLOOKUP(A1070,'Base ATR'!$1:$1048576,2,0),"")</f>
        <v/>
      </c>
      <c r="O1070" s="23" t="str">
        <f t="shared" ca="1" si="68"/>
        <v/>
      </c>
      <c r="P1070" t="str">
        <f t="shared" si="69"/>
        <v/>
      </c>
      <c r="R1070" t="e">
        <f>VLOOKUP(A1070,FORMULA!A:A,1,0)</f>
        <v>#N/A</v>
      </c>
    </row>
    <row r="1071" spans="1:18" x14ac:dyDescent="0.3">
      <c r="A1071" t="s">
        <v>8852</v>
      </c>
      <c r="B1071" t="str">
        <f>IFERROR(VLOOKUP(A1071,'Base ATP'!$1:$1048576,3,0),"")</f>
        <v>KIA</v>
      </c>
      <c r="C1071" s="19" t="str">
        <f>IFERROR(VLOOKUP(A1071,'Base ATP'!$1:$1048576,4,0),"")</f>
        <v>SPORTAGE</v>
      </c>
      <c r="D1071" s="20">
        <v>21900000</v>
      </c>
      <c r="E1071" s="20">
        <v>18500000</v>
      </c>
      <c r="F1071" s="13" t="s">
        <v>4033</v>
      </c>
      <c r="G1071" s="13">
        <f>IFERROR(IF($F1071="ALTA",$D1071*1.03,
IF($F1071="MEDIA",$D1071*1,
IF($F1071="BAJA",$D1071*0.92,
IF($F1071="LIQUIDAR",_xlfn.XLOOKUP(A1071,Rotación!$A:$A,Rotación!$O:$O,0,0,-1),"")))),"")</f>
        <v>21900000</v>
      </c>
      <c r="H1071" s="13">
        <f>IFERROR(IF($F1071="ALTA",$D1071*1,
IF($F1071="MEDIA",$D1071*0.97,
IF($F1071="BAJA",$D1071*0.9,
IF($F1071="LIQUIDAR",_xlfn.XLOOKUP(A1071,Rotación!$A:$A,Rotación!$O:$O,0,0,-1),"")))),"")</f>
        <v>21243000</v>
      </c>
      <c r="I1071" s="13">
        <f>IFERROR(IF($F1071="ALTA",$D1071*0.97,
IF($F1071="MEDIA",$D1071*0.94,
IF($F1071="BAJA",$D1071*0.87,
IF($F1071="LIQUIDAR",_xlfn.XLOOKUP(A1071,Rotación!$A:$A,Rotación!$O:$O,0,0,-1),"")))),"")</f>
        <v>20586000</v>
      </c>
      <c r="J1071" s="13">
        <f>IFERROR(IF($F1071="ALTA",$D1071*0.94,
IF($F1071="MEDIA",$D1071*0.9,
IF($F1071="BAJA",$D1071*0.85,
IF($F1071="LIQUIDAR",_xlfn.XLOOKUP(A1071,Rotación!$A:$A,Rotación!$O:$O,0,0,-1),"")))),"")</f>
        <v>19710000</v>
      </c>
      <c r="K1071" s="13" t="str">
        <f>_xlfn.XLOOKUP(A1071,Rotación!$A:$A,Rotación!$P:$P,"",0,-1)</f>
        <v/>
      </c>
      <c r="L1071" s="25" t="e">
        <f t="shared" si="66"/>
        <v>#VALUE!</v>
      </c>
      <c r="M1071" s="26">
        <f t="shared" si="67"/>
        <v>0.84474885844748859</v>
      </c>
      <c r="N1071" s="22" t="str">
        <f>IFERROR(VLOOKUP(A1071,'Base ATR'!$1:$1048576,2,0),"")</f>
        <v/>
      </c>
      <c r="O1071" s="23" t="str">
        <f t="shared" ca="1" si="68"/>
        <v/>
      </c>
      <c r="P1071" t="str">
        <f t="shared" si="69"/>
        <v/>
      </c>
      <c r="R1071" t="e">
        <f>VLOOKUP(A1071,FORMULA!A:A,1,0)</f>
        <v>#N/A</v>
      </c>
    </row>
    <row r="1072" spans="1:18" x14ac:dyDescent="0.3">
      <c r="A1072" t="s">
        <v>8854</v>
      </c>
      <c r="B1072" t="str">
        <f>IFERROR(VLOOKUP(A1072,'Base ATP'!$1:$1048576,3,0),"")</f>
        <v>FORD</v>
      </c>
      <c r="C1072" s="19" t="str">
        <f>IFERROR(VLOOKUP(A1072,'Base ATP'!$1:$1048576,4,0),"")</f>
        <v>RANGER</v>
      </c>
      <c r="D1072" s="20">
        <v>17400000</v>
      </c>
      <c r="E1072" s="20">
        <v>14200000</v>
      </c>
      <c r="F1072" s="13" t="s">
        <v>4033</v>
      </c>
      <c r="G1072" s="13">
        <f>IFERROR(IF($F1072="ALTA",$D1072*1.03,
IF($F1072="MEDIA",$D1072*1,
IF($F1072="BAJA",$D1072*0.92,
IF($F1072="LIQUIDAR",_xlfn.XLOOKUP(A1072,Rotación!$A:$A,Rotación!$O:$O,0,0,-1),"")))),"")</f>
        <v>17400000</v>
      </c>
      <c r="H1072" s="13">
        <f>IFERROR(IF($F1072="ALTA",$D1072*1,
IF($F1072="MEDIA",$D1072*0.97,
IF($F1072="BAJA",$D1072*0.9,
IF($F1072="LIQUIDAR",_xlfn.XLOOKUP(A1072,Rotación!$A:$A,Rotación!$O:$O,0,0,-1),"")))),"")</f>
        <v>16878000</v>
      </c>
      <c r="I1072" s="13">
        <f>IFERROR(IF($F1072="ALTA",$D1072*0.97,
IF($F1072="MEDIA",$D1072*0.94,
IF($F1072="BAJA",$D1072*0.87,
IF($F1072="LIQUIDAR",_xlfn.XLOOKUP(A1072,Rotación!$A:$A,Rotación!$O:$O,0,0,-1),"")))),"")</f>
        <v>16356000</v>
      </c>
      <c r="J1072" s="13">
        <f>IFERROR(IF($F1072="ALTA",$D1072*0.94,
IF($F1072="MEDIA",$D1072*0.9,
IF($F1072="BAJA",$D1072*0.85,
IF($F1072="LIQUIDAR",_xlfn.XLOOKUP(A1072,Rotación!$A:$A,Rotación!$O:$O,0,0,-1),"")))),"")</f>
        <v>15660000</v>
      </c>
      <c r="K1072" s="13" t="str">
        <f>_xlfn.XLOOKUP(A1072,Rotación!$A:$A,Rotación!$P:$P,"",0,-1)</f>
        <v/>
      </c>
      <c r="L1072" s="25" t="e">
        <f t="shared" si="66"/>
        <v>#VALUE!</v>
      </c>
      <c r="M1072" s="26">
        <f t="shared" si="67"/>
        <v>0.81609195402298851</v>
      </c>
      <c r="N1072" s="22" t="str">
        <f>IFERROR(VLOOKUP(A1072,'Base ATR'!$1:$1048576,2,0),"")</f>
        <v/>
      </c>
      <c r="O1072" s="23" t="str">
        <f t="shared" ca="1" si="68"/>
        <v/>
      </c>
      <c r="P1072" t="str">
        <f t="shared" si="69"/>
        <v/>
      </c>
      <c r="R1072" t="e">
        <f>VLOOKUP(A1072,FORMULA!A:A,1,0)</f>
        <v>#N/A</v>
      </c>
    </row>
    <row r="1073" spans="1:18" x14ac:dyDescent="0.3">
      <c r="A1073" t="s">
        <v>8856</v>
      </c>
      <c r="B1073" t="str">
        <f>IFERROR(VLOOKUP(A1073,'Base ATP'!$1:$1048576,3,0),"")</f>
        <v>DFSK</v>
      </c>
      <c r="C1073" s="19" t="str">
        <f>IFERROR(VLOOKUP(A1073,'Base ATP'!$1:$1048576,4,0),"")</f>
        <v>CARGO BOX</v>
      </c>
      <c r="D1073" s="20">
        <v>6000000</v>
      </c>
      <c r="E1073" s="20">
        <v>5000000</v>
      </c>
      <c r="F1073" s="13" t="s">
        <v>4033</v>
      </c>
      <c r="G1073" s="13">
        <f>IFERROR(IF($F1073="ALTA",$D1073*1.03,
IF($F1073="MEDIA",$D1073*1,
IF($F1073="BAJA",$D1073*0.92,
IF($F1073="LIQUIDAR",_xlfn.XLOOKUP(A1073,Rotación!$A:$A,Rotación!$O:$O,0,0,-1),"")))),"")</f>
        <v>6000000</v>
      </c>
      <c r="H1073" s="13">
        <f>IFERROR(IF($F1073="ALTA",$D1073*1,
IF($F1073="MEDIA",$D1073*0.97,
IF($F1073="BAJA",$D1073*0.9,
IF($F1073="LIQUIDAR",_xlfn.XLOOKUP(A1073,Rotación!$A:$A,Rotación!$O:$O,0,0,-1),"")))),"")</f>
        <v>5820000</v>
      </c>
      <c r="I1073" s="13">
        <f>IFERROR(IF($F1073="ALTA",$D1073*0.97,
IF($F1073="MEDIA",$D1073*0.94,
IF($F1073="BAJA",$D1073*0.87,
IF($F1073="LIQUIDAR",_xlfn.XLOOKUP(A1073,Rotación!$A:$A,Rotación!$O:$O,0,0,-1),"")))),"")</f>
        <v>5640000</v>
      </c>
      <c r="J1073" s="13">
        <f>IFERROR(IF($F1073="ALTA",$D1073*0.94,
IF($F1073="MEDIA",$D1073*0.9,
IF($F1073="BAJA",$D1073*0.85,
IF($F1073="LIQUIDAR",_xlfn.XLOOKUP(A1073,Rotación!$A:$A,Rotación!$O:$O,0,0,-1),"")))),"")</f>
        <v>5400000</v>
      </c>
      <c r="K1073" s="13" t="str">
        <f>_xlfn.XLOOKUP(A1073,Rotación!$A:$A,Rotación!$P:$P,"",0,-1)</f>
        <v/>
      </c>
      <c r="L1073" s="25" t="e">
        <f t="shared" si="66"/>
        <v>#VALUE!</v>
      </c>
      <c r="M1073" s="26">
        <f t="shared" si="67"/>
        <v>0.83333333333333337</v>
      </c>
      <c r="N1073" s="22" t="str">
        <f>IFERROR(VLOOKUP(A1073,'Base ATR'!$1:$1048576,2,0),"")</f>
        <v/>
      </c>
      <c r="O1073" s="23" t="str">
        <f t="shared" ca="1" si="68"/>
        <v/>
      </c>
      <c r="P1073" t="str">
        <f t="shared" si="69"/>
        <v/>
      </c>
      <c r="R1073" t="e">
        <f>VLOOKUP(A1073,FORMULA!A:A,1,0)</f>
        <v>#N/A</v>
      </c>
    </row>
    <row r="1074" spans="1:18" x14ac:dyDescent="0.3">
      <c r="A1074" t="s">
        <v>8652</v>
      </c>
      <c r="B1074" t="str">
        <f>IFERROR(VLOOKUP(A1074,'Base ATP'!$1:$1048576,3,0),"")</f>
        <v>VOLKSWAGEN</v>
      </c>
      <c r="C1074" s="19" t="str">
        <f>IFERROR(VLOOKUP(A1074,'Base ATP'!$1:$1048576,4,0),"")</f>
        <v>NIVUS</v>
      </c>
      <c r="D1074" s="20">
        <v>15200000</v>
      </c>
      <c r="E1074" s="20">
        <v>13000000</v>
      </c>
      <c r="F1074" s="13" t="s">
        <v>4033</v>
      </c>
      <c r="G1074" s="13">
        <f>IFERROR(IF($F1074="ALTA",$D1074*1.03,
IF($F1074="MEDIA",$D1074*1,
IF($F1074="BAJA",$D1074*0.92,
IF($F1074="LIQUIDAR",_xlfn.XLOOKUP(A1074,Rotación!$A:$A,Rotación!$O:$O,0,0,-1),"")))),"")</f>
        <v>15200000</v>
      </c>
      <c r="H1074" s="13">
        <f>IFERROR(IF($F1074="ALTA",$D1074*1,
IF($F1074="MEDIA",$D1074*0.97,
IF($F1074="BAJA",$D1074*0.9,
IF($F1074="LIQUIDAR",_xlfn.XLOOKUP(A1074,Rotación!$A:$A,Rotación!$O:$O,0,0,-1),"")))),"")</f>
        <v>14744000</v>
      </c>
      <c r="I1074" s="13">
        <f>IFERROR(IF($F1074="ALTA",$D1074*0.97,
IF($F1074="MEDIA",$D1074*0.94,
IF($F1074="BAJA",$D1074*0.87,
IF($F1074="LIQUIDAR",_xlfn.XLOOKUP(A1074,Rotación!$A:$A,Rotación!$O:$O,0,0,-1),"")))),"")</f>
        <v>14288000</v>
      </c>
      <c r="J1074" s="13">
        <f>IFERROR(IF($F1074="ALTA",$D1074*0.94,
IF($F1074="MEDIA",$D1074*0.9,
IF($F1074="BAJA",$D1074*0.85,
IF($F1074="LIQUIDAR",_xlfn.XLOOKUP(A1074,Rotación!$A:$A,Rotación!$O:$O,0,0,-1),"")))),"")</f>
        <v>13680000</v>
      </c>
      <c r="K1074" s="13" t="str">
        <f>_xlfn.XLOOKUP(A1074,Rotación!$A:$A,Rotación!$P:$P,"",0,-1)</f>
        <v/>
      </c>
      <c r="L1074" s="25" t="e">
        <f t="shared" si="66"/>
        <v>#VALUE!</v>
      </c>
      <c r="M1074" s="26">
        <f t="shared" si="67"/>
        <v>0.85526315789473684</v>
      </c>
      <c r="N1074" s="22">
        <f>IFERROR(VLOOKUP(A1074,'Base ATR'!$1:$1048576,2,0),"")</f>
        <v>46155.418055555558</v>
      </c>
      <c r="O1074" s="23">
        <f t="shared" ca="1" si="68"/>
        <v>70.581944444442343</v>
      </c>
      <c r="P1074" t="str">
        <f t="shared" si="69"/>
        <v>SOBRE MERCADO</v>
      </c>
      <c r="R1074" t="e">
        <f>VLOOKUP(A1074,FORMULA!A:A,1,0)</f>
        <v>#N/A</v>
      </c>
    </row>
    <row r="1075" spans="1:18" x14ac:dyDescent="0.3">
      <c r="A1075" t="s">
        <v>8860</v>
      </c>
      <c r="B1075" t="str">
        <f>IFERROR(VLOOKUP(A1075,'Base ATP'!$1:$1048576,3,0),"")</f>
        <v>HAVAL</v>
      </c>
      <c r="C1075" s="19" t="str">
        <f>IFERROR(VLOOKUP(A1075,'Base ATP'!$1:$1048576,4,0),"")</f>
        <v>JOLION</v>
      </c>
      <c r="D1075" s="20">
        <v>10500000</v>
      </c>
      <c r="E1075" s="20">
        <v>7500000</v>
      </c>
      <c r="F1075" s="13" t="s">
        <v>4033</v>
      </c>
      <c r="G1075" s="13">
        <f>IFERROR(IF($F1075="ALTA",$D1075*1.03,
IF($F1075="MEDIA",$D1075*1,
IF($F1075="BAJA",$D1075*0.92,
IF($F1075="LIQUIDAR",_xlfn.XLOOKUP(A1075,Rotación!$A:$A,Rotación!$O:$O,0,0,-1),"")))),"")</f>
        <v>10500000</v>
      </c>
      <c r="H1075" s="13">
        <f>IFERROR(IF($F1075="ALTA",$D1075*1,
IF($F1075="MEDIA",$D1075*0.97,
IF($F1075="BAJA",$D1075*0.9,
IF($F1075="LIQUIDAR",_xlfn.XLOOKUP(A1075,Rotación!$A:$A,Rotación!$O:$O,0,0,-1),"")))),"")</f>
        <v>10185000</v>
      </c>
      <c r="I1075" s="13">
        <f>IFERROR(IF($F1075="ALTA",$D1075*0.97,
IF($F1075="MEDIA",$D1075*0.94,
IF($F1075="BAJA",$D1075*0.87,
IF($F1075="LIQUIDAR",_xlfn.XLOOKUP(A1075,Rotación!$A:$A,Rotación!$O:$O,0,0,-1),"")))),"")</f>
        <v>9870000</v>
      </c>
      <c r="J1075" s="13">
        <f>IFERROR(IF($F1075="ALTA",$D1075*0.94,
IF($F1075="MEDIA",$D1075*0.9,
IF($F1075="BAJA",$D1075*0.85,
IF($F1075="LIQUIDAR",_xlfn.XLOOKUP(A1075,Rotación!$A:$A,Rotación!$O:$O,0,0,-1),"")))),"")</f>
        <v>9450000</v>
      </c>
      <c r="K1075" s="13" t="str">
        <f>_xlfn.XLOOKUP(A1075,Rotación!$A:$A,Rotación!$P:$P,"",0,-1)</f>
        <v/>
      </c>
      <c r="L1075" s="25" t="e">
        <f t="shared" si="66"/>
        <v>#VALUE!</v>
      </c>
      <c r="M1075" s="26">
        <f t="shared" si="67"/>
        <v>0.7142857142857143</v>
      </c>
      <c r="N1075" s="22" t="str">
        <f>IFERROR(VLOOKUP(A1075,'Base ATR'!$1:$1048576,2,0),"")</f>
        <v/>
      </c>
      <c r="O1075" s="23" t="str">
        <f t="shared" ca="1" si="68"/>
        <v/>
      </c>
      <c r="P1075" t="str">
        <f t="shared" si="69"/>
        <v/>
      </c>
      <c r="R1075" t="e">
        <f>VLOOKUP(A1075,FORMULA!A:A,1,0)</f>
        <v>#N/A</v>
      </c>
    </row>
    <row r="1076" spans="1:18" x14ac:dyDescent="0.3">
      <c r="A1076" t="s">
        <v>8862</v>
      </c>
      <c r="B1076" t="str">
        <f>IFERROR(VLOOKUP(A1076,'Base ATP'!$1:$1048576,3,0),"")</f>
        <v>PEUGEOT</v>
      </c>
      <c r="C1076" s="19" t="str">
        <f>IFERROR(VLOOKUP(A1076,'Base ATP'!$1:$1048576,4,0),"")</f>
        <v>NEW 2008</v>
      </c>
      <c r="D1076" s="20">
        <v>15300000</v>
      </c>
      <c r="E1076" s="20">
        <v>12800000</v>
      </c>
      <c r="F1076" s="13" t="s">
        <v>5398</v>
      </c>
      <c r="G1076" s="13">
        <f>IFERROR(IF($F1076="ALTA",$D1076*1.03,
IF($F1076="MEDIA",$D1076*1,
IF($F1076="BAJA",$D1076*0.92,
IF($F1076="LIQUIDAR",_xlfn.XLOOKUP(A1076,Rotación!$A:$A,Rotación!$O:$O,0,0,-1),"")))),"")</f>
        <v>14076000</v>
      </c>
      <c r="H1076" s="13">
        <f>IFERROR(IF($F1076="ALTA",$D1076*1,
IF($F1076="MEDIA",$D1076*0.97,
IF($F1076="BAJA",$D1076*0.9,
IF($F1076="LIQUIDAR",_xlfn.XLOOKUP(A1076,Rotación!$A:$A,Rotación!$O:$O,0,0,-1),"")))),"")</f>
        <v>13770000</v>
      </c>
      <c r="I1076" s="13">
        <f>IFERROR(IF($F1076="ALTA",$D1076*0.97,
IF($F1076="MEDIA",$D1076*0.94,
IF($F1076="BAJA",$D1076*0.87,
IF($F1076="LIQUIDAR",_xlfn.XLOOKUP(A1076,Rotación!$A:$A,Rotación!$O:$O,0,0,-1),"")))),"")</f>
        <v>13311000</v>
      </c>
      <c r="J1076" s="13">
        <f>IFERROR(IF($F1076="ALTA",$D1076*0.94,
IF($F1076="MEDIA",$D1076*0.9,
IF($F1076="BAJA",$D1076*0.85,
IF($F1076="LIQUIDAR",_xlfn.XLOOKUP(A1076,Rotación!$A:$A,Rotación!$O:$O,0,0,-1),"")))),"")</f>
        <v>13005000</v>
      </c>
      <c r="K1076" s="13" t="str">
        <f>_xlfn.XLOOKUP(A1076,Rotación!$A:$A,Rotación!$P:$P,"",0,-1)</f>
        <v/>
      </c>
      <c r="L1076" s="25" t="e">
        <f t="shared" si="66"/>
        <v>#VALUE!</v>
      </c>
      <c r="M1076" s="26">
        <f t="shared" si="67"/>
        <v>0.83660130718954251</v>
      </c>
      <c r="N1076" s="22" t="str">
        <f>IFERROR(VLOOKUP(A1076,'Base ATR'!$1:$1048576,2,0),"")</f>
        <v/>
      </c>
      <c r="O1076" s="23" t="str">
        <f t="shared" ca="1" si="68"/>
        <v/>
      </c>
      <c r="P1076" t="str">
        <f t="shared" si="69"/>
        <v/>
      </c>
      <c r="R1076" t="e">
        <f>VLOOKUP(A1076,FORMULA!A:A,1,0)</f>
        <v>#N/A</v>
      </c>
    </row>
    <row r="1077" spans="1:18" x14ac:dyDescent="0.3">
      <c r="A1077" t="s">
        <v>8864</v>
      </c>
      <c r="B1077" t="str">
        <f>IFERROR(VLOOKUP(A1077,'Base ATP'!$1:$1048576,3,0),"")</f>
        <v>NISSAN</v>
      </c>
      <c r="C1077" s="19" t="str">
        <f>IFERROR(VLOOKUP(A1077,'Base ATP'!$1:$1048576,4,0),"")</f>
        <v>NAVARA</v>
      </c>
      <c r="D1077" s="20">
        <v>16100000</v>
      </c>
      <c r="E1077" s="20">
        <v>12800000</v>
      </c>
      <c r="F1077" s="13" t="s">
        <v>4033</v>
      </c>
      <c r="G1077" s="13">
        <f>IFERROR(IF($F1077="ALTA",$D1077*1.03,
IF($F1077="MEDIA",$D1077*1,
IF($F1077="BAJA",$D1077*0.92,
IF($F1077="LIQUIDAR",_xlfn.XLOOKUP(A1077,Rotación!$A:$A,Rotación!$O:$O,0,0,-1),"")))),"")</f>
        <v>16100000</v>
      </c>
      <c r="H1077" s="13">
        <f>IFERROR(IF($F1077="ALTA",$D1077*1,
IF($F1077="MEDIA",$D1077*0.97,
IF($F1077="BAJA",$D1077*0.9,
IF($F1077="LIQUIDAR",_xlfn.XLOOKUP(A1077,Rotación!$A:$A,Rotación!$O:$O,0,0,-1),"")))),"")</f>
        <v>15617000</v>
      </c>
      <c r="I1077" s="13">
        <f>IFERROR(IF($F1077="ALTA",$D1077*0.97,
IF($F1077="MEDIA",$D1077*0.94,
IF($F1077="BAJA",$D1077*0.87,
IF($F1077="LIQUIDAR",_xlfn.XLOOKUP(A1077,Rotación!$A:$A,Rotación!$O:$O,0,0,-1),"")))),"")</f>
        <v>15134000</v>
      </c>
      <c r="J1077" s="13">
        <f>IFERROR(IF($F1077="ALTA",$D1077*0.94,
IF($F1077="MEDIA",$D1077*0.9,
IF($F1077="BAJA",$D1077*0.85,
IF($F1077="LIQUIDAR",_xlfn.XLOOKUP(A1077,Rotación!$A:$A,Rotación!$O:$O,0,0,-1),"")))),"")</f>
        <v>14490000</v>
      </c>
      <c r="K1077" s="13" t="str">
        <f>_xlfn.XLOOKUP(A1077,Rotación!$A:$A,Rotación!$P:$P,"",0,-1)</f>
        <v/>
      </c>
      <c r="L1077" s="25" t="e">
        <f t="shared" si="66"/>
        <v>#VALUE!</v>
      </c>
      <c r="M1077" s="26">
        <f t="shared" si="67"/>
        <v>0.79503105590062106</v>
      </c>
      <c r="N1077" s="22" t="str">
        <f>IFERROR(VLOOKUP(A1077,'Base ATR'!$1:$1048576,2,0),"")</f>
        <v/>
      </c>
      <c r="O1077" s="23" t="str">
        <f t="shared" ca="1" si="68"/>
        <v/>
      </c>
      <c r="P1077" t="str">
        <f t="shared" si="69"/>
        <v/>
      </c>
      <c r="R1077" t="e">
        <f>VLOOKUP(A1077,FORMULA!A:A,1,0)</f>
        <v>#N/A</v>
      </c>
    </row>
    <row r="1078" spans="1:18" x14ac:dyDescent="0.3">
      <c r="A1078" t="s">
        <v>1440</v>
      </c>
      <c r="B1078" t="str">
        <f>IFERROR(VLOOKUP(A1078,'Base ATP'!$1:$1048576,3,0),"")</f>
        <v>OPEL</v>
      </c>
      <c r="C1078" s="19" t="str">
        <f>IFERROR(VLOOKUP(A1078,'Base ATP'!$1:$1048576,4,0),"")</f>
        <v>NEW MOKKA</v>
      </c>
      <c r="D1078" s="20">
        <v>14000000</v>
      </c>
      <c r="E1078" s="20">
        <v>11500000</v>
      </c>
      <c r="F1078" s="13" t="s">
        <v>4033</v>
      </c>
      <c r="G1078" s="13">
        <f>IFERROR(IF($F1078="ALTA",$D1078*1.03,
IF($F1078="MEDIA",$D1078*1,
IF($F1078="BAJA",$D1078*0.92,
IF($F1078="LIQUIDAR",_xlfn.XLOOKUP(A1078,Rotación!$A:$A,Rotación!$O:$O,0,0,-1),"")))),"")</f>
        <v>14000000</v>
      </c>
      <c r="H1078" s="13">
        <f>IFERROR(IF($F1078="ALTA",$D1078*1,
IF($F1078="MEDIA",$D1078*0.97,
IF($F1078="BAJA",$D1078*0.9,
IF($F1078="LIQUIDAR",_xlfn.XLOOKUP(A1078,Rotación!$A:$A,Rotación!$O:$O,0,0,-1),"")))),"")</f>
        <v>13580000</v>
      </c>
      <c r="I1078" s="13">
        <f>IFERROR(IF($F1078="ALTA",$D1078*0.97,
IF($F1078="MEDIA",$D1078*0.94,
IF($F1078="BAJA",$D1078*0.87,
IF($F1078="LIQUIDAR",_xlfn.XLOOKUP(A1078,Rotación!$A:$A,Rotación!$O:$O,0,0,-1),"")))),"")</f>
        <v>13160000</v>
      </c>
      <c r="J1078" s="13">
        <f>IFERROR(IF($F1078="ALTA",$D1078*0.94,
IF($F1078="MEDIA",$D1078*0.9,
IF($F1078="BAJA",$D1078*0.85,
IF($F1078="LIQUIDAR",_xlfn.XLOOKUP(A1078,Rotación!$A:$A,Rotación!$O:$O,0,0,-1),"")))),"")</f>
        <v>12600000</v>
      </c>
      <c r="K1078" s="13" t="str">
        <f>_xlfn.XLOOKUP(A1078,Rotación!$A:$A,Rotación!$P:$P,"",0,-1)</f>
        <v/>
      </c>
      <c r="L1078" s="25" t="e">
        <f t="shared" si="66"/>
        <v>#VALUE!</v>
      </c>
      <c r="M1078" s="26">
        <f t="shared" si="67"/>
        <v>0.8214285714285714</v>
      </c>
      <c r="N1078" s="22">
        <f>IFERROR(VLOOKUP(A1078,'Base ATR'!$1:$1048576,2,0),"")</f>
        <v>45440.659722222219</v>
      </c>
      <c r="O1078" s="23">
        <f t="shared" ca="1" si="68"/>
        <v>785.34027777778101</v>
      </c>
      <c r="P1078" t="str">
        <f t="shared" si="69"/>
        <v>SOBRE MERCADO</v>
      </c>
      <c r="R1078" t="e">
        <f>VLOOKUP(A1078,FORMULA!A:A,1,0)</f>
        <v>#N/A</v>
      </c>
    </row>
    <row r="1079" spans="1:18" x14ac:dyDescent="0.3">
      <c r="A1079" t="s">
        <v>8869</v>
      </c>
      <c r="B1079" t="str">
        <f>IFERROR(VLOOKUP(A1079,'Base ATP'!$1:$1048576,3,0),"")</f>
        <v>MITSUBISHI</v>
      </c>
      <c r="C1079" s="19" t="str">
        <f>IFERROR(VLOOKUP(A1079,'Base ATP'!$1:$1048576,4,0),"")</f>
        <v>L200</v>
      </c>
      <c r="D1079" s="20">
        <v>15400000</v>
      </c>
      <c r="E1079" s="20">
        <v>12500000</v>
      </c>
      <c r="F1079" s="13" t="s">
        <v>4033</v>
      </c>
      <c r="G1079" s="13">
        <f>IFERROR(IF($F1079="ALTA",$D1079*1.03,
IF($F1079="MEDIA",$D1079*1,
IF($F1079="BAJA",$D1079*0.92,
IF($F1079="LIQUIDAR",_xlfn.XLOOKUP(A1079,Rotación!$A:$A,Rotación!$O:$O,0,0,-1),"")))),"")</f>
        <v>15400000</v>
      </c>
      <c r="H1079" s="13">
        <f>IFERROR(IF($F1079="ALTA",$D1079*1,
IF($F1079="MEDIA",$D1079*0.97,
IF($F1079="BAJA",$D1079*0.9,
IF($F1079="LIQUIDAR",_xlfn.XLOOKUP(A1079,Rotación!$A:$A,Rotación!$O:$O,0,0,-1),"")))),"")</f>
        <v>14938000</v>
      </c>
      <c r="I1079" s="13">
        <f>IFERROR(IF($F1079="ALTA",$D1079*0.97,
IF($F1079="MEDIA",$D1079*0.94,
IF($F1079="BAJA",$D1079*0.87,
IF($F1079="LIQUIDAR",_xlfn.XLOOKUP(A1079,Rotación!$A:$A,Rotación!$O:$O,0,0,-1),"")))),"")</f>
        <v>14476000</v>
      </c>
      <c r="J1079" s="13">
        <f>IFERROR(IF($F1079="ALTA",$D1079*0.94,
IF($F1079="MEDIA",$D1079*0.9,
IF($F1079="BAJA",$D1079*0.85,
IF($F1079="LIQUIDAR",_xlfn.XLOOKUP(A1079,Rotación!$A:$A,Rotación!$O:$O,0,0,-1),"")))),"")</f>
        <v>13860000</v>
      </c>
      <c r="K1079" s="13" t="str">
        <f>_xlfn.XLOOKUP(A1079,Rotación!$A:$A,Rotación!$P:$P,"",0,-1)</f>
        <v/>
      </c>
      <c r="L1079" s="25" t="e">
        <f t="shared" si="66"/>
        <v>#VALUE!</v>
      </c>
      <c r="M1079" s="26">
        <f t="shared" si="67"/>
        <v>0.81168831168831168</v>
      </c>
      <c r="N1079" s="22" t="str">
        <f>IFERROR(VLOOKUP(A1079,'Base ATR'!$1:$1048576,2,0),"")</f>
        <v/>
      </c>
      <c r="O1079" s="23" t="str">
        <f t="shared" ca="1" si="68"/>
        <v/>
      </c>
      <c r="P1079" t="str">
        <f t="shared" si="69"/>
        <v/>
      </c>
      <c r="R1079" t="e">
        <f>VLOOKUP(A1079,FORMULA!A:A,1,0)</f>
        <v>#N/A</v>
      </c>
    </row>
    <row r="1080" spans="1:18" x14ac:dyDescent="0.3">
      <c r="A1080" t="s">
        <v>8708</v>
      </c>
      <c r="B1080" t="str">
        <f>IFERROR(VLOOKUP(A1080,'Base ATP'!$1:$1048576,3,0),"")</f>
        <v>PEUGEOT</v>
      </c>
      <c r="C1080" s="19" t="str">
        <f>IFERROR(VLOOKUP(A1080,'Base ATP'!$1:$1048576,4,0),"")</f>
        <v>LANDTREK</v>
      </c>
      <c r="D1080" s="20">
        <v>21500000</v>
      </c>
      <c r="E1080" s="20">
        <v>16000000</v>
      </c>
      <c r="F1080" s="13" t="s">
        <v>5398</v>
      </c>
      <c r="G1080" s="13">
        <f>IFERROR(IF($F1080="ALTA",$D1080*1.03,
IF($F1080="MEDIA",$D1080*1,
IF($F1080="BAJA",$D1080*0.92,
IF($F1080="LIQUIDAR",_xlfn.XLOOKUP(A1080,Rotación!$A:$A,Rotación!$O:$O,0,0,-1),"")))),"")</f>
        <v>19780000</v>
      </c>
      <c r="H1080" s="13">
        <f>IFERROR(IF($F1080="ALTA",$D1080*1,
IF($F1080="MEDIA",$D1080*0.97,
IF($F1080="BAJA",$D1080*0.9,
IF($F1080="LIQUIDAR",_xlfn.XLOOKUP(A1080,Rotación!$A:$A,Rotación!$O:$O,0,0,-1),"")))),"")</f>
        <v>19350000</v>
      </c>
      <c r="I1080" s="13">
        <f>IFERROR(IF($F1080="ALTA",$D1080*0.97,
IF($F1080="MEDIA",$D1080*0.94,
IF($F1080="BAJA",$D1080*0.87,
IF($F1080="LIQUIDAR",_xlfn.XLOOKUP(A1080,Rotación!$A:$A,Rotación!$O:$O,0,0,-1),"")))),"")</f>
        <v>18705000</v>
      </c>
      <c r="J1080" s="13">
        <f>IFERROR(IF($F1080="ALTA",$D1080*0.94,
IF($F1080="MEDIA",$D1080*0.9,
IF($F1080="BAJA",$D1080*0.85,
IF($F1080="LIQUIDAR",_xlfn.XLOOKUP(A1080,Rotación!$A:$A,Rotación!$O:$O,0,0,-1),"")))),"")</f>
        <v>18275000</v>
      </c>
      <c r="K1080" s="13" t="str">
        <f>_xlfn.XLOOKUP(A1080,Rotación!$A:$A,Rotación!$P:$P,"",0,-1)</f>
        <v/>
      </c>
      <c r="L1080" s="25" t="e">
        <f t="shared" si="66"/>
        <v>#VALUE!</v>
      </c>
      <c r="M1080" s="26">
        <f t="shared" si="67"/>
        <v>0.7441860465116279</v>
      </c>
      <c r="N1080" s="22">
        <f>IFERROR(VLOOKUP(A1080,'Base ATR'!$1:$1048576,2,0),"")</f>
        <v>46154.710416666669</v>
      </c>
      <c r="O1080" s="23">
        <f t="shared" ca="1" si="68"/>
        <v>71.289583333331393</v>
      </c>
      <c r="P1080" t="str">
        <f t="shared" si="69"/>
        <v>SOBRE MERCADO</v>
      </c>
      <c r="R1080" t="e">
        <f>VLOOKUP(A1080,FORMULA!A:A,1,0)</f>
        <v>#N/A</v>
      </c>
    </row>
    <row r="1081" spans="1:18" x14ac:dyDescent="0.3">
      <c r="A1081" t="s">
        <v>8875</v>
      </c>
      <c r="B1081" t="str">
        <f>IFERROR(VLOOKUP(A1081,'Base ATP'!$1:$1048576,3,0),"")</f>
        <v>FORD</v>
      </c>
      <c r="C1081" s="19" t="str">
        <f>IFERROR(VLOOKUP(A1081,'Base ATP'!$1:$1048576,4,0),"")</f>
        <v>EXPLORER</v>
      </c>
      <c r="D1081" s="20">
        <v>31600000</v>
      </c>
      <c r="E1081" s="20">
        <v>26000000</v>
      </c>
      <c r="F1081" s="13" t="s">
        <v>4033</v>
      </c>
      <c r="G1081" s="13">
        <f>IFERROR(IF($F1081="ALTA",$D1081*1.03,
IF($F1081="MEDIA",$D1081*1,
IF($F1081="BAJA",$D1081*0.92,
IF($F1081="LIQUIDAR",_xlfn.XLOOKUP(A1081,Rotación!$A:$A,Rotación!$O:$O,0,0,-1),"")))),"")</f>
        <v>31600000</v>
      </c>
      <c r="H1081" s="13">
        <f>IFERROR(IF($F1081="ALTA",$D1081*1,
IF($F1081="MEDIA",$D1081*0.97,
IF($F1081="BAJA",$D1081*0.9,
IF($F1081="LIQUIDAR",_xlfn.XLOOKUP(A1081,Rotación!$A:$A,Rotación!$O:$O,0,0,-1),"")))),"")</f>
        <v>30652000</v>
      </c>
      <c r="I1081" s="13">
        <f>IFERROR(IF($F1081="ALTA",$D1081*0.97,
IF($F1081="MEDIA",$D1081*0.94,
IF($F1081="BAJA",$D1081*0.87,
IF($F1081="LIQUIDAR",_xlfn.XLOOKUP(A1081,Rotación!$A:$A,Rotación!$O:$O,0,0,-1),"")))),"")</f>
        <v>29704000</v>
      </c>
      <c r="J1081" s="13">
        <f>IFERROR(IF($F1081="ALTA",$D1081*0.94,
IF($F1081="MEDIA",$D1081*0.9,
IF($F1081="BAJA",$D1081*0.85,
IF($F1081="LIQUIDAR",_xlfn.XLOOKUP(A1081,Rotación!$A:$A,Rotación!$O:$O,0,0,-1),"")))),"")</f>
        <v>28440000</v>
      </c>
      <c r="K1081" s="13" t="str">
        <f>_xlfn.XLOOKUP(A1081,Rotación!$A:$A,Rotación!$P:$P,"",0,-1)</f>
        <v/>
      </c>
      <c r="L1081" s="25" t="e">
        <f t="shared" si="66"/>
        <v>#VALUE!</v>
      </c>
      <c r="M1081" s="26">
        <f t="shared" si="67"/>
        <v>0.82278481012658233</v>
      </c>
      <c r="N1081" s="22" t="str">
        <f>IFERROR(VLOOKUP(A1081,'Base ATR'!$1:$1048576,2,0),"")</f>
        <v/>
      </c>
      <c r="O1081" s="23" t="str">
        <f t="shared" ca="1" si="68"/>
        <v/>
      </c>
      <c r="P1081" t="str">
        <f t="shared" si="69"/>
        <v/>
      </c>
      <c r="R1081" t="e">
        <f>VLOOKUP(A1081,FORMULA!A:A,1,0)</f>
        <v>#N/A</v>
      </c>
    </row>
    <row r="1082" spans="1:18" x14ac:dyDescent="0.3">
      <c r="A1082" t="s">
        <v>8877</v>
      </c>
      <c r="B1082" t="str">
        <f>IFERROR(VLOOKUP(A1082,'Base ATP'!$1:$1048576,3,0),"")</f>
        <v>JAC</v>
      </c>
      <c r="C1082" s="19" t="str">
        <f>IFERROR(VLOOKUP(A1082,'Base ATP'!$1:$1048576,4,0),"")</f>
        <v>JS3</v>
      </c>
      <c r="D1082" s="20">
        <v>8900000</v>
      </c>
      <c r="E1082" s="20">
        <v>7000000</v>
      </c>
      <c r="F1082" s="13" t="s">
        <v>4033</v>
      </c>
      <c r="G1082" s="13">
        <f>IFERROR(IF($F1082="ALTA",$D1082*1.03,
IF($F1082="MEDIA",$D1082*1,
IF($F1082="BAJA",$D1082*0.92,
IF($F1082="LIQUIDAR",_xlfn.XLOOKUP(A1082,Rotación!$A:$A,Rotación!$O:$O,0,0,-1),"")))),"")</f>
        <v>8900000</v>
      </c>
      <c r="H1082" s="13">
        <f>IFERROR(IF($F1082="ALTA",$D1082*1,
IF($F1082="MEDIA",$D1082*0.97,
IF($F1082="BAJA",$D1082*0.9,
IF($F1082="LIQUIDAR",_xlfn.XLOOKUP(A1082,Rotación!$A:$A,Rotación!$O:$O,0,0,-1),"")))),"")</f>
        <v>8633000</v>
      </c>
      <c r="I1082" s="13">
        <f>IFERROR(IF($F1082="ALTA",$D1082*0.97,
IF($F1082="MEDIA",$D1082*0.94,
IF($F1082="BAJA",$D1082*0.87,
IF($F1082="LIQUIDAR",_xlfn.XLOOKUP(A1082,Rotación!$A:$A,Rotación!$O:$O,0,0,-1),"")))),"")</f>
        <v>8365999.9999999991</v>
      </c>
      <c r="J1082" s="13">
        <f>IFERROR(IF($F1082="ALTA",$D1082*0.94,
IF($F1082="MEDIA",$D1082*0.9,
IF($F1082="BAJA",$D1082*0.85,
IF($F1082="LIQUIDAR",_xlfn.XLOOKUP(A1082,Rotación!$A:$A,Rotación!$O:$O,0,0,-1),"")))),"")</f>
        <v>8010000</v>
      </c>
      <c r="K1082" s="13" t="str">
        <f>_xlfn.XLOOKUP(A1082,Rotación!$A:$A,Rotación!$P:$P,"",0,-1)</f>
        <v/>
      </c>
      <c r="L1082" s="25" t="e">
        <f t="shared" si="66"/>
        <v>#VALUE!</v>
      </c>
      <c r="M1082" s="26">
        <f t="shared" si="67"/>
        <v>0.7865168539325843</v>
      </c>
      <c r="N1082" s="22" t="str">
        <f>IFERROR(VLOOKUP(A1082,'Base ATR'!$1:$1048576,2,0),"")</f>
        <v/>
      </c>
      <c r="O1082" s="23" t="str">
        <f t="shared" ca="1" si="68"/>
        <v/>
      </c>
      <c r="P1082" t="str">
        <f t="shared" si="69"/>
        <v/>
      </c>
      <c r="R1082" t="e">
        <f>VLOOKUP(A1082,FORMULA!A:A,1,0)</f>
        <v>#N/A</v>
      </c>
    </row>
    <row r="1083" spans="1:18" x14ac:dyDescent="0.3">
      <c r="A1083" t="s">
        <v>10140</v>
      </c>
      <c r="B1083" t="str">
        <f>IFERROR(VLOOKUP(A1083,'Base ATP'!$1:$1048576,3,0),"")</f>
        <v/>
      </c>
      <c r="C1083" s="19" t="str">
        <f>IFERROR(VLOOKUP(A1083,'Base ATP'!$1:$1048576,4,0),"")</f>
        <v/>
      </c>
      <c r="D1083" s="20">
        <v>18600000</v>
      </c>
      <c r="E1083" s="20">
        <v>14500000</v>
      </c>
      <c r="F1083" s="13" t="s">
        <v>5397</v>
      </c>
      <c r="G1083" s="13">
        <f>IFERROR(IF($F1083="ALTA",$D1083*1.03,
IF($F1083="MEDIA",$D1083*1,
IF($F1083="BAJA",$D1083*0.92,
IF($F1083="LIQUIDAR",_xlfn.XLOOKUP(A1083,Rotación!$A:$A,Rotación!$O:$O,0,0,-1),"")))),"")</f>
        <v>19158000</v>
      </c>
      <c r="H1083" s="13">
        <f>IFERROR(IF($F1083="ALTA",$D1083*1,
IF($F1083="MEDIA",$D1083*0.97,
IF($F1083="BAJA",$D1083*0.9,
IF($F1083="LIQUIDAR",_xlfn.XLOOKUP(A1083,Rotación!$A:$A,Rotación!$O:$O,0,0,-1),"")))),"")</f>
        <v>18600000</v>
      </c>
      <c r="I1083" s="13">
        <f>IFERROR(IF($F1083="ALTA",$D1083*0.97,
IF($F1083="MEDIA",$D1083*0.94,
IF($F1083="BAJA",$D1083*0.87,
IF($F1083="LIQUIDAR",_xlfn.XLOOKUP(A1083,Rotación!$A:$A,Rotación!$O:$O,0,0,-1),"")))),"")</f>
        <v>18042000</v>
      </c>
      <c r="J1083" s="13">
        <f>IFERROR(IF($F1083="ALTA",$D1083*0.94,
IF($F1083="MEDIA",$D1083*0.9,
IF($F1083="BAJA",$D1083*0.85,
IF($F1083="LIQUIDAR",_xlfn.XLOOKUP(A1083,Rotación!$A:$A,Rotación!$O:$O,0,0,-1),"")))),"")</f>
        <v>17484000</v>
      </c>
      <c r="K1083" s="13" t="str">
        <f>_xlfn.XLOOKUP(A1083,Rotación!$A:$A,Rotación!$P:$P,"",0,-1)</f>
        <v/>
      </c>
      <c r="L1083" s="25" t="e">
        <f t="shared" si="66"/>
        <v>#VALUE!</v>
      </c>
      <c r="M1083" s="26">
        <f t="shared" si="67"/>
        <v>0.77956989247311825</v>
      </c>
      <c r="N1083" s="22" t="str">
        <f>IFERROR(VLOOKUP(A1083,'Base ATR'!$1:$1048576,2,0),"")</f>
        <v/>
      </c>
      <c r="O1083" s="23" t="str">
        <f t="shared" ca="1" si="68"/>
        <v/>
      </c>
      <c r="P1083" t="str">
        <f t="shared" si="69"/>
        <v/>
      </c>
      <c r="R1083" t="e">
        <f>VLOOKUP(A1083,FORMULA!A:A,1,0)</f>
        <v>#N/A</v>
      </c>
    </row>
    <row r="1084" spans="1:18" x14ac:dyDescent="0.3">
      <c r="A1084" t="s">
        <v>6216</v>
      </c>
      <c r="B1084" t="str">
        <f>IFERROR(VLOOKUP(A1084,'Base ATP'!$1:$1048576,3,0),"")</f>
        <v>NISSAN</v>
      </c>
      <c r="C1084" s="19" t="str">
        <f>IFERROR(VLOOKUP(A1084,'Base ATP'!$1:$1048576,4,0),"")</f>
        <v>URVAN NV350</v>
      </c>
      <c r="D1084" s="20">
        <v>26500000</v>
      </c>
      <c r="E1084" s="20">
        <v>16000000</v>
      </c>
      <c r="F1084" s="13" t="s">
        <v>5398</v>
      </c>
      <c r="G1084" s="13">
        <f>IFERROR(IF($F1084="ALTA",$D1084*1.03,
IF($F1084="MEDIA",$D1084*1,
IF($F1084="BAJA",$D1084*0.92,
IF($F1084="LIQUIDAR",_xlfn.XLOOKUP(A1084,Rotación!$A:$A,Rotación!$O:$O,0,0,-1),"")))),"")</f>
        <v>24380000</v>
      </c>
      <c r="H1084" s="13">
        <f>IFERROR(IF($F1084="ALTA",$D1084*1,
IF($F1084="MEDIA",$D1084*0.97,
IF($F1084="BAJA",$D1084*0.9,
IF($F1084="LIQUIDAR",_xlfn.XLOOKUP(A1084,Rotación!$A:$A,Rotación!$O:$O,0,0,-1),"")))),"")</f>
        <v>23850000</v>
      </c>
      <c r="I1084" s="13">
        <f>IFERROR(IF($F1084="ALTA",$D1084*0.97,
IF($F1084="MEDIA",$D1084*0.94,
IF($F1084="BAJA",$D1084*0.87,
IF($F1084="LIQUIDAR",_xlfn.XLOOKUP(A1084,Rotación!$A:$A,Rotación!$O:$O,0,0,-1),"")))),"")</f>
        <v>23055000</v>
      </c>
      <c r="J1084" s="13">
        <f>IFERROR(IF($F1084="ALTA",$D1084*0.94,
IF($F1084="MEDIA",$D1084*0.9,
IF($F1084="BAJA",$D1084*0.85,
IF($F1084="LIQUIDAR",_xlfn.XLOOKUP(A1084,Rotación!$A:$A,Rotación!$O:$O,0,0,-1),"")))),"")</f>
        <v>22525000</v>
      </c>
      <c r="K1084" s="13">
        <f>_xlfn.XLOOKUP(A1084,Rotación!$A:$A,Rotación!$P:$P,"",0,-1)</f>
        <v>19990000</v>
      </c>
      <c r="L1084" s="25">
        <f t="shared" si="66"/>
        <v>-6510000</v>
      </c>
      <c r="M1084" s="26">
        <f t="shared" si="67"/>
        <v>0.60377358490566035</v>
      </c>
      <c r="N1084" s="22">
        <f>IFERROR(VLOOKUP(A1084,'Base ATR'!$1:$1048576,2,0),"")</f>
        <v>46167.684027777781</v>
      </c>
      <c r="O1084" s="23">
        <f t="shared" ca="1" si="68"/>
        <v>58.315972222218988</v>
      </c>
      <c r="P1084" t="str">
        <f t="shared" si="69"/>
        <v>BAJO MERCADO</v>
      </c>
      <c r="R1084" t="e">
        <f>VLOOKUP(A1084,FORMULA!A:A,1,0)</f>
        <v>#N/A</v>
      </c>
    </row>
    <row r="1085" spans="1:18" x14ac:dyDescent="0.3">
      <c r="A1085" t="s">
        <v>8883</v>
      </c>
      <c r="B1085" t="str">
        <f>IFERROR(VLOOKUP(A1085,'Base ATP'!$1:$1048576,3,0),"")</f>
        <v>NISSAN</v>
      </c>
      <c r="C1085" s="19" t="str">
        <f>IFERROR(VLOOKUP(A1085,'Base ATP'!$1:$1048576,4,0),"")</f>
        <v>NUEVO VERSA</v>
      </c>
      <c r="D1085" s="20">
        <v>11600000</v>
      </c>
      <c r="E1085" s="20">
        <v>9500000</v>
      </c>
      <c r="F1085" s="13" t="s">
        <v>5398</v>
      </c>
      <c r="G1085" s="13">
        <f>IFERROR(IF($F1085="ALTA",$D1085*1.03,
IF($F1085="MEDIA",$D1085*1,
IF($F1085="BAJA",$D1085*0.92,
IF($F1085="LIQUIDAR",_xlfn.XLOOKUP(A1085,Rotación!$A:$A,Rotación!$O:$O,0,0,-1),"")))),"")</f>
        <v>10672000</v>
      </c>
      <c r="H1085" s="13">
        <f>IFERROR(IF($F1085="ALTA",$D1085*1,
IF($F1085="MEDIA",$D1085*0.97,
IF($F1085="BAJA",$D1085*0.9,
IF($F1085="LIQUIDAR",_xlfn.XLOOKUP(A1085,Rotación!$A:$A,Rotación!$O:$O,0,0,-1),"")))),"")</f>
        <v>10440000</v>
      </c>
      <c r="I1085" s="13">
        <f>IFERROR(IF($F1085="ALTA",$D1085*0.97,
IF($F1085="MEDIA",$D1085*0.94,
IF($F1085="BAJA",$D1085*0.87,
IF($F1085="LIQUIDAR",_xlfn.XLOOKUP(A1085,Rotación!$A:$A,Rotación!$O:$O,0,0,-1),"")))),"")</f>
        <v>10092000</v>
      </c>
      <c r="J1085" s="13">
        <f>IFERROR(IF($F1085="ALTA",$D1085*0.94,
IF($F1085="MEDIA",$D1085*0.9,
IF($F1085="BAJA",$D1085*0.85,
IF($F1085="LIQUIDAR",_xlfn.XLOOKUP(A1085,Rotación!$A:$A,Rotación!$O:$O,0,0,-1),"")))),"")</f>
        <v>9860000</v>
      </c>
      <c r="K1085" s="13" t="str">
        <f>_xlfn.XLOOKUP(A1085,Rotación!$A:$A,Rotación!$P:$P,"",0,-1)</f>
        <v/>
      </c>
      <c r="L1085" s="25" t="e">
        <f t="shared" si="66"/>
        <v>#VALUE!</v>
      </c>
      <c r="M1085" s="26">
        <f t="shared" si="67"/>
        <v>0.81896551724137934</v>
      </c>
      <c r="N1085" s="22" t="str">
        <f>IFERROR(VLOOKUP(A1085,'Base ATR'!$1:$1048576,2,0),"")</f>
        <v/>
      </c>
      <c r="O1085" s="23" t="str">
        <f t="shared" ca="1" si="68"/>
        <v/>
      </c>
      <c r="P1085" t="str">
        <f t="shared" si="69"/>
        <v/>
      </c>
      <c r="R1085" t="e">
        <f>VLOOKUP(A1085,FORMULA!A:A,1,0)</f>
        <v>#N/A</v>
      </c>
    </row>
    <row r="1086" spans="1:18" x14ac:dyDescent="0.3">
      <c r="A1086" t="s">
        <v>8697</v>
      </c>
      <c r="B1086" t="str">
        <f>IFERROR(VLOOKUP(A1086,'Base ATP'!$1:$1048576,3,0),"")</f>
        <v>KIA</v>
      </c>
      <c r="C1086" s="19" t="str">
        <f>IFERROR(VLOOKUP(A1086,'Base ATP'!$1:$1048576,4,0),"")</f>
        <v>RIO 5</v>
      </c>
      <c r="D1086" s="20">
        <v>11900000</v>
      </c>
      <c r="E1086" s="20">
        <v>10000000</v>
      </c>
      <c r="F1086" s="13" t="s">
        <v>5397</v>
      </c>
      <c r="G1086" s="13">
        <f>IFERROR(IF($F1086="ALTA",$D1086*1.03,
IF($F1086="MEDIA",$D1086*1,
IF($F1086="BAJA",$D1086*0.92,
IF($F1086="LIQUIDAR",_xlfn.XLOOKUP(A1086,Rotación!$A:$A,Rotación!$O:$O,0,0,-1),"")))),"")</f>
        <v>12257000</v>
      </c>
      <c r="H1086" s="13">
        <f>IFERROR(IF($F1086="ALTA",$D1086*1,
IF($F1086="MEDIA",$D1086*0.97,
IF($F1086="BAJA",$D1086*0.9,
IF($F1086="LIQUIDAR",_xlfn.XLOOKUP(A1086,Rotación!$A:$A,Rotación!$O:$O,0,0,-1),"")))),"")</f>
        <v>11900000</v>
      </c>
      <c r="I1086" s="13">
        <f>IFERROR(IF($F1086="ALTA",$D1086*0.97,
IF($F1086="MEDIA",$D1086*0.94,
IF($F1086="BAJA",$D1086*0.87,
IF($F1086="LIQUIDAR",_xlfn.XLOOKUP(A1086,Rotación!$A:$A,Rotación!$O:$O,0,0,-1),"")))),"")</f>
        <v>11543000</v>
      </c>
      <c r="J1086" s="13">
        <f>IFERROR(IF($F1086="ALTA",$D1086*0.94,
IF($F1086="MEDIA",$D1086*0.9,
IF($F1086="BAJA",$D1086*0.85,
IF($F1086="LIQUIDAR",_xlfn.XLOOKUP(A1086,Rotación!$A:$A,Rotación!$O:$O,0,0,-1),"")))),"")</f>
        <v>11186000</v>
      </c>
      <c r="K1086" s="13" t="str">
        <f>_xlfn.XLOOKUP(A1086,Rotación!$A:$A,Rotación!$P:$P,"",0,-1)</f>
        <v/>
      </c>
      <c r="L1086" s="25" t="e">
        <f t="shared" si="66"/>
        <v>#VALUE!</v>
      </c>
      <c r="M1086" s="26">
        <f t="shared" si="67"/>
        <v>0.84033613445378152</v>
      </c>
      <c r="N1086" s="22">
        <f>IFERROR(VLOOKUP(A1086,'Base ATR'!$1:$1048576,2,0),"")</f>
        <v>46172.447222222225</v>
      </c>
      <c r="O1086" s="23">
        <f t="shared" ca="1" si="68"/>
        <v>53.552777777775191</v>
      </c>
      <c r="P1086" t="str">
        <f t="shared" si="69"/>
        <v>SOBRE MERCADO</v>
      </c>
      <c r="R1086" t="e">
        <f>VLOOKUP(A1086,FORMULA!A:A,1,0)</f>
        <v>#N/A</v>
      </c>
    </row>
    <row r="1087" spans="1:18" x14ac:dyDescent="0.3">
      <c r="A1087" t="s">
        <v>8888</v>
      </c>
      <c r="B1087" t="str">
        <f>IFERROR(VLOOKUP(A1087,'Base ATP'!$1:$1048576,3,0),"")</f>
        <v>PEUGEOT</v>
      </c>
      <c r="C1087" s="19" t="str">
        <f>IFERROR(VLOOKUP(A1087,'Base ATP'!$1:$1048576,4,0),"")</f>
        <v>PARTNER</v>
      </c>
      <c r="D1087" s="20">
        <v>13200000</v>
      </c>
      <c r="E1087" s="20">
        <v>8000000</v>
      </c>
      <c r="F1087" s="13" t="s">
        <v>5397</v>
      </c>
      <c r="G1087" s="13">
        <f>IFERROR(IF($F1087="ALTA",$D1087*1.03,
IF($F1087="MEDIA",$D1087*1,
IF($F1087="BAJA",$D1087*0.92,
IF($F1087="LIQUIDAR",_xlfn.XLOOKUP(A1087,Rotación!$A:$A,Rotación!$O:$O,0,0,-1),"")))),"")</f>
        <v>13596000</v>
      </c>
      <c r="H1087" s="13">
        <f>IFERROR(IF($F1087="ALTA",$D1087*1,
IF($F1087="MEDIA",$D1087*0.97,
IF($F1087="BAJA",$D1087*0.9,
IF($F1087="LIQUIDAR",_xlfn.XLOOKUP(A1087,Rotación!$A:$A,Rotación!$O:$O,0,0,-1),"")))),"")</f>
        <v>13200000</v>
      </c>
      <c r="I1087" s="13">
        <f>IFERROR(IF($F1087="ALTA",$D1087*0.97,
IF($F1087="MEDIA",$D1087*0.94,
IF($F1087="BAJA",$D1087*0.87,
IF($F1087="LIQUIDAR",_xlfn.XLOOKUP(A1087,Rotación!$A:$A,Rotación!$O:$O,0,0,-1),"")))),"")</f>
        <v>12804000</v>
      </c>
      <c r="J1087" s="13">
        <f>IFERROR(IF($F1087="ALTA",$D1087*0.94,
IF($F1087="MEDIA",$D1087*0.9,
IF($F1087="BAJA",$D1087*0.85,
IF($F1087="LIQUIDAR",_xlfn.XLOOKUP(A1087,Rotación!$A:$A,Rotación!$O:$O,0,0,-1),"")))),"")</f>
        <v>12408000</v>
      </c>
      <c r="K1087" s="13" t="str">
        <f>_xlfn.XLOOKUP(A1087,Rotación!$A:$A,Rotación!$P:$P,"",0,-1)</f>
        <v/>
      </c>
      <c r="L1087" s="25" t="e">
        <f t="shared" si="66"/>
        <v>#VALUE!</v>
      </c>
      <c r="M1087" s="26">
        <f t="shared" si="67"/>
        <v>0.60606060606060608</v>
      </c>
      <c r="N1087" s="22" t="str">
        <f>IFERROR(VLOOKUP(A1087,'Base ATR'!$1:$1048576,2,0),"")</f>
        <v/>
      </c>
      <c r="O1087" s="23" t="str">
        <f t="shared" ca="1" si="68"/>
        <v/>
      </c>
      <c r="P1087" t="str">
        <f t="shared" si="69"/>
        <v/>
      </c>
      <c r="R1087" t="e">
        <f>VLOOKUP(A1087,FORMULA!A:A,1,0)</f>
        <v>#N/A</v>
      </c>
    </row>
    <row r="1088" spans="1:18" x14ac:dyDescent="0.3">
      <c r="A1088" t="s">
        <v>8891</v>
      </c>
      <c r="B1088" t="str">
        <f>IFERROR(VLOOKUP(A1088,'Base ATP'!$1:$1048576,3,0),"")</f>
        <v>FORD</v>
      </c>
      <c r="C1088" s="19" t="str">
        <f>IFERROR(VLOOKUP(A1088,'Base ATP'!$1:$1048576,4,0),"")</f>
        <v>NUEVA TERRITORY</v>
      </c>
      <c r="D1088" s="20">
        <v>15500000</v>
      </c>
      <c r="E1088" s="20">
        <v>12200000</v>
      </c>
      <c r="F1088" s="13" t="s">
        <v>5397</v>
      </c>
      <c r="G1088" s="13">
        <f>IFERROR(IF($F1088="ALTA",$D1088*1.03,
IF($F1088="MEDIA",$D1088*1,
IF($F1088="BAJA",$D1088*0.92,
IF($F1088="LIQUIDAR",_xlfn.XLOOKUP(A1088,Rotación!$A:$A,Rotación!$O:$O,0,0,-1),"")))),"")</f>
        <v>15965000</v>
      </c>
      <c r="H1088" s="13">
        <f>IFERROR(IF($F1088="ALTA",$D1088*1,
IF($F1088="MEDIA",$D1088*0.97,
IF($F1088="BAJA",$D1088*0.9,
IF($F1088="LIQUIDAR",_xlfn.XLOOKUP(A1088,Rotación!$A:$A,Rotación!$O:$O,0,0,-1),"")))),"")</f>
        <v>15500000</v>
      </c>
      <c r="I1088" s="13">
        <f>IFERROR(IF($F1088="ALTA",$D1088*0.97,
IF($F1088="MEDIA",$D1088*0.94,
IF($F1088="BAJA",$D1088*0.87,
IF($F1088="LIQUIDAR",_xlfn.XLOOKUP(A1088,Rotación!$A:$A,Rotación!$O:$O,0,0,-1),"")))),"")</f>
        <v>15035000</v>
      </c>
      <c r="J1088" s="13">
        <f>IFERROR(IF($F1088="ALTA",$D1088*0.94,
IF($F1088="MEDIA",$D1088*0.9,
IF($F1088="BAJA",$D1088*0.85,
IF($F1088="LIQUIDAR",_xlfn.XLOOKUP(A1088,Rotación!$A:$A,Rotación!$O:$O,0,0,-1),"")))),"")</f>
        <v>14570000</v>
      </c>
      <c r="K1088" s="13" t="str">
        <f>_xlfn.XLOOKUP(A1088,Rotación!$A:$A,Rotación!$P:$P,"",0,-1)</f>
        <v/>
      </c>
      <c r="L1088" s="25" t="e">
        <f t="shared" si="66"/>
        <v>#VALUE!</v>
      </c>
      <c r="M1088" s="26">
        <f t="shared" si="67"/>
        <v>0.7870967741935484</v>
      </c>
      <c r="N1088" s="22" t="str">
        <f>IFERROR(VLOOKUP(A1088,'Base ATR'!$1:$1048576,2,0),"")</f>
        <v/>
      </c>
      <c r="O1088" s="23" t="str">
        <f t="shared" ca="1" si="68"/>
        <v/>
      </c>
      <c r="P1088" t="str">
        <f t="shared" si="69"/>
        <v/>
      </c>
      <c r="R1088" t="e">
        <f>VLOOKUP(A1088,FORMULA!A:A,1,0)</f>
        <v>#N/A</v>
      </c>
    </row>
    <row r="1089" spans="1:18" x14ac:dyDescent="0.3">
      <c r="A1089" t="s">
        <v>8893</v>
      </c>
      <c r="B1089" t="str">
        <f>IFERROR(VLOOKUP(A1089,'Base ATP'!$1:$1048576,3,0),"")</f>
        <v>JAC</v>
      </c>
      <c r="C1089" s="19" t="str">
        <f>IFERROR(VLOOKUP(A1089,'Base ATP'!$1:$1048576,4,0),"")</f>
        <v>T8</v>
      </c>
      <c r="D1089" s="20">
        <v>12000000</v>
      </c>
      <c r="E1089" s="20">
        <v>9500000</v>
      </c>
      <c r="F1089" s="13" t="s">
        <v>5398</v>
      </c>
      <c r="G1089" s="13">
        <f>IFERROR(IF($F1089="ALTA",$D1089*1.03,
IF($F1089="MEDIA",$D1089*1,
IF($F1089="BAJA",$D1089*0.92,
IF($F1089="LIQUIDAR",_xlfn.XLOOKUP(A1089,Rotación!$A:$A,Rotación!$O:$O,0,0,-1),"")))),"")</f>
        <v>11040000</v>
      </c>
      <c r="H1089" s="13">
        <f>IFERROR(IF($F1089="ALTA",$D1089*1,
IF($F1089="MEDIA",$D1089*0.97,
IF($F1089="BAJA",$D1089*0.9,
IF($F1089="LIQUIDAR",_xlfn.XLOOKUP(A1089,Rotación!$A:$A,Rotación!$O:$O,0,0,-1),"")))),"")</f>
        <v>10800000</v>
      </c>
      <c r="I1089" s="13">
        <f>IFERROR(IF($F1089="ALTA",$D1089*0.97,
IF($F1089="MEDIA",$D1089*0.94,
IF($F1089="BAJA",$D1089*0.87,
IF($F1089="LIQUIDAR",_xlfn.XLOOKUP(A1089,Rotación!$A:$A,Rotación!$O:$O,0,0,-1),"")))),"")</f>
        <v>10440000</v>
      </c>
      <c r="J1089" s="13">
        <f>IFERROR(IF($F1089="ALTA",$D1089*0.94,
IF($F1089="MEDIA",$D1089*0.9,
IF($F1089="BAJA",$D1089*0.85,
IF($F1089="LIQUIDAR",_xlfn.XLOOKUP(A1089,Rotación!$A:$A,Rotación!$O:$O,0,0,-1),"")))),"")</f>
        <v>10200000</v>
      </c>
      <c r="K1089" s="13" t="str">
        <f>_xlfn.XLOOKUP(A1089,Rotación!$A:$A,Rotación!$P:$P,"",0,-1)</f>
        <v/>
      </c>
      <c r="L1089" s="25" t="e">
        <f t="shared" si="66"/>
        <v>#VALUE!</v>
      </c>
      <c r="M1089" s="26">
        <f t="shared" si="67"/>
        <v>0.79166666666666663</v>
      </c>
      <c r="N1089" s="22" t="str">
        <f>IFERROR(VLOOKUP(A1089,'Base ATR'!$1:$1048576,2,0),"")</f>
        <v/>
      </c>
      <c r="O1089" s="23" t="str">
        <f t="shared" ca="1" si="68"/>
        <v/>
      </c>
      <c r="P1089" t="str">
        <f t="shared" si="69"/>
        <v/>
      </c>
      <c r="R1089" t="e">
        <f>VLOOKUP(A1089,FORMULA!A:A,1,0)</f>
        <v>#N/A</v>
      </c>
    </row>
    <row r="1090" spans="1:18" x14ac:dyDescent="0.3">
      <c r="A1090" t="s">
        <v>8896</v>
      </c>
      <c r="B1090" t="str">
        <f>IFERROR(VLOOKUP(A1090,'Base ATP'!$1:$1048576,3,0),"")</f>
        <v>CHERY</v>
      </c>
      <c r="C1090" s="19" t="str">
        <f>IFERROR(VLOOKUP(A1090,'Base ATP'!$1:$1048576,4,0),"")</f>
        <v>TIGGO 7 PRO</v>
      </c>
      <c r="D1090" s="20">
        <v>14900000</v>
      </c>
      <c r="E1090" s="20">
        <v>12500000</v>
      </c>
      <c r="F1090" s="13" t="s">
        <v>4033</v>
      </c>
      <c r="G1090" s="13">
        <f>IFERROR(IF($F1090="ALTA",$D1090*1.03,
IF($F1090="MEDIA",$D1090*1,
IF($F1090="BAJA",$D1090*0.92,
IF($F1090="LIQUIDAR",_xlfn.XLOOKUP(A1090,Rotación!$A:$A,Rotación!$O:$O,0,0,-1),"")))),"")</f>
        <v>14900000</v>
      </c>
      <c r="H1090" s="13">
        <f>IFERROR(IF($F1090="ALTA",$D1090*1,
IF($F1090="MEDIA",$D1090*0.97,
IF($F1090="BAJA",$D1090*0.9,
IF($F1090="LIQUIDAR",_xlfn.XLOOKUP(A1090,Rotación!$A:$A,Rotación!$O:$O,0,0,-1),"")))),"")</f>
        <v>14453000</v>
      </c>
      <c r="I1090" s="13">
        <f>IFERROR(IF($F1090="ALTA",$D1090*0.97,
IF($F1090="MEDIA",$D1090*0.94,
IF($F1090="BAJA",$D1090*0.87,
IF($F1090="LIQUIDAR",_xlfn.XLOOKUP(A1090,Rotación!$A:$A,Rotación!$O:$O,0,0,-1),"")))),"")</f>
        <v>14006000</v>
      </c>
      <c r="J1090" s="13">
        <f>IFERROR(IF($F1090="ALTA",$D1090*0.94,
IF($F1090="MEDIA",$D1090*0.9,
IF($F1090="BAJA",$D1090*0.85,
IF($F1090="LIQUIDAR",_xlfn.XLOOKUP(A1090,Rotación!$A:$A,Rotación!$O:$O,0,0,-1),"")))),"")</f>
        <v>13410000</v>
      </c>
      <c r="K1090" s="13" t="str">
        <f>_xlfn.XLOOKUP(A1090,Rotación!$A:$A,Rotación!$P:$P,"",0,-1)</f>
        <v/>
      </c>
      <c r="L1090" s="25" t="e">
        <f t="shared" ref="L1090:L1153" si="70">K1090-D1090</f>
        <v>#VALUE!</v>
      </c>
      <c r="M1090" s="26">
        <f t="shared" ref="M1090:M1153" si="71">E1090/D1090</f>
        <v>0.83892617449664431</v>
      </c>
      <c r="N1090" s="22" t="str">
        <f>IFERROR(VLOOKUP(A1090,'Base ATR'!$1:$1048576,2,0),"")</f>
        <v/>
      </c>
      <c r="O1090" s="23" t="str">
        <f t="shared" ca="1" si="68"/>
        <v/>
      </c>
      <c r="P1090" t="str">
        <f t="shared" si="69"/>
        <v/>
      </c>
      <c r="R1090" t="e">
        <f>VLOOKUP(A1090,FORMULA!A:A,1,0)</f>
        <v>#N/A</v>
      </c>
    </row>
    <row r="1091" spans="1:18" x14ac:dyDescent="0.3">
      <c r="A1091" t="s">
        <v>8898</v>
      </c>
      <c r="B1091" t="str">
        <f>IFERROR(VLOOKUP(A1091,'Base ATP'!$1:$1048576,3,0),"")</f>
        <v>PEUGEOT</v>
      </c>
      <c r="C1091" s="19">
        <f>IFERROR(VLOOKUP(A1091,'Base ATP'!$1:$1048576,4,0),"")</f>
        <v>3008</v>
      </c>
      <c r="D1091" s="20">
        <v>14400000</v>
      </c>
      <c r="E1091" s="20">
        <v>11500000</v>
      </c>
      <c r="F1091" s="13" t="s">
        <v>5398</v>
      </c>
      <c r="G1091" s="13">
        <f>IFERROR(IF($F1091="ALTA",$D1091*1.03,
IF($F1091="MEDIA",$D1091*1,
IF($F1091="BAJA",$D1091*0.92,
IF($F1091="LIQUIDAR",_xlfn.XLOOKUP(A1091,Rotación!$A:$A,Rotación!$O:$O,0,0,-1),"")))),"")</f>
        <v>13248000</v>
      </c>
      <c r="H1091" s="13">
        <f>IFERROR(IF($F1091="ALTA",$D1091*1,
IF($F1091="MEDIA",$D1091*0.97,
IF($F1091="BAJA",$D1091*0.9,
IF($F1091="LIQUIDAR",_xlfn.XLOOKUP(A1091,Rotación!$A:$A,Rotación!$O:$O,0,0,-1),"")))),"")</f>
        <v>12960000</v>
      </c>
      <c r="I1091" s="13">
        <f>IFERROR(IF($F1091="ALTA",$D1091*0.97,
IF($F1091="MEDIA",$D1091*0.94,
IF($F1091="BAJA",$D1091*0.87,
IF($F1091="LIQUIDAR",_xlfn.XLOOKUP(A1091,Rotación!$A:$A,Rotación!$O:$O,0,0,-1),"")))),"")</f>
        <v>12528000</v>
      </c>
      <c r="J1091" s="13">
        <f>IFERROR(IF($F1091="ALTA",$D1091*0.94,
IF($F1091="MEDIA",$D1091*0.9,
IF($F1091="BAJA",$D1091*0.85,
IF($F1091="LIQUIDAR",_xlfn.XLOOKUP(A1091,Rotación!$A:$A,Rotación!$O:$O,0,0,-1),"")))),"")</f>
        <v>12240000</v>
      </c>
      <c r="K1091" s="13" t="str">
        <f>_xlfn.XLOOKUP(A1091,Rotación!$A:$A,Rotación!$P:$P,"",0,-1)</f>
        <v/>
      </c>
      <c r="L1091" s="25" t="e">
        <f t="shared" si="70"/>
        <v>#VALUE!</v>
      </c>
      <c r="M1091" s="26">
        <f t="shared" si="71"/>
        <v>0.79861111111111116</v>
      </c>
      <c r="N1091" s="22" t="str">
        <f>IFERROR(VLOOKUP(A1091,'Base ATR'!$1:$1048576,2,0),"")</f>
        <v/>
      </c>
      <c r="O1091" s="23" t="str">
        <f t="shared" ca="1" si="68"/>
        <v/>
      </c>
      <c r="P1091" t="str">
        <f t="shared" si="69"/>
        <v/>
      </c>
      <c r="R1091" t="e">
        <f>VLOOKUP(A1091,FORMULA!A:A,1,0)</f>
        <v>#N/A</v>
      </c>
    </row>
    <row r="1092" spans="1:18" x14ac:dyDescent="0.3">
      <c r="A1092" t="s">
        <v>8900</v>
      </c>
      <c r="B1092" t="str">
        <f>IFERROR(VLOOKUP(A1092,'Base ATP'!$1:$1048576,3,0),"")</f>
        <v>FORD</v>
      </c>
      <c r="C1092" s="19" t="str">
        <f>IFERROR(VLOOKUP(A1092,'Base ATP'!$1:$1048576,4,0),"")</f>
        <v>NUEVA RANGER</v>
      </c>
      <c r="D1092" s="20">
        <v>27800000</v>
      </c>
      <c r="E1092" s="20">
        <v>22000000</v>
      </c>
      <c r="F1092" s="13" t="s">
        <v>5398</v>
      </c>
      <c r="G1092" s="13">
        <f>IFERROR(IF($F1092="ALTA",$D1092*1.03,
IF($F1092="MEDIA",$D1092*1,
IF($F1092="BAJA",$D1092*0.92,
IF($F1092="LIQUIDAR",_xlfn.XLOOKUP(A1092,Rotación!$A:$A,Rotación!$O:$O,0,0,-1),"")))),"")</f>
        <v>25576000</v>
      </c>
      <c r="H1092" s="13">
        <f>IFERROR(IF($F1092="ALTA",$D1092*1,
IF($F1092="MEDIA",$D1092*0.97,
IF($F1092="BAJA",$D1092*0.9,
IF($F1092="LIQUIDAR",_xlfn.XLOOKUP(A1092,Rotación!$A:$A,Rotación!$O:$O,0,0,-1),"")))),"")</f>
        <v>25020000</v>
      </c>
      <c r="I1092" s="13">
        <f>IFERROR(IF($F1092="ALTA",$D1092*0.97,
IF($F1092="MEDIA",$D1092*0.94,
IF($F1092="BAJA",$D1092*0.87,
IF($F1092="LIQUIDAR",_xlfn.XLOOKUP(A1092,Rotación!$A:$A,Rotación!$O:$O,0,0,-1),"")))),"")</f>
        <v>24186000</v>
      </c>
      <c r="J1092" s="13">
        <f>IFERROR(IF($F1092="ALTA",$D1092*0.94,
IF($F1092="MEDIA",$D1092*0.9,
IF($F1092="BAJA",$D1092*0.85,
IF($F1092="LIQUIDAR",_xlfn.XLOOKUP(A1092,Rotación!$A:$A,Rotación!$O:$O,0,0,-1),"")))),"")</f>
        <v>23630000</v>
      </c>
      <c r="K1092" s="13" t="str">
        <f>_xlfn.XLOOKUP(A1092,Rotación!$A:$A,Rotación!$P:$P,"",0,-1)</f>
        <v/>
      </c>
      <c r="L1092" s="25" t="e">
        <f t="shared" si="70"/>
        <v>#VALUE!</v>
      </c>
      <c r="M1092" s="26">
        <f t="shared" si="71"/>
        <v>0.79136690647482011</v>
      </c>
      <c r="N1092" s="22" t="str">
        <f>IFERROR(VLOOKUP(A1092,'Base ATR'!$1:$1048576,2,0),"")</f>
        <v/>
      </c>
      <c r="O1092" s="23" t="str">
        <f t="shared" ca="1" si="68"/>
        <v/>
      </c>
      <c r="P1092" t="str">
        <f t="shared" si="69"/>
        <v/>
      </c>
      <c r="R1092" t="e">
        <f>VLOOKUP(A1092,FORMULA!A:A,1,0)</f>
        <v>#N/A</v>
      </c>
    </row>
    <row r="1093" spans="1:18" x14ac:dyDescent="0.3">
      <c r="A1093" t="s">
        <v>8903</v>
      </c>
      <c r="B1093" t="str">
        <f>IFERROR(VLOOKUP(A1093,'Base ATP'!$1:$1048576,3,0),"")</f>
        <v>VOLKSWAGEN</v>
      </c>
      <c r="C1093" s="19" t="str">
        <f>IFERROR(VLOOKUP(A1093,'Base ATP'!$1:$1048576,4,0),"")</f>
        <v>T-CROSS</v>
      </c>
      <c r="D1093" s="20">
        <v>12200000</v>
      </c>
      <c r="E1093" s="20">
        <v>10000000</v>
      </c>
      <c r="F1093" s="13" t="s">
        <v>4033</v>
      </c>
      <c r="G1093" s="13">
        <f>IFERROR(IF($F1093="ALTA",$D1093*1.03,
IF($F1093="MEDIA",$D1093*1,
IF($F1093="BAJA",$D1093*0.92,
IF($F1093="LIQUIDAR",_xlfn.XLOOKUP(A1093,Rotación!$A:$A,Rotación!$O:$O,0,0,-1),"")))),"")</f>
        <v>12200000</v>
      </c>
      <c r="H1093" s="13">
        <f>IFERROR(IF($F1093="ALTA",$D1093*1,
IF($F1093="MEDIA",$D1093*0.97,
IF($F1093="BAJA",$D1093*0.9,
IF($F1093="LIQUIDAR",_xlfn.XLOOKUP(A1093,Rotación!$A:$A,Rotación!$O:$O,0,0,-1),"")))),"")</f>
        <v>11834000</v>
      </c>
      <c r="I1093" s="13">
        <f>IFERROR(IF($F1093="ALTA",$D1093*0.97,
IF($F1093="MEDIA",$D1093*0.94,
IF($F1093="BAJA",$D1093*0.87,
IF($F1093="LIQUIDAR",_xlfn.XLOOKUP(A1093,Rotación!$A:$A,Rotación!$O:$O,0,0,-1),"")))),"")</f>
        <v>11468000</v>
      </c>
      <c r="J1093" s="13">
        <f>IFERROR(IF($F1093="ALTA",$D1093*0.94,
IF($F1093="MEDIA",$D1093*0.9,
IF($F1093="BAJA",$D1093*0.85,
IF($F1093="LIQUIDAR",_xlfn.XLOOKUP(A1093,Rotación!$A:$A,Rotación!$O:$O,0,0,-1),"")))),"")</f>
        <v>10980000</v>
      </c>
      <c r="K1093" s="13" t="str">
        <f>_xlfn.XLOOKUP(A1093,Rotación!$A:$A,Rotación!$P:$P,"",0,-1)</f>
        <v/>
      </c>
      <c r="L1093" s="25" t="e">
        <f t="shared" si="70"/>
        <v>#VALUE!</v>
      </c>
      <c r="M1093" s="26">
        <f t="shared" si="71"/>
        <v>0.81967213114754101</v>
      </c>
      <c r="N1093" s="22" t="str">
        <f>IFERROR(VLOOKUP(A1093,'Base ATR'!$1:$1048576,2,0),"")</f>
        <v/>
      </c>
      <c r="O1093" s="23" t="str">
        <f t="shared" ca="1" si="68"/>
        <v/>
      </c>
      <c r="P1093" t="str">
        <f t="shared" si="69"/>
        <v/>
      </c>
      <c r="R1093" t="e">
        <f>VLOOKUP(A1093,FORMULA!A:A,1,0)</f>
        <v>#N/A</v>
      </c>
    </row>
    <row r="1094" spans="1:18" x14ac:dyDescent="0.3">
      <c r="A1094" t="s">
        <v>8906</v>
      </c>
      <c r="B1094" t="str">
        <f>IFERROR(VLOOKUP(A1094,'Base ATP'!$1:$1048576,3,0),"")</f>
        <v>SUBARU</v>
      </c>
      <c r="C1094" s="19" t="str">
        <f>IFERROR(VLOOKUP(A1094,'Base ATP'!$1:$1048576,4,0),"")</f>
        <v>FORESTER</v>
      </c>
      <c r="D1094" s="20">
        <v>22300000</v>
      </c>
      <c r="E1094" s="20">
        <v>18000000</v>
      </c>
      <c r="F1094" s="13" t="s">
        <v>4033</v>
      </c>
      <c r="G1094" s="13">
        <f>IFERROR(IF($F1094="ALTA",$D1094*1.03,
IF($F1094="MEDIA",$D1094*1,
IF($F1094="BAJA",$D1094*0.92,
IF($F1094="LIQUIDAR",_xlfn.XLOOKUP(A1094,Rotación!$A:$A,Rotación!$O:$O,0,0,-1),"")))),"")</f>
        <v>22300000</v>
      </c>
      <c r="H1094" s="13">
        <f>IFERROR(IF($F1094="ALTA",$D1094*1,
IF($F1094="MEDIA",$D1094*0.97,
IF($F1094="BAJA",$D1094*0.9,
IF($F1094="LIQUIDAR",_xlfn.XLOOKUP(A1094,Rotación!$A:$A,Rotación!$O:$O,0,0,-1),"")))),"")</f>
        <v>21631000</v>
      </c>
      <c r="I1094" s="13">
        <f>IFERROR(IF($F1094="ALTA",$D1094*0.97,
IF($F1094="MEDIA",$D1094*0.94,
IF($F1094="BAJA",$D1094*0.87,
IF($F1094="LIQUIDAR",_xlfn.XLOOKUP(A1094,Rotación!$A:$A,Rotación!$O:$O,0,0,-1),"")))),"")</f>
        <v>20962000</v>
      </c>
      <c r="J1094" s="13">
        <f>IFERROR(IF($F1094="ALTA",$D1094*0.94,
IF($F1094="MEDIA",$D1094*0.9,
IF($F1094="BAJA",$D1094*0.85,
IF($F1094="LIQUIDAR",_xlfn.XLOOKUP(A1094,Rotación!$A:$A,Rotación!$O:$O,0,0,-1),"")))),"")</f>
        <v>20070000</v>
      </c>
      <c r="K1094" s="13" t="str">
        <f>_xlfn.XLOOKUP(A1094,Rotación!$A:$A,Rotación!$P:$P,"",0,-1)</f>
        <v/>
      </c>
      <c r="L1094" s="25" t="e">
        <f t="shared" si="70"/>
        <v>#VALUE!</v>
      </c>
      <c r="M1094" s="26">
        <f t="shared" si="71"/>
        <v>0.80717488789237668</v>
      </c>
      <c r="N1094" s="22" t="str">
        <f>IFERROR(VLOOKUP(A1094,'Base ATR'!$1:$1048576,2,0),"")</f>
        <v/>
      </c>
      <c r="O1094" s="23" t="str">
        <f t="shared" ca="1" si="68"/>
        <v/>
      </c>
      <c r="P1094" t="str">
        <f t="shared" si="69"/>
        <v/>
      </c>
      <c r="R1094" t="e">
        <f>VLOOKUP(A1094,FORMULA!A:A,1,0)</f>
        <v>#N/A</v>
      </c>
    </row>
    <row r="1095" spans="1:18" x14ac:dyDescent="0.3">
      <c r="A1095" t="s">
        <v>8906</v>
      </c>
      <c r="B1095" t="str">
        <f>IFERROR(VLOOKUP(A1095,'Base ATP'!$1:$1048576,3,0),"")</f>
        <v>SUBARU</v>
      </c>
      <c r="C1095" s="19" t="str">
        <f>IFERROR(VLOOKUP(A1095,'Base ATP'!$1:$1048576,4,0),"")</f>
        <v>FORESTER</v>
      </c>
      <c r="D1095" s="20">
        <v>22300000</v>
      </c>
      <c r="E1095" s="20">
        <v>18300000</v>
      </c>
      <c r="F1095" s="13" t="s">
        <v>4033</v>
      </c>
      <c r="G1095" s="13">
        <f>IFERROR(IF($F1095="ALTA",$D1095*1.03,
IF($F1095="MEDIA",$D1095*1,
IF($F1095="BAJA",$D1095*0.92,
IF($F1095="LIQUIDAR",_xlfn.XLOOKUP(A1095,Rotación!$A:$A,Rotación!$O:$O,0,0,-1),"")))),"")</f>
        <v>22300000</v>
      </c>
      <c r="H1095" s="13">
        <f>IFERROR(IF($F1095="ALTA",$D1095*1,
IF($F1095="MEDIA",$D1095*0.97,
IF($F1095="BAJA",$D1095*0.9,
IF($F1095="LIQUIDAR",_xlfn.XLOOKUP(A1095,Rotación!$A:$A,Rotación!$O:$O,0,0,-1),"")))),"")</f>
        <v>21631000</v>
      </c>
      <c r="I1095" s="13">
        <f>IFERROR(IF($F1095="ALTA",$D1095*0.97,
IF($F1095="MEDIA",$D1095*0.94,
IF($F1095="BAJA",$D1095*0.87,
IF($F1095="LIQUIDAR",_xlfn.XLOOKUP(A1095,Rotación!$A:$A,Rotación!$O:$O,0,0,-1),"")))),"")</f>
        <v>20962000</v>
      </c>
      <c r="J1095" s="13">
        <f>IFERROR(IF($F1095="ALTA",$D1095*0.94,
IF($F1095="MEDIA",$D1095*0.9,
IF($F1095="BAJA",$D1095*0.85,
IF($F1095="LIQUIDAR",_xlfn.XLOOKUP(A1095,Rotación!$A:$A,Rotación!$O:$O,0,0,-1),"")))),"")</f>
        <v>20070000</v>
      </c>
      <c r="K1095" s="13" t="str">
        <f>_xlfn.XLOOKUP(A1095,Rotación!$A:$A,Rotación!$P:$P,"",0,-1)</f>
        <v/>
      </c>
      <c r="L1095" s="25" t="e">
        <f t="shared" si="70"/>
        <v>#VALUE!</v>
      </c>
      <c r="M1095" s="26">
        <f t="shared" si="71"/>
        <v>0.820627802690583</v>
      </c>
      <c r="N1095" s="22" t="str">
        <f>IFERROR(VLOOKUP(A1095,'Base ATR'!$1:$1048576,2,0),"")</f>
        <v/>
      </c>
      <c r="O1095" s="23" t="str">
        <f t="shared" ca="1" si="68"/>
        <v/>
      </c>
      <c r="P1095" t="str">
        <f t="shared" si="69"/>
        <v/>
      </c>
      <c r="R1095" t="e">
        <f>VLOOKUP(A1095,FORMULA!A:A,1,0)</f>
        <v>#N/A</v>
      </c>
    </row>
    <row r="1096" spans="1:18" x14ac:dyDescent="0.3">
      <c r="A1096" t="s">
        <v>8909</v>
      </c>
      <c r="B1096" t="str">
        <f>IFERROR(VLOOKUP(A1096,'Base ATP'!$1:$1048576,3,0),"")</f>
        <v>OPEL</v>
      </c>
      <c r="C1096" s="19" t="str">
        <f>IFERROR(VLOOKUP(A1096,'Base ATP'!$1:$1048576,4,0),"")</f>
        <v>NEW CROSSLAND</v>
      </c>
      <c r="D1096" s="20">
        <v>9500000</v>
      </c>
      <c r="E1096" s="20">
        <v>7800000</v>
      </c>
      <c r="F1096" s="13" t="s">
        <v>4033</v>
      </c>
      <c r="G1096" s="13">
        <f>IFERROR(IF($F1096="ALTA",$D1096*1.03,
IF($F1096="MEDIA",$D1096*1,
IF($F1096="BAJA",$D1096*0.92,
IF($F1096="LIQUIDAR",_xlfn.XLOOKUP(A1096,Rotación!$A:$A,Rotación!$O:$O,0,0,-1),"")))),"")</f>
        <v>9500000</v>
      </c>
      <c r="H1096" s="13">
        <f>IFERROR(IF($F1096="ALTA",$D1096*1,
IF($F1096="MEDIA",$D1096*0.97,
IF($F1096="BAJA",$D1096*0.9,
IF($F1096="LIQUIDAR",_xlfn.XLOOKUP(A1096,Rotación!$A:$A,Rotación!$O:$O,0,0,-1),"")))),"")</f>
        <v>9215000</v>
      </c>
      <c r="I1096" s="13">
        <f>IFERROR(IF($F1096="ALTA",$D1096*0.97,
IF($F1096="MEDIA",$D1096*0.94,
IF($F1096="BAJA",$D1096*0.87,
IF($F1096="LIQUIDAR",_xlfn.XLOOKUP(A1096,Rotación!$A:$A,Rotación!$O:$O,0,0,-1),"")))),"")</f>
        <v>8930000</v>
      </c>
      <c r="J1096" s="13">
        <f>IFERROR(IF($F1096="ALTA",$D1096*0.94,
IF($F1096="MEDIA",$D1096*0.9,
IF($F1096="BAJA",$D1096*0.85,
IF($F1096="LIQUIDAR",_xlfn.XLOOKUP(A1096,Rotación!$A:$A,Rotación!$O:$O,0,0,-1),"")))),"")</f>
        <v>8550000</v>
      </c>
      <c r="K1096" s="13" t="str">
        <f>_xlfn.XLOOKUP(A1096,Rotación!$A:$A,Rotación!$P:$P,"",0,-1)</f>
        <v/>
      </c>
      <c r="L1096" s="25" t="e">
        <f t="shared" si="70"/>
        <v>#VALUE!</v>
      </c>
      <c r="M1096" s="26">
        <f t="shared" si="71"/>
        <v>0.82105263157894737</v>
      </c>
      <c r="N1096" s="22" t="str">
        <f>IFERROR(VLOOKUP(A1096,'Base ATR'!$1:$1048576,2,0),"")</f>
        <v/>
      </c>
      <c r="O1096" s="23" t="str">
        <f t="shared" ca="1" si="68"/>
        <v/>
      </c>
      <c r="P1096" t="str">
        <f t="shared" si="69"/>
        <v/>
      </c>
      <c r="R1096" t="e">
        <f>VLOOKUP(A1096,FORMULA!A:A,1,0)</f>
        <v>#N/A</v>
      </c>
    </row>
    <row r="1097" spans="1:18" x14ac:dyDescent="0.3">
      <c r="A1097" t="s">
        <v>8709</v>
      </c>
      <c r="B1097" t="str">
        <f>IFERROR(VLOOKUP(A1097,'Base ATP'!$1:$1048576,3,0),"")</f>
        <v>BAIC</v>
      </c>
      <c r="C1097" s="19" t="str">
        <f>IFERROR(VLOOKUP(A1097,'Base ATP'!$1:$1048576,4,0),"")</f>
        <v>X35</v>
      </c>
      <c r="D1097" s="20">
        <v>7450000</v>
      </c>
      <c r="E1097" s="20">
        <v>5800000</v>
      </c>
      <c r="F1097" s="13" t="s">
        <v>4033</v>
      </c>
      <c r="G1097" s="13">
        <f>IFERROR(IF($F1097="ALTA",$D1097*1.03,
IF($F1097="MEDIA",$D1097*1,
IF($F1097="BAJA",$D1097*0.92,
IF($F1097="LIQUIDAR",_xlfn.XLOOKUP(A1097,Rotación!$A:$A,Rotación!$O:$O,0,0,-1),"")))),"")</f>
        <v>7450000</v>
      </c>
      <c r="H1097" s="13">
        <f>IFERROR(IF($F1097="ALTA",$D1097*1,
IF($F1097="MEDIA",$D1097*0.97,
IF($F1097="BAJA",$D1097*0.9,
IF($F1097="LIQUIDAR",_xlfn.XLOOKUP(A1097,Rotación!$A:$A,Rotación!$O:$O,0,0,-1),"")))),"")</f>
        <v>7226500</v>
      </c>
      <c r="I1097" s="13">
        <f>IFERROR(IF($F1097="ALTA",$D1097*0.97,
IF($F1097="MEDIA",$D1097*0.94,
IF($F1097="BAJA",$D1097*0.87,
IF($F1097="LIQUIDAR",_xlfn.XLOOKUP(A1097,Rotación!$A:$A,Rotación!$O:$O,0,0,-1),"")))),"")</f>
        <v>7003000</v>
      </c>
      <c r="J1097" s="13">
        <f>IFERROR(IF($F1097="ALTA",$D1097*0.94,
IF($F1097="MEDIA",$D1097*0.9,
IF($F1097="BAJA",$D1097*0.85,
IF($F1097="LIQUIDAR",_xlfn.XLOOKUP(A1097,Rotación!$A:$A,Rotación!$O:$O,0,0,-1),"")))),"")</f>
        <v>6705000</v>
      </c>
      <c r="K1097" s="13" t="str">
        <f>_xlfn.XLOOKUP(A1097,Rotación!$A:$A,Rotación!$P:$P,"",0,-1)</f>
        <v/>
      </c>
      <c r="L1097" s="25" t="e">
        <f t="shared" si="70"/>
        <v>#VALUE!</v>
      </c>
      <c r="M1097" s="26">
        <f t="shared" si="71"/>
        <v>0.77852348993288589</v>
      </c>
      <c r="N1097" s="22">
        <f>IFERROR(VLOOKUP(A1097,'Base ATR'!$1:$1048576,2,0),"")</f>
        <v>46154.425694444442</v>
      </c>
      <c r="O1097" s="23">
        <f t="shared" ca="1" si="68"/>
        <v>71.574305555557657</v>
      </c>
      <c r="P1097" t="str">
        <f t="shared" si="69"/>
        <v>SOBRE MERCADO</v>
      </c>
      <c r="R1097" t="e">
        <f>VLOOKUP(A1097,FORMULA!A:A,1,0)</f>
        <v>#N/A</v>
      </c>
    </row>
    <row r="1098" spans="1:18" x14ac:dyDescent="0.3">
      <c r="A1098" t="s">
        <v>8913</v>
      </c>
      <c r="B1098" t="str">
        <f>IFERROR(VLOOKUP(A1098,'Base ATP'!$1:$1048576,3,0),"")</f>
        <v>JAC</v>
      </c>
      <c r="C1098" s="19" t="str">
        <f>IFERROR(VLOOKUP(A1098,'Base ATP'!$1:$1048576,4,0),"")</f>
        <v>JS4</v>
      </c>
      <c r="D1098" s="20">
        <v>9700000</v>
      </c>
      <c r="E1098" s="20">
        <v>7600000</v>
      </c>
      <c r="F1098" s="13" t="s">
        <v>4033</v>
      </c>
      <c r="G1098" s="13">
        <f>IFERROR(IF($F1098="ALTA",$D1098*1.03,
IF($F1098="MEDIA",$D1098*1,
IF($F1098="BAJA",$D1098*0.92,
IF($F1098="LIQUIDAR",_xlfn.XLOOKUP(A1098,Rotación!$A:$A,Rotación!$O:$O,0,0,-1),"")))),"")</f>
        <v>9700000</v>
      </c>
      <c r="H1098" s="13">
        <f>IFERROR(IF($F1098="ALTA",$D1098*1,
IF($F1098="MEDIA",$D1098*0.97,
IF($F1098="BAJA",$D1098*0.9,
IF($F1098="LIQUIDAR",_xlfn.XLOOKUP(A1098,Rotación!$A:$A,Rotación!$O:$O,0,0,-1),"")))),"")</f>
        <v>9409000</v>
      </c>
      <c r="I1098" s="13">
        <f>IFERROR(IF($F1098="ALTA",$D1098*0.97,
IF($F1098="MEDIA",$D1098*0.94,
IF($F1098="BAJA",$D1098*0.87,
IF($F1098="LIQUIDAR",_xlfn.XLOOKUP(A1098,Rotación!$A:$A,Rotación!$O:$O,0,0,-1),"")))),"")</f>
        <v>9118000</v>
      </c>
      <c r="J1098" s="13">
        <f>IFERROR(IF($F1098="ALTA",$D1098*0.94,
IF($F1098="MEDIA",$D1098*0.9,
IF($F1098="BAJA",$D1098*0.85,
IF($F1098="LIQUIDAR",_xlfn.XLOOKUP(A1098,Rotación!$A:$A,Rotación!$O:$O,0,0,-1),"")))),"")</f>
        <v>8730000</v>
      </c>
      <c r="K1098" s="13" t="str">
        <f>_xlfn.XLOOKUP(A1098,Rotación!$A:$A,Rotación!$P:$P,"",0,-1)</f>
        <v/>
      </c>
      <c r="L1098" s="25" t="e">
        <f t="shared" si="70"/>
        <v>#VALUE!</v>
      </c>
      <c r="M1098" s="26">
        <f t="shared" si="71"/>
        <v>0.78350515463917525</v>
      </c>
      <c r="N1098" s="22" t="str">
        <f>IFERROR(VLOOKUP(A1098,'Base ATR'!$1:$1048576,2,0),"")</f>
        <v/>
      </c>
      <c r="O1098" s="23" t="str">
        <f t="shared" ca="1" si="68"/>
        <v/>
      </c>
      <c r="P1098" t="str">
        <f t="shared" si="69"/>
        <v/>
      </c>
      <c r="R1098" t="e">
        <f>VLOOKUP(A1098,FORMULA!A:A,1,0)</f>
        <v>#N/A</v>
      </c>
    </row>
    <row r="1099" spans="1:18" x14ac:dyDescent="0.3">
      <c r="A1099" t="s">
        <v>8916</v>
      </c>
      <c r="B1099" t="str">
        <f>IFERROR(VLOOKUP(A1099,'Base ATP'!$1:$1048576,3,0),"")</f>
        <v>NISSAN</v>
      </c>
      <c r="C1099" s="19" t="str">
        <f>IFERROR(VLOOKUP(A1099,'Base ATP'!$1:$1048576,4,0),"")</f>
        <v>X-TRAIL</v>
      </c>
      <c r="D1099" s="20">
        <v>25500000</v>
      </c>
      <c r="E1099" s="20">
        <v>22000000</v>
      </c>
      <c r="F1099" s="13" t="s">
        <v>5398</v>
      </c>
      <c r="G1099" s="13">
        <f>IFERROR(IF($F1099="ALTA",$D1099*1.03,
IF($F1099="MEDIA",$D1099*1,
IF($F1099="BAJA",$D1099*0.92,
IF($F1099="LIQUIDAR",_xlfn.XLOOKUP(A1099,Rotación!$A:$A,Rotación!$O:$O,0,0,-1),"")))),"")</f>
        <v>23460000</v>
      </c>
      <c r="H1099" s="13">
        <f>IFERROR(IF($F1099="ALTA",$D1099*1,
IF($F1099="MEDIA",$D1099*0.97,
IF($F1099="BAJA",$D1099*0.9,
IF($F1099="LIQUIDAR",_xlfn.XLOOKUP(A1099,Rotación!$A:$A,Rotación!$O:$O,0,0,-1),"")))),"")</f>
        <v>22950000</v>
      </c>
      <c r="I1099" s="13">
        <f>IFERROR(IF($F1099="ALTA",$D1099*0.97,
IF($F1099="MEDIA",$D1099*0.94,
IF($F1099="BAJA",$D1099*0.87,
IF($F1099="LIQUIDAR",_xlfn.XLOOKUP(A1099,Rotación!$A:$A,Rotación!$O:$O,0,0,-1),"")))),"")</f>
        <v>22185000</v>
      </c>
      <c r="J1099" s="13">
        <f>IFERROR(IF($F1099="ALTA",$D1099*0.94,
IF($F1099="MEDIA",$D1099*0.9,
IF($F1099="BAJA",$D1099*0.85,
IF($F1099="LIQUIDAR",_xlfn.XLOOKUP(A1099,Rotación!$A:$A,Rotación!$O:$O,0,0,-1),"")))),"")</f>
        <v>21675000</v>
      </c>
      <c r="K1099" s="13" t="str">
        <f>_xlfn.XLOOKUP(A1099,Rotación!$A:$A,Rotación!$P:$P,"",0,-1)</f>
        <v/>
      </c>
      <c r="L1099" s="25" t="e">
        <f t="shared" si="70"/>
        <v>#VALUE!</v>
      </c>
      <c r="M1099" s="26">
        <f t="shared" si="71"/>
        <v>0.86274509803921573</v>
      </c>
      <c r="N1099" s="22" t="str">
        <f>IFERROR(VLOOKUP(A1099,'Base ATR'!$1:$1048576,2,0),"")</f>
        <v/>
      </c>
      <c r="O1099" s="23" t="str">
        <f t="shared" ca="1" si="68"/>
        <v/>
      </c>
      <c r="P1099" t="str">
        <f t="shared" si="69"/>
        <v/>
      </c>
      <c r="R1099" t="e">
        <f>VLOOKUP(A1099,FORMULA!A:A,1,0)</f>
        <v>#N/A</v>
      </c>
    </row>
    <row r="1100" spans="1:18" x14ac:dyDescent="0.3">
      <c r="A1100" t="s">
        <v>1021</v>
      </c>
      <c r="B1100" t="str">
        <f>IFERROR(VLOOKUP(A1100,'Base ATP'!$1:$1048576,3,0),"")</f>
        <v>CHERY</v>
      </c>
      <c r="C1100" s="19" t="str">
        <f>IFERROR(VLOOKUP(A1100,'Base ATP'!$1:$1048576,4,0),"")</f>
        <v>TIGGO 8 PRO</v>
      </c>
      <c r="D1100" s="20">
        <v>14900000</v>
      </c>
      <c r="E1100" s="20">
        <v>11500000</v>
      </c>
      <c r="F1100" s="13" t="s">
        <v>5398</v>
      </c>
      <c r="G1100" s="13">
        <f>IFERROR(IF($F1100="ALTA",$D1100*1.03,
IF($F1100="MEDIA",$D1100*1,
IF($F1100="BAJA",$D1100*0.92,
IF($F1100="LIQUIDAR",_xlfn.XLOOKUP(A1100,Rotación!$A:$A,Rotación!$O:$O,0,0,-1),"")))),"")</f>
        <v>13708000</v>
      </c>
      <c r="H1100" s="13">
        <f>IFERROR(IF($F1100="ALTA",$D1100*1,
IF($F1100="MEDIA",$D1100*0.97,
IF($F1100="BAJA",$D1100*0.9,
IF($F1100="LIQUIDAR",_xlfn.XLOOKUP(A1100,Rotación!$A:$A,Rotación!$O:$O,0,0,-1),"")))),"")</f>
        <v>13410000</v>
      </c>
      <c r="I1100" s="13">
        <f>IFERROR(IF($F1100="ALTA",$D1100*0.97,
IF($F1100="MEDIA",$D1100*0.94,
IF($F1100="BAJA",$D1100*0.87,
IF($F1100="LIQUIDAR",_xlfn.XLOOKUP(A1100,Rotación!$A:$A,Rotación!$O:$O,0,0,-1),"")))),"")</f>
        <v>12963000</v>
      </c>
      <c r="J1100" s="13">
        <f>IFERROR(IF($F1100="ALTA",$D1100*0.94,
IF($F1100="MEDIA",$D1100*0.9,
IF($F1100="BAJA",$D1100*0.85,
IF($F1100="LIQUIDAR",_xlfn.XLOOKUP(A1100,Rotación!$A:$A,Rotación!$O:$O,0,0,-1),"")))),"")</f>
        <v>12665000</v>
      </c>
      <c r="K1100" s="13" t="str">
        <f>_xlfn.XLOOKUP(A1100,Rotación!$A:$A,Rotación!$P:$P,"",0,-1)</f>
        <v/>
      </c>
      <c r="L1100" s="25" t="e">
        <f t="shared" si="70"/>
        <v>#VALUE!</v>
      </c>
      <c r="M1100" s="26">
        <f t="shared" si="71"/>
        <v>0.77181208053691275</v>
      </c>
      <c r="N1100" s="22">
        <f>IFERROR(VLOOKUP(A1100,'Base ATR'!$1:$1048576,2,0),"")</f>
        <v>45654.545138888891</v>
      </c>
      <c r="O1100" s="23">
        <f t="shared" ca="1" si="68"/>
        <v>571.45486111110949</v>
      </c>
      <c r="P1100" t="str">
        <f t="shared" si="69"/>
        <v>SOBRE MERCADO</v>
      </c>
      <c r="R1100" t="e">
        <f>VLOOKUP(A1100,FORMULA!A:A,1,0)</f>
        <v>#N/A</v>
      </c>
    </row>
    <row r="1101" spans="1:18" x14ac:dyDescent="0.3">
      <c r="A1101" t="s">
        <v>8623</v>
      </c>
      <c r="B1101" t="str">
        <f>IFERROR(VLOOKUP(A1101,'Base ATP'!$1:$1048576,3,0),"")</f>
        <v>AUDI</v>
      </c>
      <c r="C1101" s="19" t="str">
        <f>IFERROR(VLOOKUP(A1101,'Base ATP'!$1:$1048576,4,0),"")</f>
        <v>NUEVO Q3</v>
      </c>
      <c r="D1101" s="20">
        <v>26000000</v>
      </c>
      <c r="E1101" s="20">
        <v>20500000</v>
      </c>
      <c r="F1101" s="13" t="s">
        <v>5398</v>
      </c>
      <c r="G1101" s="13">
        <f>IFERROR(IF($F1101="ALTA",$D1101*1.03,
IF($F1101="MEDIA",$D1101*1,
IF($F1101="BAJA",$D1101*0.92,
IF($F1101="LIQUIDAR",_xlfn.XLOOKUP(A1101,Rotación!$A:$A,Rotación!$O:$O,0,0,-1),"")))),"")</f>
        <v>23920000</v>
      </c>
      <c r="H1101" s="13">
        <f>IFERROR(IF($F1101="ALTA",$D1101*1,
IF($F1101="MEDIA",$D1101*0.97,
IF($F1101="BAJA",$D1101*0.9,
IF($F1101="LIQUIDAR",_xlfn.XLOOKUP(A1101,Rotación!$A:$A,Rotación!$O:$O,0,0,-1),"")))),"")</f>
        <v>23400000</v>
      </c>
      <c r="I1101" s="13">
        <f>IFERROR(IF($F1101="ALTA",$D1101*0.97,
IF($F1101="MEDIA",$D1101*0.94,
IF($F1101="BAJA",$D1101*0.87,
IF($F1101="LIQUIDAR",_xlfn.XLOOKUP(A1101,Rotación!$A:$A,Rotación!$O:$O,0,0,-1),"")))),"")</f>
        <v>22620000</v>
      </c>
      <c r="J1101" s="13">
        <f>IFERROR(IF($F1101="ALTA",$D1101*0.94,
IF($F1101="MEDIA",$D1101*0.9,
IF($F1101="BAJA",$D1101*0.85,
IF($F1101="LIQUIDAR",_xlfn.XLOOKUP(A1101,Rotación!$A:$A,Rotación!$O:$O,0,0,-1),"")))),"")</f>
        <v>22100000</v>
      </c>
      <c r="K1101" s="13" t="str">
        <f>_xlfn.XLOOKUP(A1101,Rotación!$A:$A,Rotación!$P:$P,"",0,-1)</f>
        <v/>
      </c>
      <c r="L1101" s="25" t="e">
        <f t="shared" si="70"/>
        <v>#VALUE!</v>
      </c>
      <c r="M1101" s="26">
        <f t="shared" si="71"/>
        <v>0.78846153846153844</v>
      </c>
      <c r="N1101" s="22">
        <f>IFERROR(VLOOKUP(A1101,'Base ATR'!$1:$1048576,2,0),"")</f>
        <v>46170.761805555558</v>
      </c>
      <c r="O1101" s="23">
        <f t="shared" ca="1" si="68"/>
        <v>55.238194444442343</v>
      </c>
      <c r="P1101" t="str">
        <f t="shared" si="69"/>
        <v>SOBRE MERCADO</v>
      </c>
      <c r="R1101" t="str">
        <f>VLOOKUP(A1101,FORMULA!A:A,1,0)</f>
        <v>RXRX10</v>
      </c>
    </row>
    <row r="1102" spans="1:18" x14ac:dyDescent="0.3">
      <c r="A1102" t="s">
        <v>2008</v>
      </c>
      <c r="B1102" t="str">
        <f>IFERROR(VLOOKUP(A1102,'Base ATP'!$1:$1048576,3,0),"")</f>
        <v>CHERY</v>
      </c>
      <c r="C1102" s="19" t="str">
        <f>IFERROR(VLOOKUP(A1102,'Base ATP'!$1:$1048576,4,0),"")</f>
        <v>TIGGO 2</v>
      </c>
      <c r="D1102" s="20">
        <v>8700000</v>
      </c>
      <c r="E1102" s="20">
        <v>6700000</v>
      </c>
      <c r="F1102" s="13" t="s">
        <v>5398</v>
      </c>
      <c r="G1102" s="13">
        <f>IFERROR(IF($F1102="ALTA",$D1102*1.03,
IF($F1102="MEDIA",$D1102*1,
IF($F1102="BAJA",$D1102*0.92,
IF($F1102="LIQUIDAR",_xlfn.XLOOKUP(A1102,Rotación!$A:$A,Rotación!$O:$O,0,0,-1),"")))),"")</f>
        <v>8004000</v>
      </c>
      <c r="H1102" s="13">
        <f>IFERROR(IF($F1102="ALTA",$D1102*1,
IF($F1102="MEDIA",$D1102*0.97,
IF($F1102="BAJA",$D1102*0.9,
IF($F1102="LIQUIDAR",_xlfn.XLOOKUP(A1102,Rotación!$A:$A,Rotación!$O:$O,0,0,-1),"")))),"")</f>
        <v>7830000</v>
      </c>
      <c r="I1102" s="13">
        <f>IFERROR(IF($F1102="ALTA",$D1102*0.97,
IF($F1102="MEDIA",$D1102*0.94,
IF($F1102="BAJA",$D1102*0.87,
IF($F1102="LIQUIDAR",_xlfn.XLOOKUP(A1102,Rotación!$A:$A,Rotación!$O:$O,0,0,-1),"")))),"")</f>
        <v>7569000</v>
      </c>
      <c r="J1102" s="13">
        <f>IFERROR(IF($F1102="ALTA",$D1102*0.94,
IF($F1102="MEDIA",$D1102*0.9,
IF($F1102="BAJA",$D1102*0.85,
IF($F1102="LIQUIDAR",_xlfn.XLOOKUP(A1102,Rotación!$A:$A,Rotación!$O:$O,0,0,-1),"")))),"")</f>
        <v>7395000</v>
      </c>
      <c r="K1102" s="13" t="str">
        <f>_xlfn.XLOOKUP(A1102,Rotación!$A:$A,Rotación!$P:$P,"",0,-1)</f>
        <v/>
      </c>
      <c r="L1102" s="25" t="e">
        <f t="shared" si="70"/>
        <v>#VALUE!</v>
      </c>
      <c r="M1102" s="26">
        <f t="shared" si="71"/>
        <v>0.77011494252873558</v>
      </c>
      <c r="N1102" s="22">
        <f>IFERROR(VLOOKUP(A1102,'Base ATR'!$1:$1048576,2,0),"")</f>
        <v>45078.765277777777</v>
      </c>
      <c r="O1102" s="23">
        <f t="shared" ca="1" si="68"/>
        <v>1147.2347222222234</v>
      </c>
      <c r="P1102" t="str">
        <f t="shared" si="69"/>
        <v>SOBRE MERCADO</v>
      </c>
      <c r="R1102" t="e">
        <f>VLOOKUP(A1102,FORMULA!A:A,1,0)</f>
        <v>#N/A</v>
      </c>
    </row>
    <row r="1103" spans="1:18" x14ac:dyDescent="0.3">
      <c r="A1103" t="s">
        <v>8923</v>
      </c>
      <c r="B1103" t="str">
        <f>IFERROR(VLOOKUP(A1103,'Base ATP'!$1:$1048576,3,0),"")</f>
        <v>PEUGEOT</v>
      </c>
      <c r="C1103" s="19" t="str">
        <f>IFERROR(VLOOKUP(A1103,'Base ATP'!$1:$1048576,4,0),"")</f>
        <v>NUEVO 2008</v>
      </c>
      <c r="D1103" s="20">
        <v>11600000</v>
      </c>
      <c r="E1103" s="20">
        <v>9300000</v>
      </c>
      <c r="F1103" s="13" t="s">
        <v>5398</v>
      </c>
      <c r="G1103" s="13">
        <f>IFERROR(IF($F1103="ALTA",$D1103*1.03,
IF($F1103="MEDIA",$D1103*1,
IF($F1103="BAJA",$D1103*0.92,
IF($F1103="LIQUIDAR",_xlfn.XLOOKUP(A1103,Rotación!$A:$A,Rotación!$O:$O,0,0,-1),"")))),"")</f>
        <v>10672000</v>
      </c>
      <c r="H1103" s="13">
        <f>IFERROR(IF($F1103="ALTA",$D1103*1,
IF($F1103="MEDIA",$D1103*0.97,
IF($F1103="BAJA",$D1103*0.9,
IF($F1103="LIQUIDAR",_xlfn.XLOOKUP(A1103,Rotación!$A:$A,Rotación!$O:$O,0,0,-1),"")))),"")</f>
        <v>10440000</v>
      </c>
      <c r="I1103" s="13">
        <f>IFERROR(IF($F1103="ALTA",$D1103*0.97,
IF($F1103="MEDIA",$D1103*0.94,
IF($F1103="BAJA",$D1103*0.87,
IF($F1103="LIQUIDAR",_xlfn.XLOOKUP(A1103,Rotación!$A:$A,Rotación!$O:$O,0,0,-1),"")))),"")</f>
        <v>10092000</v>
      </c>
      <c r="J1103" s="13">
        <f>IFERROR(IF($F1103="ALTA",$D1103*0.94,
IF($F1103="MEDIA",$D1103*0.9,
IF($F1103="BAJA",$D1103*0.85,
IF($F1103="LIQUIDAR",_xlfn.XLOOKUP(A1103,Rotación!$A:$A,Rotación!$O:$O,0,0,-1),"")))),"")</f>
        <v>9860000</v>
      </c>
      <c r="K1103" s="13" t="str">
        <f>_xlfn.XLOOKUP(A1103,Rotación!$A:$A,Rotación!$P:$P,"",0,-1)</f>
        <v/>
      </c>
      <c r="L1103" s="25" t="e">
        <f t="shared" si="70"/>
        <v>#VALUE!</v>
      </c>
      <c r="M1103" s="26">
        <f t="shared" si="71"/>
        <v>0.80172413793103448</v>
      </c>
      <c r="N1103" s="22" t="str">
        <f>IFERROR(VLOOKUP(A1103,'Base ATR'!$1:$1048576,2,0),"")</f>
        <v/>
      </c>
      <c r="O1103" s="23" t="str">
        <f t="shared" ca="1" si="68"/>
        <v/>
      </c>
      <c r="P1103" t="str">
        <f t="shared" si="69"/>
        <v/>
      </c>
      <c r="R1103" t="e">
        <f>VLOOKUP(A1103,FORMULA!A:A,1,0)</f>
        <v>#N/A</v>
      </c>
    </row>
    <row r="1104" spans="1:18" x14ac:dyDescent="0.3">
      <c r="A1104" t="s">
        <v>8928</v>
      </c>
      <c r="B1104" t="str">
        <f>IFERROR(VLOOKUP(A1104,'Base ATP'!$1:$1048576,3,0),"")</f>
        <v>FORD</v>
      </c>
      <c r="C1104" s="19" t="str">
        <f>IFERROR(VLOOKUP(A1104,'Base ATP'!$1:$1048576,4,0),"")</f>
        <v>TERRITORY</v>
      </c>
      <c r="D1104" s="20">
        <v>11700000</v>
      </c>
      <c r="E1104" s="20">
        <v>9700000</v>
      </c>
      <c r="F1104" s="13" t="s">
        <v>4033</v>
      </c>
      <c r="G1104" s="13">
        <f>IFERROR(IF($F1104="ALTA",$D1104*1.03,
IF($F1104="MEDIA",$D1104*1,
IF($F1104="BAJA",$D1104*0.92,
IF($F1104="LIQUIDAR",_xlfn.XLOOKUP(A1104,Rotación!$A:$A,Rotación!$O:$O,0,0,-1),"")))),"")</f>
        <v>11700000</v>
      </c>
      <c r="H1104" s="13">
        <f>IFERROR(IF($F1104="ALTA",$D1104*1,
IF($F1104="MEDIA",$D1104*0.97,
IF($F1104="BAJA",$D1104*0.9,
IF($F1104="LIQUIDAR",_xlfn.XLOOKUP(A1104,Rotación!$A:$A,Rotación!$O:$O,0,0,-1),"")))),"")</f>
        <v>11349000</v>
      </c>
      <c r="I1104" s="13">
        <f>IFERROR(IF($F1104="ALTA",$D1104*0.97,
IF($F1104="MEDIA",$D1104*0.94,
IF($F1104="BAJA",$D1104*0.87,
IF($F1104="LIQUIDAR",_xlfn.XLOOKUP(A1104,Rotación!$A:$A,Rotación!$O:$O,0,0,-1),"")))),"")</f>
        <v>10998000</v>
      </c>
      <c r="J1104" s="13">
        <f>IFERROR(IF($F1104="ALTA",$D1104*0.94,
IF($F1104="MEDIA",$D1104*0.9,
IF($F1104="BAJA",$D1104*0.85,
IF($F1104="LIQUIDAR",_xlfn.XLOOKUP(A1104,Rotación!$A:$A,Rotación!$O:$O,0,0,-1),"")))),"")</f>
        <v>10530000</v>
      </c>
      <c r="K1104" s="13" t="str">
        <f>_xlfn.XLOOKUP(A1104,Rotación!$A:$A,Rotación!$P:$P,"",0,-1)</f>
        <v/>
      </c>
      <c r="L1104" s="25" t="e">
        <f t="shared" si="70"/>
        <v>#VALUE!</v>
      </c>
      <c r="M1104" s="26">
        <f t="shared" si="71"/>
        <v>0.82905982905982911</v>
      </c>
      <c r="N1104" s="22" t="str">
        <f>IFERROR(VLOOKUP(A1104,'Base ATR'!$1:$1048576,2,0),"")</f>
        <v/>
      </c>
      <c r="O1104" s="23" t="str">
        <f t="shared" ca="1" si="68"/>
        <v/>
      </c>
      <c r="P1104" t="str">
        <f t="shared" si="69"/>
        <v/>
      </c>
      <c r="R1104" t="e">
        <f>VLOOKUP(A1104,FORMULA!A:A,1,0)</f>
        <v>#N/A</v>
      </c>
    </row>
    <row r="1105" spans="1:18" x14ac:dyDescent="0.3">
      <c r="A1105" t="s">
        <v>8646</v>
      </c>
      <c r="B1105" t="str">
        <f>IFERROR(VLOOKUP(A1105,'Base ATP'!$1:$1048576,3,0),"")</f>
        <v>PEUGEOT</v>
      </c>
      <c r="C1105" s="19" t="str">
        <f>IFERROR(VLOOKUP(A1105,'Base ATP'!$1:$1048576,4,0),"")</f>
        <v>NEW 2008</v>
      </c>
      <c r="D1105" s="20">
        <v>14400000</v>
      </c>
      <c r="E1105" s="20">
        <v>12000000</v>
      </c>
      <c r="F1105" s="13" t="s">
        <v>4033</v>
      </c>
      <c r="G1105" s="13">
        <f>IFERROR(IF($F1105="ALTA",$D1105*1.03,
IF($F1105="MEDIA",$D1105*1,
IF($F1105="BAJA",$D1105*0.92,
IF($F1105="LIQUIDAR",_xlfn.XLOOKUP(A1105,Rotación!$A:$A,Rotación!$O:$O,0,0,-1),"")))),"")</f>
        <v>14400000</v>
      </c>
      <c r="H1105" s="13">
        <f>IFERROR(IF($F1105="ALTA",$D1105*1,
IF($F1105="MEDIA",$D1105*0.97,
IF($F1105="BAJA",$D1105*0.9,
IF($F1105="LIQUIDAR",_xlfn.XLOOKUP(A1105,Rotación!$A:$A,Rotación!$O:$O,0,0,-1),"")))),"")</f>
        <v>13968000</v>
      </c>
      <c r="I1105" s="13">
        <f>IFERROR(IF($F1105="ALTA",$D1105*0.97,
IF($F1105="MEDIA",$D1105*0.94,
IF($F1105="BAJA",$D1105*0.87,
IF($F1105="LIQUIDAR",_xlfn.XLOOKUP(A1105,Rotación!$A:$A,Rotación!$O:$O,0,0,-1),"")))),"")</f>
        <v>13536000</v>
      </c>
      <c r="J1105" s="13">
        <f>IFERROR(IF($F1105="ALTA",$D1105*0.94,
IF($F1105="MEDIA",$D1105*0.9,
IF($F1105="BAJA",$D1105*0.85,
IF($F1105="LIQUIDAR",_xlfn.XLOOKUP(A1105,Rotación!$A:$A,Rotación!$O:$O,0,0,-1),"")))),"")</f>
        <v>12960000</v>
      </c>
      <c r="K1105" s="13">
        <f>_xlfn.XLOOKUP(A1105,Rotación!$A:$A,Rotación!$P:$P,"",0,-1)</f>
        <v>14290000</v>
      </c>
      <c r="L1105" s="25">
        <f t="shared" si="70"/>
        <v>-110000</v>
      </c>
      <c r="M1105" s="26">
        <f t="shared" si="71"/>
        <v>0.83333333333333337</v>
      </c>
      <c r="N1105" s="22">
        <f>IFERROR(VLOOKUP(A1105,'Base ATR'!$1:$1048576,2,0),"")</f>
        <v>46153.498611111114</v>
      </c>
      <c r="O1105" s="23">
        <f t="shared" ref="O1105:O1168" ca="1" si="72">IF(N1105="","",TODAY()-N1105)</f>
        <v>72.50138888888614</v>
      </c>
      <c r="P1105" t="str">
        <f t="shared" ref="P1105:P1168" si="73">IF(N1105="", "", IF(K1105 &gt; D1105, "SOBRE MERCADO", IF(K1105 &lt; D1105, "BAJO MERCADO", "ALINEADO")))</f>
        <v>BAJO MERCADO</v>
      </c>
      <c r="R1105" t="e">
        <f>VLOOKUP(A1105,FORMULA!A:A,1,0)</f>
        <v>#N/A</v>
      </c>
    </row>
    <row r="1106" spans="1:18" x14ac:dyDescent="0.3">
      <c r="A1106" t="s">
        <v>8930</v>
      </c>
      <c r="B1106" t="str">
        <f>IFERROR(VLOOKUP(A1106,'Base ATP'!$1:$1048576,3,0),"")</f>
        <v>FORD</v>
      </c>
      <c r="C1106" s="19" t="str">
        <f>IFERROR(VLOOKUP(A1106,'Base ATP'!$1:$1048576,4,0),"")</f>
        <v>RANGER</v>
      </c>
      <c r="D1106" s="20">
        <v>29000000</v>
      </c>
      <c r="E1106" s="20">
        <v>22000000</v>
      </c>
      <c r="F1106" s="13" t="s">
        <v>5398</v>
      </c>
      <c r="G1106" s="13">
        <f>IFERROR(IF($F1106="ALTA",$D1106*1.03,
IF($F1106="MEDIA",$D1106*1,
IF($F1106="BAJA",$D1106*0.92,
IF($F1106="LIQUIDAR",_xlfn.XLOOKUP(A1106,Rotación!$A:$A,Rotación!$O:$O,0,0,-1),"")))),"")</f>
        <v>26680000</v>
      </c>
      <c r="H1106" s="13">
        <f>IFERROR(IF($F1106="ALTA",$D1106*1,
IF($F1106="MEDIA",$D1106*0.97,
IF($F1106="BAJA",$D1106*0.9,
IF($F1106="LIQUIDAR",_xlfn.XLOOKUP(A1106,Rotación!$A:$A,Rotación!$O:$O,0,0,-1),"")))),"")</f>
        <v>26100000</v>
      </c>
      <c r="I1106" s="13">
        <f>IFERROR(IF($F1106="ALTA",$D1106*0.97,
IF($F1106="MEDIA",$D1106*0.94,
IF($F1106="BAJA",$D1106*0.87,
IF($F1106="LIQUIDAR",_xlfn.XLOOKUP(A1106,Rotación!$A:$A,Rotación!$O:$O,0,0,-1),"")))),"")</f>
        <v>25230000</v>
      </c>
      <c r="J1106" s="13">
        <f>IFERROR(IF($F1106="ALTA",$D1106*0.94,
IF($F1106="MEDIA",$D1106*0.9,
IF($F1106="BAJA",$D1106*0.85,
IF($F1106="LIQUIDAR",_xlfn.XLOOKUP(A1106,Rotación!$A:$A,Rotación!$O:$O,0,0,-1),"")))),"")</f>
        <v>24650000</v>
      </c>
      <c r="K1106" s="13" t="str">
        <f>_xlfn.XLOOKUP(A1106,Rotación!$A:$A,Rotación!$P:$P,"",0,-1)</f>
        <v/>
      </c>
      <c r="L1106" s="25" t="e">
        <f t="shared" si="70"/>
        <v>#VALUE!</v>
      </c>
      <c r="M1106" s="26">
        <f t="shared" si="71"/>
        <v>0.75862068965517238</v>
      </c>
      <c r="N1106" s="22" t="str">
        <f>IFERROR(VLOOKUP(A1106,'Base ATR'!$1:$1048576,2,0),"")</f>
        <v/>
      </c>
      <c r="O1106" s="23" t="str">
        <f t="shared" ca="1" si="72"/>
        <v/>
      </c>
      <c r="P1106" t="str">
        <f t="shared" si="73"/>
        <v/>
      </c>
      <c r="R1106" t="e">
        <f>VLOOKUP(A1106,FORMULA!A:A,1,0)</f>
        <v>#N/A</v>
      </c>
    </row>
    <row r="1107" spans="1:18" x14ac:dyDescent="0.3">
      <c r="A1107" t="s">
        <v>8932</v>
      </c>
      <c r="B1107" t="str">
        <f>IFERROR(VLOOKUP(A1107,'Base ATP'!$1:$1048576,3,0),"")</f>
        <v>CHANGAN</v>
      </c>
      <c r="C1107" s="19" t="str">
        <f>IFERROR(VLOOKUP(A1107,'Base ATP'!$1:$1048576,4,0),"")</f>
        <v>NEW CS15</v>
      </c>
      <c r="D1107" s="20">
        <v>7200000</v>
      </c>
      <c r="E1107" s="20">
        <v>5800000</v>
      </c>
      <c r="F1107" s="13" t="s">
        <v>5398</v>
      </c>
      <c r="G1107" s="13">
        <f>IFERROR(IF($F1107="ALTA",$D1107*1.03,
IF($F1107="MEDIA",$D1107*1,
IF($F1107="BAJA",$D1107*0.92,
IF($F1107="LIQUIDAR",_xlfn.XLOOKUP(A1107,Rotación!$A:$A,Rotación!$O:$O,0,0,-1),"")))),"")</f>
        <v>6624000</v>
      </c>
      <c r="H1107" s="13">
        <f>IFERROR(IF($F1107="ALTA",$D1107*1,
IF($F1107="MEDIA",$D1107*0.97,
IF($F1107="BAJA",$D1107*0.9,
IF($F1107="LIQUIDAR",_xlfn.XLOOKUP(A1107,Rotación!$A:$A,Rotación!$O:$O,0,0,-1),"")))),"")</f>
        <v>6480000</v>
      </c>
      <c r="I1107" s="13">
        <f>IFERROR(IF($F1107="ALTA",$D1107*0.97,
IF($F1107="MEDIA",$D1107*0.94,
IF($F1107="BAJA",$D1107*0.87,
IF($F1107="LIQUIDAR",_xlfn.XLOOKUP(A1107,Rotación!$A:$A,Rotación!$O:$O,0,0,-1),"")))),"")</f>
        <v>6264000</v>
      </c>
      <c r="J1107" s="13">
        <f>IFERROR(IF($F1107="ALTA",$D1107*0.94,
IF($F1107="MEDIA",$D1107*0.9,
IF($F1107="BAJA",$D1107*0.85,
IF($F1107="LIQUIDAR",_xlfn.XLOOKUP(A1107,Rotación!$A:$A,Rotación!$O:$O,0,0,-1),"")))),"")</f>
        <v>6120000</v>
      </c>
      <c r="K1107" s="13" t="str">
        <f>_xlfn.XLOOKUP(A1107,Rotación!$A:$A,Rotación!$P:$P,"",0,-1)</f>
        <v/>
      </c>
      <c r="L1107" s="25" t="e">
        <f t="shared" si="70"/>
        <v>#VALUE!</v>
      </c>
      <c r="M1107" s="26">
        <f t="shared" si="71"/>
        <v>0.80555555555555558</v>
      </c>
      <c r="N1107" s="22" t="str">
        <f>IFERROR(VLOOKUP(A1107,'Base ATR'!$1:$1048576,2,0),"")</f>
        <v/>
      </c>
      <c r="O1107" s="23" t="str">
        <f t="shared" ca="1" si="72"/>
        <v/>
      </c>
      <c r="P1107" t="str">
        <f t="shared" si="73"/>
        <v/>
      </c>
      <c r="R1107" t="e">
        <f>VLOOKUP(A1107,FORMULA!A:A,1,0)</f>
        <v>#N/A</v>
      </c>
    </row>
    <row r="1108" spans="1:18" x14ac:dyDescent="0.3">
      <c r="A1108" t="s">
        <v>478</v>
      </c>
      <c r="B1108" t="str">
        <f>IFERROR(VLOOKUP(A1108,'Base ATP'!$1:$1048576,3,0),"")</f>
        <v>PEUGEOT</v>
      </c>
      <c r="C1108" s="19" t="str">
        <f>IFERROR(VLOOKUP(A1108,'Base ATP'!$1:$1048576,4,0),"")</f>
        <v>TRAVELLER</v>
      </c>
      <c r="D1108" s="20">
        <v>17700000</v>
      </c>
      <c r="E1108" s="20">
        <v>14000000</v>
      </c>
      <c r="F1108" s="13" t="s">
        <v>4033</v>
      </c>
      <c r="G1108" s="13">
        <f>IFERROR(IF($F1108="ALTA",$D1108*1.03,
IF($F1108="MEDIA",$D1108*1,
IF($F1108="BAJA",$D1108*0.92,
IF($F1108="LIQUIDAR",_xlfn.XLOOKUP(A1108,Rotación!$A:$A,Rotación!$O:$O,0,0,-1),"")))),"")</f>
        <v>17700000</v>
      </c>
      <c r="H1108" s="13">
        <f>IFERROR(IF($F1108="ALTA",$D1108*1,
IF($F1108="MEDIA",$D1108*0.97,
IF($F1108="BAJA",$D1108*0.9,
IF($F1108="LIQUIDAR",_xlfn.XLOOKUP(A1108,Rotación!$A:$A,Rotación!$O:$O,0,0,-1),"")))),"")</f>
        <v>17169000</v>
      </c>
      <c r="I1108" s="13">
        <f>IFERROR(IF($F1108="ALTA",$D1108*0.97,
IF($F1108="MEDIA",$D1108*0.94,
IF($F1108="BAJA",$D1108*0.87,
IF($F1108="LIQUIDAR",_xlfn.XLOOKUP(A1108,Rotación!$A:$A,Rotación!$O:$O,0,0,-1),"")))),"")</f>
        <v>16637999.999999998</v>
      </c>
      <c r="J1108" s="13">
        <f>IFERROR(IF($F1108="ALTA",$D1108*0.94,
IF($F1108="MEDIA",$D1108*0.9,
IF($F1108="BAJA",$D1108*0.85,
IF($F1108="LIQUIDAR",_xlfn.XLOOKUP(A1108,Rotación!$A:$A,Rotación!$O:$O,0,0,-1),"")))),"")</f>
        <v>15930000</v>
      </c>
      <c r="K1108" s="13" t="str">
        <f>_xlfn.XLOOKUP(A1108,Rotación!$A:$A,Rotación!$P:$P,"",0,-1)</f>
        <v/>
      </c>
      <c r="L1108" s="25" t="e">
        <f t="shared" si="70"/>
        <v>#VALUE!</v>
      </c>
      <c r="M1108" s="26">
        <f t="shared" si="71"/>
        <v>0.79096045197740117</v>
      </c>
      <c r="N1108" s="22">
        <f>IFERROR(VLOOKUP(A1108,'Base ATR'!$1:$1048576,2,0),"")</f>
        <v>45975.42291666667</v>
      </c>
      <c r="O1108" s="23">
        <f t="shared" ca="1" si="72"/>
        <v>250.57708333332994</v>
      </c>
      <c r="P1108" t="str">
        <f t="shared" si="73"/>
        <v>SOBRE MERCADO</v>
      </c>
      <c r="R1108" t="e">
        <f>VLOOKUP(A1108,FORMULA!A:A,1,0)</f>
        <v>#N/A</v>
      </c>
    </row>
    <row r="1109" spans="1:18" x14ac:dyDescent="0.3">
      <c r="A1109" t="s">
        <v>8710</v>
      </c>
      <c r="B1109" t="str">
        <f>IFERROR(VLOOKUP(A1109,'Base ATP'!$1:$1048576,3,0),"")</f>
        <v>KIA</v>
      </c>
      <c r="C1109" s="19" t="str">
        <f>IFERROR(VLOOKUP(A1109,'Base ATP'!$1:$1048576,4,0),"")</f>
        <v>SOLUTO</v>
      </c>
      <c r="D1109" s="20">
        <v>8900000</v>
      </c>
      <c r="E1109" s="20">
        <v>7200000</v>
      </c>
      <c r="F1109" s="13" t="s">
        <v>4033</v>
      </c>
      <c r="G1109" s="13">
        <f>IFERROR(IF($F1109="ALTA",$D1109*1.03,
IF($F1109="MEDIA",$D1109*1,
IF($F1109="BAJA",$D1109*0.92,
IF($F1109="LIQUIDAR",_xlfn.XLOOKUP(A1109,Rotación!$A:$A,Rotación!$O:$O,0,0,-1),"")))),"")</f>
        <v>8900000</v>
      </c>
      <c r="H1109" s="13">
        <f>IFERROR(IF($F1109="ALTA",$D1109*1,
IF($F1109="MEDIA",$D1109*0.97,
IF($F1109="BAJA",$D1109*0.9,
IF($F1109="LIQUIDAR",_xlfn.XLOOKUP(A1109,Rotación!$A:$A,Rotación!$O:$O,0,0,-1),"")))),"")</f>
        <v>8633000</v>
      </c>
      <c r="I1109" s="13">
        <f>IFERROR(IF($F1109="ALTA",$D1109*0.97,
IF($F1109="MEDIA",$D1109*0.94,
IF($F1109="BAJA",$D1109*0.87,
IF($F1109="LIQUIDAR",_xlfn.XLOOKUP(A1109,Rotación!$A:$A,Rotación!$O:$O,0,0,-1),"")))),"")</f>
        <v>8365999.9999999991</v>
      </c>
      <c r="J1109" s="13">
        <f>IFERROR(IF($F1109="ALTA",$D1109*0.94,
IF($F1109="MEDIA",$D1109*0.9,
IF($F1109="BAJA",$D1109*0.85,
IF($F1109="LIQUIDAR",_xlfn.XLOOKUP(A1109,Rotación!$A:$A,Rotación!$O:$O,0,0,-1),"")))),"")</f>
        <v>8010000</v>
      </c>
      <c r="K1109" s="13" t="str">
        <f>_xlfn.XLOOKUP(A1109,Rotación!$A:$A,Rotación!$P:$P,"",0,-1)</f>
        <v/>
      </c>
      <c r="L1109" s="25" t="e">
        <f t="shared" si="70"/>
        <v>#VALUE!</v>
      </c>
      <c r="M1109" s="26">
        <f t="shared" si="71"/>
        <v>0.8089887640449438</v>
      </c>
      <c r="N1109" s="22">
        <f>IFERROR(VLOOKUP(A1109,'Base ATR'!$1:$1048576,2,0),"")</f>
        <v>46150.768750000003</v>
      </c>
      <c r="O1109" s="23">
        <f t="shared" ca="1" si="72"/>
        <v>75.23124999999709</v>
      </c>
      <c r="P1109" t="str">
        <f t="shared" si="73"/>
        <v>SOBRE MERCADO</v>
      </c>
      <c r="R1109" t="e">
        <f>VLOOKUP(A1109,FORMULA!A:A,1,0)</f>
        <v>#N/A</v>
      </c>
    </row>
    <row r="1110" spans="1:18" x14ac:dyDescent="0.3">
      <c r="A1110" t="s">
        <v>8936</v>
      </c>
      <c r="B1110" t="str">
        <f>IFERROR(VLOOKUP(A1110,'Base ATP'!$1:$1048576,3,0),"")</f>
        <v>FORD</v>
      </c>
      <c r="C1110" s="19" t="str">
        <f>IFERROR(VLOOKUP(A1110,'Base ATP'!$1:$1048576,4,0),"")</f>
        <v>EXPLORER</v>
      </c>
      <c r="D1110" s="20">
        <v>20200000</v>
      </c>
      <c r="E1110" s="20">
        <v>16000000</v>
      </c>
      <c r="F1110" s="13" t="s">
        <v>5398</v>
      </c>
      <c r="G1110" s="13">
        <f>IFERROR(IF($F1110="ALTA",$D1110*1.03,
IF($F1110="MEDIA",$D1110*1,
IF($F1110="BAJA",$D1110*0.92,
IF($F1110="LIQUIDAR",_xlfn.XLOOKUP(A1110,Rotación!$A:$A,Rotación!$O:$O,0,0,-1),"")))),"")</f>
        <v>18584000</v>
      </c>
      <c r="H1110" s="13">
        <f>IFERROR(IF($F1110="ALTA",$D1110*1,
IF($F1110="MEDIA",$D1110*0.97,
IF($F1110="BAJA",$D1110*0.9,
IF($F1110="LIQUIDAR",_xlfn.XLOOKUP(A1110,Rotación!$A:$A,Rotación!$O:$O,0,0,-1),"")))),"")</f>
        <v>18180000</v>
      </c>
      <c r="I1110" s="13">
        <f>IFERROR(IF($F1110="ALTA",$D1110*0.97,
IF($F1110="MEDIA",$D1110*0.94,
IF($F1110="BAJA",$D1110*0.87,
IF($F1110="LIQUIDAR",_xlfn.XLOOKUP(A1110,Rotación!$A:$A,Rotación!$O:$O,0,0,-1),"")))),"")</f>
        <v>17574000</v>
      </c>
      <c r="J1110" s="13">
        <f>IFERROR(IF($F1110="ALTA",$D1110*0.94,
IF($F1110="MEDIA",$D1110*0.9,
IF($F1110="BAJA",$D1110*0.85,
IF($F1110="LIQUIDAR",_xlfn.XLOOKUP(A1110,Rotación!$A:$A,Rotación!$O:$O,0,0,-1),"")))),"")</f>
        <v>17170000</v>
      </c>
      <c r="K1110" s="13" t="str">
        <f>_xlfn.XLOOKUP(A1110,Rotación!$A:$A,Rotación!$P:$P,"",0,-1)</f>
        <v/>
      </c>
      <c r="L1110" s="25" t="e">
        <f t="shared" si="70"/>
        <v>#VALUE!</v>
      </c>
      <c r="M1110" s="26">
        <f t="shared" si="71"/>
        <v>0.79207920792079212</v>
      </c>
      <c r="N1110" s="22" t="str">
        <f>IFERROR(VLOOKUP(A1110,'Base ATR'!$1:$1048576,2,0),"")</f>
        <v/>
      </c>
      <c r="O1110" s="23" t="str">
        <f t="shared" ca="1" si="72"/>
        <v/>
      </c>
      <c r="P1110" t="str">
        <f t="shared" si="73"/>
        <v/>
      </c>
      <c r="R1110" t="e">
        <f>VLOOKUP(A1110,FORMULA!A:A,1,0)</f>
        <v>#N/A</v>
      </c>
    </row>
    <row r="1111" spans="1:18" x14ac:dyDescent="0.3">
      <c r="A1111" t="s">
        <v>8939</v>
      </c>
      <c r="B1111" t="str">
        <f>IFERROR(VLOOKUP(A1111,'Base ATP'!$1:$1048576,3,0),"")</f>
        <v>RENAULT</v>
      </c>
      <c r="C1111" s="19" t="str">
        <f>IFERROR(VLOOKUP(A1111,'Base ATP'!$1:$1048576,4,0),"")</f>
        <v>SYMBOL NEW</v>
      </c>
      <c r="D1111" s="20">
        <v>6600000</v>
      </c>
      <c r="E1111" s="20">
        <v>4800000</v>
      </c>
      <c r="F1111" s="13" t="s">
        <v>5398</v>
      </c>
      <c r="G1111" s="13">
        <f>IFERROR(IF($F1111="ALTA",$D1111*1.03,
IF($F1111="MEDIA",$D1111*1,
IF($F1111="BAJA",$D1111*0.92,
IF($F1111="LIQUIDAR",_xlfn.XLOOKUP(A1111,Rotación!$A:$A,Rotación!$O:$O,0,0,-1),"")))),"")</f>
        <v>6072000</v>
      </c>
      <c r="H1111" s="13">
        <f>IFERROR(IF($F1111="ALTA",$D1111*1,
IF($F1111="MEDIA",$D1111*0.97,
IF($F1111="BAJA",$D1111*0.9,
IF($F1111="LIQUIDAR",_xlfn.XLOOKUP(A1111,Rotación!$A:$A,Rotación!$O:$O,0,0,-1),"")))),"")</f>
        <v>5940000</v>
      </c>
      <c r="I1111" s="13">
        <f>IFERROR(IF($F1111="ALTA",$D1111*0.97,
IF($F1111="MEDIA",$D1111*0.94,
IF($F1111="BAJA",$D1111*0.87,
IF($F1111="LIQUIDAR",_xlfn.XLOOKUP(A1111,Rotación!$A:$A,Rotación!$O:$O,0,0,-1),"")))),"")</f>
        <v>5742000</v>
      </c>
      <c r="J1111" s="13">
        <f>IFERROR(IF($F1111="ALTA",$D1111*0.94,
IF($F1111="MEDIA",$D1111*0.9,
IF($F1111="BAJA",$D1111*0.85,
IF($F1111="LIQUIDAR",_xlfn.XLOOKUP(A1111,Rotación!$A:$A,Rotación!$O:$O,0,0,-1),"")))),"")</f>
        <v>5610000</v>
      </c>
      <c r="K1111" s="13" t="str">
        <f>_xlfn.XLOOKUP(A1111,Rotación!$A:$A,Rotación!$P:$P,"",0,-1)</f>
        <v/>
      </c>
      <c r="L1111" s="25" t="e">
        <f t="shared" si="70"/>
        <v>#VALUE!</v>
      </c>
      <c r="M1111" s="26">
        <f t="shared" si="71"/>
        <v>0.72727272727272729</v>
      </c>
      <c r="N1111" s="22" t="str">
        <f>IFERROR(VLOOKUP(A1111,'Base ATR'!$1:$1048576,2,0),"")</f>
        <v/>
      </c>
      <c r="O1111" s="23" t="str">
        <f t="shared" ca="1" si="72"/>
        <v/>
      </c>
      <c r="P1111" t="str">
        <f t="shared" si="73"/>
        <v/>
      </c>
      <c r="R1111" t="e">
        <f>VLOOKUP(A1111,FORMULA!A:A,1,0)</f>
        <v>#N/A</v>
      </c>
    </row>
    <row r="1112" spans="1:18" x14ac:dyDescent="0.3">
      <c r="A1112" t="s">
        <v>8629</v>
      </c>
      <c r="B1112" t="str">
        <f>IFERROR(VLOOKUP(A1112,'Base ATP'!$1:$1048576,3,0),"")</f>
        <v>CHEVROLET</v>
      </c>
      <c r="C1112" s="19" t="str">
        <f>IFERROR(VLOOKUP(A1112,'Base ATP'!$1:$1048576,4,0),"")</f>
        <v>MONTANA</v>
      </c>
      <c r="D1112" s="20">
        <v>15600000</v>
      </c>
      <c r="E1112" s="20">
        <v>12500000</v>
      </c>
      <c r="F1112" s="13" t="s">
        <v>4033</v>
      </c>
      <c r="G1112" s="13">
        <f>IFERROR(IF($F1112="ALTA",$D1112*1.03,
IF($F1112="MEDIA",$D1112*1,
IF($F1112="BAJA",$D1112*0.92,
IF($F1112="LIQUIDAR",_xlfn.XLOOKUP(A1112,Rotación!$A:$A,Rotación!$O:$O,0,0,-1),"")))),"")</f>
        <v>15600000</v>
      </c>
      <c r="H1112" s="13">
        <f>IFERROR(IF($F1112="ALTA",$D1112*1,
IF($F1112="MEDIA",$D1112*0.97,
IF($F1112="BAJA",$D1112*0.9,
IF($F1112="LIQUIDAR",_xlfn.XLOOKUP(A1112,Rotación!$A:$A,Rotación!$O:$O,0,0,-1),"")))),"")</f>
        <v>15132000</v>
      </c>
      <c r="I1112" s="13">
        <f>IFERROR(IF($F1112="ALTA",$D1112*0.97,
IF($F1112="MEDIA",$D1112*0.94,
IF($F1112="BAJA",$D1112*0.87,
IF($F1112="LIQUIDAR",_xlfn.XLOOKUP(A1112,Rotación!$A:$A,Rotación!$O:$O,0,0,-1),"")))),"")</f>
        <v>14664000</v>
      </c>
      <c r="J1112" s="13">
        <f>IFERROR(IF($F1112="ALTA",$D1112*0.94,
IF($F1112="MEDIA",$D1112*0.9,
IF($F1112="BAJA",$D1112*0.85,
IF($F1112="LIQUIDAR",_xlfn.XLOOKUP(A1112,Rotación!$A:$A,Rotación!$O:$O,0,0,-1),"")))),"")</f>
        <v>14040000</v>
      </c>
      <c r="K1112" s="13" t="str">
        <f>_xlfn.XLOOKUP(A1112,Rotación!$A:$A,Rotación!$P:$P,"",0,-1)</f>
        <v/>
      </c>
      <c r="L1112" s="25" t="e">
        <f t="shared" si="70"/>
        <v>#VALUE!</v>
      </c>
      <c r="M1112" s="26">
        <f t="shared" si="71"/>
        <v>0.80128205128205132</v>
      </c>
      <c r="N1112" s="22">
        <f>IFERROR(VLOOKUP(A1112,'Base ATR'!$1:$1048576,2,0),"")</f>
        <v>46183.789583333331</v>
      </c>
      <c r="O1112" s="23">
        <f t="shared" ca="1" si="72"/>
        <v>42.210416666668607</v>
      </c>
      <c r="P1112" t="str">
        <f t="shared" si="73"/>
        <v>SOBRE MERCADO</v>
      </c>
      <c r="R1112" t="e">
        <f>VLOOKUP(A1112,FORMULA!A:A,1,0)</f>
        <v>#N/A</v>
      </c>
    </row>
    <row r="1113" spans="1:18" x14ac:dyDescent="0.3">
      <c r="A1113" t="s">
        <v>8945</v>
      </c>
      <c r="B1113" t="str">
        <f>IFERROR(VLOOKUP(A1113,'Base ATP'!$1:$1048576,3,0),"")</f>
        <v>SSANGYONG</v>
      </c>
      <c r="C1113" s="19" t="str">
        <f>IFERROR(VLOOKUP(A1113,'Base ATP'!$1:$1048576,4,0),"")</f>
        <v>NEW MUSSO</v>
      </c>
      <c r="D1113" s="20">
        <v>24700000</v>
      </c>
      <c r="E1113" s="20">
        <v>19500000</v>
      </c>
      <c r="F1113" s="13" t="s">
        <v>4033</v>
      </c>
      <c r="G1113" s="13">
        <f>IFERROR(IF($F1113="ALTA",$D1113*1.03,
IF($F1113="MEDIA",$D1113*1,
IF($F1113="BAJA",$D1113*0.92,
IF($F1113="LIQUIDAR",_xlfn.XLOOKUP(A1113,Rotación!$A:$A,Rotación!$O:$O,0,0,-1),"")))),"")</f>
        <v>24700000</v>
      </c>
      <c r="H1113" s="13">
        <f>IFERROR(IF($F1113="ALTA",$D1113*1,
IF($F1113="MEDIA",$D1113*0.97,
IF($F1113="BAJA",$D1113*0.9,
IF($F1113="LIQUIDAR",_xlfn.XLOOKUP(A1113,Rotación!$A:$A,Rotación!$O:$O,0,0,-1),"")))),"")</f>
        <v>23959000</v>
      </c>
      <c r="I1113" s="13">
        <f>IFERROR(IF($F1113="ALTA",$D1113*0.97,
IF($F1113="MEDIA",$D1113*0.94,
IF($F1113="BAJA",$D1113*0.87,
IF($F1113="LIQUIDAR",_xlfn.XLOOKUP(A1113,Rotación!$A:$A,Rotación!$O:$O,0,0,-1),"")))),"")</f>
        <v>23218000</v>
      </c>
      <c r="J1113" s="13">
        <f>IFERROR(IF($F1113="ALTA",$D1113*0.94,
IF($F1113="MEDIA",$D1113*0.9,
IF($F1113="BAJA",$D1113*0.85,
IF($F1113="LIQUIDAR",_xlfn.XLOOKUP(A1113,Rotación!$A:$A,Rotación!$O:$O,0,0,-1),"")))),"")</f>
        <v>22230000</v>
      </c>
      <c r="K1113" s="13" t="str">
        <f>_xlfn.XLOOKUP(A1113,Rotación!$A:$A,Rotación!$P:$P,"",0,-1)</f>
        <v/>
      </c>
      <c r="L1113" s="25" t="e">
        <f t="shared" si="70"/>
        <v>#VALUE!</v>
      </c>
      <c r="M1113" s="26">
        <f t="shared" si="71"/>
        <v>0.78947368421052633</v>
      </c>
      <c r="N1113" s="22" t="str">
        <f>IFERROR(VLOOKUP(A1113,'Base ATR'!$1:$1048576,2,0),"")</f>
        <v/>
      </c>
      <c r="O1113" s="23" t="str">
        <f t="shared" ca="1" si="72"/>
        <v/>
      </c>
      <c r="P1113" t="str">
        <f t="shared" si="73"/>
        <v/>
      </c>
      <c r="R1113" t="e">
        <f>VLOOKUP(A1113,FORMULA!A:A,1,0)</f>
        <v>#N/A</v>
      </c>
    </row>
    <row r="1114" spans="1:18" x14ac:dyDescent="0.3">
      <c r="A1114" t="s">
        <v>8948</v>
      </c>
      <c r="B1114" t="str">
        <f>IFERROR(VLOOKUP(A1114,'Base ATP'!$1:$1048576,3,0),"")</f>
        <v>FORD</v>
      </c>
      <c r="C1114" s="19" t="str">
        <f>IFERROR(VLOOKUP(A1114,'Base ATP'!$1:$1048576,4,0),"")</f>
        <v>NUEVA TERRITORY</v>
      </c>
      <c r="D1114" s="20">
        <v>19400000</v>
      </c>
      <c r="E1114" s="20">
        <v>16800000</v>
      </c>
      <c r="F1114" s="13" t="s">
        <v>4033</v>
      </c>
      <c r="G1114" s="13">
        <f>IFERROR(IF($F1114="ALTA",$D1114*1.03,
IF($F1114="MEDIA",$D1114*1,
IF($F1114="BAJA",$D1114*0.92,
IF($F1114="LIQUIDAR",_xlfn.XLOOKUP(A1114,Rotación!$A:$A,Rotación!$O:$O,0,0,-1),"")))),"")</f>
        <v>19400000</v>
      </c>
      <c r="H1114" s="13">
        <f>IFERROR(IF($F1114="ALTA",$D1114*1,
IF($F1114="MEDIA",$D1114*0.97,
IF($F1114="BAJA",$D1114*0.9,
IF($F1114="LIQUIDAR",_xlfn.XLOOKUP(A1114,Rotación!$A:$A,Rotación!$O:$O,0,0,-1),"")))),"")</f>
        <v>18818000</v>
      </c>
      <c r="I1114" s="13">
        <f>IFERROR(IF($F1114="ALTA",$D1114*0.97,
IF($F1114="MEDIA",$D1114*0.94,
IF($F1114="BAJA",$D1114*0.87,
IF($F1114="LIQUIDAR",_xlfn.XLOOKUP(A1114,Rotación!$A:$A,Rotación!$O:$O,0,0,-1),"")))),"")</f>
        <v>18236000</v>
      </c>
      <c r="J1114" s="13">
        <f>IFERROR(IF($F1114="ALTA",$D1114*0.94,
IF($F1114="MEDIA",$D1114*0.9,
IF($F1114="BAJA",$D1114*0.85,
IF($F1114="LIQUIDAR",_xlfn.XLOOKUP(A1114,Rotación!$A:$A,Rotación!$O:$O,0,0,-1),"")))),"")</f>
        <v>17460000</v>
      </c>
      <c r="K1114" s="13" t="str">
        <f>_xlfn.XLOOKUP(A1114,Rotación!$A:$A,Rotación!$P:$P,"",0,-1)</f>
        <v/>
      </c>
      <c r="L1114" s="25" t="e">
        <f t="shared" si="70"/>
        <v>#VALUE!</v>
      </c>
      <c r="M1114" s="26">
        <f t="shared" si="71"/>
        <v>0.865979381443299</v>
      </c>
      <c r="N1114" s="22" t="str">
        <f>IFERROR(VLOOKUP(A1114,'Base ATR'!$1:$1048576,2,0),"")</f>
        <v/>
      </c>
      <c r="O1114" s="23" t="str">
        <f t="shared" ca="1" si="72"/>
        <v/>
      </c>
      <c r="P1114" t="str">
        <f t="shared" si="73"/>
        <v/>
      </c>
      <c r="R1114" t="e">
        <f>VLOOKUP(A1114,FORMULA!A:A,1,0)</f>
        <v>#N/A</v>
      </c>
    </row>
    <row r="1115" spans="1:18" x14ac:dyDescent="0.3">
      <c r="A1115" t="s">
        <v>8705</v>
      </c>
      <c r="B1115" t="str">
        <f>IFERROR(VLOOKUP(A1115,'Base ATP'!$1:$1048576,3,0),"")</f>
        <v>SUZUKI</v>
      </c>
      <c r="C1115" s="19" t="str">
        <f>IFERROR(VLOOKUP(A1115,'Base ATP'!$1:$1048576,4,0),"")</f>
        <v>NUEVO BALENO</v>
      </c>
      <c r="D1115" s="20">
        <v>12700000</v>
      </c>
      <c r="E1115" s="20">
        <v>10500000</v>
      </c>
      <c r="F1115" s="13" t="s">
        <v>5397</v>
      </c>
      <c r="G1115" s="13">
        <f>IFERROR(IF($F1115="ALTA",$D1115*1.03,
IF($F1115="MEDIA",$D1115*1,
IF($F1115="BAJA",$D1115*0.92,
IF($F1115="LIQUIDAR",_xlfn.XLOOKUP(A1115,Rotación!$A:$A,Rotación!$O:$O,0,0,-1),"")))),"")</f>
        <v>13081000</v>
      </c>
      <c r="H1115" s="13">
        <f>IFERROR(IF($F1115="ALTA",$D1115*1,
IF($F1115="MEDIA",$D1115*0.97,
IF($F1115="BAJA",$D1115*0.9,
IF($F1115="LIQUIDAR",_xlfn.XLOOKUP(A1115,Rotación!$A:$A,Rotación!$O:$O,0,0,-1),"")))),"")</f>
        <v>12700000</v>
      </c>
      <c r="I1115" s="13">
        <f>IFERROR(IF($F1115="ALTA",$D1115*0.97,
IF($F1115="MEDIA",$D1115*0.94,
IF($F1115="BAJA",$D1115*0.87,
IF($F1115="LIQUIDAR",_xlfn.XLOOKUP(A1115,Rotación!$A:$A,Rotación!$O:$O,0,0,-1),"")))),"")</f>
        <v>12319000</v>
      </c>
      <c r="J1115" s="13">
        <f>IFERROR(IF($F1115="ALTA",$D1115*0.94,
IF($F1115="MEDIA",$D1115*0.9,
IF($F1115="BAJA",$D1115*0.85,
IF($F1115="LIQUIDAR",_xlfn.XLOOKUP(A1115,Rotación!$A:$A,Rotación!$O:$O,0,0,-1),"")))),"")</f>
        <v>11938000</v>
      </c>
      <c r="K1115" s="13" t="str">
        <f>_xlfn.XLOOKUP(A1115,Rotación!$A:$A,Rotación!$P:$P,"",0,-1)</f>
        <v/>
      </c>
      <c r="L1115" s="25" t="e">
        <f t="shared" si="70"/>
        <v>#VALUE!</v>
      </c>
      <c r="M1115" s="26">
        <f t="shared" si="71"/>
        <v>0.82677165354330706</v>
      </c>
      <c r="N1115" s="22">
        <f>IFERROR(VLOOKUP(A1115,'Base ATR'!$1:$1048576,2,0),"")</f>
        <v>46161.54791666667</v>
      </c>
      <c r="O1115" s="23">
        <f t="shared" ca="1" si="72"/>
        <v>64.452083333329938</v>
      </c>
      <c r="P1115" t="str">
        <f t="shared" si="73"/>
        <v>SOBRE MERCADO</v>
      </c>
      <c r="R1115" t="e">
        <f>VLOOKUP(A1115,FORMULA!A:A,1,0)</f>
        <v>#N/A</v>
      </c>
    </row>
    <row r="1116" spans="1:18" x14ac:dyDescent="0.3">
      <c r="A1116" t="s">
        <v>8646</v>
      </c>
      <c r="B1116" t="str">
        <f>IFERROR(VLOOKUP(A1116,'Base ATP'!$1:$1048576,3,0),"")</f>
        <v>PEUGEOT</v>
      </c>
      <c r="C1116" s="19" t="str">
        <f>IFERROR(VLOOKUP(A1116,'Base ATP'!$1:$1048576,4,0),"")</f>
        <v>NEW 2008</v>
      </c>
      <c r="D1116" s="20">
        <v>14400000</v>
      </c>
      <c r="E1116" s="20">
        <v>12200000</v>
      </c>
      <c r="F1116" s="13" t="s">
        <v>5397</v>
      </c>
      <c r="G1116" s="13">
        <f>IFERROR(IF($F1116="ALTA",$D1116*1.03,
IF($F1116="MEDIA",$D1116*1,
IF($F1116="BAJA",$D1116*0.92,
IF($F1116="LIQUIDAR",_xlfn.XLOOKUP(A1116,Rotación!$A:$A,Rotación!$O:$O,0,0,-1),"")))),"")</f>
        <v>14832000</v>
      </c>
      <c r="H1116" s="13">
        <f>IFERROR(IF($F1116="ALTA",$D1116*1,
IF($F1116="MEDIA",$D1116*0.97,
IF($F1116="BAJA",$D1116*0.9,
IF($F1116="LIQUIDAR",_xlfn.XLOOKUP(A1116,Rotación!$A:$A,Rotación!$O:$O,0,0,-1),"")))),"")</f>
        <v>14400000</v>
      </c>
      <c r="I1116" s="13">
        <f>IFERROR(IF($F1116="ALTA",$D1116*0.97,
IF($F1116="MEDIA",$D1116*0.94,
IF($F1116="BAJA",$D1116*0.87,
IF($F1116="LIQUIDAR",_xlfn.XLOOKUP(A1116,Rotación!$A:$A,Rotación!$O:$O,0,0,-1),"")))),"")</f>
        <v>13968000</v>
      </c>
      <c r="J1116" s="13">
        <f>IFERROR(IF($F1116="ALTA",$D1116*0.94,
IF($F1116="MEDIA",$D1116*0.9,
IF($F1116="BAJA",$D1116*0.85,
IF($F1116="LIQUIDAR",_xlfn.XLOOKUP(A1116,Rotación!$A:$A,Rotación!$O:$O,0,0,-1),"")))),"")</f>
        <v>13536000</v>
      </c>
      <c r="K1116" s="13">
        <f>_xlfn.XLOOKUP(A1116,Rotación!$A:$A,Rotación!$P:$P,"",0,-1)</f>
        <v>14290000</v>
      </c>
      <c r="L1116" s="25">
        <f t="shared" si="70"/>
        <v>-110000</v>
      </c>
      <c r="M1116" s="26">
        <f t="shared" si="71"/>
        <v>0.84722222222222221</v>
      </c>
      <c r="N1116" s="22">
        <f>IFERROR(VLOOKUP(A1116,'Base ATR'!$1:$1048576,2,0),"")</f>
        <v>46153.498611111114</v>
      </c>
      <c r="O1116" s="23">
        <f t="shared" ca="1" si="72"/>
        <v>72.50138888888614</v>
      </c>
      <c r="P1116" t="str">
        <f t="shared" si="73"/>
        <v>BAJO MERCADO</v>
      </c>
      <c r="R1116" t="e">
        <f>VLOOKUP(A1116,FORMULA!A:A,1,0)</f>
        <v>#N/A</v>
      </c>
    </row>
    <row r="1117" spans="1:18" x14ac:dyDescent="0.3">
      <c r="A1117" t="s">
        <v>8953</v>
      </c>
      <c r="B1117" t="str">
        <f>IFERROR(VLOOKUP(A1117,'Base ATP'!$1:$1048576,3,0),"")</f>
        <v>PEUGEOT</v>
      </c>
      <c r="C1117" s="19">
        <f>IFERROR(VLOOKUP(A1117,'Base ATP'!$1:$1048576,4,0),"")</f>
        <v>3008</v>
      </c>
      <c r="D1117" s="20">
        <v>22700000</v>
      </c>
      <c r="E1117" s="20">
        <v>17500000</v>
      </c>
      <c r="F1117" s="13" t="s">
        <v>4033</v>
      </c>
      <c r="G1117" s="13">
        <f>IFERROR(IF($F1117="ALTA",$D1117*1.03,
IF($F1117="MEDIA",$D1117*1,
IF($F1117="BAJA",$D1117*0.92,
IF($F1117="LIQUIDAR",_xlfn.XLOOKUP(A1117,Rotación!$A:$A,Rotación!$O:$O,0,0,-1),"")))),"")</f>
        <v>22700000</v>
      </c>
      <c r="H1117" s="13">
        <f>IFERROR(IF($F1117="ALTA",$D1117*1,
IF($F1117="MEDIA",$D1117*0.97,
IF($F1117="BAJA",$D1117*0.9,
IF($F1117="LIQUIDAR",_xlfn.XLOOKUP(A1117,Rotación!$A:$A,Rotación!$O:$O,0,0,-1),"")))),"")</f>
        <v>22019000</v>
      </c>
      <c r="I1117" s="13">
        <f>IFERROR(IF($F1117="ALTA",$D1117*0.97,
IF($F1117="MEDIA",$D1117*0.94,
IF($F1117="BAJA",$D1117*0.87,
IF($F1117="LIQUIDAR",_xlfn.XLOOKUP(A1117,Rotación!$A:$A,Rotación!$O:$O,0,0,-1),"")))),"")</f>
        <v>21338000</v>
      </c>
      <c r="J1117" s="13">
        <f>IFERROR(IF($F1117="ALTA",$D1117*0.94,
IF($F1117="MEDIA",$D1117*0.9,
IF($F1117="BAJA",$D1117*0.85,
IF($F1117="LIQUIDAR",_xlfn.XLOOKUP(A1117,Rotación!$A:$A,Rotación!$O:$O,0,0,-1),"")))),"")</f>
        <v>20430000</v>
      </c>
      <c r="K1117" s="13" t="str">
        <f>_xlfn.XLOOKUP(A1117,Rotación!$A:$A,Rotación!$P:$P,"",0,-1)</f>
        <v/>
      </c>
      <c r="L1117" s="25" t="e">
        <f t="shared" si="70"/>
        <v>#VALUE!</v>
      </c>
      <c r="M1117" s="26">
        <f t="shared" si="71"/>
        <v>0.77092511013215859</v>
      </c>
      <c r="N1117" s="22" t="str">
        <f>IFERROR(VLOOKUP(A1117,'Base ATR'!$1:$1048576,2,0),"")</f>
        <v/>
      </c>
      <c r="O1117" s="23" t="str">
        <f t="shared" ca="1" si="72"/>
        <v/>
      </c>
      <c r="P1117" t="str">
        <f t="shared" si="73"/>
        <v/>
      </c>
      <c r="R1117" t="e">
        <f>VLOOKUP(A1117,FORMULA!A:A,1,0)</f>
        <v>#N/A</v>
      </c>
    </row>
    <row r="1118" spans="1:18" x14ac:dyDescent="0.3">
      <c r="A1118" t="s">
        <v>8955</v>
      </c>
      <c r="B1118" t="str">
        <f>IFERROR(VLOOKUP(A1118,'Base ATP'!$1:$1048576,3,0),"")</f>
        <v>MITSUBISHI</v>
      </c>
      <c r="C1118" s="19" t="str">
        <f>IFERROR(VLOOKUP(A1118,'Base ATP'!$1:$1048576,4,0),"")</f>
        <v>L200</v>
      </c>
      <c r="D1118" s="20">
        <v>13500000</v>
      </c>
      <c r="E1118" s="20">
        <v>10800000</v>
      </c>
      <c r="F1118" s="13" t="s">
        <v>4033</v>
      </c>
      <c r="G1118" s="13">
        <f>IFERROR(IF($F1118="ALTA",$D1118*1.03,
IF($F1118="MEDIA",$D1118*1,
IF($F1118="BAJA",$D1118*0.92,
IF($F1118="LIQUIDAR",_xlfn.XLOOKUP(A1118,Rotación!$A:$A,Rotación!$O:$O,0,0,-1),"")))),"")</f>
        <v>13500000</v>
      </c>
      <c r="H1118" s="13">
        <f>IFERROR(IF($F1118="ALTA",$D1118*1,
IF($F1118="MEDIA",$D1118*0.97,
IF($F1118="BAJA",$D1118*0.9,
IF($F1118="LIQUIDAR",_xlfn.XLOOKUP(A1118,Rotación!$A:$A,Rotación!$O:$O,0,0,-1),"")))),"")</f>
        <v>13095000</v>
      </c>
      <c r="I1118" s="13">
        <f>IFERROR(IF($F1118="ALTA",$D1118*0.97,
IF($F1118="MEDIA",$D1118*0.94,
IF($F1118="BAJA",$D1118*0.87,
IF($F1118="LIQUIDAR",_xlfn.XLOOKUP(A1118,Rotación!$A:$A,Rotación!$O:$O,0,0,-1),"")))),"")</f>
        <v>12690000</v>
      </c>
      <c r="J1118" s="13">
        <f>IFERROR(IF($F1118="ALTA",$D1118*0.94,
IF($F1118="MEDIA",$D1118*0.9,
IF($F1118="BAJA",$D1118*0.85,
IF($F1118="LIQUIDAR",_xlfn.XLOOKUP(A1118,Rotación!$A:$A,Rotación!$O:$O,0,0,-1),"")))),"")</f>
        <v>12150000</v>
      </c>
      <c r="K1118" s="13" t="str">
        <f>_xlfn.XLOOKUP(A1118,Rotación!$A:$A,Rotación!$P:$P,"",0,-1)</f>
        <v/>
      </c>
      <c r="L1118" s="25" t="e">
        <f t="shared" si="70"/>
        <v>#VALUE!</v>
      </c>
      <c r="M1118" s="26">
        <f t="shared" si="71"/>
        <v>0.8</v>
      </c>
      <c r="N1118" s="22" t="str">
        <f>IFERROR(VLOOKUP(A1118,'Base ATR'!$1:$1048576,2,0),"")</f>
        <v/>
      </c>
      <c r="O1118" s="23" t="str">
        <f t="shared" ca="1" si="72"/>
        <v/>
      </c>
      <c r="P1118" t="str">
        <f t="shared" si="73"/>
        <v/>
      </c>
      <c r="R1118" t="e">
        <f>VLOOKUP(A1118,FORMULA!A:A,1,0)</f>
        <v>#N/A</v>
      </c>
    </row>
    <row r="1119" spans="1:18" x14ac:dyDescent="0.3">
      <c r="A1119" t="s">
        <v>8957</v>
      </c>
      <c r="B1119" t="str">
        <f>IFERROR(VLOOKUP(A1119,'Base ATP'!$1:$1048576,3,0),"")</f>
        <v>DFSK</v>
      </c>
      <c r="C1119" s="19">
        <f>IFERROR(VLOOKUP(A1119,'Base ATP'!$1:$1048576,4,0),"")</f>
        <v>580</v>
      </c>
      <c r="D1119" s="20">
        <v>9900000</v>
      </c>
      <c r="E1119" s="20">
        <v>7800000</v>
      </c>
      <c r="F1119" s="13" t="s">
        <v>4033</v>
      </c>
      <c r="G1119" s="13">
        <f>IFERROR(IF($F1119="ALTA",$D1119*1.03,
IF($F1119="MEDIA",$D1119*1,
IF($F1119="BAJA",$D1119*0.92,
IF($F1119="LIQUIDAR",_xlfn.XLOOKUP(A1119,Rotación!$A:$A,Rotación!$O:$O,0,0,-1),"")))),"")</f>
        <v>9900000</v>
      </c>
      <c r="H1119" s="13">
        <f>IFERROR(IF($F1119="ALTA",$D1119*1,
IF($F1119="MEDIA",$D1119*0.97,
IF($F1119="BAJA",$D1119*0.9,
IF($F1119="LIQUIDAR",_xlfn.XLOOKUP(A1119,Rotación!$A:$A,Rotación!$O:$O,0,0,-1),"")))),"")</f>
        <v>9603000</v>
      </c>
      <c r="I1119" s="13">
        <f>IFERROR(IF($F1119="ALTA",$D1119*0.97,
IF($F1119="MEDIA",$D1119*0.94,
IF($F1119="BAJA",$D1119*0.87,
IF($F1119="LIQUIDAR",_xlfn.XLOOKUP(A1119,Rotación!$A:$A,Rotación!$O:$O,0,0,-1),"")))),"")</f>
        <v>9306000</v>
      </c>
      <c r="J1119" s="13">
        <f>IFERROR(IF($F1119="ALTA",$D1119*0.94,
IF($F1119="MEDIA",$D1119*0.9,
IF($F1119="BAJA",$D1119*0.85,
IF($F1119="LIQUIDAR",_xlfn.XLOOKUP(A1119,Rotación!$A:$A,Rotación!$O:$O,0,0,-1),"")))),"")</f>
        <v>8910000</v>
      </c>
      <c r="K1119" s="13" t="str">
        <f>_xlfn.XLOOKUP(A1119,Rotación!$A:$A,Rotación!$P:$P,"",0,-1)</f>
        <v/>
      </c>
      <c r="L1119" s="25" t="e">
        <f t="shared" si="70"/>
        <v>#VALUE!</v>
      </c>
      <c r="M1119" s="26">
        <f t="shared" si="71"/>
        <v>0.78787878787878785</v>
      </c>
      <c r="N1119" s="22" t="str">
        <f>IFERROR(VLOOKUP(A1119,'Base ATR'!$1:$1048576,2,0),"")</f>
        <v/>
      </c>
      <c r="O1119" s="23" t="str">
        <f t="shared" ca="1" si="72"/>
        <v/>
      </c>
      <c r="P1119" t="str">
        <f t="shared" si="73"/>
        <v/>
      </c>
      <c r="R1119" t="e">
        <f>VLOOKUP(A1119,FORMULA!A:A,1,0)</f>
        <v>#N/A</v>
      </c>
    </row>
    <row r="1120" spans="1:18" x14ac:dyDescent="0.3">
      <c r="A1120" t="s">
        <v>5446</v>
      </c>
      <c r="B1120" t="str">
        <f>IFERROR(VLOOKUP(A1120,'Base ATP'!$1:$1048576,3,0),"")</f>
        <v>OPEL</v>
      </c>
      <c r="C1120" s="19" t="str">
        <f>IFERROR(VLOOKUP(A1120,'Base ATP'!$1:$1048576,4,0),"")</f>
        <v>NEW CROSSLAND</v>
      </c>
      <c r="D1120" s="20">
        <v>11700000</v>
      </c>
      <c r="E1120" s="20">
        <v>9500000</v>
      </c>
      <c r="F1120" s="13" t="s">
        <v>4033</v>
      </c>
      <c r="G1120" s="13">
        <f>IFERROR(IF($F1120="ALTA",$D1120*1.03,
IF($F1120="MEDIA",$D1120*1,
IF($F1120="BAJA",$D1120*0.92,
IF($F1120="LIQUIDAR",_xlfn.XLOOKUP(A1120,Rotación!$A:$A,Rotación!$O:$O,0,0,-1),"")))),"")</f>
        <v>11700000</v>
      </c>
      <c r="H1120" s="13">
        <f>IFERROR(IF($F1120="ALTA",$D1120*1,
IF($F1120="MEDIA",$D1120*0.97,
IF($F1120="BAJA",$D1120*0.9,
IF($F1120="LIQUIDAR",_xlfn.XLOOKUP(A1120,Rotación!$A:$A,Rotación!$O:$O,0,0,-1),"")))),"")</f>
        <v>11349000</v>
      </c>
      <c r="I1120" s="13">
        <f>IFERROR(IF($F1120="ALTA",$D1120*0.97,
IF($F1120="MEDIA",$D1120*0.94,
IF($F1120="BAJA",$D1120*0.87,
IF($F1120="LIQUIDAR",_xlfn.XLOOKUP(A1120,Rotación!$A:$A,Rotación!$O:$O,0,0,-1),"")))),"")</f>
        <v>10998000</v>
      </c>
      <c r="J1120" s="13">
        <f>IFERROR(IF($F1120="ALTA",$D1120*0.94,
IF($F1120="MEDIA",$D1120*0.9,
IF($F1120="BAJA",$D1120*0.85,
IF($F1120="LIQUIDAR",_xlfn.XLOOKUP(A1120,Rotación!$A:$A,Rotación!$O:$O,0,0,-1),"")))),"")</f>
        <v>10530000</v>
      </c>
      <c r="K1120" s="13" t="str">
        <f>_xlfn.XLOOKUP(A1120,Rotación!$A:$A,Rotación!$P:$P,"",0,-1)</f>
        <v/>
      </c>
      <c r="L1120" s="25" t="e">
        <f t="shared" si="70"/>
        <v>#VALUE!</v>
      </c>
      <c r="M1120" s="26">
        <f t="shared" si="71"/>
        <v>0.81196581196581197</v>
      </c>
      <c r="N1120" s="22" t="str">
        <f>IFERROR(VLOOKUP(A1120,'Base ATR'!$1:$1048576,2,0),"")</f>
        <v/>
      </c>
      <c r="O1120" s="23" t="str">
        <f t="shared" ca="1" si="72"/>
        <v/>
      </c>
      <c r="P1120" t="str">
        <f t="shared" si="73"/>
        <v/>
      </c>
      <c r="R1120" t="e">
        <f>VLOOKUP(A1120,FORMULA!A:A,1,0)</f>
        <v>#N/A</v>
      </c>
    </row>
    <row r="1121" spans="1:18" x14ac:dyDescent="0.3">
      <c r="A1121" t="s">
        <v>8959</v>
      </c>
      <c r="B1121" t="str">
        <f>IFERROR(VLOOKUP(A1121,'Base ATP'!$1:$1048576,3,0),"")</f>
        <v>FORD</v>
      </c>
      <c r="C1121" s="19" t="str">
        <f>IFERROR(VLOOKUP(A1121,'Base ATP'!$1:$1048576,4,0),"")</f>
        <v>NUEVA TERRITORY</v>
      </c>
      <c r="D1121" s="20">
        <v>17700000</v>
      </c>
      <c r="E1121" s="20">
        <v>15000000</v>
      </c>
      <c r="F1121" s="13" t="s">
        <v>4033</v>
      </c>
      <c r="G1121" s="13">
        <f>IFERROR(IF($F1121="ALTA",$D1121*1.03,
IF($F1121="MEDIA",$D1121*1,
IF($F1121="BAJA",$D1121*0.92,
IF($F1121="LIQUIDAR",_xlfn.XLOOKUP(A1121,Rotación!$A:$A,Rotación!$O:$O,0,0,-1),"")))),"")</f>
        <v>17700000</v>
      </c>
      <c r="H1121" s="13">
        <f>IFERROR(IF($F1121="ALTA",$D1121*1,
IF($F1121="MEDIA",$D1121*0.97,
IF($F1121="BAJA",$D1121*0.9,
IF($F1121="LIQUIDAR",_xlfn.XLOOKUP(A1121,Rotación!$A:$A,Rotación!$O:$O,0,0,-1),"")))),"")</f>
        <v>17169000</v>
      </c>
      <c r="I1121" s="13">
        <f>IFERROR(IF($F1121="ALTA",$D1121*0.97,
IF($F1121="MEDIA",$D1121*0.94,
IF($F1121="BAJA",$D1121*0.87,
IF($F1121="LIQUIDAR",_xlfn.XLOOKUP(A1121,Rotación!$A:$A,Rotación!$O:$O,0,0,-1),"")))),"")</f>
        <v>16637999.999999998</v>
      </c>
      <c r="J1121" s="13">
        <f>IFERROR(IF($F1121="ALTA",$D1121*0.94,
IF($F1121="MEDIA",$D1121*0.9,
IF($F1121="BAJA",$D1121*0.85,
IF($F1121="LIQUIDAR",_xlfn.XLOOKUP(A1121,Rotación!$A:$A,Rotación!$O:$O,0,0,-1),"")))),"")</f>
        <v>15930000</v>
      </c>
      <c r="K1121" s="13" t="str">
        <f>_xlfn.XLOOKUP(A1121,Rotación!$A:$A,Rotación!$P:$P,"",0,-1)</f>
        <v/>
      </c>
      <c r="L1121" s="25" t="e">
        <f t="shared" si="70"/>
        <v>#VALUE!</v>
      </c>
      <c r="M1121" s="26">
        <f t="shared" si="71"/>
        <v>0.84745762711864403</v>
      </c>
      <c r="N1121" s="22" t="str">
        <f>IFERROR(VLOOKUP(A1121,'Base ATR'!$1:$1048576,2,0),"")</f>
        <v/>
      </c>
      <c r="O1121" s="23" t="str">
        <f t="shared" ca="1" si="72"/>
        <v/>
      </c>
      <c r="P1121" t="str">
        <f t="shared" si="73"/>
        <v/>
      </c>
      <c r="R1121" t="e">
        <f>VLOOKUP(A1121,FORMULA!A:A,1,0)</f>
        <v>#N/A</v>
      </c>
    </row>
    <row r="1122" spans="1:18" x14ac:dyDescent="0.3">
      <c r="A1122" t="s">
        <v>8961</v>
      </c>
      <c r="B1122" t="str">
        <f>IFERROR(VLOOKUP(A1122,'Base ATP'!$1:$1048576,3,0),"")</f>
        <v>JEEP</v>
      </c>
      <c r="C1122" s="19" t="str">
        <f>IFERROR(VLOOKUP(A1122,'Base ATP'!$1:$1048576,4,0),"")</f>
        <v>COMPASS ALL NEW</v>
      </c>
      <c r="D1122" s="20">
        <v>12000000</v>
      </c>
      <c r="E1122" s="20">
        <v>9500000</v>
      </c>
      <c r="F1122" s="13" t="s">
        <v>4033</v>
      </c>
      <c r="G1122" s="13">
        <f>IFERROR(IF($F1122="ALTA",$D1122*1.03,
IF($F1122="MEDIA",$D1122*1,
IF($F1122="BAJA",$D1122*0.92,
IF($F1122="LIQUIDAR",_xlfn.XLOOKUP(A1122,Rotación!$A:$A,Rotación!$O:$O,0,0,-1),"")))),"")</f>
        <v>12000000</v>
      </c>
      <c r="H1122" s="13">
        <f>IFERROR(IF($F1122="ALTA",$D1122*1,
IF($F1122="MEDIA",$D1122*0.97,
IF($F1122="BAJA",$D1122*0.9,
IF($F1122="LIQUIDAR",_xlfn.XLOOKUP(A1122,Rotación!$A:$A,Rotación!$O:$O,0,0,-1),"")))),"")</f>
        <v>11640000</v>
      </c>
      <c r="I1122" s="13">
        <f>IFERROR(IF($F1122="ALTA",$D1122*0.97,
IF($F1122="MEDIA",$D1122*0.94,
IF($F1122="BAJA",$D1122*0.87,
IF($F1122="LIQUIDAR",_xlfn.XLOOKUP(A1122,Rotación!$A:$A,Rotación!$O:$O,0,0,-1),"")))),"")</f>
        <v>11280000</v>
      </c>
      <c r="J1122" s="13">
        <f>IFERROR(IF($F1122="ALTA",$D1122*0.94,
IF($F1122="MEDIA",$D1122*0.9,
IF($F1122="BAJA",$D1122*0.85,
IF($F1122="LIQUIDAR",_xlfn.XLOOKUP(A1122,Rotación!$A:$A,Rotación!$O:$O,0,0,-1),"")))),"")</f>
        <v>10800000</v>
      </c>
      <c r="K1122" s="13">
        <f>_xlfn.XLOOKUP(A1122,Rotación!$A:$A,Rotación!$P:$P,"",0,-1)</f>
        <v>10490000</v>
      </c>
      <c r="L1122" s="25">
        <f t="shared" si="70"/>
        <v>-1510000</v>
      </c>
      <c r="M1122" s="26">
        <f t="shared" si="71"/>
        <v>0.79166666666666663</v>
      </c>
      <c r="N1122" s="22">
        <f>IFERROR(VLOOKUP(A1122,'Base ATR'!$1:$1048576,2,0),"")</f>
        <v>46197.477083333331</v>
      </c>
      <c r="O1122" s="23">
        <f t="shared" ca="1" si="72"/>
        <v>28.522916666668607</v>
      </c>
      <c r="P1122" t="str">
        <f t="shared" si="73"/>
        <v>BAJO MERCADO</v>
      </c>
      <c r="R1122" t="e">
        <f>VLOOKUP(A1122,FORMULA!A:A,1,0)</f>
        <v>#N/A</v>
      </c>
    </row>
    <row r="1123" spans="1:18" x14ac:dyDescent="0.3">
      <c r="A1123" t="s">
        <v>8964</v>
      </c>
      <c r="B1123" t="str">
        <f>IFERROR(VLOOKUP(A1123,'Base ATP'!$1:$1048576,3,0),"")</f>
        <v>JEEP</v>
      </c>
      <c r="C1123" s="19" t="str">
        <f>IFERROR(VLOOKUP(A1123,'Base ATP'!$1:$1048576,4,0),"")</f>
        <v>RENEGADE</v>
      </c>
      <c r="D1123" s="20">
        <v>12400000</v>
      </c>
      <c r="E1123" s="20">
        <v>10000000</v>
      </c>
      <c r="F1123" s="13" t="s">
        <v>4033</v>
      </c>
      <c r="G1123" s="13">
        <f>IFERROR(IF($F1123="ALTA",$D1123*1.03,
IF($F1123="MEDIA",$D1123*1,
IF($F1123="BAJA",$D1123*0.92,
IF($F1123="LIQUIDAR",_xlfn.XLOOKUP(A1123,Rotación!$A:$A,Rotación!$O:$O,0,0,-1),"")))),"")</f>
        <v>12400000</v>
      </c>
      <c r="H1123" s="13">
        <f>IFERROR(IF($F1123="ALTA",$D1123*1,
IF($F1123="MEDIA",$D1123*0.97,
IF($F1123="BAJA",$D1123*0.9,
IF($F1123="LIQUIDAR",_xlfn.XLOOKUP(A1123,Rotación!$A:$A,Rotación!$O:$O,0,0,-1),"")))),"")</f>
        <v>12028000</v>
      </c>
      <c r="I1123" s="13">
        <f>IFERROR(IF($F1123="ALTA",$D1123*0.97,
IF($F1123="MEDIA",$D1123*0.94,
IF($F1123="BAJA",$D1123*0.87,
IF($F1123="LIQUIDAR",_xlfn.XLOOKUP(A1123,Rotación!$A:$A,Rotación!$O:$O,0,0,-1),"")))),"")</f>
        <v>11656000</v>
      </c>
      <c r="J1123" s="13">
        <f>IFERROR(IF($F1123="ALTA",$D1123*0.94,
IF($F1123="MEDIA",$D1123*0.9,
IF($F1123="BAJA",$D1123*0.85,
IF($F1123="LIQUIDAR",_xlfn.XLOOKUP(A1123,Rotación!$A:$A,Rotación!$O:$O,0,0,-1),"")))),"")</f>
        <v>11160000</v>
      </c>
      <c r="K1123" s="13" t="str">
        <f>_xlfn.XLOOKUP(A1123,Rotación!$A:$A,Rotación!$P:$P,"",0,-1)</f>
        <v/>
      </c>
      <c r="L1123" s="25" t="e">
        <f t="shared" si="70"/>
        <v>#VALUE!</v>
      </c>
      <c r="M1123" s="26">
        <f t="shared" si="71"/>
        <v>0.80645161290322576</v>
      </c>
      <c r="N1123" s="22" t="str">
        <f>IFERROR(VLOOKUP(A1123,'Base ATR'!$1:$1048576,2,0),"")</f>
        <v/>
      </c>
      <c r="O1123" s="23" t="str">
        <f t="shared" ca="1" si="72"/>
        <v/>
      </c>
      <c r="P1123" t="str">
        <f t="shared" si="73"/>
        <v/>
      </c>
      <c r="R1123" t="e">
        <f>VLOOKUP(A1123,FORMULA!A:A,1,0)</f>
        <v>#N/A</v>
      </c>
    </row>
    <row r="1124" spans="1:18" x14ac:dyDescent="0.3">
      <c r="A1124" t="s">
        <v>8706</v>
      </c>
      <c r="B1124" t="str">
        <f>IFERROR(VLOOKUP(A1124,'Base ATP'!$1:$1048576,3,0),"")</f>
        <v>CITROEN</v>
      </c>
      <c r="C1124" s="19" t="str">
        <f>IFERROR(VLOOKUP(A1124,'Base ATP'!$1:$1048576,4,0),"")</f>
        <v>C-ELYSEE</v>
      </c>
      <c r="D1124" s="20">
        <v>11700000</v>
      </c>
      <c r="E1124" s="20">
        <v>10000000</v>
      </c>
      <c r="F1124" s="13" t="s">
        <v>5397</v>
      </c>
      <c r="G1124" s="13">
        <f>IFERROR(IF($F1124="ALTA",$D1124*1.03,
IF($F1124="MEDIA",$D1124*1,
IF($F1124="BAJA",$D1124*0.92,
IF($F1124="LIQUIDAR",_xlfn.XLOOKUP(A1124,Rotación!$A:$A,Rotación!$O:$O,0,0,-1),"")))),"")</f>
        <v>12051000</v>
      </c>
      <c r="H1124" s="13">
        <f>IFERROR(IF($F1124="ALTA",$D1124*1,
IF($F1124="MEDIA",$D1124*0.97,
IF($F1124="BAJA",$D1124*0.9,
IF($F1124="LIQUIDAR",_xlfn.XLOOKUP(A1124,Rotación!$A:$A,Rotación!$O:$O,0,0,-1),"")))),"")</f>
        <v>11700000</v>
      </c>
      <c r="I1124" s="13">
        <f>IFERROR(IF($F1124="ALTA",$D1124*0.97,
IF($F1124="MEDIA",$D1124*0.94,
IF($F1124="BAJA",$D1124*0.87,
IF($F1124="LIQUIDAR",_xlfn.XLOOKUP(A1124,Rotación!$A:$A,Rotación!$O:$O,0,0,-1),"")))),"")</f>
        <v>11349000</v>
      </c>
      <c r="J1124" s="13">
        <f>IFERROR(IF($F1124="ALTA",$D1124*0.94,
IF($F1124="MEDIA",$D1124*0.9,
IF($F1124="BAJA",$D1124*0.85,
IF($F1124="LIQUIDAR",_xlfn.XLOOKUP(A1124,Rotación!$A:$A,Rotación!$O:$O,0,0,-1),"")))),"")</f>
        <v>10998000</v>
      </c>
      <c r="K1124" s="13" t="str">
        <f>_xlfn.XLOOKUP(A1124,Rotación!$A:$A,Rotación!$P:$P,"",0,-1)</f>
        <v/>
      </c>
      <c r="L1124" s="25" t="e">
        <f t="shared" si="70"/>
        <v>#VALUE!</v>
      </c>
      <c r="M1124" s="26">
        <f t="shared" si="71"/>
        <v>0.85470085470085466</v>
      </c>
      <c r="N1124" s="22">
        <f>IFERROR(VLOOKUP(A1124,'Base ATR'!$1:$1048576,2,0),"")</f>
        <v>46161.53125</v>
      </c>
      <c r="O1124" s="23">
        <f t="shared" ca="1" si="72"/>
        <v>64.46875</v>
      </c>
      <c r="P1124" t="str">
        <f t="shared" si="73"/>
        <v>SOBRE MERCADO</v>
      </c>
      <c r="R1124" t="e">
        <f>VLOOKUP(A1124,FORMULA!A:A,1,0)</f>
        <v>#N/A</v>
      </c>
    </row>
    <row r="1125" spans="1:18" x14ac:dyDescent="0.3">
      <c r="A1125" t="s">
        <v>4739</v>
      </c>
      <c r="B1125" t="str">
        <f>IFERROR(VLOOKUP(A1125,'Base ATP'!$1:$1048576,3,0),"")</f>
        <v>OMODA</v>
      </c>
      <c r="C1125" s="19" t="str">
        <f>IFERROR(VLOOKUP(A1125,'Base ATP'!$1:$1048576,4,0),"")</f>
        <v>C5</v>
      </c>
      <c r="D1125" s="20">
        <v>18900000</v>
      </c>
      <c r="E1125" s="20">
        <v>16000000</v>
      </c>
      <c r="F1125" s="13" t="s">
        <v>5397</v>
      </c>
      <c r="G1125" s="13">
        <f>IFERROR(IF($F1125="ALTA",$D1125*1.03,
IF($F1125="MEDIA",$D1125*1,
IF($F1125="BAJA",$D1125*0.92,
IF($F1125="LIQUIDAR",_xlfn.XLOOKUP(A1125,Rotación!$A:$A,Rotación!$O:$O,0,0,-1),"")))),"")</f>
        <v>19467000</v>
      </c>
      <c r="H1125" s="13">
        <f>IFERROR(IF($F1125="ALTA",$D1125*1,
IF($F1125="MEDIA",$D1125*0.97,
IF($F1125="BAJA",$D1125*0.9,
IF($F1125="LIQUIDAR",_xlfn.XLOOKUP(A1125,Rotación!$A:$A,Rotación!$O:$O,0,0,-1),"")))),"")</f>
        <v>18900000</v>
      </c>
      <c r="I1125" s="13">
        <f>IFERROR(IF($F1125="ALTA",$D1125*0.97,
IF($F1125="MEDIA",$D1125*0.94,
IF($F1125="BAJA",$D1125*0.87,
IF($F1125="LIQUIDAR",_xlfn.XLOOKUP(A1125,Rotación!$A:$A,Rotación!$O:$O,0,0,-1),"")))),"")</f>
        <v>18333000</v>
      </c>
      <c r="J1125" s="13">
        <f>IFERROR(IF($F1125="ALTA",$D1125*0.94,
IF($F1125="MEDIA",$D1125*0.9,
IF($F1125="BAJA",$D1125*0.85,
IF($F1125="LIQUIDAR",_xlfn.XLOOKUP(A1125,Rotación!$A:$A,Rotación!$O:$O,0,0,-1),"")))),"")</f>
        <v>17766000</v>
      </c>
      <c r="K1125" s="13" t="str">
        <f>_xlfn.XLOOKUP(A1125,Rotación!$A:$A,Rotación!$P:$P,"",0,-1)</f>
        <v/>
      </c>
      <c r="L1125" s="25" t="e">
        <f t="shared" si="70"/>
        <v>#VALUE!</v>
      </c>
      <c r="M1125" s="26">
        <f t="shared" si="71"/>
        <v>0.84656084656084651</v>
      </c>
      <c r="N1125" s="22" t="str">
        <f>IFERROR(VLOOKUP(A1125,'Base ATR'!$1:$1048576,2,0),"")</f>
        <v/>
      </c>
      <c r="O1125" s="23" t="str">
        <f t="shared" ca="1" si="72"/>
        <v/>
      </c>
      <c r="P1125" t="str">
        <f t="shared" si="73"/>
        <v/>
      </c>
      <c r="R1125" t="e">
        <f>VLOOKUP(A1125,FORMULA!A:A,1,0)</f>
        <v>#N/A</v>
      </c>
    </row>
    <row r="1126" spans="1:18" x14ac:dyDescent="0.3">
      <c r="A1126" t="s">
        <v>903</v>
      </c>
      <c r="B1126" t="str">
        <f>IFERROR(VLOOKUP(A1126,'Base ATP'!$1:$1048576,3,0),"")</f>
        <v>FORD</v>
      </c>
      <c r="C1126" s="19" t="str">
        <f>IFERROR(VLOOKUP(A1126,'Base ATP'!$1:$1048576,4,0),"")</f>
        <v>NUEVA RANGER</v>
      </c>
      <c r="D1126" s="20">
        <v>29800000</v>
      </c>
      <c r="E1126" s="20">
        <v>22000000</v>
      </c>
      <c r="F1126" s="13" t="s">
        <v>5397</v>
      </c>
      <c r="G1126" s="13">
        <f>IFERROR(IF($F1126="ALTA",$D1126*1.03,
IF($F1126="MEDIA",$D1126*1,
IF($F1126="BAJA",$D1126*0.92,
IF($F1126="LIQUIDAR",_xlfn.XLOOKUP(A1126,Rotación!$A:$A,Rotación!$O:$O,0,0,-1),"")))),"")</f>
        <v>30694000</v>
      </c>
      <c r="H1126" s="13">
        <f>IFERROR(IF($F1126="ALTA",$D1126*1,
IF($F1126="MEDIA",$D1126*0.97,
IF($F1126="BAJA",$D1126*0.9,
IF($F1126="LIQUIDAR",_xlfn.XLOOKUP(A1126,Rotación!$A:$A,Rotación!$O:$O,0,0,-1),"")))),"")</f>
        <v>29800000</v>
      </c>
      <c r="I1126" s="13">
        <f>IFERROR(IF($F1126="ALTA",$D1126*0.97,
IF($F1126="MEDIA",$D1126*0.94,
IF($F1126="BAJA",$D1126*0.87,
IF($F1126="LIQUIDAR",_xlfn.XLOOKUP(A1126,Rotación!$A:$A,Rotación!$O:$O,0,0,-1),"")))),"")</f>
        <v>28906000</v>
      </c>
      <c r="J1126" s="13">
        <f>IFERROR(IF($F1126="ALTA",$D1126*0.94,
IF($F1126="MEDIA",$D1126*0.9,
IF($F1126="BAJA",$D1126*0.85,
IF($F1126="LIQUIDAR",_xlfn.XLOOKUP(A1126,Rotación!$A:$A,Rotación!$O:$O,0,0,-1),"")))),"")</f>
        <v>28012000</v>
      </c>
      <c r="K1126" s="13" t="str">
        <f>_xlfn.XLOOKUP(A1126,Rotación!$A:$A,Rotación!$P:$P,"",0,-1)</f>
        <v/>
      </c>
      <c r="L1126" s="25" t="e">
        <f t="shared" si="70"/>
        <v>#VALUE!</v>
      </c>
      <c r="M1126" s="26">
        <f t="shared" si="71"/>
        <v>0.73825503355704702</v>
      </c>
      <c r="N1126" s="22">
        <f>IFERROR(VLOOKUP(A1126,'Base ATR'!$1:$1048576,2,0),"")</f>
        <v>45411.453472222223</v>
      </c>
      <c r="O1126" s="23">
        <f t="shared" ca="1" si="72"/>
        <v>814.54652777777665</v>
      </c>
      <c r="P1126" t="str">
        <f t="shared" si="73"/>
        <v>SOBRE MERCADO</v>
      </c>
      <c r="R1126" t="e">
        <f>VLOOKUP(A1126,FORMULA!A:A,1,0)</f>
        <v>#N/A</v>
      </c>
    </row>
    <row r="1127" spans="1:18" x14ac:dyDescent="0.3">
      <c r="A1127" t="s">
        <v>6270</v>
      </c>
      <c r="B1127" t="str">
        <f>IFERROR(VLOOKUP(A1127,'Base ATP'!$1:$1048576,3,0),"")</f>
        <v>CHERY</v>
      </c>
      <c r="C1127" s="19" t="str">
        <f>IFERROR(VLOOKUP(A1127,'Base ATP'!$1:$1048576,4,0),"")</f>
        <v>TIGGO 7 PRO</v>
      </c>
      <c r="D1127" s="20">
        <v>12200000</v>
      </c>
      <c r="E1127" s="20">
        <v>10500000</v>
      </c>
      <c r="F1127" s="13" t="s">
        <v>4033</v>
      </c>
      <c r="G1127" s="13">
        <f>IFERROR(IF($F1127="ALTA",$D1127*1.03,
IF($F1127="MEDIA",$D1127*1,
IF($F1127="BAJA",$D1127*0.92,
IF($F1127="LIQUIDAR",_xlfn.XLOOKUP(A1127,Rotación!$A:$A,Rotación!$O:$O,0,0,-1),"")))),"")</f>
        <v>12200000</v>
      </c>
      <c r="H1127" s="13">
        <f>IFERROR(IF($F1127="ALTA",$D1127*1,
IF($F1127="MEDIA",$D1127*0.97,
IF($F1127="BAJA",$D1127*0.9,
IF($F1127="LIQUIDAR",_xlfn.XLOOKUP(A1127,Rotación!$A:$A,Rotación!$O:$O,0,0,-1),"")))),"")</f>
        <v>11834000</v>
      </c>
      <c r="I1127" s="13">
        <f>IFERROR(IF($F1127="ALTA",$D1127*0.97,
IF($F1127="MEDIA",$D1127*0.94,
IF($F1127="BAJA",$D1127*0.87,
IF($F1127="LIQUIDAR",_xlfn.XLOOKUP(A1127,Rotación!$A:$A,Rotación!$O:$O,0,0,-1),"")))),"")</f>
        <v>11468000</v>
      </c>
      <c r="J1127" s="13">
        <f>IFERROR(IF($F1127="ALTA",$D1127*0.94,
IF($F1127="MEDIA",$D1127*0.9,
IF($F1127="BAJA",$D1127*0.85,
IF($F1127="LIQUIDAR",_xlfn.XLOOKUP(A1127,Rotación!$A:$A,Rotación!$O:$O,0,0,-1),"")))),"")</f>
        <v>10980000</v>
      </c>
      <c r="K1127" s="13" t="str">
        <f>_xlfn.XLOOKUP(A1127,Rotación!$A:$A,Rotación!$P:$P,"",0,-1)</f>
        <v/>
      </c>
      <c r="L1127" s="25" t="e">
        <f t="shared" si="70"/>
        <v>#VALUE!</v>
      </c>
      <c r="M1127" s="26">
        <f t="shared" si="71"/>
        <v>0.86065573770491799</v>
      </c>
      <c r="N1127" s="22" t="str">
        <f>IFERROR(VLOOKUP(A1127,'Base ATR'!$1:$1048576,2,0),"")</f>
        <v/>
      </c>
      <c r="O1127" s="23" t="str">
        <f t="shared" ca="1" si="72"/>
        <v/>
      </c>
      <c r="P1127" t="str">
        <f t="shared" si="73"/>
        <v/>
      </c>
      <c r="R1127" t="e">
        <f>VLOOKUP(A1127,FORMULA!A:A,1,0)</f>
        <v>#N/A</v>
      </c>
    </row>
    <row r="1128" spans="1:18" x14ac:dyDescent="0.3">
      <c r="A1128" t="s">
        <v>8631</v>
      </c>
      <c r="B1128" t="str">
        <f>IFERROR(VLOOKUP(A1128,'Base ATP'!$1:$1048576,3,0),"")</f>
        <v>MG</v>
      </c>
      <c r="C1128" s="19" t="str">
        <f>IFERROR(VLOOKUP(A1128,'Base ATP'!$1:$1048576,4,0),"")</f>
        <v>NEW ZX</v>
      </c>
      <c r="D1128" s="20">
        <v>9600000</v>
      </c>
      <c r="E1128" s="20">
        <v>8200000</v>
      </c>
      <c r="F1128" s="13" t="s">
        <v>4033</v>
      </c>
      <c r="G1128" s="13">
        <f>IFERROR(IF($F1128="ALTA",$D1128*1.03,
IF($F1128="MEDIA",$D1128*1,
IF($F1128="BAJA",$D1128*0.92,
IF($F1128="LIQUIDAR",_xlfn.XLOOKUP(A1128,Rotación!$A:$A,Rotación!$O:$O,0,0,-1),"")))),"")</f>
        <v>9600000</v>
      </c>
      <c r="H1128" s="13">
        <f>IFERROR(IF($F1128="ALTA",$D1128*1,
IF($F1128="MEDIA",$D1128*0.97,
IF($F1128="BAJA",$D1128*0.9,
IF($F1128="LIQUIDAR",_xlfn.XLOOKUP(A1128,Rotación!$A:$A,Rotación!$O:$O,0,0,-1),"")))),"")</f>
        <v>9312000</v>
      </c>
      <c r="I1128" s="13">
        <f>IFERROR(IF($F1128="ALTA",$D1128*0.97,
IF($F1128="MEDIA",$D1128*0.94,
IF($F1128="BAJA",$D1128*0.87,
IF($F1128="LIQUIDAR",_xlfn.XLOOKUP(A1128,Rotación!$A:$A,Rotación!$O:$O,0,0,-1),"")))),"")</f>
        <v>9024000</v>
      </c>
      <c r="J1128" s="13">
        <f>IFERROR(IF($F1128="ALTA",$D1128*0.94,
IF($F1128="MEDIA",$D1128*0.9,
IF($F1128="BAJA",$D1128*0.85,
IF($F1128="LIQUIDAR",_xlfn.XLOOKUP(A1128,Rotación!$A:$A,Rotación!$O:$O,0,0,-1),"")))),"")</f>
        <v>8640000</v>
      </c>
      <c r="K1128" s="13" t="str">
        <f>_xlfn.XLOOKUP(A1128,Rotación!$A:$A,Rotación!$P:$P,"",0,-1)</f>
        <v/>
      </c>
      <c r="L1128" s="25" t="e">
        <f t="shared" si="70"/>
        <v>#VALUE!</v>
      </c>
      <c r="M1128" s="26">
        <f t="shared" si="71"/>
        <v>0.85416666666666663</v>
      </c>
      <c r="N1128" s="22">
        <f>IFERROR(VLOOKUP(A1128,'Base ATR'!$1:$1048576,2,0),"")</f>
        <v>46160.418055555558</v>
      </c>
      <c r="O1128" s="23">
        <f t="shared" ca="1" si="72"/>
        <v>65.581944444442343</v>
      </c>
      <c r="P1128" t="str">
        <f t="shared" si="73"/>
        <v>SOBRE MERCADO</v>
      </c>
      <c r="R1128" t="e">
        <f>VLOOKUP(A1128,FORMULA!A:A,1,0)</f>
        <v>#N/A</v>
      </c>
    </row>
    <row r="1129" spans="1:18" x14ac:dyDescent="0.3">
      <c r="A1129" t="s">
        <v>8973</v>
      </c>
      <c r="B1129" t="str">
        <f>IFERROR(VLOOKUP(A1129,'Base ATP'!$1:$1048576,3,0),"")</f>
        <v>DFSK</v>
      </c>
      <c r="C1129" s="19" t="str">
        <f>IFERROR(VLOOKUP(A1129,'Base ATP'!$1:$1048576,4,0),"")</f>
        <v>D1</v>
      </c>
      <c r="D1129" s="20">
        <v>17200000</v>
      </c>
      <c r="E1129" s="20">
        <v>14000000</v>
      </c>
      <c r="F1129" s="13" t="s">
        <v>4033</v>
      </c>
      <c r="G1129" s="13">
        <f>IFERROR(IF($F1129="ALTA",$D1129*1.03,
IF($F1129="MEDIA",$D1129*1,
IF($F1129="BAJA",$D1129*0.92,
IF($F1129="LIQUIDAR",_xlfn.XLOOKUP(A1129,Rotación!$A:$A,Rotación!$O:$O,0,0,-1),"")))),"")</f>
        <v>17200000</v>
      </c>
      <c r="H1129" s="13">
        <f>IFERROR(IF($F1129="ALTA",$D1129*1,
IF($F1129="MEDIA",$D1129*0.97,
IF($F1129="BAJA",$D1129*0.9,
IF($F1129="LIQUIDAR",_xlfn.XLOOKUP(A1129,Rotación!$A:$A,Rotación!$O:$O,0,0,-1),"")))),"")</f>
        <v>16684000</v>
      </c>
      <c r="I1129" s="13">
        <f>IFERROR(IF($F1129="ALTA",$D1129*0.97,
IF($F1129="MEDIA",$D1129*0.94,
IF($F1129="BAJA",$D1129*0.87,
IF($F1129="LIQUIDAR",_xlfn.XLOOKUP(A1129,Rotación!$A:$A,Rotación!$O:$O,0,0,-1),"")))),"")</f>
        <v>16168000</v>
      </c>
      <c r="J1129" s="13">
        <f>IFERROR(IF($F1129="ALTA",$D1129*0.94,
IF($F1129="MEDIA",$D1129*0.9,
IF($F1129="BAJA",$D1129*0.85,
IF($F1129="LIQUIDAR",_xlfn.XLOOKUP(A1129,Rotación!$A:$A,Rotación!$O:$O,0,0,-1),"")))),"")</f>
        <v>15480000</v>
      </c>
      <c r="K1129" s="13" t="str">
        <f>_xlfn.XLOOKUP(A1129,Rotación!$A:$A,Rotación!$P:$P,"",0,-1)</f>
        <v/>
      </c>
      <c r="L1129" s="25" t="e">
        <f t="shared" si="70"/>
        <v>#VALUE!</v>
      </c>
      <c r="M1129" s="26">
        <f t="shared" si="71"/>
        <v>0.81395348837209303</v>
      </c>
      <c r="N1129" s="22" t="str">
        <f>IFERROR(VLOOKUP(A1129,'Base ATR'!$1:$1048576,2,0),"")</f>
        <v/>
      </c>
      <c r="O1129" s="23" t="str">
        <f t="shared" ca="1" si="72"/>
        <v/>
      </c>
      <c r="P1129" t="str">
        <f t="shared" si="73"/>
        <v/>
      </c>
      <c r="R1129" t="e">
        <f>VLOOKUP(A1129,FORMULA!A:A,1,0)</f>
        <v>#N/A</v>
      </c>
    </row>
    <row r="1130" spans="1:18" x14ac:dyDescent="0.3">
      <c r="A1130" t="s">
        <v>8973</v>
      </c>
      <c r="B1130" t="str">
        <f>IFERROR(VLOOKUP(A1130,'Base ATP'!$1:$1048576,3,0),"")</f>
        <v>DFSK</v>
      </c>
      <c r="C1130" s="19" t="str">
        <f>IFERROR(VLOOKUP(A1130,'Base ATP'!$1:$1048576,4,0),"")</f>
        <v>D1</v>
      </c>
      <c r="D1130" s="20">
        <v>17200000</v>
      </c>
      <c r="E1130" s="20">
        <v>14000000</v>
      </c>
      <c r="F1130" s="13" t="s">
        <v>4033</v>
      </c>
      <c r="G1130" s="13">
        <f>IFERROR(IF($F1130="ALTA",$D1130*1.03,
IF($F1130="MEDIA",$D1130*1,
IF($F1130="BAJA",$D1130*0.92,
IF($F1130="LIQUIDAR",_xlfn.XLOOKUP(A1130,Rotación!$A:$A,Rotación!$O:$O,0,0,-1),"")))),"")</f>
        <v>17200000</v>
      </c>
      <c r="H1130" s="13">
        <f>IFERROR(IF($F1130="ALTA",$D1130*1,
IF($F1130="MEDIA",$D1130*0.97,
IF($F1130="BAJA",$D1130*0.9,
IF($F1130="LIQUIDAR",_xlfn.XLOOKUP(A1130,Rotación!$A:$A,Rotación!$O:$O,0,0,-1),"")))),"")</f>
        <v>16684000</v>
      </c>
      <c r="I1130" s="13">
        <f>IFERROR(IF($F1130="ALTA",$D1130*0.97,
IF($F1130="MEDIA",$D1130*0.94,
IF($F1130="BAJA",$D1130*0.87,
IF($F1130="LIQUIDAR",_xlfn.XLOOKUP(A1130,Rotación!$A:$A,Rotación!$O:$O,0,0,-1),"")))),"")</f>
        <v>16168000</v>
      </c>
      <c r="J1130" s="13">
        <f>IFERROR(IF($F1130="ALTA",$D1130*0.94,
IF($F1130="MEDIA",$D1130*0.9,
IF($F1130="BAJA",$D1130*0.85,
IF($F1130="LIQUIDAR",_xlfn.XLOOKUP(A1130,Rotación!$A:$A,Rotación!$O:$O,0,0,-1),"")))),"")</f>
        <v>15480000</v>
      </c>
      <c r="K1130" s="13" t="str">
        <f>_xlfn.XLOOKUP(A1130,Rotación!$A:$A,Rotación!$P:$P,"",0,-1)</f>
        <v/>
      </c>
      <c r="L1130" s="25" t="e">
        <f t="shared" si="70"/>
        <v>#VALUE!</v>
      </c>
      <c r="M1130" s="26">
        <f t="shared" si="71"/>
        <v>0.81395348837209303</v>
      </c>
      <c r="N1130" s="22" t="str">
        <f>IFERROR(VLOOKUP(A1130,'Base ATR'!$1:$1048576,2,0),"")</f>
        <v/>
      </c>
      <c r="O1130" s="23" t="str">
        <f t="shared" ca="1" si="72"/>
        <v/>
      </c>
      <c r="P1130" t="str">
        <f t="shared" si="73"/>
        <v/>
      </c>
      <c r="R1130" t="e">
        <f>VLOOKUP(A1130,FORMULA!A:A,1,0)</f>
        <v>#N/A</v>
      </c>
    </row>
    <row r="1131" spans="1:18" x14ac:dyDescent="0.3">
      <c r="A1131" t="s">
        <v>8975</v>
      </c>
      <c r="B1131" t="str">
        <f>IFERROR(VLOOKUP(A1131,'Base ATP'!$1:$1048576,3,0),"")</f>
        <v>FORD</v>
      </c>
      <c r="C1131" s="19" t="str">
        <f>IFERROR(VLOOKUP(A1131,'Base ATP'!$1:$1048576,4,0),"")</f>
        <v>TERRITORY</v>
      </c>
      <c r="D1131" s="20">
        <v>12200000</v>
      </c>
      <c r="E1131" s="20">
        <v>9500000</v>
      </c>
      <c r="F1131" s="13" t="s">
        <v>4033</v>
      </c>
      <c r="G1131" s="13">
        <f>IFERROR(IF($F1131="ALTA",$D1131*1.03,
IF($F1131="MEDIA",$D1131*1,
IF($F1131="BAJA",$D1131*0.92,
IF($F1131="LIQUIDAR",_xlfn.XLOOKUP(A1131,Rotación!$A:$A,Rotación!$O:$O,0,0,-1),"")))),"")</f>
        <v>12200000</v>
      </c>
      <c r="H1131" s="13">
        <f>IFERROR(IF($F1131="ALTA",$D1131*1,
IF($F1131="MEDIA",$D1131*0.97,
IF($F1131="BAJA",$D1131*0.9,
IF($F1131="LIQUIDAR",_xlfn.XLOOKUP(A1131,Rotación!$A:$A,Rotación!$O:$O,0,0,-1),"")))),"")</f>
        <v>11834000</v>
      </c>
      <c r="I1131" s="13">
        <f>IFERROR(IF($F1131="ALTA",$D1131*0.97,
IF($F1131="MEDIA",$D1131*0.94,
IF($F1131="BAJA",$D1131*0.87,
IF($F1131="LIQUIDAR",_xlfn.XLOOKUP(A1131,Rotación!$A:$A,Rotación!$O:$O,0,0,-1),"")))),"")</f>
        <v>11468000</v>
      </c>
      <c r="J1131" s="13">
        <f>IFERROR(IF($F1131="ALTA",$D1131*0.94,
IF($F1131="MEDIA",$D1131*0.9,
IF($F1131="BAJA",$D1131*0.85,
IF($F1131="LIQUIDAR",_xlfn.XLOOKUP(A1131,Rotación!$A:$A,Rotación!$O:$O,0,0,-1),"")))),"")</f>
        <v>10980000</v>
      </c>
      <c r="K1131" s="13" t="str">
        <f>_xlfn.XLOOKUP(A1131,Rotación!$A:$A,Rotación!$P:$P,"",0,-1)</f>
        <v/>
      </c>
      <c r="L1131" s="25" t="e">
        <f t="shared" si="70"/>
        <v>#VALUE!</v>
      </c>
      <c r="M1131" s="26">
        <f t="shared" si="71"/>
        <v>0.77868852459016391</v>
      </c>
      <c r="N1131" s="22" t="str">
        <f>IFERROR(VLOOKUP(A1131,'Base ATR'!$1:$1048576,2,0),"")</f>
        <v/>
      </c>
      <c r="O1131" s="23" t="str">
        <f t="shared" ca="1" si="72"/>
        <v/>
      </c>
      <c r="P1131" t="str">
        <f t="shared" si="73"/>
        <v/>
      </c>
      <c r="R1131" t="e">
        <f>VLOOKUP(A1131,FORMULA!A:A,1,0)</f>
        <v>#N/A</v>
      </c>
    </row>
    <row r="1132" spans="1:18" x14ac:dyDescent="0.3">
      <c r="A1132" t="s">
        <v>8979</v>
      </c>
      <c r="B1132" t="str">
        <f>IFERROR(VLOOKUP(A1132,'Base ATP'!$1:$1048576,3,0),"")</f>
        <v>MAZDA</v>
      </c>
      <c r="C1132" s="19" t="str">
        <f>IFERROR(VLOOKUP(A1132,'Base ATP'!$1:$1048576,4,0),"")</f>
        <v>CX-3</v>
      </c>
      <c r="D1132" s="20">
        <v>14900000</v>
      </c>
      <c r="E1132" s="20">
        <v>12300000</v>
      </c>
      <c r="F1132" s="13" t="s">
        <v>5397</v>
      </c>
      <c r="G1132" s="13">
        <f>IFERROR(IF($F1132="ALTA",$D1132*1.03,
IF($F1132="MEDIA",$D1132*1,
IF($F1132="BAJA",$D1132*0.92,
IF($F1132="LIQUIDAR",_xlfn.XLOOKUP(A1132,Rotación!$A:$A,Rotación!$O:$O,0,0,-1),"")))),"")</f>
        <v>15347000</v>
      </c>
      <c r="H1132" s="13">
        <f>IFERROR(IF($F1132="ALTA",$D1132*1,
IF($F1132="MEDIA",$D1132*0.97,
IF($F1132="BAJA",$D1132*0.9,
IF($F1132="LIQUIDAR",_xlfn.XLOOKUP(A1132,Rotación!$A:$A,Rotación!$O:$O,0,0,-1),"")))),"")</f>
        <v>14900000</v>
      </c>
      <c r="I1132" s="13">
        <f>IFERROR(IF($F1132="ALTA",$D1132*0.97,
IF($F1132="MEDIA",$D1132*0.94,
IF($F1132="BAJA",$D1132*0.87,
IF($F1132="LIQUIDAR",_xlfn.XLOOKUP(A1132,Rotación!$A:$A,Rotación!$O:$O,0,0,-1),"")))),"")</f>
        <v>14453000</v>
      </c>
      <c r="J1132" s="13">
        <f>IFERROR(IF($F1132="ALTA",$D1132*0.94,
IF($F1132="MEDIA",$D1132*0.9,
IF($F1132="BAJA",$D1132*0.85,
IF($F1132="LIQUIDAR",_xlfn.XLOOKUP(A1132,Rotación!$A:$A,Rotación!$O:$O,0,0,-1),"")))),"")</f>
        <v>14006000</v>
      </c>
      <c r="K1132" s="13" t="str">
        <f>_xlfn.XLOOKUP(A1132,Rotación!$A:$A,Rotación!$P:$P,"",0,-1)</f>
        <v/>
      </c>
      <c r="L1132" s="25" t="e">
        <f t="shared" si="70"/>
        <v>#VALUE!</v>
      </c>
      <c r="M1132" s="26">
        <f t="shared" si="71"/>
        <v>0.82550335570469802</v>
      </c>
      <c r="N1132" s="22" t="str">
        <f>IFERROR(VLOOKUP(A1132,'Base ATR'!$1:$1048576,2,0),"")</f>
        <v/>
      </c>
      <c r="O1132" s="23" t="str">
        <f t="shared" ca="1" si="72"/>
        <v/>
      </c>
      <c r="P1132" t="str">
        <f t="shared" si="73"/>
        <v/>
      </c>
      <c r="R1132" t="e">
        <f>VLOOKUP(A1132,FORMULA!A:A,1,0)</f>
        <v>#N/A</v>
      </c>
    </row>
    <row r="1133" spans="1:18" x14ac:dyDescent="0.3">
      <c r="B1133" t="str">
        <f>IFERROR(VLOOKUP(A1133,'Base ATP'!$1:$1048576,3,0),"")</f>
        <v/>
      </c>
      <c r="C1133" s="19" t="str">
        <f>IFERROR(VLOOKUP(A1133,'Base ATP'!$1:$1048576,4,0),"")</f>
        <v/>
      </c>
      <c r="D1133" s="20">
        <v>10100000</v>
      </c>
      <c r="E1133" s="20">
        <v>7300000</v>
      </c>
      <c r="F1133" s="13" t="s">
        <v>5397</v>
      </c>
      <c r="G1133" s="13">
        <f>IFERROR(IF($F1133="ALTA",$D1133*1.03,
IF($F1133="MEDIA",$D1133*1,
IF($F1133="BAJA",$D1133*0.92,
IF($F1133="LIQUIDAR",_xlfn.XLOOKUP(A1133,Rotación!$A:$A,Rotación!$O:$O,0,0,-1),"")))),"")</f>
        <v>10403000</v>
      </c>
      <c r="H1133" s="13">
        <f>IFERROR(IF($F1133="ALTA",$D1133*1,
IF($F1133="MEDIA",$D1133*0.97,
IF($F1133="BAJA",$D1133*0.9,
IF($F1133="LIQUIDAR",_xlfn.XLOOKUP(A1133,Rotación!$A:$A,Rotación!$O:$O,0,0,-1),"")))),"")</f>
        <v>10100000</v>
      </c>
      <c r="I1133" s="13">
        <f>IFERROR(IF($F1133="ALTA",$D1133*0.97,
IF($F1133="MEDIA",$D1133*0.94,
IF($F1133="BAJA",$D1133*0.87,
IF($F1133="LIQUIDAR",_xlfn.XLOOKUP(A1133,Rotación!$A:$A,Rotación!$O:$O,0,0,-1),"")))),"")</f>
        <v>9797000</v>
      </c>
      <c r="J1133" s="13">
        <f>IFERROR(IF($F1133="ALTA",$D1133*0.94,
IF($F1133="MEDIA",$D1133*0.9,
IF($F1133="BAJA",$D1133*0.85,
IF($F1133="LIQUIDAR",_xlfn.XLOOKUP(A1133,Rotación!$A:$A,Rotación!$O:$O,0,0,-1),"")))),"")</f>
        <v>9494000</v>
      </c>
      <c r="K1133" s="13" t="str">
        <f>_xlfn.XLOOKUP(A1133,Rotación!$A:$A,Rotación!$P:$P,"",0,-1)</f>
        <v/>
      </c>
      <c r="L1133" s="25" t="e">
        <f t="shared" si="70"/>
        <v>#VALUE!</v>
      </c>
      <c r="M1133" s="26">
        <f t="shared" si="71"/>
        <v>0.72277227722772275</v>
      </c>
      <c r="N1133" s="22" t="str">
        <f>IFERROR(VLOOKUP(A1133,'Base ATR'!$1:$1048576,2,0),"")</f>
        <v/>
      </c>
      <c r="O1133" s="23" t="str">
        <f t="shared" ca="1" si="72"/>
        <v/>
      </c>
      <c r="P1133" t="str">
        <f t="shared" si="73"/>
        <v/>
      </c>
      <c r="R1133" t="e">
        <f>VLOOKUP(A1133,FORMULA!A:A,1,0)</f>
        <v>#N/A</v>
      </c>
    </row>
    <row r="1134" spans="1:18" x14ac:dyDescent="0.3">
      <c r="A1134" t="s">
        <v>8977</v>
      </c>
      <c r="B1134" t="str">
        <f>IFERROR(VLOOKUP(A1134,'Base ATP'!$1:$1048576,3,0),"")</f>
        <v>KIA</v>
      </c>
      <c r="C1134" s="19" t="str">
        <f>IFERROR(VLOOKUP(A1134,'Base ATP'!$1:$1048576,4,0),"")</f>
        <v>MORNING</v>
      </c>
      <c r="D1134" s="20">
        <v>10100000</v>
      </c>
      <c r="E1134" s="20">
        <v>7500000</v>
      </c>
      <c r="F1134" s="13" t="s">
        <v>5397</v>
      </c>
      <c r="G1134" s="13">
        <f>IFERROR(IF($F1134="ALTA",$D1134*1.03,
IF($F1134="MEDIA",$D1134*1,
IF($F1134="BAJA",$D1134*0.92,
IF($F1134="LIQUIDAR",_xlfn.XLOOKUP(A1134,Rotación!$A:$A,Rotación!$O:$O,0,0,-1),"")))),"")</f>
        <v>10403000</v>
      </c>
      <c r="H1134" s="13">
        <f>IFERROR(IF($F1134="ALTA",$D1134*1,
IF($F1134="MEDIA",$D1134*0.97,
IF($F1134="BAJA",$D1134*0.9,
IF($F1134="LIQUIDAR",_xlfn.XLOOKUP(A1134,Rotación!$A:$A,Rotación!$O:$O,0,0,-1),"")))),"")</f>
        <v>10100000</v>
      </c>
      <c r="I1134" s="13">
        <f>IFERROR(IF($F1134="ALTA",$D1134*0.97,
IF($F1134="MEDIA",$D1134*0.94,
IF($F1134="BAJA",$D1134*0.87,
IF($F1134="LIQUIDAR",_xlfn.XLOOKUP(A1134,Rotación!$A:$A,Rotación!$O:$O,0,0,-1),"")))),"")</f>
        <v>9797000</v>
      </c>
      <c r="J1134" s="13">
        <f>IFERROR(IF($F1134="ALTA",$D1134*0.94,
IF($F1134="MEDIA",$D1134*0.9,
IF($F1134="BAJA",$D1134*0.85,
IF($F1134="LIQUIDAR",_xlfn.XLOOKUP(A1134,Rotación!$A:$A,Rotación!$O:$O,0,0,-1),"")))),"")</f>
        <v>9494000</v>
      </c>
      <c r="K1134" s="13" t="str">
        <f>_xlfn.XLOOKUP(A1134,Rotación!$A:$A,Rotación!$P:$P,"",0,-1)</f>
        <v/>
      </c>
      <c r="L1134" s="25" t="e">
        <f t="shared" si="70"/>
        <v>#VALUE!</v>
      </c>
      <c r="M1134" s="26">
        <f t="shared" si="71"/>
        <v>0.74257425742574257</v>
      </c>
      <c r="N1134" s="22" t="str">
        <f>IFERROR(VLOOKUP(A1134,'Base ATR'!$1:$1048576,2,0),"")</f>
        <v/>
      </c>
      <c r="O1134" s="23" t="str">
        <f t="shared" ca="1" si="72"/>
        <v/>
      </c>
      <c r="P1134" t="str">
        <f t="shared" si="73"/>
        <v/>
      </c>
      <c r="R1134" t="e">
        <f>VLOOKUP(A1134,FORMULA!A:A,1,0)</f>
        <v>#N/A</v>
      </c>
    </row>
    <row r="1135" spans="1:18" x14ac:dyDescent="0.3">
      <c r="A1135" t="s">
        <v>8982</v>
      </c>
      <c r="B1135" t="str">
        <f>IFERROR(VLOOKUP(A1135,'Base ATP'!$1:$1048576,3,0),"")</f>
        <v>PEUGEOT</v>
      </c>
      <c r="C1135" s="19" t="str">
        <f>IFERROR(VLOOKUP(A1135,'Base ATP'!$1:$1048576,4,0),"")</f>
        <v>RIFTER</v>
      </c>
      <c r="D1135" s="20">
        <v>18200000</v>
      </c>
      <c r="E1135" s="20">
        <v>14500000</v>
      </c>
      <c r="F1135" s="13" t="s">
        <v>5398</v>
      </c>
      <c r="G1135" s="13">
        <f>IFERROR(IF($F1135="ALTA",$D1135*1.03,
IF($F1135="MEDIA",$D1135*1,
IF($F1135="BAJA",$D1135*0.92,
IF($F1135="LIQUIDAR",_xlfn.XLOOKUP(A1135,Rotación!$A:$A,Rotación!$O:$O,0,0,-1),"")))),"")</f>
        <v>16744000</v>
      </c>
      <c r="H1135" s="13">
        <f>IFERROR(IF($F1135="ALTA",$D1135*1,
IF($F1135="MEDIA",$D1135*0.97,
IF($F1135="BAJA",$D1135*0.9,
IF($F1135="LIQUIDAR",_xlfn.XLOOKUP(A1135,Rotación!$A:$A,Rotación!$O:$O,0,0,-1),"")))),"")</f>
        <v>16380000</v>
      </c>
      <c r="I1135" s="13">
        <f>IFERROR(IF($F1135="ALTA",$D1135*0.97,
IF($F1135="MEDIA",$D1135*0.94,
IF($F1135="BAJA",$D1135*0.87,
IF($F1135="LIQUIDAR",_xlfn.XLOOKUP(A1135,Rotación!$A:$A,Rotación!$O:$O,0,0,-1),"")))),"")</f>
        <v>15834000</v>
      </c>
      <c r="J1135" s="13">
        <f>IFERROR(IF($F1135="ALTA",$D1135*0.94,
IF($F1135="MEDIA",$D1135*0.9,
IF($F1135="BAJA",$D1135*0.85,
IF($F1135="LIQUIDAR",_xlfn.XLOOKUP(A1135,Rotación!$A:$A,Rotación!$O:$O,0,0,-1),"")))),"")</f>
        <v>15470000</v>
      </c>
      <c r="K1135" s="13" t="str">
        <f>_xlfn.XLOOKUP(A1135,Rotación!$A:$A,Rotación!$P:$P,"",0,-1)</f>
        <v/>
      </c>
      <c r="L1135" s="25" t="e">
        <f t="shared" si="70"/>
        <v>#VALUE!</v>
      </c>
      <c r="M1135" s="26">
        <f t="shared" si="71"/>
        <v>0.79670329670329665</v>
      </c>
      <c r="N1135" s="22" t="str">
        <f>IFERROR(VLOOKUP(A1135,'Base ATR'!$1:$1048576,2,0),"")</f>
        <v/>
      </c>
      <c r="O1135" s="23" t="str">
        <f t="shared" ca="1" si="72"/>
        <v/>
      </c>
      <c r="P1135" t="str">
        <f t="shared" si="73"/>
        <v/>
      </c>
      <c r="R1135" t="e">
        <f>VLOOKUP(A1135,FORMULA!A:A,1,0)</f>
        <v>#N/A</v>
      </c>
    </row>
    <row r="1136" spans="1:18" x14ac:dyDescent="0.3">
      <c r="A1136" t="s">
        <v>8979</v>
      </c>
      <c r="B1136" t="str">
        <f>IFERROR(VLOOKUP(A1136,'Base ATP'!$1:$1048576,3,0),"")</f>
        <v>MAZDA</v>
      </c>
      <c r="C1136" s="19" t="str">
        <f>IFERROR(VLOOKUP(A1136,'Base ATP'!$1:$1048576,4,0),"")</f>
        <v>CX-3</v>
      </c>
      <c r="D1136" s="20">
        <v>14900000</v>
      </c>
      <c r="E1136" s="20">
        <v>12700000</v>
      </c>
      <c r="F1136" s="13" t="s">
        <v>5397</v>
      </c>
      <c r="G1136" s="13">
        <f>IFERROR(IF($F1136="ALTA",$D1136*1.03,
IF($F1136="MEDIA",$D1136*1,
IF($F1136="BAJA",$D1136*0.92,
IF($F1136="LIQUIDAR",_xlfn.XLOOKUP(A1136,Rotación!$A:$A,Rotación!$O:$O,0,0,-1),"")))),"")</f>
        <v>15347000</v>
      </c>
      <c r="H1136" s="13">
        <f>IFERROR(IF($F1136="ALTA",$D1136*1,
IF($F1136="MEDIA",$D1136*0.97,
IF($F1136="BAJA",$D1136*0.9,
IF($F1136="LIQUIDAR",_xlfn.XLOOKUP(A1136,Rotación!$A:$A,Rotación!$O:$O,0,0,-1),"")))),"")</f>
        <v>14900000</v>
      </c>
      <c r="I1136" s="13">
        <f>IFERROR(IF($F1136="ALTA",$D1136*0.97,
IF($F1136="MEDIA",$D1136*0.94,
IF($F1136="BAJA",$D1136*0.87,
IF($F1136="LIQUIDAR",_xlfn.XLOOKUP(A1136,Rotación!$A:$A,Rotación!$O:$O,0,0,-1),"")))),"")</f>
        <v>14453000</v>
      </c>
      <c r="J1136" s="13">
        <f>IFERROR(IF($F1136="ALTA",$D1136*0.94,
IF($F1136="MEDIA",$D1136*0.9,
IF($F1136="BAJA",$D1136*0.85,
IF($F1136="LIQUIDAR",_xlfn.XLOOKUP(A1136,Rotación!$A:$A,Rotación!$O:$O,0,0,-1),"")))),"")</f>
        <v>14006000</v>
      </c>
      <c r="K1136" s="13" t="str">
        <f>_xlfn.XLOOKUP(A1136,Rotación!$A:$A,Rotación!$P:$P,"",0,-1)</f>
        <v/>
      </c>
      <c r="L1136" s="25" t="e">
        <f t="shared" si="70"/>
        <v>#VALUE!</v>
      </c>
      <c r="M1136" s="26">
        <f t="shared" si="71"/>
        <v>0.8523489932885906</v>
      </c>
      <c r="N1136" s="22" t="str">
        <f>IFERROR(VLOOKUP(A1136,'Base ATR'!$1:$1048576,2,0),"")</f>
        <v/>
      </c>
      <c r="O1136" s="23" t="str">
        <f t="shared" ca="1" si="72"/>
        <v/>
      </c>
      <c r="P1136" t="str">
        <f t="shared" si="73"/>
        <v/>
      </c>
      <c r="R1136" t="e">
        <f>VLOOKUP(A1136,FORMULA!A:A,1,0)</f>
        <v>#N/A</v>
      </c>
    </row>
    <row r="1137" spans="1:18" x14ac:dyDescent="0.3">
      <c r="A1137" t="s">
        <v>8985</v>
      </c>
      <c r="B1137" t="str">
        <f>IFERROR(VLOOKUP(A1137,'Base ATP'!$1:$1048576,3,0),"")</f>
        <v>CHEVROLET</v>
      </c>
      <c r="C1137" s="19" t="str">
        <f>IFERROR(VLOOKUP(A1137,'Base ATP'!$1:$1048576,4,0),"")</f>
        <v>SILVERADO</v>
      </c>
      <c r="D1137" s="20">
        <v>35800000</v>
      </c>
      <c r="E1137" s="20">
        <v>33000000</v>
      </c>
      <c r="F1137" s="13" t="s">
        <v>5398</v>
      </c>
      <c r="G1137" s="13">
        <f>IFERROR(IF($F1137="ALTA",$D1137*1.03,
IF($F1137="MEDIA",$D1137*1,
IF($F1137="BAJA",$D1137*0.92,
IF($F1137="LIQUIDAR",_xlfn.XLOOKUP(A1137,Rotación!$A:$A,Rotación!$O:$O,0,0,-1),"")))),"")</f>
        <v>32936000</v>
      </c>
      <c r="H1137" s="13">
        <f>IFERROR(IF($F1137="ALTA",$D1137*1,
IF($F1137="MEDIA",$D1137*0.97,
IF($F1137="BAJA",$D1137*0.9,
IF($F1137="LIQUIDAR",_xlfn.XLOOKUP(A1137,Rotación!$A:$A,Rotación!$O:$O,0,0,-1),"")))),"")</f>
        <v>32220000</v>
      </c>
      <c r="I1137" s="13">
        <f>IFERROR(IF($F1137="ALTA",$D1137*0.97,
IF($F1137="MEDIA",$D1137*0.94,
IF($F1137="BAJA",$D1137*0.87,
IF($F1137="LIQUIDAR",_xlfn.XLOOKUP(A1137,Rotación!$A:$A,Rotación!$O:$O,0,0,-1),"")))),"")</f>
        <v>31146000</v>
      </c>
      <c r="J1137" s="13">
        <f>IFERROR(IF($F1137="ALTA",$D1137*0.94,
IF($F1137="MEDIA",$D1137*0.9,
IF($F1137="BAJA",$D1137*0.85,
IF($F1137="LIQUIDAR",_xlfn.XLOOKUP(A1137,Rotación!$A:$A,Rotación!$O:$O,0,0,-1),"")))),"")</f>
        <v>30430000</v>
      </c>
      <c r="K1137" s="13" t="str">
        <f>_xlfn.XLOOKUP(A1137,Rotación!$A:$A,Rotación!$P:$P,"",0,-1)</f>
        <v/>
      </c>
      <c r="L1137" s="25" t="e">
        <f t="shared" si="70"/>
        <v>#VALUE!</v>
      </c>
      <c r="M1137" s="26">
        <f t="shared" si="71"/>
        <v>0.92178770949720668</v>
      </c>
      <c r="N1137" s="22" t="str">
        <f>IFERROR(VLOOKUP(A1137,'Base ATR'!$1:$1048576,2,0),"")</f>
        <v/>
      </c>
      <c r="O1137" s="23" t="str">
        <f t="shared" ca="1" si="72"/>
        <v/>
      </c>
      <c r="P1137" t="str">
        <f t="shared" si="73"/>
        <v/>
      </c>
      <c r="R1137" t="e">
        <f>VLOOKUP(A1137,FORMULA!A:A,1,0)</f>
        <v>#N/A</v>
      </c>
    </row>
    <row r="1138" spans="1:18" x14ac:dyDescent="0.3">
      <c r="A1138" t="s">
        <v>8987</v>
      </c>
      <c r="B1138" t="str">
        <f>IFERROR(VLOOKUP(A1138,'Base ATP'!$1:$1048576,3,0),"")</f>
        <v>FORD</v>
      </c>
      <c r="C1138" s="19" t="str">
        <f>IFERROR(VLOOKUP(A1138,'Base ATP'!$1:$1048576,4,0),"")</f>
        <v>RANGER</v>
      </c>
      <c r="D1138" s="20">
        <v>23300000</v>
      </c>
      <c r="E1138" s="20">
        <v>18500000</v>
      </c>
      <c r="F1138" s="13" t="s">
        <v>5398</v>
      </c>
      <c r="G1138" s="13">
        <f>IFERROR(IF($F1138="ALTA",$D1138*1.03,
IF($F1138="MEDIA",$D1138*1,
IF($F1138="BAJA",$D1138*0.92,
IF($F1138="LIQUIDAR",_xlfn.XLOOKUP(A1138,Rotación!$A:$A,Rotación!$O:$O,0,0,-1),"")))),"")</f>
        <v>21436000</v>
      </c>
      <c r="H1138" s="13">
        <f>IFERROR(IF($F1138="ALTA",$D1138*1,
IF($F1138="MEDIA",$D1138*0.97,
IF($F1138="BAJA",$D1138*0.9,
IF($F1138="LIQUIDAR",_xlfn.XLOOKUP(A1138,Rotación!$A:$A,Rotación!$O:$O,0,0,-1),"")))),"")</f>
        <v>20970000</v>
      </c>
      <c r="I1138" s="13">
        <f>IFERROR(IF($F1138="ALTA",$D1138*0.97,
IF($F1138="MEDIA",$D1138*0.94,
IF($F1138="BAJA",$D1138*0.87,
IF($F1138="LIQUIDAR",_xlfn.XLOOKUP(A1138,Rotación!$A:$A,Rotación!$O:$O,0,0,-1),"")))),"")</f>
        <v>20271000</v>
      </c>
      <c r="J1138" s="13">
        <f>IFERROR(IF($F1138="ALTA",$D1138*0.94,
IF($F1138="MEDIA",$D1138*0.9,
IF($F1138="BAJA",$D1138*0.85,
IF($F1138="LIQUIDAR",_xlfn.XLOOKUP(A1138,Rotación!$A:$A,Rotación!$O:$O,0,0,-1),"")))),"")</f>
        <v>19805000</v>
      </c>
      <c r="K1138" s="13" t="str">
        <f>_xlfn.XLOOKUP(A1138,Rotación!$A:$A,Rotación!$P:$P,"",0,-1)</f>
        <v/>
      </c>
      <c r="L1138" s="25" t="e">
        <f t="shared" si="70"/>
        <v>#VALUE!</v>
      </c>
      <c r="M1138" s="26">
        <f t="shared" si="71"/>
        <v>0.79399141630901282</v>
      </c>
      <c r="N1138" s="22" t="str">
        <f>IFERROR(VLOOKUP(A1138,'Base ATR'!$1:$1048576,2,0),"")</f>
        <v/>
      </c>
      <c r="O1138" s="23" t="str">
        <f t="shared" ca="1" si="72"/>
        <v/>
      </c>
      <c r="P1138" t="str">
        <f t="shared" si="73"/>
        <v/>
      </c>
      <c r="R1138" t="e">
        <f>VLOOKUP(A1138,FORMULA!A:A,1,0)</f>
        <v>#N/A</v>
      </c>
    </row>
    <row r="1139" spans="1:18" x14ac:dyDescent="0.3">
      <c r="A1139" t="s">
        <v>8989</v>
      </c>
      <c r="B1139" t="str">
        <f>IFERROR(VLOOKUP(A1139,'Base ATP'!$1:$1048576,3,0),"")</f>
        <v>KIA</v>
      </c>
      <c r="C1139" s="19" t="str">
        <f>IFERROR(VLOOKUP(A1139,'Base ATP'!$1:$1048576,4,0),"")</f>
        <v>SOLUTO</v>
      </c>
      <c r="D1139" s="20">
        <v>9100000</v>
      </c>
      <c r="E1139" s="20">
        <v>7500000</v>
      </c>
      <c r="F1139" s="13" t="s">
        <v>5397</v>
      </c>
      <c r="G1139" s="13">
        <f>IFERROR(IF($F1139="ALTA",$D1139*1.03,
IF($F1139="MEDIA",$D1139*1,
IF($F1139="BAJA",$D1139*0.92,
IF($F1139="LIQUIDAR",_xlfn.XLOOKUP(A1139,Rotación!$A:$A,Rotación!$O:$O,0,0,-1),"")))),"")</f>
        <v>9373000</v>
      </c>
      <c r="H1139" s="13">
        <f>IFERROR(IF($F1139="ALTA",$D1139*1,
IF($F1139="MEDIA",$D1139*0.97,
IF($F1139="BAJA",$D1139*0.9,
IF($F1139="LIQUIDAR",_xlfn.XLOOKUP(A1139,Rotación!$A:$A,Rotación!$O:$O,0,0,-1),"")))),"")</f>
        <v>9100000</v>
      </c>
      <c r="I1139" s="13">
        <f>IFERROR(IF($F1139="ALTA",$D1139*0.97,
IF($F1139="MEDIA",$D1139*0.94,
IF($F1139="BAJA",$D1139*0.87,
IF($F1139="LIQUIDAR",_xlfn.XLOOKUP(A1139,Rotación!$A:$A,Rotación!$O:$O,0,0,-1),"")))),"")</f>
        <v>8827000</v>
      </c>
      <c r="J1139" s="13">
        <f>IFERROR(IF($F1139="ALTA",$D1139*0.94,
IF($F1139="MEDIA",$D1139*0.9,
IF($F1139="BAJA",$D1139*0.85,
IF($F1139="LIQUIDAR",_xlfn.XLOOKUP(A1139,Rotación!$A:$A,Rotación!$O:$O,0,0,-1),"")))),"")</f>
        <v>8554000</v>
      </c>
      <c r="K1139" s="13" t="str">
        <f>_xlfn.XLOOKUP(A1139,Rotación!$A:$A,Rotación!$P:$P,"",0,-1)</f>
        <v/>
      </c>
      <c r="L1139" s="25" t="e">
        <f t="shared" si="70"/>
        <v>#VALUE!</v>
      </c>
      <c r="M1139" s="26">
        <f t="shared" si="71"/>
        <v>0.82417582417582413</v>
      </c>
      <c r="N1139" s="22" t="str">
        <f>IFERROR(VLOOKUP(A1139,'Base ATR'!$1:$1048576,2,0),"")</f>
        <v/>
      </c>
      <c r="O1139" s="23" t="str">
        <f t="shared" ca="1" si="72"/>
        <v/>
      </c>
      <c r="P1139" t="str">
        <f t="shared" si="73"/>
        <v/>
      </c>
      <c r="R1139" t="e">
        <f>VLOOKUP(A1139,FORMULA!A:A,1,0)</f>
        <v>#N/A</v>
      </c>
    </row>
    <row r="1140" spans="1:18" x14ac:dyDescent="0.3">
      <c r="A1140" t="s">
        <v>8991</v>
      </c>
      <c r="B1140" t="str">
        <f>IFERROR(VLOOKUP(A1140,'Base ATP'!$1:$1048576,3,0),"")</f>
        <v>KIA</v>
      </c>
      <c r="C1140" s="19" t="str">
        <f>IFERROR(VLOOKUP(A1140,'Base ATP'!$1:$1048576,4,0),"")</f>
        <v>SOLUTO</v>
      </c>
      <c r="D1140" s="20">
        <v>9400000</v>
      </c>
      <c r="E1140" s="20">
        <v>7700000</v>
      </c>
      <c r="F1140" s="13" t="s">
        <v>5397</v>
      </c>
      <c r="G1140" s="13">
        <f>IFERROR(IF($F1140="ALTA",$D1140*1.03,
IF($F1140="MEDIA",$D1140*1,
IF($F1140="BAJA",$D1140*0.92,
IF($F1140="LIQUIDAR",_xlfn.XLOOKUP(A1140,Rotación!$A:$A,Rotación!$O:$O,0,0,-1),"")))),"")</f>
        <v>9682000</v>
      </c>
      <c r="H1140" s="13">
        <f>IFERROR(IF($F1140="ALTA",$D1140*1,
IF($F1140="MEDIA",$D1140*0.97,
IF($F1140="BAJA",$D1140*0.9,
IF($F1140="LIQUIDAR",_xlfn.XLOOKUP(A1140,Rotación!$A:$A,Rotación!$O:$O,0,0,-1),"")))),"")</f>
        <v>9400000</v>
      </c>
      <c r="I1140" s="13">
        <f>IFERROR(IF($F1140="ALTA",$D1140*0.97,
IF($F1140="MEDIA",$D1140*0.94,
IF($F1140="BAJA",$D1140*0.87,
IF($F1140="LIQUIDAR",_xlfn.XLOOKUP(A1140,Rotación!$A:$A,Rotación!$O:$O,0,0,-1),"")))),"")</f>
        <v>9118000</v>
      </c>
      <c r="J1140" s="13">
        <f>IFERROR(IF($F1140="ALTA",$D1140*0.94,
IF($F1140="MEDIA",$D1140*0.9,
IF($F1140="BAJA",$D1140*0.85,
IF($F1140="LIQUIDAR",_xlfn.XLOOKUP(A1140,Rotación!$A:$A,Rotación!$O:$O,0,0,-1),"")))),"")</f>
        <v>8836000</v>
      </c>
      <c r="K1140" s="13" t="str">
        <f>_xlfn.XLOOKUP(A1140,Rotación!$A:$A,Rotación!$P:$P,"",0,-1)</f>
        <v/>
      </c>
      <c r="L1140" s="25" t="e">
        <f t="shared" si="70"/>
        <v>#VALUE!</v>
      </c>
      <c r="M1140" s="26">
        <f t="shared" si="71"/>
        <v>0.81914893617021278</v>
      </c>
      <c r="N1140" s="22" t="str">
        <f>IFERROR(VLOOKUP(A1140,'Base ATR'!$1:$1048576,2,0),"")</f>
        <v/>
      </c>
      <c r="O1140" s="23" t="str">
        <f t="shared" ca="1" si="72"/>
        <v/>
      </c>
      <c r="P1140" t="str">
        <f t="shared" si="73"/>
        <v/>
      </c>
      <c r="R1140" t="e">
        <f>VLOOKUP(A1140,FORMULA!A:A,1,0)</f>
        <v>#N/A</v>
      </c>
    </row>
    <row r="1141" spans="1:18" x14ac:dyDescent="0.3">
      <c r="A1141" t="s">
        <v>8993</v>
      </c>
      <c r="B1141" t="str">
        <f>IFERROR(VLOOKUP(A1141,'Base ATP'!$1:$1048576,3,0),"")</f>
        <v>BMW</v>
      </c>
      <c r="C1141" s="19" t="str">
        <f>IFERROR(VLOOKUP(A1141,'Base ATP'!$1:$1048576,4,0),"")</f>
        <v>X5</v>
      </c>
      <c r="D1141" s="20">
        <v>34400000</v>
      </c>
      <c r="E1141" s="20">
        <v>27000000</v>
      </c>
      <c r="F1141" s="13" t="s">
        <v>5398</v>
      </c>
      <c r="G1141" s="13">
        <f>IFERROR(IF($F1141="ALTA",$D1141*1.03,
IF($F1141="MEDIA",$D1141*1,
IF($F1141="BAJA",$D1141*0.92,
IF($F1141="LIQUIDAR",_xlfn.XLOOKUP(A1141,Rotación!$A:$A,Rotación!$O:$O,0,0,-1),"")))),"")</f>
        <v>31648000</v>
      </c>
      <c r="H1141" s="13">
        <f>IFERROR(IF($F1141="ALTA",$D1141*1,
IF($F1141="MEDIA",$D1141*0.97,
IF($F1141="BAJA",$D1141*0.9,
IF($F1141="LIQUIDAR",_xlfn.XLOOKUP(A1141,Rotación!$A:$A,Rotación!$O:$O,0,0,-1),"")))),"")</f>
        <v>30960000</v>
      </c>
      <c r="I1141" s="13">
        <f>IFERROR(IF($F1141="ALTA",$D1141*0.97,
IF($F1141="MEDIA",$D1141*0.94,
IF($F1141="BAJA",$D1141*0.87,
IF($F1141="LIQUIDAR",_xlfn.XLOOKUP(A1141,Rotación!$A:$A,Rotación!$O:$O,0,0,-1),"")))),"")</f>
        <v>29928000</v>
      </c>
      <c r="J1141" s="13">
        <f>IFERROR(IF($F1141="ALTA",$D1141*0.94,
IF($F1141="MEDIA",$D1141*0.9,
IF($F1141="BAJA",$D1141*0.85,
IF($F1141="LIQUIDAR",_xlfn.XLOOKUP(A1141,Rotación!$A:$A,Rotación!$O:$O,0,0,-1),"")))),"")</f>
        <v>29240000</v>
      </c>
      <c r="K1141" s="13" t="str">
        <f>_xlfn.XLOOKUP(A1141,Rotación!$A:$A,Rotación!$P:$P,"",0,-1)</f>
        <v/>
      </c>
      <c r="L1141" s="25" t="e">
        <f t="shared" si="70"/>
        <v>#VALUE!</v>
      </c>
      <c r="M1141" s="26">
        <f t="shared" si="71"/>
        <v>0.78488372093023251</v>
      </c>
      <c r="N1141" s="22" t="str">
        <f>IFERROR(VLOOKUP(A1141,'Base ATR'!$1:$1048576,2,0),"")</f>
        <v/>
      </c>
      <c r="O1141" s="23" t="str">
        <f t="shared" ca="1" si="72"/>
        <v/>
      </c>
      <c r="P1141" t="str">
        <f t="shared" si="73"/>
        <v/>
      </c>
      <c r="R1141" t="e">
        <f>VLOOKUP(A1141,FORMULA!A:A,1,0)</f>
        <v>#N/A</v>
      </c>
    </row>
    <row r="1142" spans="1:18" x14ac:dyDescent="0.3">
      <c r="A1142" t="s">
        <v>8998</v>
      </c>
      <c r="B1142" t="str">
        <f>IFERROR(VLOOKUP(A1142,'Base ATP'!$1:$1048576,3,0),"")</f>
        <v>PEUGEOT</v>
      </c>
      <c r="C1142" s="19">
        <f>IFERROR(VLOOKUP(A1142,'Base ATP'!$1:$1048576,4,0),"")</f>
        <v>5008</v>
      </c>
      <c r="D1142" s="20">
        <v>16100000</v>
      </c>
      <c r="E1142" s="20">
        <v>12500000</v>
      </c>
      <c r="F1142" s="13" t="s">
        <v>4033</v>
      </c>
      <c r="G1142" s="13">
        <f>IFERROR(IF($F1142="ALTA",$D1142*1.03,
IF($F1142="MEDIA",$D1142*1,
IF($F1142="BAJA",$D1142*0.92,
IF($F1142="LIQUIDAR",_xlfn.XLOOKUP(A1142,Rotación!$A:$A,Rotación!$O:$O,0,0,-1),"")))),"")</f>
        <v>16100000</v>
      </c>
      <c r="H1142" s="13">
        <f>IFERROR(IF($F1142="ALTA",$D1142*1,
IF($F1142="MEDIA",$D1142*0.97,
IF($F1142="BAJA",$D1142*0.9,
IF($F1142="LIQUIDAR",_xlfn.XLOOKUP(A1142,Rotación!$A:$A,Rotación!$O:$O,0,0,-1),"")))),"")</f>
        <v>15617000</v>
      </c>
      <c r="I1142" s="13">
        <f>IFERROR(IF($F1142="ALTA",$D1142*0.97,
IF($F1142="MEDIA",$D1142*0.94,
IF($F1142="BAJA",$D1142*0.87,
IF($F1142="LIQUIDAR",_xlfn.XLOOKUP(A1142,Rotación!$A:$A,Rotación!$O:$O,0,0,-1),"")))),"")</f>
        <v>15134000</v>
      </c>
      <c r="J1142" s="13">
        <f>IFERROR(IF($F1142="ALTA",$D1142*0.94,
IF($F1142="MEDIA",$D1142*0.9,
IF($F1142="BAJA",$D1142*0.85,
IF($F1142="LIQUIDAR",_xlfn.XLOOKUP(A1142,Rotación!$A:$A,Rotación!$O:$O,0,0,-1),"")))),"")</f>
        <v>14490000</v>
      </c>
      <c r="K1142" s="13" t="str">
        <f>_xlfn.XLOOKUP(A1142,Rotación!$A:$A,Rotación!$P:$P,"",0,-1)</f>
        <v/>
      </c>
      <c r="L1142" s="25" t="e">
        <f t="shared" si="70"/>
        <v>#VALUE!</v>
      </c>
      <c r="M1142" s="26">
        <f t="shared" si="71"/>
        <v>0.77639751552795033</v>
      </c>
      <c r="N1142" s="22" t="str">
        <f>IFERROR(VLOOKUP(A1142,'Base ATR'!$1:$1048576,2,0),"")</f>
        <v/>
      </c>
      <c r="O1142" s="23" t="str">
        <f t="shared" ca="1" si="72"/>
        <v/>
      </c>
      <c r="P1142" t="str">
        <f t="shared" si="73"/>
        <v/>
      </c>
      <c r="R1142" t="e">
        <f>VLOOKUP(A1142,FORMULA!A:A,1,0)</f>
        <v>#N/A</v>
      </c>
    </row>
    <row r="1143" spans="1:18" x14ac:dyDescent="0.3">
      <c r="A1143" t="s">
        <v>8985</v>
      </c>
      <c r="B1143" t="str">
        <f>IFERROR(VLOOKUP(A1143,'Base ATP'!$1:$1048576,3,0),"")</f>
        <v>CHEVROLET</v>
      </c>
      <c r="C1143" s="19" t="str">
        <f>IFERROR(VLOOKUP(A1143,'Base ATP'!$1:$1048576,4,0),"")</f>
        <v>SILVERADO</v>
      </c>
      <c r="D1143" s="20">
        <v>35800000</v>
      </c>
      <c r="E1143" s="20">
        <v>28000000</v>
      </c>
      <c r="F1143" s="13" t="s">
        <v>5398</v>
      </c>
      <c r="G1143" s="13">
        <f>IFERROR(IF($F1143="ALTA",$D1143*1.03,
IF($F1143="MEDIA",$D1143*1,
IF($F1143="BAJA",$D1143*0.92,
IF($F1143="LIQUIDAR",_xlfn.XLOOKUP(A1143,Rotación!$A:$A,Rotación!$O:$O,0,0,-1),"")))),"")</f>
        <v>32936000</v>
      </c>
      <c r="H1143" s="13">
        <f>IFERROR(IF($F1143="ALTA",$D1143*1,
IF($F1143="MEDIA",$D1143*0.97,
IF($F1143="BAJA",$D1143*0.9,
IF($F1143="LIQUIDAR",_xlfn.XLOOKUP(A1143,Rotación!$A:$A,Rotación!$O:$O,0,0,-1),"")))),"")</f>
        <v>32220000</v>
      </c>
      <c r="I1143" s="13">
        <f>IFERROR(IF($F1143="ALTA",$D1143*0.97,
IF($F1143="MEDIA",$D1143*0.94,
IF($F1143="BAJA",$D1143*0.87,
IF($F1143="LIQUIDAR",_xlfn.XLOOKUP(A1143,Rotación!$A:$A,Rotación!$O:$O,0,0,-1),"")))),"")</f>
        <v>31146000</v>
      </c>
      <c r="J1143" s="13">
        <f>IFERROR(IF($F1143="ALTA",$D1143*0.94,
IF($F1143="MEDIA",$D1143*0.9,
IF($F1143="BAJA",$D1143*0.85,
IF($F1143="LIQUIDAR",_xlfn.XLOOKUP(A1143,Rotación!$A:$A,Rotación!$O:$O,0,0,-1),"")))),"")</f>
        <v>30430000</v>
      </c>
      <c r="K1143" s="13" t="str">
        <f>_xlfn.XLOOKUP(A1143,Rotación!$A:$A,Rotación!$P:$P,"",0,-1)</f>
        <v/>
      </c>
      <c r="L1143" s="25" t="e">
        <f t="shared" si="70"/>
        <v>#VALUE!</v>
      </c>
      <c r="M1143" s="26">
        <f t="shared" si="71"/>
        <v>0.78212290502793291</v>
      </c>
      <c r="N1143" s="22" t="str">
        <f>IFERROR(VLOOKUP(A1143,'Base ATR'!$1:$1048576,2,0),"")</f>
        <v/>
      </c>
      <c r="O1143" s="23" t="str">
        <f t="shared" ca="1" si="72"/>
        <v/>
      </c>
      <c r="P1143" t="str">
        <f t="shared" si="73"/>
        <v/>
      </c>
      <c r="R1143" t="e">
        <f>VLOOKUP(A1143,FORMULA!A:A,1,0)</f>
        <v>#N/A</v>
      </c>
    </row>
    <row r="1144" spans="1:18" x14ac:dyDescent="0.3">
      <c r="A1144" t="s">
        <v>9000</v>
      </c>
      <c r="B1144" t="str">
        <f>IFERROR(VLOOKUP(A1144,'Base ATP'!$1:$1048576,3,0),"")</f>
        <v>KIA</v>
      </c>
      <c r="C1144" s="19" t="str">
        <f>IFERROR(VLOOKUP(A1144,'Base ATP'!$1:$1048576,4,0),"")</f>
        <v>MORNING</v>
      </c>
      <c r="D1144" s="20">
        <v>9500000</v>
      </c>
      <c r="E1144" s="20">
        <v>8300000</v>
      </c>
      <c r="F1144" s="13" t="s">
        <v>5397</v>
      </c>
      <c r="G1144" s="13">
        <f>IFERROR(IF($F1144="ALTA",$D1144*1.03,
IF($F1144="MEDIA",$D1144*1,
IF($F1144="BAJA",$D1144*0.92,
IF($F1144="LIQUIDAR",_xlfn.XLOOKUP(A1144,Rotación!$A:$A,Rotación!$O:$O,0,0,-1),"")))),"")</f>
        <v>9785000</v>
      </c>
      <c r="H1144" s="13">
        <f>IFERROR(IF($F1144="ALTA",$D1144*1,
IF($F1144="MEDIA",$D1144*0.97,
IF($F1144="BAJA",$D1144*0.9,
IF($F1144="LIQUIDAR",_xlfn.XLOOKUP(A1144,Rotación!$A:$A,Rotación!$O:$O,0,0,-1),"")))),"")</f>
        <v>9500000</v>
      </c>
      <c r="I1144" s="13">
        <f>IFERROR(IF($F1144="ALTA",$D1144*0.97,
IF($F1144="MEDIA",$D1144*0.94,
IF($F1144="BAJA",$D1144*0.87,
IF($F1144="LIQUIDAR",_xlfn.XLOOKUP(A1144,Rotación!$A:$A,Rotación!$O:$O,0,0,-1),"")))),"")</f>
        <v>9215000</v>
      </c>
      <c r="J1144" s="13">
        <f>IFERROR(IF($F1144="ALTA",$D1144*0.94,
IF($F1144="MEDIA",$D1144*0.9,
IF($F1144="BAJA",$D1144*0.85,
IF($F1144="LIQUIDAR",_xlfn.XLOOKUP(A1144,Rotación!$A:$A,Rotación!$O:$O,0,0,-1),"")))),"")</f>
        <v>8930000</v>
      </c>
      <c r="K1144" s="13" t="str">
        <f>_xlfn.XLOOKUP(A1144,Rotación!$A:$A,Rotación!$P:$P,"",0,-1)</f>
        <v/>
      </c>
      <c r="L1144" s="25" t="e">
        <f t="shared" si="70"/>
        <v>#VALUE!</v>
      </c>
      <c r="M1144" s="26">
        <f t="shared" si="71"/>
        <v>0.87368421052631584</v>
      </c>
      <c r="N1144" s="22" t="str">
        <f>IFERROR(VLOOKUP(A1144,'Base ATR'!$1:$1048576,2,0),"")</f>
        <v/>
      </c>
      <c r="O1144" s="23" t="str">
        <f t="shared" ca="1" si="72"/>
        <v/>
      </c>
      <c r="P1144" t="str">
        <f t="shared" si="73"/>
        <v/>
      </c>
      <c r="R1144" t="e">
        <f>VLOOKUP(A1144,FORMULA!A:A,1,0)</f>
        <v>#N/A</v>
      </c>
    </row>
    <row r="1145" spans="1:18" x14ac:dyDescent="0.3">
      <c r="A1145" t="s">
        <v>8630</v>
      </c>
      <c r="B1145" t="str">
        <f>IFERROR(VLOOKUP(A1145,'Base ATP'!$1:$1048576,3,0),"")</f>
        <v>DFSK</v>
      </c>
      <c r="C1145" s="19">
        <f>IFERROR(VLOOKUP(A1145,'Base ATP'!$1:$1048576,4,0),"")</f>
        <v>600</v>
      </c>
      <c r="D1145" s="20">
        <v>19700000</v>
      </c>
      <c r="E1145" s="20">
        <v>16500000</v>
      </c>
      <c r="F1145" s="13" t="s">
        <v>4033</v>
      </c>
      <c r="G1145" s="13">
        <f>IFERROR(IF($F1145="ALTA",$D1145*1.03,
IF($F1145="MEDIA",$D1145*1,
IF($F1145="BAJA",$D1145*0.92,
IF($F1145="LIQUIDAR",_xlfn.XLOOKUP(A1145,Rotación!$A:$A,Rotación!$O:$O,0,0,-1),"")))),"")</f>
        <v>19700000</v>
      </c>
      <c r="H1145" s="13">
        <f>IFERROR(IF($F1145="ALTA",$D1145*1,
IF($F1145="MEDIA",$D1145*0.97,
IF($F1145="BAJA",$D1145*0.9,
IF($F1145="LIQUIDAR",_xlfn.XLOOKUP(A1145,Rotación!$A:$A,Rotación!$O:$O,0,0,-1),"")))),"")</f>
        <v>19109000</v>
      </c>
      <c r="I1145" s="13">
        <f>IFERROR(IF($F1145="ALTA",$D1145*0.97,
IF($F1145="MEDIA",$D1145*0.94,
IF($F1145="BAJA",$D1145*0.87,
IF($F1145="LIQUIDAR",_xlfn.XLOOKUP(A1145,Rotación!$A:$A,Rotación!$O:$O,0,0,-1),"")))),"")</f>
        <v>18518000</v>
      </c>
      <c r="J1145" s="13">
        <f>IFERROR(IF($F1145="ALTA",$D1145*0.94,
IF($F1145="MEDIA",$D1145*0.9,
IF($F1145="BAJA",$D1145*0.85,
IF($F1145="LIQUIDAR",_xlfn.XLOOKUP(A1145,Rotación!$A:$A,Rotación!$O:$O,0,0,-1),"")))),"")</f>
        <v>17730000</v>
      </c>
      <c r="K1145" s="13" t="str">
        <f>_xlfn.XLOOKUP(A1145,Rotación!$A:$A,Rotación!$P:$P,"",0,-1)</f>
        <v/>
      </c>
      <c r="L1145" s="25" t="e">
        <f t="shared" si="70"/>
        <v>#VALUE!</v>
      </c>
      <c r="M1145" s="26">
        <f t="shared" si="71"/>
        <v>0.8375634517766497</v>
      </c>
      <c r="N1145" s="22">
        <f>IFERROR(VLOOKUP(A1145,'Base ATR'!$1:$1048576,2,0),"")</f>
        <v>46168.535416666666</v>
      </c>
      <c r="O1145" s="23">
        <f t="shared" ca="1" si="72"/>
        <v>57.464583333334303</v>
      </c>
      <c r="P1145" t="str">
        <f t="shared" si="73"/>
        <v>SOBRE MERCADO</v>
      </c>
      <c r="R1145" t="e">
        <f>VLOOKUP(A1145,FORMULA!A:A,1,0)</f>
        <v>#N/A</v>
      </c>
    </row>
    <row r="1146" spans="1:18" x14ac:dyDescent="0.3">
      <c r="A1146" t="s">
        <v>9004</v>
      </c>
      <c r="B1146" t="str">
        <f>IFERROR(VLOOKUP(A1146,'Base ATP'!$1:$1048576,3,0),"")</f>
        <v>PEUGEOT</v>
      </c>
      <c r="C1146" s="19" t="str">
        <f>IFERROR(VLOOKUP(A1146,'Base ATP'!$1:$1048576,4,0),"")</f>
        <v>NUEVO 3008</v>
      </c>
      <c r="D1146" s="20">
        <v>13100000</v>
      </c>
      <c r="E1146" s="20">
        <v>10500000</v>
      </c>
      <c r="F1146" s="13" t="s">
        <v>5398</v>
      </c>
      <c r="G1146" s="13">
        <f>IFERROR(IF($F1146="ALTA",$D1146*1.03,
IF($F1146="MEDIA",$D1146*1,
IF($F1146="BAJA",$D1146*0.92,
IF($F1146="LIQUIDAR",_xlfn.XLOOKUP(A1146,Rotación!$A:$A,Rotación!$O:$O,0,0,-1),"")))),"")</f>
        <v>12052000</v>
      </c>
      <c r="H1146" s="13">
        <f>IFERROR(IF($F1146="ALTA",$D1146*1,
IF($F1146="MEDIA",$D1146*0.97,
IF($F1146="BAJA",$D1146*0.9,
IF($F1146="LIQUIDAR",_xlfn.XLOOKUP(A1146,Rotación!$A:$A,Rotación!$O:$O,0,0,-1),"")))),"")</f>
        <v>11790000</v>
      </c>
      <c r="I1146" s="13">
        <f>IFERROR(IF($F1146="ALTA",$D1146*0.97,
IF($F1146="MEDIA",$D1146*0.94,
IF($F1146="BAJA",$D1146*0.87,
IF($F1146="LIQUIDAR",_xlfn.XLOOKUP(A1146,Rotación!$A:$A,Rotación!$O:$O,0,0,-1),"")))),"")</f>
        <v>11397000</v>
      </c>
      <c r="J1146" s="13">
        <f>IFERROR(IF($F1146="ALTA",$D1146*0.94,
IF($F1146="MEDIA",$D1146*0.9,
IF($F1146="BAJA",$D1146*0.85,
IF($F1146="LIQUIDAR",_xlfn.XLOOKUP(A1146,Rotación!$A:$A,Rotación!$O:$O,0,0,-1),"")))),"")</f>
        <v>11135000</v>
      </c>
      <c r="K1146" s="13" t="str">
        <f>_xlfn.XLOOKUP(A1146,Rotación!$A:$A,Rotación!$P:$P,"",0,-1)</f>
        <v/>
      </c>
      <c r="L1146" s="25" t="e">
        <f t="shared" si="70"/>
        <v>#VALUE!</v>
      </c>
      <c r="M1146" s="26">
        <f t="shared" si="71"/>
        <v>0.80152671755725191</v>
      </c>
      <c r="N1146" s="22" t="str">
        <f>IFERROR(VLOOKUP(A1146,'Base ATR'!$1:$1048576,2,0),"")</f>
        <v/>
      </c>
      <c r="O1146" s="23" t="str">
        <f t="shared" ca="1" si="72"/>
        <v/>
      </c>
      <c r="P1146" t="str">
        <f t="shared" si="73"/>
        <v/>
      </c>
      <c r="R1146" t="e">
        <f>VLOOKUP(A1146,FORMULA!A:A,1,0)</f>
        <v>#N/A</v>
      </c>
    </row>
    <row r="1147" spans="1:18" x14ac:dyDescent="0.3">
      <c r="A1147" t="s">
        <v>9006</v>
      </c>
      <c r="B1147" t="str">
        <f>IFERROR(VLOOKUP(A1147,'Base ATP'!$1:$1048576,3,0),"")</f>
        <v>RAM</v>
      </c>
      <c r="C1147" s="19">
        <f>IFERROR(VLOOKUP(A1147,'Base ATP'!$1:$1048576,4,0),"")</f>
        <v>1200</v>
      </c>
      <c r="D1147" s="20">
        <v>13100000</v>
      </c>
      <c r="E1147" s="20">
        <v>10500000</v>
      </c>
      <c r="F1147" s="13" t="s">
        <v>4033</v>
      </c>
      <c r="G1147" s="13">
        <f>IFERROR(IF($F1147="ALTA",$D1147*1.03,
IF($F1147="MEDIA",$D1147*1,
IF($F1147="BAJA",$D1147*0.92,
IF($F1147="LIQUIDAR",_xlfn.XLOOKUP(A1147,Rotación!$A:$A,Rotación!$O:$O,0,0,-1),"")))),"")</f>
        <v>13100000</v>
      </c>
      <c r="H1147" s="13">
        <f>IFERROR(IF($F1147="ALTA",$D1147*1,
IF($F1147="MEDIA",$D1147*0.97,
IF($F1147="BAJA",$D1147*0.9,
IF($F1147="LIQUIDAR",_xlfn.XLOOKUP(A1147,Rotación!$A:$A,Rotación!$O:$O,0,0,-1),"")))),"")</f>
        <v>12707000</v>
      </c>
      <c r="I1147" s="13">
        <f>IFERROR(IF($F1147="ALTA",$D1147*0.97,
IF($F1147="MEDIA",$D1147*0.94,
IF($F1147="BAJA",$D1147*0.87,
IF($F1147="LIQUIDAR",_xlfn.XLOOKUP(A1147,Rotación!$A:$A,Rotación!$O:$O,0,0,-1),"")))),"")</f>
        <v>12314000</v>
      </c>
      <c r="J1147" s="13">
        <f>IFERROR(IF($F1147="ALTA",$D1147*0.94,
IF($F1147="MEDIA",$D1147*0.9,
IF($F1147="BAJA",$D1147*0.85,
IF($F1147="LIQUIDAR",_xlfn.XLOOKUP(A1147,Rotación!$A:$A,Rotación!$O:$O,0,0,-1),"")))),"")</f>
        <v>11790000</v>
      </c>
      <c r="K1147" s="13" t="str">
        <f>_xlfn.XLOOKUP(A1147,Rotación!$A:$A,Rotación!$P:$P,"",0,-1)</f>
        <v/>
      </c>
      <c r="L1147" s="25" t="e">
        <f t="shared" si="70"/>
        <v>#VALUE!</v>
      </c>
      <c r="M1147" s="26">
        <f t="shared" si="71"/>
        <v>0.80152671755725191</v>
      </c>
      <c r="N1147" s="22" t="str">
        <f>IFERROR(VLOOKUP(A1147,'Base ATR'!$1:$1048576,2,0),"")</f>
        <v/>
      </c>
      <c r="O1147" s="23" t="str">
        <f t="shared" ca="1" si="72"/>
        <v/>
      </c>
      <c r="P1147" t="str">
        <f t="shared" si="73"/>
        <v/>
      </c>
      <c r="R1147" t="e">
        <f>VLOOKUP(A1147,FORMULA!A:A,1,0)</f>
        <v>#N/A</v>
      </c>
    </row>
    <row r="1148" spans="1:18" x14ac:dyDescent="0.3">
      <c r="A1148" t="s">
        <v>9009</v>
      </c>
      <c r="B1148" t="str">
        <f>IFERROR(VLOOKUP(A1148,'Base ATP'!$1:$1048576,3,0),"")</f>
        <v>SSANGYONG</v>
      </c>
      <c r="C1148" s="19" t="str">
        <f>IFERROR(VLOOKUP(A1148,'Base ATP'!$1:$1048576,4,0),"")</f>
        <v>NEW REXTON</v>
      </c>
      <c r="D1148" s="20">
        <v>31300000</v>
      </c>
      <c r="E1148" s="20">
        <v>25000000</v>
      </c>
      <c r="F1148" s="13" t="s">
        <v>4033</v>
      </c>
      <c r="G1148" s="13">
        <f>IFERROR(IF($F1148="ALTA",$D1148*1.03,
IF($F1148="MEDIA",$D1148*1,
IF($F1148="BAJA",$D1148*0.92,
IF($F1148="LIQUIDAR",_xlfn.XLOOKUP(A1148,Rotación!$A:$A,Rotación!$O:$O,0,0,-1),"")))),"")</f>
        <v>31300000</v>
      </c>
      <c r="H1148" s="13">
        <f>IFERROR(IF($F1148="ALTA",$D1148*1,
IF($F1148="MEDIA",$D1148*0.97,
IF($F1148="BAJA",$D1148*0.9,
IF($F1148="LIQUIDAR",_xlfn.XLOOKUP(A1148,Rotación!$A:$A,Rotación!$O:$O,0,0,-1),"")))),"")</f>
        <v>30361000</v>
      </c>
      <c r="I1148" s="13">
        <f>IFERROR(IF($F1148="ALTA",$D1148*0.97,
IF($F1148="MEDIA",$D1148*0.94,
IF($F1148="BAJA",$D1148*0.87,
IF($F1148="LIQUIDAR",_xlfn.XLOOKUP(A1148,Rotación!$A:$A,Rotación!$O:$O,0,0,-1),"")))),"")</f>
        <v>29422000</v>
      </c>
      <c r="J1148" s="13">
        <f>IFERROR(IF($F1148="ALTA",$D1148*0.94,
IF($F1148="MEDIA",$D1148*0.9,
IF($F1148="BAJA",$D1148*0.85,
IF($F1148="LIQUIDAR",_xlfn.XLOOKUP(A1148,Rotación!$A:$A,Rotación!$O:$O,0,0,-1),"")))),"")</f>
        <v>28170000</v>
      </c>
      <c r="K1148" s="13" t="str">
        <f>_xlfn.XLOOKUP(A1148,Rotación!$A:$A,Rotación!$P:$P,"",0,-1)</f>
        <v/>
      </c>
      <c r="L1148" s="25" t="e">
        <f t="shared" si="70"/>
        <v>#VALUE!</v>
      </c>
      <c r="M1148" s="26">
        <f t="shared" si="71"/>
        <v>0.79872204472843455</v>
      </c>
      <c r="N1148" s="22" t="str">
        <f>IFERROR(VLOOKUP(A1148,'Base ATR'!$1:$1048576,2,0),"")</f>
        <v/>
      </c>
      <c r="O1148" s="23" t="str">
        <f t="shared" ca="1" si="72"/>
        <v/>
      </c>
      <c r="P1148" t="str">
        <f t="shared" si="73"/>
        <v/>
      </c>
      <c r="R1148" t="e">
        <f>VLOOKUP(A1148,FORMULA!A:A,1,0)</f>
        <v>#N/A</v>
      </c>
    </row>
    <row r="1149" spans="1:18" x14ac:dyDescent="0.3">
      <c r="A1149" t="s">
        <v>9012</v>
      </c>
      <c r="B1149" t="str">
        <f>IFERROR(VLOOKUP(A1149,'Base ATP'!$1:$1048576,3,0),"")</f>
        <v>PEUGEOT</v>
      </c>
      <c r="C1149" s="19" t="str">
        <f>IFERROR(VLOOKUP(A1149,'Base ATP'!$1:$1048576,4,0),"")</f>
        <v>NUEVO 3008</v>
      </c>
      <c r="D1149" s="20">
        <v>15300000</v>
      </c>
      <c r="E1149" s="20">
        <v>12300000</v>
      </c>
      <c r="F1149" s="13" t="s">
        <v>5398</v>
      </c>
      <c r="G1149" s="13">
        <f>IFERROR(IF($F1149="ALTA",$D1149*1.03,
IF($F1149="MEDIA",$D1149*1,
IF($F1149="BAJA",$D1149*0.92,
IF($F1149="LIQUIDAR",_xlfn.XLOOKUP(A1149,Rotación!$A:$A,Rotación!$O:$O,0,0,-1),"")))),"")</f>
        <v>14076000</v>
      </c>
      <c r="H1149" s="13">
        <f>IFERROR(IF($F1149="ALTA",$D1149*1,
IF($F1149="MEDIA",$D1149*0.97,
IF($F1149="BAJA",$D1149*0.9,
IF($F1149="LIQUIDAR",_xlfn.XLOOKUP(A1149,Rotación!$A:$A,Rotación!$O:$O,0,0,-1),"")))),"")</f>
        <v>13770000</v>
      </c>
      <c r="I1149" s="13">
        <f>IFERROR(IF($F1149="ALTA",$D1149*0.97,
IF($F1149="MEDIA",$D1149*0.94,
IF($F1149="BAJA",$D1149*0.87,
IF($F1149="LIQUIDAR",_xlfn.XLOOKUP(A1149,Rotación!$A:$A,Rotación!$O:$O,0,0,-1),"")))),"")</f>
        <v>13311000</v>
      </c>
      <c r="J1149" s="13">
        <f>IFERROR(IF($F1149="ALTA",$D1149*0.94,
IF($F1149="MEDIA",$D1149*0.9,
IF($F1149="BAJA",$D1149*0.85,
IF($F1149="LIQUIDAR",_xlfn.XLOOKUP(A1149,Rotación!$A:$A,Rotación!$O:$O,0,0,-1),"")))),"")</f>
        <v>13005000</v>
      </c>
      <c r="K1149" s="13" t="str">
        <f>_xlfn.XLOOKUP(A1149,Rotación!$A:$A,Rotación!$P:$P,"",0,-1)</f>
        <v/>
      </c>
      <c r="L1149" s="25" t="e">
        <f t="shared" si="70"/>
        <v>#VALUE!</v>
      </c>
      <c r="M1149" s="26">
        <f t="shared" si="71"/>
        <v>0.80392156862745101</v>
      </c>
      <c r="N1149" s="22" t="str">
        <f>IFERROR(VLOOKUP(A1149,'Base ATR'!$1:$1048576,2,0),"")</f>
        <v/>
      </c>
      <c r="O1149" s="23" t="str">
        <f t="shared" ca="1" si="72"/>
        <v/>
      </c>
      <c r="P1149" t="str">
        <f t="shared" si="73"/>
        <v/>
      </c>
      <c r="R1149" t="e">
        <f>VLOOKUP(A1149,FORMULA!A:A,1,0)</f>
        <v>#N/A</v>
      </c>
    </row>
    <row r="1150" spans="1:18" x14ac:dyDescent="0.3">
      <c r="A1150" t="s">
        <v>8692</v>
      </c>
      <c r="B1150" t="str">
        <f>IFERROR(VLOOKUP(A1150,'Base ATP'!$1:$1048576,3,0),"")</f>
        <v>SSANGYONG</v>
      </c>
      <c r="C1150" s="19" t="str">
        <f>IFERROR(VLOOKUP(A1150,'Base ATP'!$1:$1048576,4,0),"")</f>
        <v>NEW KORANDO</v>
      </c>
      <c r="D1150" s="20">
        <v>13000000</v>
      </c>
      <c r="E1150" s="20">
        <v>10800000</v>
      </c>
      <c r="F1150" s="13" t="s">
        <v>4033</v>
      </c>
      <c r="G1150" s="13">
        <f>IFERROR(IF($F1150="ALTA",$D1150*1.03,
IF($F1150="MEDIA",$D1150*1,
IF($F1150="BAJA",$D1150*0.92,
IF($F1150="LIQUIDAR",_xlfn.XLOOKUP(A1150,Rotación!$A:$A,Rotación!$O:$O,0,0,-1),"")))),"")</f>
        <v>13000000</v>
      </c>
      <c r="H1150" s="13">
        <f>IFERROR(IF($F1150="ALTA",$D1150*1,
IF($F1150="MEDIA",$D1150*0.97,
IF($F1150="BAJA",$D1150*0.9,
IF($F1150="LIQUIDAR",_xlfn.XLOOKUP(A1150,Rotación!$A:$A,Rotación!$O:$O,0,0,-1),"")))),"")</f>
        <v>12610000</v>
      </c>
      <c r="I1150" s="13">
        <f>IFERROR(IF($F1150="ALTA",$D1150*0.97,
IF($F1150="MEDIA",$D1150*0.94,
IF($F1150="BAJA",$D1150*0.87,
IF($F1150="LIQUIDAR",_xlfn.XLOOKUP(A1150,Rotación!$A:$A,Rotación!$O:$O,0,0,-1),"")))),"")</f>
        <v>12220000</v>
      </c>
      <c r="J1150" s="13">
        <f>IFERROR(IF($F1150="ALTA",$D1150*0.94,
IF($F1150="MEDIA",$D1150*0.9,
IF($F1150="BAJA",$D1150*0.85,
IF($F1150="LIQUIDAR",_xlfn.XLOOKUP(A1150,Rotación!$A:$A,Rotación!$O:$O,0,0,-1),"")))),"")</f>
        <v>11700000</v>
      </c>
      <c r="K1150" s="13" t="str">
        <f>_xlfn.XLOOKUP(A1150,Rotación!$A:$A,Rotación!$P:$P,"",0,-1)</f>
        <v/>
      </c>
      <c r="L1150" s="25" t="e">
        <f t="shared" si="70"/>
        <v>#VALUE!</v>
      </c>
      <c r="M1150" s="26">
        <f t="shared" si="71"/>
        <v>0.83076923076923082</v>
      </c>
      <c r="N1150" s="22">
        <f>IFERROR(VLOOKUP(A1150,'Base ATR'!$1:$1048576,2,0),"")</f>
        <v>46184.645138888889</v>
      </c>
      <c r="O1150" s="23">
        <f t="shared" ca="1" si="72"/>
        <v>41.354861111110949</v>
      </c>
      <c r="P1150" t="str">
        <f t="shared" si="73"/>
        <v>SOBRE MERCADO</v>
      </c>
      <c r="R1150" t="e">
        <f>VLOOKUP(A1150,FORMULA!A:A,1,0)</f>
        <v>#N/A</v>
      </c>
    </row>
    <row r="1151" spans="1:18" x14ac:dyDescent="0.3">
      <c r="A1151" t="s">
        <v>9017</v>
      </c>
      <c r="B1151" t="str">
        <f>IFERROR(VLOOKUP(A1151,'Base ATP'!$1:$1048576,3,0),"")</f>
        <v>MITSUBISHI</v>
      </c>
      <c r="C1151" s="19" t="str">
        <f>IFERROR(VLOOKUP(A1151,'Base ATP'!$1:$1048576,4,0),"")</f>
        <v>XPANDER</v>
      </c>
      <c r="D1151" s="20">
        <v>16200000</v>
      </c>
      <c r="E1151" s="20">
        <v>13200000</v>
      </c>
      <c r="F1151" s="13" t="s">
        <v>4033</v>
      </c>
      <c r="G1151" s="13">
        <f>IFERROR(IF($F1151="ALTA",$D1151*1.03,
IF($F1151="MEDIA",$D1151*1,
IF($F1151="BAJA",$D1151*0.92,
IF($F1151="LIQUIDAR",_xlfn.XLOOKUP(A1151,Rotación!$A:$A,Rotación!$O:$O,0,0,-1),"")))),"")</f>
        <v>16200000</v>
      </c>
      <c r="H1151" s="13">
        <f>IFERROR(IF($F1151="ALTA",$D1151*1,
IF($F1151="MEDIA",$D1151*0.97,
IF($F1151="BAJA",$D1151*0.9,
IF($F1151="LIQUIDAR",_xlfn.XLOOKUP(A1151,Rotación!$A:$A,Rotación!$O:$O,0,0,-1),"")))),"")</f>
        <v>15714000</v>
      </c>
      <c r="I1151" s="13">
        <f>IFERROR(IF($F1151="ALTA",$D1151*0.97,
IF($F1151="MEDIA",$D1151*0.94,
IF($F1151="BAJA",$D1151*0.87,
IF($F1151="LIQUIDAR",_xlfn.XLOOKUP(A1151,Rotación!$A:$A,Rotación!$O:$O,0,0,-1),"")))),"")</f>
        <v>15228000</v>
      </c>
      <c r="J1151" s="13">
        <f>IFERROR(IF($F1151="ALTA",$D1151*0.94,
IF($F1151="MEDIA",$D1151*0.9,
IF($F1151="BAJA",$D1151*0.85,
IF($F1151="LIQUIDAR",_xlfn.XLOOKUP(A1151,Rotación!$A:$A,Rotación!$O:$O,0,0,-1),"")))),"")</f>
        <v>14580000</v>
      </c>
      <c r="K1151" s="13" t="str">
        <f>_xlfn.XLOOKUP(A1151,Rotación!$A:$A,Rotación!$P:$P,"",0,-1)</f>
        <v/>
      </c>
      <c r="L1151" s="25" t="e">
        <f t="shared" si="70"/>
        <v>#VALUE!</v>
      </c>
      <c r="M1151" s="26">
        <f t="shared" si="71"/>
        <v>0.81481481481481477</v>
      </c>
      <c r="N1151" s="22" t="str">
        <f>IFERROR(VLOOKUP(A1151,'Base ATR'!$1:$1048576,2,0),"")</f>
        <v/>
      </c>
      <c r="O1151" s="23" t="str">
        <f t="shared" ca="1" si="72"/>
        <v/>
      </c>
      <c r="P1151" t="str">
        <f t="shared" si="73"/>
        <v/>
      </c>
      <c r="R1151" t="e">
        <f>VLOOKUP(A1151,FORMULA!A:A,1,0)</f>
        <v>#N/A</v>
      </c>
    </row>
    <row r="1152" spans="1:18" x14ac:dyDescent="0.3">
      <c r="A1152" t="s">
        <v>9019</v>
      </c>
      <c r="B1152" t="str">
        <f>IFERROR(VLOOKUP(A1152,'Base ATP'!$1:$1048576,3,0),"")</f>
        <v>CHEVROLET</v>
      </c>
      <c r="C1152" s="19" t="str">
        <f>IFERROR(VLOOKUP(A1152,'Base ATP'!$1:$1048576,4,0),"")</f>
        <v>ONIX</v>
      </c>
      <c r="D1152" s="20">
        <v>8300000</v>
      </c>
      <c r="E1152" s="20">
        <v>6700000</v>
      </c>
      <c r="F1152" s="13" t="s">
        <v>4033</v>
      </c>
      <c r="G1152" s="13">
        <f>IFERROR(IF($F1152="ALTA",$D1152*1.03,
IF($F1152="MEDIA",$D1152*1,
IF($F1152="BAJA",$D1152*0.92,
IF($F1152="LIQUIDAR",_xlfn.XLOOKUP(A1152,Rotación!$A:$A,Rotación!$O:$O,0,0,-1),"")))),"")</f>
        <v>8300000</v>
      </c>
      <c r="H1152" s="13">
        <f>IFERROR(IF($F1152="ALTA",$D1152*1,
IF($F1152="MEDIA",$D1152*0.97,
IF($F1152="BAJA",$D1152*0.9,
IF($F1152="LIQUIDAR",_xlfn.XLOOKUP(A1152,Rotación!$A:$A,Rotación!$O:$O,0,0,-1),"")))),"")</f>
        <v>8051000</v>
      </c>
      <c r="I1152" s="13">
        <f>IFERROR(IF($F1152="ALTA",$D1152*0.97,
IF($F1152="MEDIA",$D1152*0.94,
IF($F1152="BAJA",$D1152*0.87,
IF($F1152="LIQUIDAR",_xlfn.XLOOKUP(A1152,Rotación!$A:$A,Rotación!$O:$O,0,0,-1),"")))),"")</f>
        <v>7802000</v>
      </c>
      <c r="J1152" s="13">
        <f>IFERROR(IF($F1152="ALTA",$D1152*0.94,
IF($F1152="MEDIA",$D1152*0.9,
IF($F1152="BAJA",$D1152*0.85,
IF($F1152="LIQUIDAR",_xlfn.XLOOKUP(A1152,Rotación!$A:$A,Rotación!$O:$O,0,0,-1),"")))),"")</f>
        <v>7470000</v>
      </c>
      <c r="K1152" s="13" t="str">
        <f>_xlfn.XLOOKUP(A1152,Rotación!$A:$A,Rotación!$P:$P,"",0,-1)</f>
        <v/>
      </c>
      <c r="L1152" s="25" t="e">
        <f t="shared" si="70"/>
        <v>#VALUE!</v>
      </c>
      <c r="M1152" s="26">
        <f t="shared" si="71"/>
        <v>0.80722891566265065</v>
      </c>
      <c r="N1152" s="22" t="str">
        <f>IFERROR(VLOOKUP(A1152,'Base ATR'!$1:$1048576,2,0),"")</f>
        <v/>
      </c>
      <c r="O1152" s="23" t="str">
        <f t="shared" ca="1" si="72"/>
        <v/>
      </c>
      <c r="P1152" t="str">
        <f t="shared" si="73"/>
        <v/>
      </c>
      <c r="R1152" t="e">
        <f>VLOOKUP(A1152,FORMULA!A:A,1,0)</f>
        <v>#N/A</v>
      </c>
    </row>
    <row r="1153" spans="1:18" x14ac:dyDescent="0.3">
      <c r="A1153" t="s">
        <v>9021</v>
      </c>
      <c r="B1153" t="str">
        <f>IFERROR(VLOOKUP(A1153,'Base ATP'!$1:$1048576,3,0),"")</f>
        <v>GAC MOTOR</v>
      </c>
      <c r="C1153" s="19" t="str">
        <f>IFERROR(VLOOKUP(A1153,'Base ATP'!$1:$1048576,4,0),"")</f>
        <v>GS3</v>
      </c>
      <c r="D1153" s="20">
        <v>10200000</v>
      </c>
      <c r="E1153" s="20">
        <v>7700000</v>
      </c>
      <c r="F1153" s="13" t="s">
        <v>4033</v>
      </c>
      <c r="G1153" s="13">
        <f>IFERROR(IF($F1153="ALTA",$D1153*1.03,
IF($F1153="MEDIA",$D1153*1,
IF($F1153="BAJA",$D1153*0.92,
IF($F1153="LIQUIDAR",_xlfn.XLOOKUP(A1153,Rotación!$A:$A,Rotación!$O:$O,0,0,-1),"")))),"")</f>
        <v>10200000</v>
      </c>
      <c r="H1153" s="13">
        <f>IFERROR(IF($F1153="ALTA",$D1153*1,
IF($F1153="MEDIA",$D1153*0.97,
IF($F1153="BAJA",$D1153*0.9,
IF($F1153="LIQUIDAR",_xlfn.XLOOKUP(A1153,Rotación!$A:$A,Rotación!$O:$O,0,0,-1),"")))),"")</f>
        <v>9894000</v>
      </c>
      <c r="I1153" s="13">
        <f>IFERROR(IF($F1153="ALTA",$D1153*0.97,
IF($F1153="MEDIA",$D1153*0.94,
IF($F1153="BAJA",$D1153*0.87,
IF($F1153="LIQUIDAR",_xlfn.XLOOKUP(A1153,Rotación!$A:$A,Rotación!$O:$O,0,0,-1),"")))),"")</f>
        <v>9588000</v>
      </c>
      <c r="J1153" s="13">
        <f>IFERROR(IF($F1153="ALTA",$D1153*0.94,
IF($F1153="MEDIA",$D1153*0.9,
IF($F1153="BAJA",$D1153*0.85,
IF($F1153="LIQUIDAR",_xlfn.XLOOKUP(A1153,Rotación!$A:$A,Rotación!$O:$O,0,0,-1),"")))),"")</f>
        <v>9180000</v>
      </c>
      <c r="K1153" s="13" t="str">
        <f>_xlfn.XLOOKUP(A1153,Rotación!$A:$A,Rotación!$P:$P,"",0,-1)</f>
        <v/>
      </c>
      <c r="L1153" s="25" t="e">
        <f t="shared" si="70"/>
        <v>#VALUE!</v>
      </c>
      <c r="M1153" s="26">
        <f t="shared" si="71"/>
        <v>0.75490196078431371</v>
      </c>
      <c r="N1153" s="22" t="str">
        <f>IFERROR(VLOOKUP(A1153,'Base ATR'!$1:$1048576,2,0),"")</f>
        <v/>
      </c>
      <c r="O1153" s="23" t="str">
        <f t="shared" ca="1" si="72"/>
        <v/>
      </c>
      <c r="P1153" t="str">
        <f t="shared" si="73"/>
        <v/>
      </c>
      <c r="R1153" t="e">
        <f>VLOOKUP(A1153,FORMULA!A:A,1,0)</f>
        <v>#N/A</v>
      </c>
    </row>
    <row r="1154" spans="1:18" x14ac:dyDescent="0.3">
      <c r="A1154" t="s">
        <v>9024</v>
      </c>
      <c r="B1154" t="str">
        <f>IFERROR(VLOOKUP(A1154,'Base ATP'!$1:$1048576,3,0),"")</f>
        <v>PEUGEOT</v>
      </c>
      <c r="C1154" s="19" t="str">
        <f>IFERROR(VLOOKUP(A1154,'Base ATP'!$1:$1048576,4,0),"")</f>
        <v>NUEVO 208</v>
      </c>
      <c r="D1154" s="20">
        <v>9800000</v>
      </c>
      <c r="E1154" s="20">
        <v>7800000</v>
      </c>
      <c r="F1154" s="13" t="s">
        <v>4033</v>
      </c>
      <c r="G1154" s="13">
        <f>IFERROR(IF($F1154="ALTA",$D1154*1.03,
IF($F1154="MEDIA",$D1154*1,
IF($F1154="BAJA",$D1154*0.92,
IF($F1154="LIQUIDAR",_xlfn.XLOOKUP(A1154,Rotación!$A:$A,Rotación!$O:$O,0,0,-1),"")))),"")</f>
        <v>9800000</v>
      </c>
      <c r="H1154" s="13">
        <f>IFERROR(IF($F1154="ALTA",$D1154*1,
IF($F1154="MEDIA",$D1154*0.97,
IF($F1154="BAJA",$D1154*0.9,
IF($F1154="LIQUIDAR",_xlfn.XLOOKUP(A1154,Rotación!$A:$A,Rotación!$O:$O,0,0,-1),"")))),"")</f>
        <v>9506000</v>
      </c>
      <c r="I1154" s="13">
        <f>IFERROR(IF($F1154="ALTA",$D1154*0.97,
IF($F1154="MEDIA",$D1154*0.94,
IF($F1154="BAJA",$D1154*0.87,
IF($F1154="LIQUIDAR",_xlfn.XLOOKUP(A1154,Rotación!$A:$A,Rotación!$O:$O,0,0,-1),"")))),"")</f>
        <v>9212000</v>
      </c>
      <c r="J1154" s="13">
        <f>IFERROR(IF($F1154="ALTA",$D1154*0.94,
IF($F1154="MEDIA",$D1154*0.9,
IF($F1154="BAJA",$D1154*0.85,
IF($F1154="LIQUIDAR",_xlfn.XLOOKUP(A1154,Rotación!$A:$A,Rotación!$O:$O,0,0,-1),"")))),"")</f>
        <v>8820000</v>
      </c>
      <c r="K1154" s="13" t="str">
        <f>_xlfn.XLOOKUP(A1154,Rotación!$A:$A,Rotación!$P:$P,"",0,-1)</f>
        <v/>
      </c>
      <c r="L1154" s="25" t="e">
        <f t="shared" ref="L1154:L1217" si="74">K1154-D1154</f>
        <v>#VALUE!</v>
      </c>
      <c r="M1154" s="26">
        <f t="shared" ref="M1154:M1217" si="75">E1154/D1154</f>
        <v>0.79591836734693877</v>
      </c>
      <c r="N1154" s="22" t="str">
        <f>IFERROR(VLOOKUP(A1154,'Base ATR'!$1:$1048576,2,0),"")</f>
        <v/>
      </c>
      <c r="O1154" s="23" t="str">
        <f t="shared" ca="1" si="72"/>
        <v/>
      </c>
      <c r="P1154" t="str">
        <f t="shared" si="73"/>
        <v/>
      </c>
      <c r="R1154" t="e">
        <f>VLOOKUP(A1154,FORMULA!A:A,1,0)</f>
        <v>#N/A</v>
      </c>
    </row>
    <row r="1155" spans="1:18" x14ac:dyDescent="0.3">
      <c r="A1155" t="s">
        <v>9026</v>
      </c>
      <c r="B1155" t="str">
        <f>IFERROR(VLOOKUP(A1155,'Base ATP'!$1:$1048576,3,0),"")</f>
        <v>FORD</v>
      </c>
      <c r="C1155" s="19" t="str">
        <f>IFERROR(VLOOKUP(A1155,'Base ATP'!$1:$1048576,4,0),"")</f>
        <v>RANGER</v>
      </c>
      <c r="D1155" s="20">
        <v>16200000</v>
      </c>
      <c r="E1155" s="20">
        <v>12600000</v>
      </c>
      <c r="F1155" s="13" t="s">
        <v>4033</v>
      </c>
      <c r="G1155" s="13">
        <f>IFERROR(IF($F1155="ALTA",$D1155*1.03,
IF($F1155="MEDIA",$D1155*1,
IF($F1155="BAJA",$D1155*0.92,
IF($F1155="LIQUIDAR",_xlfn.XLOOKUP(A1155,Rotación!$A:$A,Rotación!$O:$O,0,0,-1),"")))),"")</f>
        <v>16200000</v>
      </c>
      <c r="H1155" s="13">
        <f>IFERROR(IF($F1155="ALTA",$D1155*1,
IF($F1155="MEDIA",$D1155*0.97,
IF($F1155="BAJA",$D1155*0.9,
IF($F1155="LIQUIDAR",_xlfn.XLOOKUP(A1155,Rotación!$A:$A,Rotación!$O:$O,0,0,-1),"")))),"")</f>
        <v>15714000</v>
      </c>
      <c r="I1155" s="13">
        <f>IFERROR(IF($F1155="ALTA",$D1155*0.97,
IF($F1155="MEDIA",$D1155*0.94,
IF($F1155="BAJA",$D1155*0.87,
IF($F1155="LIQUIDAR",_xlfn.XLOOKUP(A1155,Rotación!$A:$A,Rotación!$O:$O,0,0,-1),"")))),"")</f>
        <v>15228000</v>
      </c>
      <c r="J1155" s="13">
        <f>IFERROR(IF($F1155="ALTA",$D1155*0.94,
IF($F1155="MEDIA",$D1155*0.9,
IF($F1155="BAJA",$D1155*0.85,
IF($F1155="LIQUIDAR",_xlfn.XLOOKUP(A1155,Rotación!$A:$A,Rotación!$O:$O,0,0,-1),"")))),"")</f>
        <v>14580000</v>
      </c>
      <c r="K1155" s="13" t="str">
        <f>_xlfn.XLOOKUP(A1155,Rotación!$A:$A,Rotación!$P:$P,"",0,-1)</f>
        <v/>
      </c>
      <c r="L1155" s="25" t="e">
        <f t="shared" si="74"/>
        <v>#VALUE!</v>
      </c>
      <c r="M1155" s="26">
        <f t="shared" si="75"/>
        <v>0.77777777777777779</v>
      </c>
      <c r="N1155" s="22" t="str">
        <f>IFERROR(VLOOKUP(A1155,'Base ATR'!$1:$1048576,2,0),"")</f>
        <v/>
      </c>
      <c r="O1155" s="23" t="str">
        <f t="shared" ca="1" si="72"/>
        <v/>
      </c>
      <c r="P1155" t="str">
        <f t="shared" si="73"/>
        <v/>
      </c>
      <c r="R1155" t="e">
        <f>VLOOKUP(A1155,FORMULA!A:A,1,0)</f>
        <v>#N/A</v>
      </c>
    </row>
    <row r="1156" spans="1:18" x14ac:dyDescent="0.3">
      <c r="A1156" t="s">
        <v>9028</v>
      </c>
      <c r="B1156" t="str">
        <f>IFERROR(VLOOKUP(A1156,'Base ATP'!$1:$1048576,3,0),"")</f>
        <v>JAC</v>
      </c>
      <c r="C1156" s="19" t="str">
        <f>IFERROR(VLOOKUP(A1156,'Base ATP'!$1:$1048576,4,0),"")</f>
        <v>T8 PRO</v>
      </c>
      <c r="D1156" s="20">
        <v>14200000</v>
      </c>
      <c r="E1156" s="20">
        <v>11500000</v>
      </c>
      <c r="F1156" s="13" t="s">
        <v>4033</v>
      </c>
      <c r="G1156" s="13">
        <f>IFERROR(IF($F1156="ALTA",$D1156*1.03,
IF($F1156="MEDIA",$D1156*1,
IF($F1156="BAJA",$D1156*0.92,
IF($F1156="LIQUIDAR",_xlfn.XLOOKUP(A1156,Rotación!$A:$A,Rotación!$O:$O,0,0,-1),"")))),"")</f>
        <v>14200000</v>
      </c>
      <c r="H1156" s="13">
        <f>IFERROR(IF($F1156="ALTA",$D1156*1,
IF($F1156="MEDIA",$D1156*0.97,
IF($F1156="BAJA",$D1156*0.9,
IF($F1156="LIQUIDAR",_xlfn.XLOOKUP(A1156,Rotación!$A:$A,Rotación!$O:$O,0,0,-1),"")))),"")</f>
        <v>13774000</v>
      </c>
      <c r="I1156" s="13">
        <f>IFERROR(IF($F1156="ALTA",$D1156*0.97,
IF($F1156="MEDIA",$D1156*0.94,
IF($F1156="BAJA",$D1156*0.87,
IF($F1156="LIQUIDAR",_xlfn.XLOOKUP(A1156,Rotación!$A:$A,Rotación!$O:$O,0,0,-1),"")))),"")</f>
        <v>13348000</v>
      </c>
      <c r="J1156" s="13">
        <f>IFERROR(IF($F1156="ALTA",$D1156*0.94,
IF($F1156="MEDIA",$D1156*0.9,
IF($F1156="BAJA",$D1156*0.85,
IF($F1156="LIQUIDAR",_xlfn.XLOOKUP(A1156,Rotación!$A:$A,Rotación!$O:$O,0,0,-1),"")))),"")</f>
        <v>12780000</v>
      </c>
      <c r="K1156" s="13" t="str">
        <f>_xlfn.XLOOKUP(A1156,Rotación!$A:$A,Rotación!$P:$P,"",0,-1)</f>
        <v/>
      </c>
      <c r="L1156" s="25" t="e">
        <f t="shared" si="74"/>
        <v>#VALUE!</v>
      </c>
      <c r="M1156" s="26">
        <f t="shared" si="75"/>
        <v>0.8098591549295775</v>
      </c>
      <c r="N1156" s="22" t="str">
        <f>IFERROR(VLOOKUP(A1156,'Base ATR'!$1:$1048576,2,0),"")</f>
        <v/>
      </c>
      <c r="O1156" s="23" t="str">
        <f t="shared" ca="1" si="72"/>
        <v/>
      </c>
      <c r="P1156" t="str">
        <f t="shared" si="73"/>
        <v/>
      </c>
      <c r="R1156" t="e">
        <f>VLOOKUP(A1156,FORMULA!A:A,1,0)</f>
        <v>#N/A</v>
      </c>
    </row>
    <row r="1157" spans="1:18" x14ac:dyDescent="0.3">
      <c r="A1157" t="s">
        <v>9030</v>
      </c>
      <c r="B1157" t="str">
        <f>IFERROR(VLOOKUP(A1157,'Base ATP'!$1:$1048576,3,0),"")</f>
        <v>HYUNDAI</v>
      </c>
      <c r="C1157" s="19" t="str">
        <f>IFERROR(VLOOKUP(A1157,'Base ATP'!$1:$1048576,4,0),"")</f>
        <v>NEW ACCENT BN7I</v>
      </c>
      <c r="D1157" s="20">
        <v>14100000</v>
      </c>
      <c r="E1157" s="20">
        <v>11500000</v>
      </c>
      <c r="F1157" s="13" t="s">
        <v>4033</v>
      </c>
      <c r="G1157" s="13">
        <f>IFERROR(IF($F1157="ALTA",$D1157*1.03,
IF($F1157="MEDIA",$D1157*1,
IF($F1157="BAJA",$D1157*0.92,
IF($F1157="LIQUIDAR",_xlfn.XLOOKUP(A1157,Rotación!$A:$A,Rotación!$O:$O,0,0,-1),"")))),"")</f>
        <v>14100000</v>
      </c>
      <c r="H1157" s="13">
        <f>IFERROR(IF($F1157="ALTA",$D1157*1,
IF($F1157="MEDIA",$D1157*0.97,
IF($F1157="BAJA",$D1157*0.9,
IF($F1157="LIQUIDAR",_xlfn.XLOOKUP(A1157,Rotación!$A:$A,Rotación!$O:$O,0,0,-1),"")))),"")</f>
        <v>13677000</v>
      </c>
      <c r="I1157" s="13">
        <f>IFERROR(IF($F1157="ALTA",$D1157*0.97,
IF($F1157="MEDIA",$D1157*0.94,
IF($F1157="BAJA",$D1157*0.87,
IF($F1157="LIQUIDAR",_xlfn.XLOOKUP(A1157,Rotación!$A:$A,Rotación!$O:$O,0,0,-1),"")))),"")</f>
        <v>13254000</v>
      </c>
      <c r="J1157" s="13">
        <f>IFERROR(IF($F1157="ALTA",$D1157*0.94,
IF($F1157="MEDIA",$D1157*0.9,
IF($F1157="BAJA",$D1157*0.85,
IF($F1157="LIQUIDAR",_xlfn.XLOOKUP(A1157,Rotación!$A:$A,Rotación!$O:$O,0,0,-1),"")))),"")</f>
        <v>12690000</v>
      </c>
      <c r="K1157" s="13" t="str">
        <f>_xlfn.XLOOKUP(A1157,Rotación!$A:$A,Rotación!$P:$P,"",0,-1)</f>
        <v/>
      </c>
      <c r="L1157" s="25" t="e">
        <f t="shared" si="74"/>
        <v>#VALUE!</v>
      </c>
      <c r="M1157" s="26">
        <f t="shared" si="75"/>
        <v>0.81560283687943258</v>
      </c>
      <c r="N1157" s="22" t="str">
        <f>IFERROR(VLOOKUP(A1157,'Base ATR'!$1:$1048576,2,0),"")</f>
        <v/>
      </c>
      <c r="O1157" s="23" t="str">
        <f t="shared" ca="1" si="72"/>
        <v/>
      </c>
      <c r="P1157" t="str">
        <f t="shared" si="73"/>
        <v/>
      </c>
      <c r="R1157" t="e">
        <f>VLOOKUP(A1157,FORMULA!A:A,1,0)</f>
        <v>#N/A</v>
      </c>
    </row>
    <row r="1158" spans="1:18" x14ac:dyDescent="0.3">
      <c r="A1158" t="s">
        <v>9035</v>
      </c>
      <c r="B1158" t="str">
        <f>IFERROR(VLOOKUP(A1158,'Base ATP'!$1:$1048576,3,0),"")</f>
        <v>JAECOO</v>
      </c>
      <c r="C1158" s="19">
        <f>IFERROR(VLOOKUP(A1158,'Base ATP'!$1:$1048576,4,0),"")</f>
        <v>7</v>
      </c>
      <c r="D1158" s="20">
        <v>16600000</v>
      </c>
      <c r="E1158" s="20">
        <v>13800000</v>
      </c>
      <c r="F1158" s="13" t="s">
        <v>4033</v>
      </c>
      <c r="G1158" s="13">
        <f>IFERROR(IF($F1158="ALTA",$D1158*1.03,
IF($F1158="MEDIA",$D1158*1,
IF($F1158="BAJA",$D1158*0.92,
IF($F1158="LIQUIDAR",_xlfn.XLOOKUP(A1158,Rotación!$A:$A,Rotación!$O:$O,0,0,-1),"")))),"")</f>
        <v>16600000</v>
      </c>
      <c r="H1158" s="13">
        <f>IFERROR(IF($F1158="ALTA",$D1158*1,
IF($F1158="MEDIA",$D1158*0.97,
IF($F1158="BAJA",$D1158*0.9,
IF($F1158="LIQUIDAR",_xlfn.XLOOKUP(A1158,Rotación!$A:$A,Rotación!$O:$O,0,0,-1),"")))),"")</f>
        <v>16102000</v>
      </c>
      <c r="I1158" s="13">
        <f>IFERROR(IF($F1158="ALTA",$D1158*0.97,
IF($F1158="MEDIA",$D1158*0.94,
IF($F1158="BAJA",$D1158*0.87,
IF($F1158="LIQUIDAR",_xlfn.XLOOKUP(A1158,Rotación!$A:$A,Rotación!$O:$O,0,0,-1),"")))),"")</f>
        <v>15604000</v>
      </c>
      <c r="J1158" s="13">
        <f>IFERROR(IF($F1158="ALTA",$D1158*0.94,
IF($F1158="MEDIA",$D1158*0.9,
IF($F1158="BAJA",$D1158*0.85,
IF($F1158="LIQUIDAR",_xlfn.XLOOKUP(A1158,Rotación!$A:$A,Rotación!$O:$O,0,0,-1),"")))),"")</f>
        <v>14940000</v>
      </c>
      <c r="K1158" s="13" t="str">
        <f>_xlfn.XLOOKUP(A1158,Rotación!$A:$A,Rotación!$P:$P,"",0,-1)</f>
        <v/>
      </c>
      <c r="L1158" s="25" t="e">
        <f t="shared" si="74"/>
        <v>#VALUE!</v>
      </c>
      <c r="M1158" s="26">
        <f t="shared" si="75"/>
        <v>0.83132530120481929</v>
      </c>
      <c r="N1158" s="22" t="str">
        <f>IFERROR(VLOOKUP(A1158,'Base ATR'!$1:$1048576,2,0),"")</f>
        <v/>
      </c>
      <c r="O1158" s="23" t="str">
        <f t="shared" ca="1" si="72"/>
        <v/>
      </c>
      <c r="P1158" t="str">
        <f t="shared" si="73"/>
        <v/>
      </c>
      <c r="R1158" t="e">
        <f>VLOOKUP(A1158,FORMULA!A:A,1,0)</f>
        <v>#N/A</v>
      </c>
    </row>
    <row r="1159" spans="1:18" x14ac:dyDescent="0.3">
      <c r="A1159" t="s">
        <v>9037</v>
      </c>
      <c r="B1159" t="str">
        <f>IFERROR(VLOOKUP(A1159,'Base ATP'!$1:$1048576,3,0),"")</f>
        <v>FORD</v>
      </c>
      <c r="C1159" s="19" t="str">
        <f>IFERROR(VLOOKUP(A1159,'Base ATP'!$1:$1048576,4,0),"")</f>
        <v>TERRITORY</v>
      </c>
      <c r="D1159" s="20">
        <v>13600000</v>
      </c>
      <c r="E1159" s="20">
        <v>11000000</v>
      </c>
      <c r="F1159" s="13" t="s">
        <v>4033</v>
      </c>
      <c r="G1159" s="13">
        <f>IFERROR(IF($F1159="ALTA",$D1159*1.03,
IF($F1159="MEDIA",$D1159*1,
IF($F1159="BAJA",$D1159*0.92,
IF($F1159="LIQUIDAR",_xlfn.XLOOKUP(A1159,Rotación!$A:$A,Rotación!$O:$O,0,0,-1),"")))),"")</f>
        <v>13600000</v>
      </c>
      <c r="H1159" s="13">
        <f>IFERROR(IF($F1159="ALTA",$D1159*1,
IF($F1159="MEDIA",$D1159*0.97,
IF($F1159="BAJA",$D1159*0.9,
IF($F1159="LIQUIDAR",_xlfn.XLOOKUP(A1159,Rotación!$A:$A,Rotación!$O:$O,0,0,-1),"")))),"")</f>
        <v>13192000</v>
      </c>
      <c r="I1159" s="13">
        <f>IFERROR(IF($F1159="ALTA",$D1159*0.97,
IF($F1159="MEDIA",$D1159*0.94,
IF($F1159="BAJA",$D1159*0.87,
IF($F1159="LIQUIDAR",_xlfn.XLOOKUP(A1159,Rotación!$A:$A,Rotación!$O:$O,0,0,-1),"")))),"")</f>
        <v>12784000</v>
      </c>
      <c r="J1159" s="13">
        <f>IFERROR(IF($F1159="ALTA",$D1159*0.94,
IF($F1159="MEDIA",$D1159*0.9,
IF($F1159="BAJA",$D1159*0.85,
IF($F1159="LIQUIDAR",_xlfn.XLOOKUP(A1159,Rotación!$A:$A,Rotación!$O:$O,0,0,-1),"")))),"")</f>
        <v>12240000</v>
      </c>
      <c r="K1159" s="13" t="str">
        <f>_xlfn.XLOOKUP(A1159,Rotación!$A:$A,Rotación!$P:$P,"",0,-1)</f>
        <v/>
      </c>
      <c r="L1159" s="25" t="e">
        <f t="shared" si="74"/>
        <v>#VALUE!</v>
      </c>
      <c r="M1159" s="26">
        <f t="shared" si="75"/>
        <v>0.80882352941176472</v>
      </c>
      <c r="N1159" s="22" t="str">
        <f>IFERROR(VLOOKUP(A1159,'Base ATR'!$1:$1048576,2,0),"")</f>
        <v/>
      </c>
      <c r="O1159" s="23" t="str">
        <f t="shared" ca="1" si="72"/>
        <v/>
      </c>
      <c r="P1159" t="str">
        <f t="shared" si="73"/>
        <v/>
      </c>
      <c r="R1159" t="e">
        <f>VLOOKUP(A1159,FORMULA!A:A,1,0)</f>
        <v>#N/A</v>
      </c>
    </row>
    <row r="1160" spans="1:18" x14ac:dyDescent="0.3">
      <c r="A1160" t="s">
        <v>8926</v>
      </c>
      <c r="B1160" t="str">
        <f>IFERROR(VLOOKUP(A1160,'Base ATP'!$1:$1048576,3,0),"")</f>
        <v>GAC MOTOR</v>
      </c>
      <c r="C1160" s="19" t="str">
        <f>IFERROR(VLOOKUP(A1160,'Base ATP'!$1:$1048576,4,0),"")</f>
        <v>EMKOO</v>
      </c>
      <c r="D1160" s="20">
        <v>14300000</v>
      </c>
      <c r="E1160" s="20">
        <v>12500000</v>
      </c>
      <c r="F1160" s="13" t="s">
        <v>4033</v>
      </c>
      <c r="G1160" s="13">
        <f>IFERROR(IF($F1160="ALTA",$D1160*1.03,
IF($F1160="MEDIA",$D1160*1,
IF($F1160="BAJA",$D1160*0.92,
IF($F1160="LIQUIDAR",_xlfn.XLOOKUP(A1160,Rotación!$A:$A,Rotación!$O:$O,0,0,-1),"")))),"")</f>
        <v>14300000</v>
      </c>
      <c r="H1160" s="13">
        <f>IFERROR(IF($F1160="ALTA",$D1160*1,
IF($F1160="MEDIA",$D1160*0.97,
IF($F1160="BAJA",$D1160*0.9,
IF($F1160="LIQUIDAR",_xlfn.XLOOKUP(A1160,Rotación!$A:$A,Rotación!$O:$O,0,0,-1),"")))),"")</f>
        <v>13871000</v>
      </c>
      <c r="I1160" s="13">
        <f>IFERROR(IF($F1160="ALTA",$D1160*0.97,
IF($F1160="MEDIA",$D1160*0.94,
IF($F1160="BAJA",$D1160*0.87,
IF($F1160="LIQUIDAR",_xlfn.XLOOKUP(A1160,Rotación!$A:$A,Rotación!$O:$O,0,0,-1),"")))),"")</f>
        <v>13442000</v>
      </c>
      <c r="J1160" s="13">
        <f>IFERROR(IF($F1160="ALTA",$D1160*0.94,
IF($F1160="MEDIA",$D1160*0.9,
IF($F1160="BAJA",$D1160*0.85,
IF($F1160="LIQUIDAR",_xlfn.XLOOKUP(A1160,Rotación!$A:$A,Rotación!$O:$O,0,0,-1),"")))),"")</f>
        <v>12870000</v>
      </c>
      <c r="K1160" s="13" t="str">
        <f>_xlfn.XLOOKUP(A1160,Rotación!$A:$A,Rotación!$P:$P,"",0,-1)</f>
        <v/>
      </c>
      <c r="L1160" s="25" t="e">
        <f t="shared" si="74"/>
        <v>#VALUE!</v>
      </c>
      <c r="M1160" s="26">
        <f t="shared" si="75"/>
        <v>0.87412587412587417</v>
      </c>
      <c r="N1160" s="22" t="str">
        <f>IFERROR(VLOOKUP(A1160,'Base ATR'!$1:$1048576,2,0),"")</f>
        <v/>
      </c>
      <c r="O1160" s="23" t="str">
        <f t="shared" ca="1" si="72"/>
        <v/>
      </c>
      <c r="P1160" t="str">
        <f t="shared" si="73"/>
        <v/>
      </c>
      <c r="R1160" t="e">
        <f>VLOOKUP(A1160,FORMULA!A:A,1,0)</f>
        <v>#N/A</v>
      </c>
    </row>
    <row r="1161" spans="1:18" x14ac:dyDescent="0.3">
      <c r="A1161" t="s">
        <v>9039</v>
      </c>
      <c r="B1161" t="str">
        <f>IFERROR(VLOOKUP(A1161,'Base ATP'!$1:$1048576,3,0),"")</f>
        <v>OMODA</v>
      </c>
      <c r="C1161" s="19" t="str">
        <f>IFERROR(VLOOKUP(A1161,'Base ATP'!$1:$1048576,4,0),"")</f>
        <v>C5</v>
      </c>
      <c r="D1161" s="20">
        <v>14400000</v>
      </c>
      <c r="E1161" s="20">
        <v>11000000</v>
      </c>
      <c r="F1161" s="13" t="s">
        <v>4033</v>
      </c>
      <c r="G1161" s="13">
        <f>IFERROR(IF($F1161="ALTA",$D1161*1.03,
IF($F1161="MEDIA",$D1161*1,
IF($F1161="BAJA",$D1161*0.92,
IF($F1161="LIQUIDAR",_xlfn.XLOOKUP(A1161,Rotación!$A:$A,Rotación!$O:$O,0,0,-1),"")))),"")</f>
        <v>14400000</v>
      </c>
      <c r="H1161" s="13">
        <f>IFERROR(IF($F1161="ALTA",$D1161*1,
IF($F1161="MEDIA",$D1161*0.97,
IF($F1161="BAJA",$D1161*0.9,
IF($F1161="LIQUIDAR",_xlfn.XLOOKUP(A1161,Rotación!$A:$A,Rotación!$O:$O,0,0,-1),"")))),"")</f>
        <v>13968000</v>
      </c>
      <c r="I1161" s="13">
        <f>IFERROR(IF($F1161="ALTA",$D1161*0.97,
IF($F1161="MEDIA",$D1161*0.94,
IF($F1161="BAJA",$D1161*0.87,
IF($F1161="LIQUIDAR",_xlfn.XLOOKUP(A1161,Rotación!$A:$A,Rotación!$O:$O,0,0,-1),"")))),"")</f>
        <v>13536000</v>
      </c>
      <c r="J1161" s="13">
        <f>IFERROR(IF($F1161="ALTA",$D1161*0.94,
IF($F1161="MEDIA",$D1161*0.9,
IF($F1161="BAJA",$D1161*0.85,
IF($F1161="LIQUIDAR",_xlfn.XLOOKUP(A1161,Rotación!$A:$A,Rotación!$O:$O,0,0,-1),"")))),"")</f>
        <v>12960000</v>
      </c>
      <c r="K1161" s="13" t="str">
        <f>_xlfn.XLOOKUP(A1161,Rotación!$A:$A,Rotación!$P:$P,"",0,-1)</f>
        <v/>
      </c>
      <c r="L1161" s="25" t="e">
        <f t="shared" si="74"/>
        <v>#VALUE!</v>
      </c>
      <c r="M1161" s="26">
        <f t="shared" si="75"/>
        <v>0.76388888888888884</v>
      </c>
      <c r="N1161" s="22" t="str">
        <f>IFERROR(VLOOKUP(A1161,'Base ATR'!$1:$1048576,2,0),"")</f>
        <v/>
      </c>
      <c r="O1161" s="23" t="str">
        <f t="shared" ca="1" si="72"/>
        <v/>
      </c>
      <c r="P1161" t="str">
        <f t="shared" si="73"/>
        <v/>
      </c>
      <c r="R1161" t="e">
        <f>VLOOKUP(A1161,FORMULA!A:A,1,0)</f>
        <v>#N/A</v>
      </c>
    </row>
    <row r="1162" spans="1:18" x14ac:dyDescent="0.3">
      <c r="A1162" t="s">
        <v>9043</v>
      </c>
      <c r="B1162" t="str">
        <f>IFERROR(VLOOKUP(A1162,'Base ATP'!$1:$1048576,3,0),"")</f>
        <v>JAC</v>
      </c>
      <c r="C1162" s="19" t="str">
        <f>IFERROR(VLOOKUP(A1162,'Base ATP'!$1:$1048576,4,0),"")</f>
        <v>S4</v>
      </c>
      <c r="D1162" s="20">
        <v>7100000</v>
      </c>
      <c r="E1162" s="20">
        <v>5000000</v>
      </c>
      <c r="F1162" s="13" t="s">
        <v>4033</v>
      </c>
      <c r="G1162" s="13">
        <f>IFERROR(IF($F1162="ALTA",$D1162*1.03,
IF($F1162="MEDIA",$D1162*1,
IF($F1162="BAJA",$D1162*0.92,
IF($F1162="LIQUIDAR",_xlfn.XLOOKUP(A1162,Rotación!$A:$A,Rotación!$O:$O,0,0,-1),"")))),"")</f>
        <v>7100000</v>
      </c>
      <c r="H1162" s="13">
        <f>IFERROR(IF($F1162="ALTA",$D1162*1,
IF($F1162="MEDIA",$D1162*0.97,
IF($F1162="BAJA",$D1162*0.9,
IF($F1162="LIQUIDAR",_xlfn.XLOOKUP(A1162,Rotación!$A:$A,Rotación!$O:$O,0,0,-1),"")))),"")</f>
        <v>6887000</v>
      </c>
      <c r="I1162" s="13">
        <f>IFERROR(IF($F1162="ALTA",$D1162*0.97,
IF($F1162="MEDIA",$D1162*0.94,
IF($F1162="BAJA",$D1162*0.87,
IF($F1162="LIQUIDAR",_xlfn.XLOOKUP(A1162,Rotación!$A:$A,Rotación!$O:$O,0,0,-1),"")))),"")</f>
        <v>6674000</v>
      </c>
      <c r="J1162" s="13">
        <f>IFERROR(IF($F1162="ALTA",$D1162*0.94,
IF($F1162="MEDIA",$D1162*0.9,
IF($F1162="BAJA",$D1162*0.85,
IF($F1162="LIQUIDAR",_xlfn.XLOOKUP(A1162,Rotación!$A:$A,Rotación!$O:$O,0,0,-1),"")))),"")</f>
        <v>6390000</v>
      </c>
      <c r="K1162" s="13" t="str">
        <f>_xlfn.XLOOKUP(A1162,Rotación!$A:$A,Rotación!$P:$P,"",0,-1)</f>
        <v/>
      </c>
      <c r="L1162" s="25" t="e">
        <f t="shared" si="74"/>
        <v>#VALUE!</v>
      </c>
      <c r="M1162" s="26">
        <f t="shared" si="75"/>
        <v>0.70422535211267601</v>
      </c>
      <c r="N1162" s="22" t="str">
        <f>IFERROR(VLOOKUP(A1162,'Base ATR'!$1:$1048576,2,0),"")</f>
        <v/>
      </c>
      <c r="O1162" s="23" t="str">
        <f t="shared" ca="1" si="72"/>
        <v/>
      </c>
      <c r="P1162" t="str">
        <f t="shared" si="73"/>
        <v/>
      </c>
      <c r="R1162" t="e">
        <f>VLOOKUP(A1162,FORMULA!A:A,1,0)</f>
        <v>#N/A</v>
      </c>
    </row>
    <row r="1163" spans="1:18" x14ac:dyDescent="0.3">
      <c r="A1163" t="s">
        <v>9041</v>
      </c>
      <c r="B1163" t="str">
        <f>IFERROR(VLOOKUP(A1163,'Base ATP'!$1:$1048576,3,0),"")</f>
        <v>KIA</v>
      </c>
      <c r="C1163" s="19" t="str">
        <f>IFERROR(VLOOKUP(A1163,'Base ATP'!$1:$1048576,4,0),"")</f>
        <v>MORNING</v>
      </c>
      <c r="D1163" s="20">
        <v>6600000</v>
      </c>
      <c r="E1163" s="20">
        <v>5500000</v>
      </c>
      <c r="F1163" s="13" t="s">
        <v>4033</v>
      </c>
      <c r="G1163" s="13">
        <f>IFERROR(IF($F1163="ALTA",$D1163*1.03,
IF($F1163="MEDIA",$D1163*1,
IF($F1163="BAJA",$D1163*0.92,
IF($F1163="LIQUIDAR",_xlfn.XLOOKUP(A1163,Rotación!$A:$A,Rotación!$O:$O,0,0,-1),"")))),"")</f>
        <v>6600000</v>
      </c>
      <c r="H1163" s="13">
        <f>IFERROR(IF($F1163="ALTA",$D1163*1,
IF($F1163="MEDIA",$D1163*0.97,
IF($F1163="BAJA",$D1163*0.9,
IF($F1163="LIQUIDAR",_xlfn.XLOOKUP(A1163,Rotación!$A:$A,Rotación!$O:$O,0,0,-1),"")))),"")</f>
        <v>6402000</v>
      </c>
      <c r="I1163" s="13">
        <f>IFERROR(IF($F1163="ALTA",$D1163*0.97,
IF($F1163="MEDIA",$D1163*0.94,
IF($F1163="BAJA",$D1163*0.87,
IF($F1163="LIQUIDAR",_xlfn.XLOOKUP(A1163,Rotación!$A:$A,Rotación!$O:$O,0,0,-1),"")))),"")</f>
        <v>6204000</v>
      </c>
      <c r="J1163" s="13">
        <f>IFERROR(IF($F1163="ALTA",$D1163*0.94,
IF($F1163="MEDIA",$D1163*0.9,
IF($F1163="BAJA",$D1163*0.85,
IF($F1163="LIQUIDAR",_xlfn.XLOOKUP(A1163,Rotación!$A:$A,Rotación!$O:$O,0,0,-1),"")))),"")</f>
        <v>5940000</v>
      </c>
      <c r="K1163" s="13" t="str">
        <f>_xlfn.XLOOKUP(A1163,Rotación!$A:$A,Rotación!$P:$P,"",0,-1)</f>
        <v/>
      </c>
      <c r="L1163" s="25" t="e">
        <f t="shared" si="74"/>
        <v>#VALUE!</v>
      </c>
      <c r="M1163" s="26">
        <f t="shared" si="75"/>
        <v>0.83333333333333337</v>
      </c>
      <c r="N1163" s="22" t="str">
        <f>IFERROR(VLOOKUP(A1163,'Base ATR'!$1:$1048576,2,0),"")</f>
        <v/>
      </c>
      <c r="O1163" s="23" t="str">
        <f t="shared" ca="1" si="72"/>
        <v/>
      </c>
      <c r="P1163" t="str">
        <f t="shared" si="73"/>
        <v/>
      </c>
      <c r="R1163" t="e">
        <f>VLOOKUP(A1163,FORMULA!A:A,1,0)</f>
        <v>#N/A</v>
      </c>
    </row>
    <row r="1164" spans="1:18" x14ac:dyDescent="0.3">
      <c r="A1164" t="s">
        <v>9046</v>
      </c>
      <c r="B1164" t="str">
        <f>IFERROR(VLOOKUP(A1164,'Base ATP'!$1:$1048576,3,0),"")</f>
        <v>MG</v>
      </c>
      <c r="C1164" s="19">
        <f>IFERROR(VLOOKUP(A1164,'Base ATP'!$1:$1048576,4,0),"")</f>
        <v>3</v>
      </c>
      <c r="D1164" s="20">
        <v>8600000</v>
      </c>
      <c r="E1164" s="20">
        <v>7150000</v>
      </c>
      <c r="F1164" s="13" t="s">
        <v>4033</v>
      </c>
      <c r="G1164" s="13">
        <f>IFERROR(IF($F1164="ALTA",$D1164*1.03,
IF($F1164="MEDIA",$D1164*1,
IF($F1164="BAJA",$D1164*0.92,
IF($F1164="LIQUIDAR",_xlfn.XLOOKUP(A1164,Rotación!$A:$A,Rotación!$O:$O,0,0,-1),"")))),"")</f>
        <v>8600000</v>
      </c>
      <c r="H1164" s="13">
        <f>IFERROR(IF($F1164="ALTA",$D1164*1,
IF($F1164="MEDIA",$D1164*0.97,
IF($F1164="BAJA",$D1164*0.9,
IF($F1164="LIQUIDAR",_xlfn.XLOOKUP(A1164,Rotación!$A:$A,Rotación!$O:$O,0,0,-1),"")))),"")</f>
        <v>8342000</v>
      </c>
      <c r="I1164" s="13">
        <f>IFERROR(IF($F1164="ALTA",$D1164*0.97,
IF($F1164="MEDIA",$D1164*0.94,
IF($F1164="BAJA",$D1164*0.87,
IF($F1164="LIQUIDAR",_xlfn.XLOOKUP(A1164,Rotación!$A:$A,Rotación!$O:$O,0,0,-1),"")))),"")</f>
        <v>8084000</v>
      </c>
      <c r="J1164" s="13">
        <f>IFERROR(IF($F1164="ALTA",$D1164*0.94,
IF($F1164="MEDIA",$D1164*0.9,
IF($F1164="BAJA",$D1164*0.85,
IF($F1164="LIQUIDAR",_xlfn.XLOOKUP(A1164,Rotación!$A:$A,Rotación!$O:$O,0,0,-1),"")))),"")</f>
        <v>7740000</v>
      </c>
      <c r="K1164" s="13" t="str">
        <f>_xlfn.XLOOKUP(A1164,Rotación!$A:$A,Rotación!$P:$P,"",0,-1)</f>
        <v/>
      </c>
      <c r="L1164" s="25" t="e">
        <f t="shared" si="74"/>
        <v>#VALUE!</v>
      </c>
      <c r="M1164" s="26">
        <f t="shared" si="75"/>
        <v>0.83139534883720934</v>
      </c>
      <c r="N1164" s="22" t="str">
        <f>IFERROR(VLOOKUP(A1164,'Base ATR'!$1:$1048576,2,0),"")</f>
        <v/>
      </c>
      <c r="O1164" s="23" t="str">
        <f t="shared" ca="1" si="72"/>
        <v/>
      </c>
      <c r="P1164" t="str">
        <f t="shared" si="73"/>
        <v/>
      </c>
      <c r="R1164" t="e">
        <f>VLOOKUP(A1164,FORMULA!A:A,1,0)</f>
        <v>#N/A</v>
      </c>
    </row>
    <row r="1165" spans="1:18" x14ac:dyDescent="0.3">
      <c r="A1165" t="s">
        <v>2004</v>
      </c>
      <c r="B1165" t="str">
        <f>IFERROR(VLOOKUP(A1165,'Base ATP'!$1:$1048576,3,0),"")</f>
        <v>MAZDA</v>
      </c>
      <c r="C1165" s="19" t="str">
        <f>IFERROR(VLOOKUP(A1165,'Base ATP'!$1:$1048576,4,0),"")</f>
        <v>CX-30</v>
      </c>
      <c r="D1165" s="20">
        <v>15500000</v>
      </c>
      <c r="E1165" s="20">
        <v>12500000</v>
      </c>
      <c r="F1165" s="13" t="s">
        <v>4033</v>
      </c>
      <c r="G1165" s="13">
        <f>IFERROR(IF($F1165="ALTA",$D1165*1.03,
IF($F1165="MEDIA",$D1165*1,
IF($F1165="BAJA",$D1165*0.92,
IF($F1165="LIQUIDAR",_xlfn.XLOOKUP(A1165,Rotación!$A:$A,Rotación!$O:$O,0,0,-1),"")))),"")</f>
        <v>15500000</v>
      </c>
      <c r="H1165" s="13">
        <f>IFERROR(IF($F1165="ALTA",$D1165*1,
IF($F1165="MEDIA",$D1165*0.97,
IF($F1165="BAJA",$D1165*0.9,
IF($F1165="LIQUIDAR",_xlfn.XLOOKUP(A1165,Rotación!$A:$A,Rotación!$O:$O,0,0,-1),"")))),"")</f>
        <v>15035000</v>
      </c>
      <c r="I1165" s="13">
        <f>IFERROR(IF($F1165="ALTA",$D1165*0.97,
IF($F1165="MEDIA",$D1165*0.94,
IF($F1165="BAJA",$D1165*0.87,
IF($F1165="LIQUIDAR",_xlfn.XLOOKUP(A1165,Rotación!$A:$A,Rotación!$O:$O,0,0,-1),"")))),"")</f>
        <v>14570000</v>
      </c>
      <c r="J1165" s="13">
        <f>IFERROR(IF($F1165="ALTA",$D1165*0.94,
IF($F1165="MEDIA",$D1165*0.9,
IF($F1165="BAJA",$D1165*0.85,
IF($F1165="LIQUIDAR",_xlfn.XLOOKUP(A1165,Rotación!$A:$A,Rotación!$O:$O,0,0,-1),"")))),"")</f>
        <v>13950000</v>
      </c>
      <c r="K1165" s="13" t="str">
        <f>_xlfn.XLOOKUP(A1165,Rotación!$A:$A,Rotación!$P:$P,"",0,-1)</f>
        <v/>
      </c>
      <c r="L1165" s="25" t="e">
        <f t="shared" si="74"/>
        <v>#VALUE!</v>
      </c>
      <c r="M1165" s="26">
        <f t="shared" si="75"/>
        <v>0.80645161290322576</v>
      </c>
      <c r="N1165" s="22">
        <f>IFERROR(VLOOKUP(A1165,'Base ATR'!$1:$1048576,2,0),"")</f>
        <v>45083.527777777781</v>
      </c>
      <c r="O1165" s="23">
        <f t="shared" ca="1" si="72"/>
        <v>1142.472222222219</v>
      </c>
      <c r="P1165" t="str">
        <f t="shared" si="73"/>
        <v>SOBRE MERCADO</v>
      </c>
      <c r="R1165" t="e">
        <f>VLOOKUP(A1165,FORMULA!A:A,1,0)</f>
        <v>#N/A</v>
      </c>
    </row>
    <row r="1166" spans="1:18" x14ac:dyDescent="0.3">
      <c r="A1166" t="s">
        <v>9050</v>
      </c>
      <c r="B1166" t="str">
        <f>IFERROR(VLOOKUP(A1166,'Base ATP'!$1:$1048576,3,0),"")</f>
        <v>NISSAN</v>
      </c>
      <c r="C1166" s="19" t="str">
        <f>IFERROR(VLOOKUP(A1166,'Base ATP'!$1:$1048576,4,0),"")</f>
        <v>QASHQAI</v>
      </c>
      <c r="D1166" s="20">
        <v>21000000</v>
      </c>
      <c r="E1166" s="20">
        <v>17000000</v>
      </c>
      <c r="F1166" s="13" t="s">
        <v>4033</v>
      </c>
      <c r="G1166" s="13">
        <f>IFERROR(IF($F1166="ALTA",$D1166*1.03,
IF($F1166="MEDIA",$D1166*1,
IF($F1166="BAJA",$D1166*0.92,
IF($F1166="LIQUIDAR",_xlfn.XLOOKUP(A1166,Rotación!$A:$A,Rotación!$O:$O,0,0,-1),"")))),"")</f>
        <v>21000000</v>
      </c>
      <c r="H1166" s="13">
        <f>IFERROR(IF($F1166="ALTA",$D1166*1,
IF($F1166="MEDIA",$D1166*0.97,
IF($F1166="BAJA",$D1166*0.9,
IF($F1166="LIQUIDAR",_xlfn.XLOOKUP(A1166,Rotación!$A:$A,Rotación!$O:$O,0,0,-1),"")))),"")</f>
        <v>20370000</v>
      </c>
      <c r="I1166" s="13">
        <f>IFERROR(IF($F1166="ALTA",$D1166*0.97,
IF($F1166="MEDIA",$D1166*0.94,
IF($F1166="BAJA",$D1166*0.87,
IF($F1166="LIQUIDAR",_xlfn.XLOOKUP(A1166,Rotación!$A:$A,Rotación!$O:$O,0,0,-1),"")))),"")</f>
        <v>19740000</v>
      </c>
      <c r="J1166" s="13">
        <f>IFERROR(IF($F1166="ALTA",$D1166*0.94,
IF($F1166="MEDIA",$D1166*0.9,
IF($F1166="BAJA",$D1166*0.85,
IF($F1166="LIQUIDAR",_xlfn.XLOOKUP(A1166,Rotación!$A:$A,Rotación!$O:$O,0,0,-1),"")))),"")</f>
        <v>18900000</v>
      </c>
      <c r="K1166" s="13" t="str">
        <f>_xlfn.XLOOKUP(A1166,Rotación!$A:$A,Rotación!$P:$P,"",0,-1)</f>
        <v/>
      </c>
      <c r="L1166" s="25" t="e">
        <f t="shared" si="74"/>
        <v>#VALUE!</v>
      </c>
      <c r="M1166" s="26">
        <f t="shared" si="75"/>
        <v>0.80952380952380953</v>
      </c>
      <c r="N1166" s="22" t="str">
        <f>IFERROR(VLOOKUP(A1166,'Base ATR'!$1:$1048576,2,0),"")</f>
        <v/>
      </c>
      <c r="O1166" s="23" t="str">
        <f t="shared" ca="1" si="72"/>
        <v/>
      </c>
      <c r="P1166" t="str">
        <f t="shared" si="73"/>
        <v/>
      </c>
      <c r="R1166" t="e">
        <f>VLOOKUP(A1166,FORMULA!A:A,1,0)</f>
        <v>#N/A</v>
      </c>
    </row>
    <row r="1167" spans="1:18" x14ac:dyDescent="0.3">
      <c r="A1167" t="s">
        <v>9052</v>
      </c>
      <c r="B1167" t="str">
        <f>IFERROR(VLOOKUP(A1167,'Base ATP'!$1:$1048576,3,0),"")</f>
        <v>FORD</v>
      </c>
      <c r="C1167" s="19" t="str">
        <f>IFERROR(VLOOKUP(A1167,'Base ATP'!$1:$1048576,4,0),"")</f>
        <v>NUEVA TERRITORY</v>
      </c>
      <c r="D1167" s="20">
        <v>18200000</v>
      </c>
      <c r="E1167" s="20">
        <v>15000000</v>
      </c>
      <c r="F1167" s="13" t="s">
        <v>4033</v>
      </c>
      <c r="G1167" s="13">
        <f>IFERROR(IF($F1167="ALTA",$D1167*1.03,
IF($F1167="MEDIA",$D1167*1,
IF($F1167="BAJA",$D1167*0.92,
IF($F1167="LIQUIDAR",_xlfn.XLOOKUP(A1167,Rotación!$A:$A,Rotación!$O:$O,0,0,-1),"")))),"")</f>
        <v>18200000</v>
      </c>
      <c r="H1167" s="13">
        <f>IFERROR(IF($F1167="ALTA",$D1167*1,
IF($F1167="MEDIA",$D1167*0.97,
IF($F1167="BAJA",$D1167*0.9,
IF($F1167="LIQUIDAR",_xlfn.XLOOKUP(A1167,Rotación!$A:$A,Rotación!$O:$O,0,0,-1),"")))),"")</f>
        <v>17654000</v>
      </c>
      <c r="I1167" s="13">
        <f>IFERROR(IF($F1167="ALTA",$D1167*0.97,
IF($F1167="MEDIA",$D1167*0.94,
IF($F1167="BAJA",$D1167*0.87,
IF($F1167="LIQUIDAR",_xlfn.XLOOKUP(A1167,Rotación!$A:$A,Rotación!$O:$O,0,0,-1),"")))),"")</f>
        <v>17108000</v>
      </c>
      <c r="J1167" s="13">
        <f>IFERROR(IF($F1167="ALTA",$D1167*0.94,
IF($F1167="MEDIA",$D1167*0.9,
IF($F1167="BAJA",$D1167*0.85,
IF($F1167="LIQUIDAR",_xlfn.XLOOKUP(A1167,Rotación!$A:$A,Rotación!$O:$O,0,0,-1),"")))),"")</f>
        <v>16380000</v>
      </c>
      <c r="K1167" s="13" t="str">
        <f>_xlfn.XLOOKUP(A1167,Rotación!$A:$A,Rotación!$P:$P,"",0,-1)</f>
        <v/>
      </c>
      <c r="L1167" s="25" t="e">
        <f t="shared" si="74"/>
        <v>#VALUE!</v>
      </c>
      <c r="M1167" s="26">
        <f t="shared" si="75"/>
        <v>0.82417582417582413</v>
      </c>
      <c r="N1167" s="22" t="str">
        <f>IFERROR(VLOOKUP(A1167,'Base ATR'!$1:$1048576,2,0),"")</f>
        <v/>
      </c>
      <c r="O1167" s="23" t="str">
        <f t="shared" ca="1" si="72"/>
        <v/>
      </c>
      <c r="P1167" t="str">
        <f t="shared" si="73"/>
        <v/>
      </c>
      <c r="R1167" t="e">
        <f>VLOOKUP(A1167,FORMULA!A:A,1,0)</f>
        <v>#N/A</v>
      </c>
    </row>
    <row r="1168" spans="1:18" x14ac:dyDescent="0.3">
      <c r="A1168" t="s">
        <v>9054</v>
      </c>
      <c r="B1168" t="str">
        <f>IFERROR(VLOOKUP(A1168,'Base ATP'!$1:$1048576,3,0),"")</f>
        <v>MG</v>
      </c>
      <c r="C1168" s="19" t="str">
        <f>IFERROR(VLOOKUP(A1168,'Base ATP'!$1:$1048576,4,0),"")</f>
        <v>NEW 6</v>
      </c>
      <c r="D1168" s="20">
        <v>17000000</v>
      </c>
      <c r="E1168" s="20">
        <v>13500000</v>
      </c>
      <c r="F1168" s="13" t="s">
        <v>4033</v>
      </c>
      <c r="G1168" s="13">
        <f>IFERROR(IF($F1168="ALTA",$D1168*1.03,
IF($F1168="MEDIA",$D1168*1,
IF($F1168="BAJA",$D1168*0.92,
IF($F1168="LIQUIDAR",_xlfn.XLOOKUP(A1168,Rotación!$A:$A,Rotación!$O:$O,0,0,-1),"")))),"")</f>
        <v>17000000</v>
      </c>
      <c r="H1168" s="13">
        <f>IFERROR(IF($F1168="ALTA",$D1168*1,
IF($F1168="MEDIA",$D1168*0.97,
IF($F1168="BAJA",$D1168*0.9,
IF($F1168="LIQUIDAR",_xlfn.XLOOKUP(A1168,Rotación!$A:$A,Rotación!$O:$O,0,0,-1),"")))),"")</f>
        <v>16490000</v>
      </c>
      <c r="I1168" s="13">
        <f>IFERROR(IF($F1168="ALTA",$D1168*0.97,
IF($F1168="MEDIA",$D1168*0.94,
IF($F1168="BAJA",$D1168*0.87,
IF($F1168="LIQUIDAR",_xlfn.XLOOKUP(A1168,Rotación!$A:$A,Rotación!$O:$O,0,0,-1),"")))),"")</f>
        <v>15980000</v>
      </c>
      <c r="J1168" s="13">
        <f>IFERROR(IF($F1168="ALTA",$D1168*0.94,
IF($F1168="MEDIA",$D1168*0.9,
IF($F1168="BAJA",$D1168*0.85,
IF($F1168="LIQUIDAR",_xlfn.XLOOKUP(A1168,Rotación!$A:$A,Rotación!$O:$O,0,0,-1),"")))),"")</f>
        <v>15300000</v>
      </c>
      <c r="K1168" s="13" t="str">
        <f>_xlfn.XLOOKUP(A1168,Rotación!$A:$A,Rotación!$P:$P,"",0,-1)</f>
        <v/>
      </c>
      <c r="L1168" s="25" t="e">
        <f t="shared" si="74"/>
        <v>#VALUE!</v>
      </c>
      <c r="M1168" s="26">
        <f t="shared" si="75"/>
        <v>0.79411764705882348</v>
      </c>
      <c r="N1168" s="22" t="str">
        <f>IFERROR(VLOOKUP(A1168,'Base ATR'!$1:$1048576,2,0),"")</f>
        <v/>
      </c>
      <c r="O1168" s="23" t="str">
        <f t="shared" ca="1" si="72"/>
        <v/>
      </c>
      <c r="P1168" t="str">
        <f t="shared" si="73"/>
        <v/>
      </c>
      <c r="R1168" t="e">
        <f>VLOOKUP(A1168,FORMULA!A:A,1,0)</f>
        <v>#N/A</v>
      </c>
    </row>
    <row r="1169" spans="1:18" x14ac:dyDescent="0.3">
      <c r="A1169" t="s">
        <v>9059</v>
      </c>
      <c r="B1169" t="str">
        <f>IFERROR(VLOOKUP(A1169,'Base ATP'!$1:$1048576,3,0),"")</f>
        <v>PEUGEOT</v>
      </c>
      <c r="C1169" s="19" t="str">
        <f>IFERROR(VLOOKUP(A1169,'Base ATP'!$1:$1048576,4,0),"")</f>
        <v>LANDTREK</v>
      </c>
      <c r="D1169" s="20">
        <v>21000000</v>
      </c>
      <c r="E1169" s="20">
        <v>16000000</v>
      </c>
      <c r="F1169" s="13" t="s">
        <v>5398</v>
      </c>
      <c r="G1169" s="13">
        <f>IFERROR(IF($F1169="ALTA",$D1169*1.03,
IF($F1169="MEDIA",$D1169*1,
IF($F1169="BAJA",$D1169*0.92,
IF($F1169="LIQUIDAR",_xlfn.XLOOKUP(A1169,Rotación!$A:$A,Rotación!$O:$O,0,0,-1),"")))),"")</f>
        <v>19320000</v>
      </c>
      <c r="H1169" s="13">
        <f>IFERROR(IF($F1169="ALTA",$D1169*1,
IF($F1169="MEDIA",$D1169*0.97,
IF($F1169="BAJA",$D1169*0.9,
IF($F1169="LIQUIDAR",_xlfn.XLOOKUP(A1169,Rotación!$A:$A,Rotación!$O:$O,0,0,-1),"")))),"")</f>
        <v>18900000</v>
      </c>
      <c r="I1169" s="13">
        <f>IFERROR(IF($F1169="ALTA",$D1169*0.97,
IF($F1169="MEDIA",$D1169*0.94,
IF($F1169="BAJA",$D1169*0.87,
IF($F1169="LIQUIDAR",_xlfn.XLOOKUP(A1169,Rotación!$A:$A,Rotación!$O:$O,0,0,-1),"")))),"")</f>
        <v>18270000</v>
      </c>
      <c r="J1169" s="13">
        <f>IFERROR(IF($F1169="ALTA",$D1169*0.94,
IF($F1169="MEDIA",$D1169*0.9,
IF($F1169="BAJA",$D1169*0.85,
IF($F1169="LIQUIDAR",_xlfn.XLOOKUP(A1169,Rotación!$A:$A,Rotación!$O:$O,0,0,-1),"")))),"")</f>
        <v>17850000</v>
      </c>
      <c r="K1169" s="13" t="str">
        <f>_xlfn.XLOOKUP(A1169,Rotación!$A:$A,Rotación!$P:$P,"",0,-1)</f>
        <v/>
      </c>
      <c r="L1169" s="25" t="e">
        <f t="shared" si="74"/>
        <v>#VALUE!</v>
      </c>
      <c r="M1169" s="26">
        <f t="shared" si="75"/>
        <v>0.76190476190476186</v>
      </c>
      <c r="N1169" s="22" t="str">
        <f>IFERROR(VLOOKUP(A1169,'Base ATR'!$1:$1048576,2,0),"")</f>
        <v/>
      </c>
      <c r="O1169" s="23" t="str">
        <f t="shared" ref="O1169:O1232" ca="1" si="76">IF(N1169="","",TODAY()-N1169)</f>
        <v/>
      </c>
      <c r="P1169" t="str">
        <f t="shared" ref="P1169:P1232" si="77">IF(N1169="", "", IF(K1169 &gt; D1169, "SOBRE MERCADO", IF(K1169 &lt; D1169, "BAJO MERCADO", "ALINEADO")))</f>
        <v/>
      </c>
      <c r="R1169" t="e">
        <f>VLOOKUP(A1169,FORMULA!A:A,1,0)</f>
        <v>#N/A</v>
      </c>
    </row>
    <row r="1170" spans="1:18" x14ac:dyDescent="0.3">
      <c r="A1170" t="s">
        <v>9061</v>
      </c>
      <c r="B1170" t="str">
        <f>IFERROR(VLOOKUP(A1170,'Base ATP'!$1:$1048576,3,0),"")</f>
        <v>JAC</v>
      </c>
      <c r="C1170" s="19" t="str">
        <f>IFERROR(VLOOKUP(A1170,'Base ATP'!$1:$1048576,4,0),"")</f>
        <v>T6</v>
      </c>
      <c r="D1170" s="20">
        <v>10300000</v>
      </c>
      <c r="E1170" s="20">
        <v>8200000</v>
      </c>
      <c r="F1170" s="13" t="s">
        <v>4033</v>
      </c>
      <c r="G1170" s="13">
        <f>IFERROR(IF($F1170="ALTA",$D1170*1.03,
IF($F1170="MEDIA",$D1170*1,
IF($F1170="BAJA",$D1170*0.92,
IF($F1170="LIQUIDAR",_xlfn.XLOOKUP(A1170,Rotación!$A:$A,Rotación!$O:$O,0,0,-1),"")))),"")</f>
        <v>10300000</v>
      </c>
      <c r="H1170" s="13">
        <f>IFERROR(IF($F1170="ALTA",$D1170*1,
IF($F1170="MEDIA",$D1170*0.97,
IF($F1170="BAJA",$D1170*0.9,
IF($F1170="LIQUIDAR",_xlfn.XLOOKUP(A1170,Rotación!$A:$A,Rotación!$O:$O,0,0,-1),"")))),"")</f>
        <v>9991000</v>
      </c>
      <c r="I1170" s="13">
        <f>IFERROR(IF($F1170="ALTA",$D1170*0.97,
IF($F1170="MEDIA",$D1170*0.94,
IF($F1170="BAJA",$D1170*0.87,
IF($F1170="LIQUIDAR",_xlfn.XLOOKUP(A1170,Rotación!$A:$A,Rotación!$O:$O,0,0,-1),"")))),"")</f>
        <v>9682000</v>
      </c>
      <c r="J1170" s="13">
        <f>IFERROR(IF($F1170="ALTA",$D1170*0.94,
IF($F1170="MEDIA",$D1170*0.9,
IF($F1170="BAJA",$D1170*0.85,
IF($F1170="LIQUIDAR",_xlfn.XLOOKUP(A1170,Rotación!$A:$A,Rotación!$O:$O,0,0,-1),"")))),"")</f>
        <v>9270000</v>
      </c>
      <c r="K1170" s="13" t="str">
        <f>_xlfn.XLOOKUP(A1170,Rotación!$A:$A,Rotación!$P:$P,"",0,-1)</f>
        <v/>
      </c>
      <c r="L1170" s="25" t="e">
        <f t="shared" si="74"/>
        <v>#VALUE!</v>
      </c>
      <c r="M1170" s="26">
        <f t="shared" si="75"/>
        <v>0.79611650485436891</v>
      </c>
      <c r="N1170" s="22" t="str">
        <f>IFERROR(VLOOKUP(A1170,'Base ATR'!$1:$1048576,2,0),"")</f>
        <v/>
      </c>
      <c r="O1170" s="23" t="str">
        <f t="shared" ca="1" si="76"/>
        <v/>
      </c>
      <c r="P1170" t="str">
        <f t="shared" si="77"/>
        <v/>
      </c>
      <c r="R1170" t="e">
        <f>VLOOKUP(A1170,FORMULA!A:A,1,0)</f>
        <v>#N/A</v>
      </c>
    </row>
    <row r="1171" spans="1:18" x14ac:dyDescent="0.3">
      <c r="A1171" t="s">
        <v>8701</v>
      </c>
      <c r="B1171" t="str">
        <f>IFERROR(VLOOKUP(A1171,'Base ATP'!$1:$1048576,3,0),"")</f>
        <v>NISSAN</v>
      </c>
      <c r="C1171" s="19" t="str">
        <f>IFERROR(VLOOKUP(A1171,'Base ATP'!$1:$1048576,4,0),"")</f>
        <v>NUEVA X-TRAIL</v>
      </c>
      <c r="D1171" s="20">
        <v>14600000</v>
      </c>
      <c r="E1171" s="20">
        <v>11500000</v>
      </c>
      <c r="F1171" s="13" t="s">
        <v>4033</v>
      </c>
      <c r="G1171" s="13">
        <f>IFERROR(IF($F1171="ALTA",$D1171*1.03,
IF($F1171="MEDIA",$D1171*1,
IF($F1171="BAJA",$D1171*0.92,
IF($F1171="LIQUIDAR",_xlfn.XLOOKUP(A1171,Rotación!$A:$A,Rotación!$O:$O,0,0,-1),"")))),"")</f>
        <v>14600000</v>
      </c>
      <c r="H1171" s="13">
        <f>IFERROR(IF($F1171="ALTA",$D1171*1,
IF($F1171="MEDIA",$D1171*0.97,
IF($F1171="BAJA",$D1171*0.9,
IF($F1171="LIQUIDAR",_xlfn.XLOOKUP(A1171,Rotación!$A:$A,Rotación!$O:$O,0,0,-1),"")))),"")</f>
        <v>14162000</v>
      </c>
      <c r="I1171" s="13">
        <f>IFERROR(IF($F1171="ALTA",$D1171*0.97,
IF($F1171="MEDIA",$D1171*0.94,
IF($F1171="BAJA",$D1171*0.87,
IF($F1171="LIQUIDAR",_xlfn.XLOOKUP(A1171,Rotación!$A:$A,Rotación!$O:$O,0,0,-1),"")))),"")</f>
        <v>13724000</v>
      </c>
      <c r="J1171" s="13">
        <f>IFERROR(IF($F1171="ALTA",$D1171*0.94,
IF($F1171="MEDIA",$D1171*0.9,
IF($F1171="BAJA",$D1171*0.85,
IF($F1171="LIQUIDAR",_xlfn.XLOOKUP(A1171,Rotación!$A:$A,Rotación!$O:$O,0,0,-1),"")))),"")</f>
        <v>13140000</v>
      </c>
      <c r="K1171" s="13" t="str">
        <f>_xlfn.XLOOKUP(A1171,Rotación!$A:$A,Rotación!$P:$P,"",0,-1)</f>
        <v/>
      </c>
      <c r="L1171" s="25" t="e">
        <f t="shared" si="74"/>
        <v>#VALUE!</v>
      </c>
      <c r="M1171" s="26">
        <f t="shared" si="75"/>
        <v>0.78767123287671237</v>
      </c>
      <c r="N1171" s="22">
        <f>IFERROR(VLOOKUP(A1171,'Base ATR'!$1:$1048576,2,0),"")</f>
        <v>46168.537499999999</v>
      </c>
      <c r="O1171" s="23">
        <f t="shared" ca="1" si="76"/>
        <v>57.462500000001455</v>
      </c>
      <c r="P1171" t="str">
        <f t="shared" si="77"/>
        <v>SOBRE MERCADO</v>
      </c>
      <c r="R1171" t="e">
        <f>VLOOKUP(A1171,FORMULA!A:A,1,0)</f>
        <v>#N/A</v>
      </c>
    </row>
    <row r="1172" spans="1:18" x14ac:dyDescent="0.3">
      <c r="A1172" t="s">
        <v>9065</v>
      </c>
      <c r="B1172" t="str">
        <f>IFERROR(VLOOKUP(A1172,'Base ATP'!$1:$1048576,3,0),"")</f>
        <v>HYUNDAI</v>
      </c>
      <c r="C1172" s="19" t="str">
        <f>IFERROR(VLOOKUP(A1172,'Base ATP'!$1:$1048576,4,0),"")</f>
        <v>TUCSON</v>
      </c>
      <c r="D1172" s="20">
        <v>12500000</v>
      </c>
      <c r="E1172" s="20">
        <v>10250000</v>
      </c>
      <c r="F1172" s="13" t="s">
        <v>4033</v>
      </c>
      <c r="G1172" s="13">
        <f>IFERROR(IF($F1172="ALTA",$D1172*1.03,
IF($F1172="MEDIA",$D1172*1,
IF($F1172="BAJA",$D1172*0.92,
IF($F1172="LIQUIDAR",_xlfn.XLOOKUP(A1172,Rotación!$A:$A,Rotación!$O:$O,0,0,-1),"")))),"")</f>
        <v>12500000</v>
      </c>
      <c r="H1172" s="13">
        <f>IFERROR(IF($F1172="ALTA",$D1172*1,
IF($F1172="MEDIA",$D1172*0.97,
IF($F1172="BAJA",$D1172*0.9,
IF($F1172="LIQUIDAR",_xlfn.XLOOKUP(A1172,Rotación!$A:$A,Rotación!$O:$O,0,0,-1),"")))),"")</f>
        <v>12125000</v>
      </c>
      <c r="I1172" s="13">
        <f>IFERROR(IF($F1172="ALTA",$D1172*0.97,
IF($F1172="MEDIA",$D1172*0.94,
IF($F1172="BAJA",$D1172*0.87,
IF($F1172="LIQUIDAR",_xlfn.XLOOKUP(A1172,Rotación!$A:$A,Rotación!$O:$O,0,0,-1),"")))),"")</f>
        <v>11750000</v>
      </c>
      <c r="J1172" s="13">
        <f>IFERROR(IF($F1172="ALTA",$D1172*0.94,
IF($F1172="MEDIA",$D1172*0.9,
IF($F1172="BAJA",$D1172*0.85,
IF($F1172="LIQUIDAR",_xlfn.XLOOKUP(A1172,Rotación!$A:$A,Rotación!$O:$O,0,0,-1),"")))),"")</f>
        <v>11250000</v>
      </c>
      <c r="K1172" s="13" t="str">
        <f>_xlfn.XLOOKUP(A1172,Rotación!$A:$A,Rotación!$P:$P,"",0,-1)</f>
        <v/>
      </c>
      <c r="L1172" s="25" t="e">
        <f t="shared" si="74"/>
        <v>#VALUE!</v>
      </c>
      <c r="M1172" s="26">
        <f t="shared" si="75"/>
        <v>0.82</v>
      </c>
      <c r="N1172" s="22" t="str">
        <f>IFERROR(VLOOKUP(A1172,'Base ATR'!$1:$1048576,2,0),"")</f>
        <v/>
      </c>
      <c r="O1172" s="23" t="str">
        <f t="shared" ca="1" si="76"/>
        <v/>
      </c>
      <c r="P1172" t="str">
        <f t="shared" si="77"/>
        <v/>
      </c>
      <c r="R1172" t="e">
        <f>VLOOKUP(A1172,FORMULA!A:A,1,0)</f>
        <v>#N/A</v>
      </c>
    </row>
    <row r="1173" spans="1:18" x14ac:dyDescent="0.3">
      <c r="A1173" t="s">
        <v>9072</v>
      </c>
      <c r="B1173" t="str">
        <f>IFERROR(VLOOKUP(A1173,'Base ATP'!$1:$1048576,3,0),"")</f>
        <v>MITSUBISHI</v>
      </c>
      <c r="C1173" s="19" t="str">
        <f>IFERROR(VLOOKUP(A1173,'Base ATP'!$1:$1048576,4,0),"")</f>
        <v>XPANDER</v>
      </c>
      <c r="D1173" s="20">
        <v>14300000</v>
      </c>
      <c r="E1173" s="20">
        <v>12500000</v>
      </c>
      <c r="F1173" s="13" t="s">
        <v>4033</v>
      </c>
      <c r="G1173" s="13">
        <f>IFERROR(IF($F1173="ALTA",$D1173*1.03,
IF($F1173="MEDIA",$D1173*1,
IF($F1173="BAJA",$D1173*0.92,
IF($F1173="LIQUIDAR",_xlfn.XLOOKUP(A1173,Rotación!$A:$A,Rotación!$O:$O,0,0,-1),"")))),"")</f>
        <v>14300000</v>
      </c>
      <c r="H1173" s="13">
        <f>IFERROR(IF($F1173="ALTA",$D1173*1,
IF($F1173="MEDIA",$D1173*0.97,
IF($F1173="BAJA",$D1173*0.9,
IF($F1173="LIQUIDAR",_xlfn.XLOOKUP(A1173,Rotación!$A:$A,Rotación!$O:$O,0,0,-1),"")))),"")</f>
        <v>13871000</v>
      </c>
      <c r="I1173" s="13">
        <f>IFERROR(IF($F1173="ALTA",$D1173*0.97,
IF($F1173="MEDIA",$D1173*0.94,
IF($F1173="BAJA",$D1173*0.87,
IF($F1173="LIQUIDAR",_xlfn.XLOOKUP(A1173,Rotación!$A:$A,Rotación!$O:$O,0,0,-1),"")))),"")</f>
        <v>13442000</v>
      </c>
      <c r="J1173" s="13">
        <f>IFERROR(IF($F1173="ALTA",$D1173*0.94,
IF($F1173="MEDIA",$D1173*0.9,
IF($F1173="BAJA",$D1173*0.85,
IF($F1173="LIQUIDAR",_xlfn.XLOOKUP(A1173,Rotación!$A:$A,Rotación!$O:$O,0,0,-1),"")))),"")</f>
        <v>12870000</v>
      </c>
      <c r="K1173" s="13" t="str">
        <f>_xlfn.XLOOKUP(A1173,Rotación!$A:$A,Rotación!$P:$P,"",0,-1)</f>
        <v/>
      </c>
      <c r="L1173" s="25" t="e">
        <f t="shared" si="74"/>
        <v>#VALUE!</v>
      </c>
      <c r="M1173" s="26">
        <f t="shared" si="75"/>
        <v>0.87412587412587417</v>
      </c>
      <c r="N1173" s="22" t="str">
        <f>IFERROR(VLOOKUP(A1173,'Base ATR'!$1:$1048576,2,0),"")</f>
        <v/>
      </c>
      <c r="O1173" s="23" t="str">
        <f t="shared" ca="1" si="76"/>
        <v/>
      </c>
      <c r="P1173" t="str">
        <f t="shared" si="77"/>
        <v/>
      </c>
      <c r="R1173" t="e">
        <f>VLOOKUP(A1173,FORMULA!A:A,1,0)</f>
        <v>#N/A</v>
      </c>
    </row>
    <row r="1174" spans="1:18" x14ac:dyDescent="0.3">
      <c r="A1174" t="s">
        <v>9074</v>
      </c>
      <c r="B1174" t="str">
        <f>IFERROR(VLOOKUP(A1174,'Base ATP'!$1:$1048576,3,0),"")</f>
        <v>DFSK</v>
      </c>
      <c r="C1174" s="19">
        <f>IFERROR(VLOOKUP(A1174,'Base ATP'!$1:$1048576,4,0),"")</f>
        <v>580</v>
      </c>
      <c r="D1174" s="20">
        <v>10800000</v>
      </c>
      <c r="E1174" s="20">
        <v>8500000</v>
      </c>
      <c r="F1174" s="13" t="s">
        <v>4033</v>
      </c>
      <c r="G1174" s="13">
        <f>IFERROR(IF($F1174="ALTA",$D1174*1.03,
IF($F1174="MEDIA",$D1174*1,
IF($F1174="BAJA",$D1174*0.92,
IF($F1174="LIQUIDAR",_xlfn.XLOOKUP(A1174,Rotación!$A:$A,Rotación!$O:$O,0,0,-1),"")))),"")</f>
        <v>10800000</v>
      </c>
      <c r="H1174" s="13">
        <f>IFERROR(IF($F1174="ALTA",$D1174*1,
IF($F1174="MEDIA",$D1174*0.97,
IF($F1174="BAJA",$D1174*0.9,
IF($F1174="LIQUIDAR",_xlfn.XLOOKUP(A1174,Rotación!$A:$A,Rotación!$O:$O,0,0,-1),"")))),"")</f>
        <v>10476000</v>
      </c>
      <c r="I1174" s="13">
        <f>IFERROR(IF($F1174="ALTA",$D1174*0.97,
IF($F1174="MEDIA",$D1174*0.94,
IF($F1174="BAJA",$D1174*0.87,
IF($F1174="LIQUIDAR",_xlfn.XLOOKUP(A1174,Rotación!$A:$A,Rotación!$O:$O,0,0,-1),"")))),"")</f>
        <v>10152000</v>
      </c>
      <c r="J1174" s="13">
        <f>IFERROR(IF($F1174="ALTA",$D1174*0.94,
IF($F1174="MEDIA",$D1174*0.9,
IF($F1174="BAJA",$D1174*0.85,
IF($F1174="LIQUIDAR",_xlfn.XLOOKUP(A1174,Rotación!$A:$A,Rotación!$O:$O,0,0,-1),"")))),"")</f>
        <v>9720000</v>
      </c>
      <c r="K1174" s="13" t="str">
        <f>_xlfn.XLOOKUP(A1174,Rotación!$A:$A,Rotación!$P:$P,"",0,-1)</f>
        <v/>
      </c>
      <c r="L1174" s="25" t="e">
        <f t="shared" si="74"/>
        <v>#VALUE!</v>
      </c>
      <c r="M1174" s="26">
        <f t="shared" si="75"/>
        <v>0.78703703703703709</v>
      </c>
      <c r="N1174" s="22" t="str">
        <f>IFERROR(VLOOKUP(A1174,'Base ATR'!$1:$1048576,2,0),"")</f>
        <v/>
      </c>
      <c r="O1174" s="23" t="str">
        <f t="shared" ca="1" si="76"/>
        <v/>
      </c>
      <c r="P1174" t="str">
        <f t="shared" si="77"/>
        <v/>
      </c>
      <c r="R1174" t="e">
        <f>VLOOKUP(A1174,FORMULA!A:A,1,0)</f>
        <v>#N/A</v>
      </c>
    </row>
    <row r="1175" spans="1:18" x14ac:dyDescent="0.3">
      <c r="A1175" t="s">
        <v>5270</v>
      </c>
      <c r="B1175" t="str">
        <f>IFERROR(VLOOKUP(A1175,'Base ATP'!$1:$1048576,3,0),"")</f>
        <v>EXEED</v>
      </c>
      <c r="C1175" s="19" t="str">
        <f>IFERROR(VLOOKUP(A1175,'Base ATP'!$1:$1048576,4,0),"")</f>
        <v>VX</v>
      </c>
      <c r="D1175" s="20">
        <v>30600000</v>
      </c>
      <c r="E1175" s="20">
        <v>23000000</v>
      </c>
      <c r="F1175" s="13" t="s">
        <v>5398</v>
      </c>
      <c r="G1175" s="13">
        <f>IFERROR(IF($F1175="ALTA",$D1175*1.03,
IF($F1175="MEDIA",$D1175*1,
IF($F1175="BAJA",$D1175*0.92,
IF($F1175="LIQUIDAR",_xlfn.XLOOKUP(A1175,Rotación!$A:$A,Rotación!$O:$O,0,0,-1),"")))),"")</f>
        <v>28152000</v>
      </c>
      <c r="H1175" s="13">
        <f>IFERROR(IF($F1175="ALTA",$D1175*1,
IF($F1175="MEDIA",$D1175*0.97,
IF($F1175="BAJA",$D1175*0.9,
IF($F1175="LIQUIDAR",_xlfn.XLOOKUP(A1175,Rotación!$A:$A,Rotación!$O:$O,0,0,-1),"")))),"")</f>
        <v>27540000</v>
      </c>
      <c r="I1175" s="13">
        <f>IFERROR(IF($F1175="ALTA",$D1175*0.97,
IF($F1175="MEDIA",$D1175*0.94,
IF($F1175="BAJA",$D1175*0.87,
IF($F1175="LIQUIDAR",_xlfn.XLOOKUP(A1175,Rotación!$A:$A,Rotación!$O:$O,0,0,-1),"")))),"")</f>
        <v>26622000</v>
      </c>
      <c r="J1175" s="13">
        <f>IFERROR(IF($F1175="ALTA",$D1175*0.94,
IF($F1175="MEDIA",$D1175*0.9,
IF($F1175="BAJA",$D1175*0.85,
IF($F1175="LIQUIDAR",_xlfn.XLOOKUP(A1175,Rotación!$A:$A,Rotación!$O:$O,0,0,-1),"")))),"")</f>
        <v>26010000</v>
      </c>
      <c r="K1175" s="13">
        <f>_xlfn.XLOOKUP(A1175,Rotación!$A:$A,Rotación!$P:$P,"",0,-1)</f>
        <v>28990000</v>
      </c>
      <c r="L1175" s="25">
        <f t="shared" si="74"/>
        <v>-1610000</v>
      </c>
      <c r="M1175" s="26">
        <f t="shared" si="75"/>
        <v>0.75163398692810457</v>
      </c>
      <c r="N1175" s="22">
        <f>IFERROR(VLOOKUP(A1175,'Base ATR'!$1:$1048576,2,0),"")</f>
        <v>46161.649305555555</v>
      </c>
      <c r="O1175" s="23">
        <f t="shared" ca="1" si="76"/>
        <v>64.350694444445253</v>
      </c>
      <c r="P1175" t="str">
        <f t="shared" si="77"/>
        <v>BAJO MERCADO</v>
      </c>
      <c r="R1175" t="e">
        <f>VLOOKUP(A1175,FORMULA!A:A,1,0)</f>
        <v>#N/A</v>
      </c>
    </row>
    <row r="1176" spans="1:18" x14ac:dyDescent="0.3">
      <c r="A1176" t="s">
        <v>5446</v>
      </c>
      <c r="B1176" t="str">
        <f>IFERROR(VLOOKUP(A1176,'Base ATP'!$1:$1048576,3,0),"")</f>
        <v>OPEL</v>
      </c>
      <c r="C1176" s="19" t="str">
        <f>IFERROR(VLOOKUP(A1176,'Base ATP'!$1:$1048576,4,0),"")</f>
        <v>NEW CROSSLAND</v>
      </c>
      <c r="D1176" s="20">
        <v>12000000</v>
      </c>
      <c r="E1176" s="20">
        <v>10300000</v>
      </c>
      <c r="F1176" s="13" t="s">
        <v>4033</v>
      </c>
      <c r="G1176" s="13">
        <f>IFERROR(IF($F1176="ALTA",$D1176*1.03,
IF($F1176="MEDIA",$D1176*1,
IF($F1176="BAJA",$D1176*0.92,
IF($F1176="LIQUIDAR",_xlfn.XLOOKUP(A1176,Rotación!$A:$A,Rotación!$O:$O,0,0,-1),"")))),"")</f>
        <v>12000000</v>
      </c>
      <c r="H1176" s="13">
        <f>IFERROR(IF($F1176="ALTA",$D1176*1,
IF($F1176="MEDIA",$D1176*0.97,
IF($F1176="BAJA",$D1176*0.9,
IF($F1176="LIQUIDAR",_xlfn.XLOOKUP(A1176,Rotación!$A:$A,Rotación!$O:$O,0,0,-1),"")))),"")</f>
        <v>11640000</v>
      </c>
      <c r="I1176" s="13">
        <f>IFERROR(IF($F1176="ALTA",$D1176*0.97,
IF($F1176="MEDIA",$D1176*0.94,
IF($F1176="BAJA",$D1176*0.87,
IF($F1176="LIQUIDAR",_xlfn.XLOOKUP(A1176,Rotación!$A:$A,Rotación!$O:$O,0,0,-1),"")))),"")</f>
        <v>11280000</v>
      </c>
      <c r="J1176" s="13">
        <f>IFERROR(IF($F1176="ALTA",$D1176*0.94,
IF($F1176="MEDIA",$D1176*0.9,
IF($F1176="BAJA",$D1176*0.85,
IF($F1176="LIQUIDAR",_xlfn.XLOOKUP(A1176,Rotación!$A:$A,Rotación!$O:$O,0,0,-1),"")))),"")</f>
        <v>10800000</v>
      </c>
      <c r="K1176" s="13" t="str">
        <f>_xlfn.XLOOKUP(A1176,Rotación!$A:$A,Rotación!$P:$P,"",0,-1)</f>
        <v/>
      </c>
      <c r="L1176" s="25" t="e">
        <f t="shared" si="74"/>
        <v>#VALUE!</v>
      </c>
      <c r="M1176" s="26">
        <f t="shared" si="75"/>
        <v>0.85833333333333328</v>
      </c>
      <c r="N1176" s="22" t="str">
        <f>IFERROR(VLOOKUP(A1176,'Base ATR'!$1:$1048576,2,0),"")</f>
        <v/>
      </c>
      <c r="O1176" s="23" t="str">
        <f t="shared" ca="1" si="76"/>
        <v/>
      </c>
      <c r="P1176" t="str">
        <f t="shared" si="77"/>
        <v/>
      </c>
      <c r="R1176" t="e">
        <f>VLOOKUP(A1176,FORMULA!A:A,1,0)</f>
        <v>#N/A</v>
      </c>
    </row>
    <row r="1177" spans="1:18" x14ac:dyDescent="0.3">
      <c r="A1177" t="s">
        <v>602</v>
      </c>
      <c r="B1177" t="str">
        <f>IFERROR(VLOOKUP(A1177,'Base ATP'!$1:$1048576,3,0),"")</f>
        <v>SSANGYONG</v>
      </c>
      <c r="C1177" s="19" t="str">
        <f>IFERROR(VLOOKUP(A1177,'Base ATP'!$1:$1048576,4,0),"")</f>
        <v>NEW REXTON</v>
      </c>
      <c r="D1177" s="20">
        <v>20500000</v>
      </c>
      <c r="E1177" s="20">
        <v>17000000</v>
      </c>
      <c r="F1177" s="13" t="s">
        <v>4033</v>
      </c>
      <c r="G1177" s="13">
        <f>IFERROR(IF($F1177="ALTA",$D1177*1.03,
IF($F1177="MEDIA",$D1177*1,
IF($F1177="BAJA",$D1177*0.92,
IF($F1177="LIQUIDAR",_xlfn.XLOOKUP(A1177,Rotación!$A:$A,Rotación!$O:$O,0,0,-1),"")))),"")</f>
        <v>20500000</v>
      </c>
      <c r="H1177" s="13">
        <f>IFERROR(IF($F1177="ALTA",$D1177*1,
IF($F1177="MEDIA",$D1177*0.97,
IF($F1177="BAJA",$D1177*0.9,
IF($F1177="LIQUIDAR",_xlfn.XLOOKUP(A1177,Rotación!$A:$A,Rotación!$O:$O,0,0,-1),"")))),"")</f>
        <v>19885000</v>
      </c>
      <c r="I1177" s="13">
        <f>IFERROR(IF($F1177="ALTA",$D1177*0.97,
IF($F1177="MEDIA",$D1177*0.94,
IF($F1177="BAJA",$D1177*0.87,
IF($F1177="LIQUIDAR",_xlfn.XLOOKUP(A1177,Rotación!$A:$A,Rotación!$O:$O,0,0,-1),"")))),"")</f>
        <v>19270000</v>
      </c>
      <c r="J1177" s="13">
        <f>IFERROR(IF($F1177="ALTA",$D1177*0.94,
IF($F1177="MEDIA",$D1177*0.9,
IF($F1177="BAJA",$D1177*0.85,
IF($F1177="LIQUIDAR",_xlfn.XLOOKUP(A1177,Rotación!$A:$A,Rotación!$O:$O,0,0,-1),"")))),"")</f>
        <v>18450000</v>
      </c>
      <c r="K1177" s="13" t="str">
        <f>_xlfn.XLOOKUP(A1177,Rotación!$A:$A,Rotación!$P:$P,"",0,-1)</f>
        <v/>
      </c>
      <c r="L1177" s="25" t="e">
        <f t="shared" si="74"/>
        <v>#VALUE!</v>
      </c>
      <c r="M1177" s="26">
        <f t="shared" si="75"/>
        <v>0.82926829268292679</v>
      </c>
      <c r="N1177" s="22">
        <f>IFERROR(VLOOKUP(A1177,'Base ATR'!$1:$1048576,2,0),"")</f>
        <v>45895.460416666669</v>
      </c>
      <c r="O1177" s="23">
        <f t="shared" ca="1" si="76"/>
        <v>330.53958333333139</v>
      </c>
      <c r="P1177" t="str">
        <f t="shared" si="77"/>
        <v>SOBRE MERCADO</v>
      </c>
      <c r="R1177" t="e">
        <f>VLOOKUP(A1177,FORMULA!A:A,1,0)</f>
        <v>#N/A</v>
      </c>
    </row>
    <row r="1178" spans="1:18" x14ac:dyDescent="0.3">
      <c r="A1178" t="s">
        <v>8707</v>
      </c>
      <c r="B1178" t="str">
        <f>IFERROR(VLOOKUP(A1178,'Base ATP'!$1:$1048576,3,0),"")</f>
        <v>HYUNDAI</v>
      </c>
      <c r="C1178" s="19" t="str">
        <f>IFERROR(VLOOKUP(A1178,'Base ATP'!$1:$1048576,4,0),"")</f>
        <v>TUCSON</v>
      </c>
      <c r="D1178" s="20">
        <v>16600000</v>
      </c>
      <c r="E1178" s="20">
        <v>13800000</v>
      </c>
      <c r="F1178" s="13" t="s">
        <v>4033</v>
      </c>
      <c r="G1178" s="13">
        <f>IFERROR(IF($F1178="ALTA",$D1178*1.03,
IF($F1178="MEDIA",$D1178*1,
IF($F1178="BAJA",$D1178*0.92,
IF($F1178="LIQUIDAR",_xlfn.XLOOKUP(A1178,Rotación!$A:$A,Rotación!$O:$O,0,0,-1),"")))),"")</f>
        <v>16600000</v>
      </c>
      <c r="H1178" s="13">
        <f>IFERROR(IF($F1178="ALTA",$D1178*1,
IF($F1178="MEDIA",$D1178*0.97,
IF($F1178="BAJA",$D1178*0.9,
IF($F1178="LIQUIDAR",_xlfn.XLOOKUP(A1178,Rotación!$A:$A,Rotación!$O:$O,0,0,-1),"")))),"")</f>
        <v>16102000</v>
      </c>
      <c r="I1178" s="13">
        <f>IFERROR(IF($F1178="ALTA",$D1178*0.97,
IF($F1178="MEDIA",$D1178*0.94,
IF($F1178="BAJA",$D1178*0.87,
IF($F1178="LIQUIDAR",_xlfn.XLOOKUP(A1178,Rotación!$A:$A,Rotación!$O:$O,0,0,-1),"")))),"")</f>
        <v>15604000</v>
      </c>
      <c r="J1178" s="13">
        <f>IFERROR(IF($F1178="ALTA",$D1178*0.94,
IF($F1178="MEDIA",$D1178*0.9,
IF($F1178="BAJA",$D1178*0.85,
IF($F1178="LIQUIDAR",_xlfn.XLOOKUP(A1178,Rotación!$A:$A,Rotación!$O:$O,0,0,-1),"")))),"")</f>
        <v>14940000</v>
      </c>
      <c r="K1178" s="13" t="str">
        <f>_xlfn.XLOOKUP(A1178,Rotación!$A:$A,Rotación!$P:$P,"",0,-1)</f>
        <v/>
      </c>
      <c r="L1178" s="25" t="e">
        <f t="shared" si="74"/>
        <v>#VALUE!</v>
      </c>
      <c r="M1178" s="26">
        <f t="shared" si="75"/>
        <v>0.83132530120481929</v>
      </c>
      <c r="N1178" s="22">
        <f>IFERROR(VLOOKUP(A1178,'Base ATR'!$1:$1048576,2,0),"")</f>
        <v>46160.479166666664</v>
      </c>
      <c r="O1178" s="23">
        <f t="shared" ca="1" si="76"/>
        <v>65.520833333335759</v>
      </c>
      <c r="P1178" t="str">
        <f t="shared" si="77"/>
        <v>SOBRE MERCADO</v>
      </c>
      <c r="R1178" t="e">
        <f>VLOOKUP(A1178,FORMULA!A:A,1,0)</f>
        <v>#N/A</v>
      </c>
    </row>
    <row r="1179" spans="1:18" x14ac:dyDescent="0.3">
      <c r="A1179" t="s">
        <v>9084</v>
      </c>
      <c r="B1179" t="str">
        <f>IFERROR(VLOOKUP(A1179,'Base ATP'!$1:$1048576,3,0),"")</f>
        <v>KIA</v>
      </c>
      <c r="C1179" s="19" t="str">
        <f>IFERROR(VLOOKUP(A1179,'Base ATP'!$1:$1048576,4,0),"")</f>
        <v>NUEVO SELTOS</v>
      </c>
      <c r="D1179" s="20">
        <v>15300000</v>
      </c>
      <c r="E1179" s="20">
        <v>11700000</v>
      </c>
      <c r="F1179" s="13" t="s">
        <v>4033</v>
      </c>
      <c r="G1179" s="13">
        <f>IFERROR(IF($F1179="ALTA",$D1179*1.03,
IF($F1179="MEDIA",$D1179*1,
IF($F1179="BAJA",$D1179*0.92,
IF($F1179="LIQUIDAR",_xlfn.XLOOKUP(A1179,Rotación!$A:$A,Rotación!$O:$O,0,0,-1),"")))),"")</f>
        <v>15300000</v>
      </c>
      <c r="H1179" s="13">
        <f>IFERROR(IF($F1179="ALTA",$D1179*1,
IF($F1179="MEDIA",$D1179*0.97,
IF($F1179="BAJA",$D1179*0.9,
IF($F1179="LIQUIDAR",_xlfn.XLOOKUP(A1179,Rotación!$A:$A,Rotación!$O:$O,0,0,-1),"")))),"")</f>
        <v>14841000</v>
      </c>
      <c r="I1179" s="13">
        <f>IFERROR(IF($F1179="ALTA",$D1179*0.97,
IF($F1179="MEDIA",$D1179*0.94,
IF($F1179="BAJA",$D1179*0.87,
IF($F1179="LIQUIDAR",_xlfn.XLOOKUP(A1179,Rotación!$A:$A,Rotación!$O:$O,0,0,-1),"")))),"")</f>
        <v>14382000</v>
      </c>
      <c r="J1179" s="13">
        <f>IFERROR(IF($F1179="ALTA",$D1179*0.94,
IF($F1179="MEDIA",$D1179*0.9,
IF($F1179="BAJA",$D1179*0.85,
IF($F1179="LIQUIDAR",_xlfn.XLOOKUP(A1179,Rotación!$A:$A,Rotación!$O:$O,0,0,-1),"")))),"")</f>
        <v>13770000</v>
      </c>
      <c r="K1179" s="13" t="str">
        <f>_xlfn.XLOOKUP(A1179,Rotación!$A:$A,Rotación!$P:$P,"",0,-1)</f>
        <v/>
      </c>
      <c r="L1179" s="25" t="e">
        <f t="shared" si="74"/>
        <v>#VALUE!</v>
      </c>
      <c r="M1179" s="26">
        <f t="shared" si="75"/>
        <v>0.76470588235294112</v>
      </c>
      <c r="N1179" s="22" t="str">
        <f>IFERROR(VLOOKUP(A1179,'Base ATR'!$1:$1048576,2,0),"")</f>
        <v/>
      </c>
      <c r="O1179" s="23" t="str">
        <f t="shared" ca="1" si="76"/>
        <v/>
      </c>
      <c r="P1179" t="str">
        <f t="shared" si="77"/>
        <v/>
      </c>
      <c r="R1179" t="e">
        <f>VLOOKUP(A1179,FORMULA!A:A,1,0)</f>
        <v>#N/A</v>
      </c>
    </row>
    <row r="1180" spans="1:18" x14ac:dyDescent="0.3">
      <c r="A1180" t="s">
        <v>6568</v>
      </c>
      <c r="B1180" t="str">
        <f>IFERROR(VLOOKUP(A1180,'Base ATP'!$1:$1048576,3,0),"")</f>
        <v>SUZUKI</v>
      </c>
      <c r="C1180" s="19" t="str">
        <f>IFERROR(VLOOKUP(A1180,'Base ATP'!$1:$1048576,4,0),"")</f>
        <v>NUEVO BALENO</v>
      </c>
      <c r="D1180" s="20">
        <v>12700000</v>
      </c>
      <c r="E1180" s="20">
        <v>11000000</v>
      </c>
      <c r="F1180" s="13" t="s">
        <v>5397</v>
      </c>
      <c r="G1180" s="13">
        <f>IFERROR(IF($F1180="ALTA",$D1180*1.03,
IF($F1180="MEDIA",$D1180*1,
IF($F1180="BAJA",$D1180*0.92,
IF($F1180="LIQUIDAR",_xlfn.XLOOKUP(A1180,Rotación!$A:$A,Rotación!$O:$O,0,0,-1),"")))),"")</f>
        <v>13081000</v>
      </c>
      <c r="H1180" s="13">
        <f>IFERROR(IF($F1180="ALTA",$D1180*1,
IF($F1180="MEDIA",$D1180*0.97,
IF($F1180="BAJA",$D1180*0.9,
IF($F1180="LIQUIDAR",_xlfn.XLOOKUP(A1180,Rotación!$A:$A,Rotación!$O:$O,0,0,-1),"")))),"")</f>
        <v>12700000</v>
      </c>
      <c r="I1180" s="13">
        <f>IFERROR(IF($F1180="ALTA",$D1180*0.97,
IF($F1180="MEDIA",$D1180*0.94,
IF($F1180="BAJA",$D1180*0.87,
IF($F1180="LIQUIDAR",_xlfn.XLOOKUP(A1180,Rotación!$A:$A,Rotación!$O:$O,0,0,-1),"")))),"")</f>
        <v>12319000</v>
      </c>
      <c r="J1180" s="13">
        <f>IFERROR(IF($F1180="ALTA",$D1180*0.94,
IF($F1180="MEDIA",$D1180*0.9,
IF($F1180="BAJA",$D1180*0.85,
IF($F1180="LIQUIDAR",_xlfn.XLOOKUP(A1180,Rotación!$A:$A,Rotación!$O:$O,0,0,-1),"")))),"")</f>
        <v>11938000</v>
      </c>
      <c r="K1180" s="13" t="str">
        <f>_xlfn.XLOOKUP(A1180,Rotación!$A:$A,Rotación!$P:$P,"",0,-1)</f>
        <v/>
      </c>
      <c r="L1180" s="25" t="e">
        <f t="shared" si="74"/>
        <v>#VALUE!</v>
      </c>
      <c r="M1180" s="26">
        <f t="shared" si="75"/>
        <v>0.86614173228346458</v>
      </c>
      <c r="N1180" s="22" t="str">
        <f>IFERROR(VLOOKUP(A1180,'Base ATR'!$1:$1048576,2,0),"")</f>
        <v/>
      </c>
      <c r="O1180" s="23" t="str">
        <f t="shared" ca="1" si="76"/>
        <v/>
      </c>
      <c r="P1180" t="str">
        <f t="shared" si="77"/>
        <v/>
      </c>
      <c r="R1180" t="e">
        <f>VLOOKUP(A1180,FORMULA!A:A,1,0)</f>
        <v>#N/A</v>
      </c>
    </row>
    <row r="1181" spans="1:18" x14ac:dyDescent="0.3">
      <c r="A1181" t="s">
        <v>9087</v>
      </c>
      <c r="B1181" t="str">
        <f>IFERROR(VLOOKUP(A1181,'Base ATP'!$1:$1048576,3,0),"")</f>
        <v>HYUNDAI</v>
      </c>
      <c r="C1181" s="19" t="str">
        <f>IFERROR(VLOOKUP(A1181,'Base ATP'!$1:$1048576,4,0),"")</f>
        <v>TUCSON</v>
      </c>
      <c r="D1181" s="20">
        <v>17000000</v>
      </c>
      <c r="E1181" s="20">
        <v>13800000</v>
      </c>
      <c r="F1181" s="13" t="s">
        <v>4033</v>
      </c>
      <c r="G1181" s="13">
        <f>IFERROR(IF($F1181="ALTA",$D1181*1.03,
IF($F1181="MEDIA",$D1181*1,
IF($F1181="BAJA",$D1181*0.92,
IF($F1181="LIQUIDAR",_xlfn.XLOOKUP(A1181,Rotación!$A:$A,Rotación!$O:$O,0,0,-1),"")))),"")</f>
        <v>17000000</v>
      </c>
      <c r="H1181" s="13">
        <f>IFERROR(IF($F1181="ALTA",$D1181*1,
IF($F1181="MEDIA",$D1181*0.97,
IF($F1181="BAJA",$D1181*0.9,
IF($F1181="LIQUIDAR",_xlfn.XLOOKUP(A1181,Rotación!$A:$A,Rotación!$O:$O,0,0,-1),"")))),"")</f>
        <v>16490000</v>
      </c>
      <c r="I1181" s="13">
        <f>IFERROR(IF($F1181="ALTA",$D1181*0.97,
IF($F1181="MEDIA",$D1181*0.94,
IF($F1181="BAJA",$D1181*0.87,
IF($F1181="LIQUIDAR",_xlfn.XLOOKUP(A1181,Rotación!$A:$A,Rotación!$O:$O,0,0,-1),"")))),"")</f>
        <v>15980000</v>
      </c>
      <c r="J1181" s="13">
        <f>IFERROR(IF($F1181="ALTA",$D1181*0.94,
IF($F1181="MEDIA",$D1181*0.9,
IF($F1181="BAJA",$D1181*0.85,
IF($F1181="LIQUIDAR",_xlfn.XLOOKUP(A1181,Rotación!$A:$A,Rotación!$O:$O,0,0,-1),"")))),"")</f>
        <v>15300000</v>
      </c>
      <c r="K1181" s="13" t="str">
        <f>_xlfn.XLOOKUP(A1181,Rotación!$A:$A,Rotación!$P:$P,"",0,-1)</f>
        <v/>
      </c>
      <c r="L1181" s="25" t="e">
        <f t="shared" si="74"/>
        <v>#VALUE!</v>
      </c>
      <c r="M1181" s="26">
        <f t="shared" si="75"/>
        <v>0.81176470588235294</v>
      </c>
      <c r="N1181" s="22" t="str">
        <f>IFERROR(VLOOKUP(A1181,'Base ATR'!$1:$1048576,2,0),"")</f>
        <v/>
      </c>
      <c r="O1181" s="23" t="str">
        <f t="shared" ca="1" si="76"/>
        <v/>
      </c>
      <c r="P1181" t="str">
        <f t="shared" si="77"/>
        <v/>
      </c>
      <c r="R1181" t="e">
        <f>VLOOKUP(A1181,FORMULA!A:A,1,0)</f>
        <v>#N/A</v>
      </c>
    </row>
    <row r="1182" spans="1:18" x14ac:dyDescent="0.3">
      <c r="A1182" t="s">
        <v>9089</v>
      </c>
      <c r="B1182" t="str">
        <f>IFERROR(VLOOKUP(A1182,'Base ATP'!$1:$1048576,3,0),"")</f>
        <v>SSANGYONG</v>
      </c>
      <c r="C1182" s="19" t="str">
        <f>IFERROR(VLOOKUP(A1182,'Base ATP'!$1:$1048576,4,0),"")</f>
        <v>MUSSO</v>
      </c>
      <c r="D1182" s="20">
        <v>24100000</v>
      </c>
      <c r="E1182" s="20">
        <v>19800000</v>
      </c>
      <c r="F1182" s="13" t="s">
        <v>4033</v>
      </c>
      <c r="G1182" s="13">
        <f>IFERROR(IF($F1182="ALTA",$D1182*1.03,
IF($F1182="MEDIA",$D1182*1,
IF($F1182="BAJA",$D1182*0.92,
IF($F1182="LIQUIDAR",_xlfn.XLOOKUP(A1182,Rotación!$A:$A,Rotación!$O:$O,0,0,-1),"")))),"")</f>
        <v>24100000</v>
      </c>
      <c r="H1182" s="13">
        <f>IFERROR(IF($F1182="ALTA",$D1182*1,
IF($F1182="MEDIA",$D1182*0.97,
IF($F1182="BAJA",$D1182*0.9,
IF($F1182="LIQUIDAR",_xlfn.XLOOKUP(A1182,Rotación!$A:$A,Rotación!$O:$O,0,0,-1),"")))),"")</f>
        <v>23377000</v>
      </c>
      <c r="I1182" s="13">
        <f>IFERROR(IF($F1182="ALTA",$D1182*0.97,
IF($F1182="MEDIA",$D1182*0.94,
IF($F1182="BAJA",$D1182*0.87,
IF($F1182="LIQUIDAR",_xlfn.XLOOKUP(A1182,Rotación!$A:$A,Rotación!$O:$O,0,0,-1),"")))),"")</f>
        <v>22654000</v>
      </c>
      <c r="J1182" s="13">
        <f>IFERROR(IF($F1182="ALTA",$D1182*0.94,
IF($F1182="MEDIA",$D1182*0.9,
IF($F1182="BAJA",$D1182*0.85,
IF($F1182="LIQUIDAR",_xlfn.XLOOKUP(A1182,Rotación!$A:$A,Rotación!$O:$O,0,0,-1),"")))),"")</f>
        <v>21690000</v>
      </c>
      <c r="K1182" s="13" t="str">
        <f>_xlfn.XLOOKUP(A1182,Rotación!$A:$A,Rotación!$P:$P,"",0,-1)</f>
        <v/>
      </c>
      <c r="L1182" s="25" t="e">
        <f t="shared" si="74"/>
        <v>#VALUE!</v>
      </c>
      <c r="M1182" s="26">
        <f t="shared" si="75"/>
        <v>0.82157676348547715</v>
      </c>
      <c r="N1182" s="22" t="str">
        <f>IFERROR(VLOOKUP(A1182,'Base ATR'!$1:$1048576,2,0),"")</f>
        <v/>
      </c>
      <c r="O1182" s="23" t="str">
        <f t="shared" ca="1" si="76"/>
        <v/>
      </c>
      <c r="P1182" t="str">
        <f t="shared" si="77"/>
        <v/>
      </c>
      <c r="R1182" t="e">
        <f>VLOOKUP(A1182,FORMULA!A:A,1,0)</f>
        <v>#N/A</v>
      </c>
    </row>
    <row r="1183" spans="1:18" x14ac:dyDescent="0.3">
      <c r="A1183" t="s">
        <v>8620</v>
      </c>
      <c r="B1183" t="str">
        <f>IFERROR(VLOOKUP(A1183,'Base ATP'!$1:$1048576,3,0),"")</f>
        <v>FORD</v>
      </c>
      <c r="C1183" s="19" t="str">
        <f>IFERROR(VLOOKUP(A1183,'Base ATP'!$1:$1048576,4,0),"")</f>
        <v>F-150 NEW</v>
      </c>
      <c r="D1183" s="20">
        <v>57000000</v>
      </c>
      <c r="E1183" s="20">
        <v>46000000</v>
      </c>
      <c r="F1183" s="13" t="s">
        <v>4033</v>
      </c>
      <c r="G1183" s="13">
        <f>IFERROR(IF($F1183="ALTA",$D1183*1.03,
IF($F1183="MEDIA",$D1183*1,
IF($F1183="BAJA",$D1183*0.92,
IF($F1183="LIQUIDAR",_xlfn.XLOOKUP(A1183,Rotación!$A:$A,Rotación!$O:$O,0,0,-1),"")))),"")</f>
        <v>57000000</v>
      </c>
      <c r="H1183" s="13">
        <f>IFERROR(IF($F1183="ALTA",$D1183*1,
IF($F1183="MEDIA",$D1183*0.97,
IF($F1183="BAJA",$D1183*0.9,
IF($F1183="LIQUIDAR",_xlfn.XLOOKUP(A1183,Rotación!$A:$A,Rotación!$O:$O,0,0,-1),"")))),"")</f>
        <v>55290000</v>
      </c>
      <c r="I1183" s="13">
        <f>IFERROR(IF($F1183="ALTA",$D1183*0.97,
IF($F1183="MEDIA",$D1183*0.94,
IF($F1183="BAJA",$D1183*0.87,
IF($F1183="LIQUIDAR",_xlfn.XLOOKUP(A1183,Rotación!$A:$A,Rotación!$O:$O,0,0,-1),"")))),"")</f>
        <v>53580000</v>
      </c>
      <c r="J1183" s="13">
        <f>IFERROR(IF($F1183="ALTA",$D1183*0.94,
IF($F1183="MEDIA",$D1183*0.9,
IF($F1183="BAJA",$D1183*0.85,
IF($F1183="LIQUIDAR",_xlfn.XLOOKUP(A1183,Rotación!$A:$A,Rotación!$O:$O,0,0,-1),"")))),"")</f>
        <v>51300000</v>
      </c>
      <c r="K1183" s="13" t="str">
        <f>_xlfn.XLOOKUP(A1183,Rotación!$A:$A,Rotación!$P:$P,"",0,-1)</f>
        <v/>
      </c>
      <c r="L1183" s="25" t="e">
        <f t="shared" si="74"/>
        <v>#VALUE!</v>
      </c>
      <c r="M1183" s="26">
        <f t="shared" si="75"/>
        <v>0.80701754385964908</v>
      </c>
      <c r="N1183" s="22">
        <f>IFERROR(VLOOKUP(A1183,'Base ATR'!$1:$1048576,2,0),"")</f>
        <v>46170.560416666667</v>
      </c>
      <c r="O1183" s="23">
        <f t="shared" ca="1" si="76"/>
        <v>55.439583333332848</v>
      </c>
      <c r="P1183" t="str">
        <f t="shared" si="77"/>
        <v>SOBRE MERCADO</v>
      </c>
      <c r="R1183" t="e">
        <f>VLOOKUP(A1183,FORMULA!A:A,1,0)</f>
        <v>#N/A</v>
      </c>
    </row>
    <row r="1184" spans="1:18" x14ac:dyDescent="0.3">
      <c r="A1184" t="s">
        <v>9093</v>
      </c>
      <c r="B1184" t="str">
        <f>IFERROR(VLOOKUP(A1184,'Base ATP'!$1:$1048576,3,0),"")</f>
        <v>SUBARU</v>
      </c>
      <c r="C1184" s="19" t="str">
        <f>IFERROR(VLOOKUP(A1184,'Base ATP'!$1:$1048576,4,0),"")</f>
        <v>FORESTER</v>
      </c>
      <c r="D1184" s="20">
        <v>19500000</v>
      </c>
      <c r="E1184" s="20">
        <v>15500000</v>
      </c>
      <c r="F1184" s="13" t="s">
        <v>4033</v>
      </c>
      <c r="G1184" s="13">
        <f>IFERROR(IF($F1184="ALTA",$D1184*1.03,
IF($F1184="MEDIA",$D1184*1,
IF($F1184="BAJA",$D1184*0.92,
IF($F1184="LIQUIDAR",_xlfn.XLOOKUP(A1184,Rotación!$A:$A,Rotación!$O:$O,0,0,-1),"")))),"")</f>
        <v>19500000</v>
      </c>
      <c r="H1184" s="13">
        <f>IFERROR(IF($F1184="ALTA",$D1184*1,
IF($F1184="MEDIA",$D1184*0.97,
IF($F1184="BAJA",$D1184*0.9,
IF($F1184="LIQUIDAR",_xlfn.XLOOKUP(A1184,Rotación!$A:$A,Rotación!$O:$O,0,0,-1),"")))),"")</f>
        <v>18915000</v>
      </c>
      <c r="I1184" s="13">
        <f>IFERROR(IF($F1184="ALTA",$D1184*0.97,
IF($F1184="MEDIA",$D1184*0.94,
IF($F1184="BAJA",$D1184*0.87,
IF($F1184="LIQUIDAR",_xlfn.XLOOKUP(A1184,Rotación!$A:$A,Rotación!$O:$O,0,0,-1),"")))),"")</f>
        <v>18330000</v>
      </c>
      <c r="J1184" s="13">
        <f>IFERROR(IF($F1184="ALTA",$D1184*0.94,
IF($F1184="MEDIA",$D1184*0.9,
IF($F1184="BAJA",$D1184*0.85,
IF($F1184="LIQUIDAR",_xlfn.XLOOKUP(A1184,Rotación!$A:$A,Rotación!$O:$O,0,0,-1),"")))),"")</f>
        <v>17550000</v>
      </c>
      <c r="K1184" s="13" t="str">
        <f>_xlfn.XLOOKUP(A1184,Rotación!$A:$A,Rotación!$P:$P,"",0,-1)</f>
        <v/>
      </c>
      <c r="L1184" s="25" t="e">
        <f t="shared" si="74"/>
        <v>#VALUE!</v>
      </c>
      <c r="M1184" s="26">
        <f t="shared" si="75"/>
        <v>0.79487179487179482</v>
      </c>
      <c r="N1184" s="22" t="str">
        <f>IFERROR(VLOOKUP(A1184,'Base ATR'!$1:$1048576,2,0),"")</f>
        <v/>
      </c>
      <c r="O1184" s="23" t="str">
        <f t="shared" ca="1" si="76"/>
        <v/>
      </c>
      <c r="P1184" t="str">
        <f t="shared" si="77"/>
        <v/>
      </c>
      <c r="R1184" t="e">
        <f>VLOOKUP(A1184,FORMULA!A:A,1,0)</f>
        <v>#N/A</v>
      </c>
    </row>
    <row r="1185" spans="1:18" x14ac:dyDescent="0.3">
      <c r="A1185" t="s">
        <v>9095</v>
      </c>
      <c r="B1185" t="str">
        <f>IFERROR(VLOOKUP(A1185,'Base ATP'!$1:$1048576,3,0),"")</f>
        <v>CHANGAN</v>
      </c>
      <c r="C1185" s="19" t="str">
        <f>IFERROR(VLOOKUP(A1185,'Base ATP'!$1:$1048576,4,0),"")</f>
        <v>CS55</v>
      </c>
      <c r="D1185" s="20">
        <v>12800000</v>
      </c>
      <c r="E1185" s="20">
        <v>10500000</v>
      </c>
      <c r="F1185" s="13" t="s">
        <v>4033</v>
      </c>
      <c r="G1185" s="13">
        <f>IFERROR(IF($F1185="ALTA",$D1185*1.03,
IF($F1185="MEDIA",$D1185*1,
IF($F1185="BAJA",$D1185*0.92,
IF($F1185="LIQUIDAR",_xlfn.XLOOKUP(A1185,Rotación!$A:$A,Rotación!$O:$O,0,0,-1),"")))),"")</f>
        <v>12800000</v>
      </c>
      <c r="H1185" s="13">
        <f>IFERROR(IF($F1185="ALTA",$D1185*1,
IF($F1185="MEDIA",$D1185*0.97,
IF($F1185="BAJA",$D1185*0.9,
IF($F1185="LIQUIDAR",_xlfn.XLOOKUP(A1185,Rotación!$A:$A,Rotación!$O:$O,0,0,-1),"")))),"")</f>
        <v>12416000</v>
      </c>
      <c r="I1185" s="13">
        <f>IFERROR(IF($F1185="ALTA",$D1185*0.97,
IF($F1185="MEDIA",$D1185*0.94,
IF($F1185="BAJA",$D1185*0.87,
IF($F1185="LIQUIDAR",_xlfn.XLOOKUP(A1185,Rotación!$A:$A,Rotación!$O:$O,0,0,-1),"")))),"")</f>
        <v>12032000</v>
      </c>
      <c r="J1185" s="13">
        <f>IFERROR(IF($F1185="ALTA",$D1185*0.94,
IF($F1185="MEDIA",$D1185*0.9,
IF($F1185="BAJA",$D1185*0.85,
IF($F1185="LIQUIDAR",_xlfn.XLOOKUP(A1185,Rotación!$A:$A,Rotación!$O:$O,0,0,-1),"")))),"")</f>
        <v>11520000</v>
      </c>
      <c r="K1185" s="13" t="str">
        <f>_xlfn.XLOOKUP(A1185,Rotación!$A:$A,Rotación!$P:$P,"",0,-1)</f>
        <v/>
      </c>
      <c r="L1185" s="25" t="e">
        <f t="shared" si="74"/>
        <v>#VALUE!</v>
      </c>
      <c r="M1185" s="26">
        <f t="shared" si="75"/>
        <v>0.8203125</v>
      </c>
      <c r="N1185" s="22" t="str">
        <f>IFERROR(VLOOKUP(A1185,'Base ATR'!$1:$1048576,2,0),"")</f>
        <v/>
      </c>
      <c r="O1185" s="23" t="str">
        <f t="shared" ca="1" si="76"/>
        <v/>
      </c>
      <c r="P1185" t="str">
        <f t="shared" si="77"/>
        <v/>
      </c>
      <c r="R1185" t="e">
        <f>VLOOKUP(A1185,FORMULA!A:A,1,0)</f>
        <v>#N/A</v>
      </c>
    </row>
    <row r="1186" spans="1:18" x14ac:dyDescent="0.3">
      <c r="A1186" t="s">
        <v>9097</v>
      </c>
      <c r="B1186" t="str">
        <f>IFERROR(VLOOKUP(A1186,'Base ATP'!$1:$1048576,3,0),"")</f>
        <v>KIA</v>
      </c>
      <c r="C1186" s="19" t="str">
        <f>IFERROR(VLOOKUP(A1186,'Base ATP'!$1:$1048576,4,0),"")</f>
        <v>RIO 4</v>
      </c>
      <c r="D1186" s="20">
        <v>12500000</v>
      </c>
      <c r="E1186" s="20">
        <v>10600000</v>
      </c>
      <c r="F1186" s="13" t="s">
        <v>5397</v>
      </c>
      <c r="G1186" s="13">
        <f>IFERROR(IF($F1186="ALTA",$D1186*1.03,
IF($F1186="MEDIA",$D1186*1,
IF($F1186="BAJA",$D1186*0.92,
IF($F1186="LIQUIDAR",_xlfn.XLOOKUP(A1186,Rotación!$A:$A,Rotación!$O:$O,0,0,-1),"")))),"")</f>
        <v>12875000</v>
      </c>
      <c r="H1186" s="13">
        <f>IFERROR(IF($F1186="ALTA",$D1186*1,
IF($F1186="MEDIA",$D1186*0.97,
IF($F1186="BAJA",$D1186*0.9,
IF($F1186="LIQUIDAR",_xlfn.XLOOKUP(A1186,Rotación!$A:$A,Rotación!$O:$O,0,0,-1),"")))),"")</f>
        <v>12500000</v>
      </c>
      <c r="I1186" s="13">
        <f>IFERROR(IF($F1186="ALTA",$D1186*0.97,
IF($F1186="MEDIA",$D1186*0.94,
IF($F1186="BAJA",$D1186*0.87,
IF($F1186="LIQUIDAR",_xlfn.XLOOKUP(A1186,Rotación!$A:$A,Rotación!$O:$O,0,0,-1),"")))),"")</f>
        <v>12125000</v>
      </c>
      <c r="J1186" s="13">
        <f>IFERROR(IF($F1186="ALTA",$D1186*0.94,
IF($F1186="MEDIA",$D1186*0.9,
IF($F1186="BAJA",$D1186*0.85,
IF($F1186="LIQUIDAR",_xlfn.XLOOKUP(A1186,Rotación!$A:$A,Rotación!$O:$O,0,0,-1),"")))),"")</f>
        <v>11750000</v>
      </c>
      <c r="K1186" s="13" t="str">
        <f>_xlfn.XLOOKUP(A1186,Rotación!$A:$A,Rotación!$P:$P,"",0,-1)</f>
        <v/>
      </c>
      <c r="L1186" s="25" t="e">
        <f t="shared" si="74"/>
        <v>#VALUE!</v>
      </c>
      <c r="M1186" s="26">
        <f t="shared" si="75"/>
        <v>0.84799999999999998</v>
      </c>
      <c r="N1186" s="22" t="str">
        <f>IFERROR(VLOOKUP(A1186,'Base ATR'!$1:$1048576,2,0),"")</f>
        <v/>
      </c>
      <c r="O1186" s="23" t="str">
        <f t="shared" ca="1" si="76"/>
        <v/>
      </c>
      <c r="P1186" t="str">
        <f t="shared" si="77"/>
        <v/>
      </c>
      <c r="R1186" t="e">
        <f>VLOOKUP(A1186,FORMULA!A:A,1,0)</f>
        <v>#N/A</v>
      </c>
    </row>
    <row r="1187" spans="1:18" x14ac:dyDescent="0.3">
      <c r="A1187" t="s">
        <v>9100</v>
      </c>
      <c r="B1187" t="str">
        <f>IFERROR(VLOOKUP(A1187,'Base ATP'!$1:$1048576,3,0),"")</f>
        <v>CHEVROLET</v>
      </c>
      <c r="C1187" s="19" t="str">
        <f>IFERROR(VLOOKUP(A1187,'Base ATP'!$1:$1048576,4,0),"")</f>
        <v>NEW CAPTIVA</v>
      </c>
      <c r="D1187" s="20">
        <v>14700000</v>
      </c>
      <c r="E1187" s="20">
        <v>11500000</v>
      </c>
      <c r="F1187" s="13" t="s">
        <v>5397</v>
      </c>
      <c r="G1187" s="13">
        <f>IFERROR(IF($F1187="ALTA",$D1187*1.03,
IF($F1187="MEDIA",$D1187*1,
IF($F1187="BAJA",$D1187*0.92,
IF($F1187="LIQUIDAR",_xlfn.XLOOKUP(A1187,Rotación!$A:$A,Rotación!$O:$O,0,0,-1),"")))),"")</f>
        <v>15141000</v>
      </c>
      <c r="H1187" s="13">
        <f>IFERROR(IF($F1187="ALTA",$D1187*1,
IF($F1187="MEDIA",$D1187*0.97,
IF($F1187="BAJA",$D1187*0.9,
IF($F1187="LIQUIDAR",_xlfn.XLOOKUP(A1187,Rotación!$A:$A,Rotación!$O:$O,0,0,-1),"")))),"")</f>
        <v>14700000</v>
      </c>
      <c r="I1187" s="13">
        <f>IFERROR(IF($F1187="ALTA",$D1187*0.97,
IF($F1187="MEDIA",$D1187*0.94,
IF($F1187="BAJA",$D1187*0.87,
IF($F1187="LIQUIDAR",_xlfn.XLOOKUP(A1187,Rotación!$A:$A,Rotación!$O:$O,0,0,-1),"")))),"")</f>
        <v>14259000</v>
      </c>
      <c r="J1187" s="13">
        <f>IFERROR(IF($F1187="ALTA",$D1187*0.94,
IF($F1187="MEDIA",$D1187*0.9,
IF($F1187="BAJA",$D1187*0.85,
IF($F1187="LIQUIDAR",_xlfn.XLOOKUP(A1187,Rotación!$A:$A,Rotación!$O:$O,0,0,-1),"")))),"")</f>
        <v>13818000</v>
      </c>
      <c r="K1187" s="13" t="str">
        <f>_xlfn.XLOOKUP(A1187,Rotación!$A:$A,Rotación!$P:$P,"",0,-1)</f>
        <v/>
      </c>
      <c r="L1187" s="25" t="e">
        <f t="shared" si="74"/>
        <v>#VALUE!</v>
      </c>
      <c r="M1187" s="26">
        <f t="shared" si="75"/>
        <v>0.78231292517006801</v>
      </c>
      <c r="N1187" s="22" t="str">
        <f>IFERROR(VLOOKUP(A1187,'Base ATR'!$1:$1048576,2,0),"")</f>
        <v/>
      </c>
      <c r="O1187" s="23" t="str">
        <f t="shared" ca="1" si="76"/>
        <v/>
      </c>
      <c r="P1187" t="str">
        <f t="shared" si="77"/>
        <v/>
      </c>
      <c r="R1187" t="e">
        <f>VLOOKUP(A1187,FORMULA!A:A,1,0)</f>
        <v>#N/A</v>
      </c>
    </row>
    <row r="1188" spans="1:18" x14ac:dyDescent="0.3">
      <c r="A1188" t="s">
        <v>9100</v>
      </c>
      <c r="B1188" t="str">
        <f>IFERROR(VLOOKUP(A1188,'Base ATP'!$1:$1048576,3,0),"")</f>
        <v>CHEVROLET</v>
      </c>
      <c r="C1188" s="19" t="str">
        <f>IFERROR(VLOOKUP(A1188,'Base ATP'!$1:$1048576,4,0),"")</f>
        <v>NEW CAPTIVA</v>
      </c>
      <c r="D1188" s="20">
        <v>14700000</v>
      </c>
      <c r="E1188" s="20">
        <v>11800000</v>
      </c>
      <c r="F1188" s="13" t="s">
        <v>5397</v>
      </c>
      <c r="G1188" s="13">
        <f>IFERROR(IF($F1188="ALTA",$D1188*1.03,
IF($F1188="MEDIA",$D1188*1,
IF($F1188="BAJA",$D1188*0.92,
IF($F1188="LIQUIDAR",_xlfn.XLOOKUP(A1188,Rotación!$A:$A,Rotación!$O:$O,0,0,-1),"")))),"")</f>
        <v>15141000</v>
      </c>
      <c r="H1188" s="13">
        <f>IFERROR(IF($F1188="ALTA",$D1188*1,
IF($F1188="MEDIA",$D1188*0.97,
IF($F1188="BAJA",$D1188*0.9,
IF($F1188="LIQUIDAR",_xlfn.XLOOKUP(A1188,Rotación!$A:$A,Rotación!$O:$O,0,0,-1),"")))),"")</f>
        <v>14700000</v>
      </c>
      <c r="I1188" s="13">
        <f>IFERROR(IF($F1188="ALTA",$D1188*0.97,
IF($F1188="MEDIA",$D1188*0.94,
IF($F1188="BAJA",$D1188*0.87,
IF($F1188="LIQUIDAR",_xlfn.XLOOKUP(A1188,Rotación!$A:$A,Rotación!$O:$O,0,0,-1),"")))),"")</f>
        <v>14259000</v>
      </c>
      <c r="J1188" s="13">
        <f>IFERROR(IF($F1188="ALTA",$D1188*0.94,
IF($F1188="MEDIA",$D1188*0.9,
IF($F1188="BAJA",$D1188*0.85,
IF($F1188="LIQUIDAR",_xlfn.XLOOKUP(A1188,Rotación!$A:$A,Rotación!$O:$O,0,0,-1),"")))),"")</f>
        <v>13818000</v>
      </c>
      <c r="K1188" s="13" t="str">
        <f>_xlfn.XLOOKUP(A1188,Rotación!$A:$A,Rotación!$P:$P,"",0,-1)</f>
        <v/>
      </c>
      <c r="L1188" s="25" t="e">
        <f t="shared" si="74"/>
        <v>#VALUE!</v>
      </c>
      <c r="M1188" s="26">
        <f t="shared" si="75"/>
        <v>0.80272108843537415</v>
      </c>
      <c r="N1188" s="22" t="str">
        <f>IFERROR(VLOOKUP(A1188,'Base ATR'!$1:$1048576,2,0),"")</f>
        <v/>
      </c>
      <c r="O1188" s="23" t="str">
        <f t="shared" ca="1" si="76"/>
        <v/>
      </c>
      <c r="P1188" t="str">
        <f t="shared" si="77"/>
        <v/>
      </c>
      <c r="R1188" t="e">
        <f>VLOOKUP(A1188,FORMULA!A:A,1,0)</f>
        <v>#N/A</v>
      </c>
    </row>
    <row r="1189" spans="1:18" x14ac:dyDescent="0.3">
      <c r="A1189" t="s">
        <v>9102</v>
      </c>
      <c r="B1189" t="str">
        <f>IFERROR(VLOOKUP(A1189,'Base ATP'!$1:$1048576,3,0),"")</f>
        <v>SUZUKI</v>
      </c>
      <c r="C1189" s="19" t="str">
        <f>IFERROR(VLOOKUP(A1189,'Base ATP'!$1:$1048576,4,0),"")</f>
        <v>NUEVO BALENO</v>
      </c>
      <c r="D1189" s="20">
        <v>14700000</v>
      </c>
      <c r="E1189" s="20">
        <v>12600000</v>
      </c>
      <c r="F1189" s="13" t="s">
        <v>5398</v>
      </c>
      <c r="G1189" s="13">
        <f>IFERROR(IF($F1189="ALTA",$D1189*1.03,
IF($F1189="MEDIA",$D1189*1,
IF($F1189="BAJA",$D1189*0.92,
IF($F1189="LIQUIDAR",_xlfn.XLOOKUP(A1189,Rotación!$A:$A,Rotación!$O:$O,0,0,-1),"")))),"")</f>
        <v>13524000</v>
      </c>
      <c r="H1189" s="13">
        <f>IFERROR(IF($F1189="ALTA",$D1189*1,
IF($F1189="MEDIA",$D1189*0.97,
IF($F1189="BAJA",$D1189*0.9,
IF($F1189="LIQUIDAR",_xlfn.XLOOKUP(A1189,Rotación!$A:$A,Rotación!$O:$O,0,0,-1),"")))),"")</f>
        <v>13230000</v>
      </c>
      <c r="I1189" s="13">
        <f>IFERROR(IF($F1189="ALTA",$D1189*0.97,
IF($F1189="MEDIA",$D1189*0.94,
IF($F1189="BAJA",$D1189*0.87,
IF($F1189="LIQUIDAR",_xlfn.XLOOKUP(A1189,Rotación!$A:$A,Rotación!$O:$O,0,0,-1),"")))),"")</f>
        <v>12789000</v>
      </c>
      <c r="J1189" s="13">
        <f>IFERROR(IF($F1189="ALTA",$D1189*0.94,
IF($F1189="MEDIA",$D1189*0.9,
IF($F1189="BAJA",$D1189*0.85,
IF($F1189="LIQUIDAR",_xlfn.XLOOKUP(A1189,Rotación!$A:$A,Rotación!$O:$O,0,0,-1),"")))),"")</f>
        <v>12495000</v>
      </c>
      <c r="K1189" s="13" t="str">
        <f>_xlfn.XLOOKUP(A1189,Rotación!$A:$A,Rotación!$P:$P,"",0,-1)</f>
        <v/>
      </c>
      <c r="L1189" s="25" t="e">
        <f t="shared" si="74"/>
        <v>#VALUE!</v>
      </c>
      <c r="M1189" s="26">
        <f t="shared" si="75"/>
        <v>0.8571428571428571</v>
      </c>
      <c r="N1189" s="22" t="str">
        <f>IFERROR(VLOOKUP(A1189,'Base ATR'!$1:$1048576,2,0),"")</f>
        <v/>
      </c>
      <c r="O1189" s="23" t="str">
        <f t="shared" ca="1" si="76"/>
        <v/>
      </c>
      <c r="P1189" t="str">
        <f t="shared" si="77"/>
        <v/>
      </c>
      <c r="R1189" t="e">
        <f>VLOOKUP(A1189,FORMULA!A:A,1,0)</f>
        <v>#N/A</v>
      </c>
    </row>
    <row r="1190" spans="1:18" x14ac:dyDescent="0.3">
      <c r="A1190" t="s">
        <v>8744</v>
      </c>
      <c r="B1190" t="str">
        <f>IFERROR(VLOOKUP(A1190,'Base ATP'!$1:$1048576,3,0),"")</f>
        <v>FORD</v>
      </c>
      <c r="C1190" s="19" t="str">
        <f>IFERROR(VLOOKUP(A1190,'Base ATP'!$1:$1048576,4,0),"")</f>
        <v>EDGE</v>
      </c>
      <c r="D1190" s="20">
        <v>25300000</v>
      </c>
      <c r="E1190" s="20">
        <v>19500000</v>
      </c>
      <c r="F1190" s="13" t="s">
        <v>5398</v>
      </c>
      <c r="G1190" s="13">
        <f>IFERROR(IF($F1190="ALTA",$D1190*1.03,
IF($F1190="MEDIA",$D1190*1,
IF($F1190="BAJA",$D1190*0.92,
IF($F1190="LIQUIDAR",_xlfn.XLOOKUP(A1190,Rotación!$A:$A,Rotación!$O:$O,0,0,-1),"")))),"")</f>
        <v>23276000</v>
      </c>
      <c r="H1190" s="13">
        <f>IFERROR(IF($F1190="ALTA",$D1190*1,
IF($F1190="MEDIA",$D1190*0.97,
IF($F1190="BAJA",$D1190*0.9,
IF($F1190="LIQUIDAR",_xlfn.XLOOKUP(A1190,Rotación!$A:$A,Rotación!$O:$O,0,0,-1),"")))),"")</f>
        <v>22770000</v>
      </c>
      <c r="I1190" s="13">
        <f>IFERROR(IF($F1190="ALTA",$D1190*0.97,
IF($F1190="MEDIA",$D1190*0.94,
IF($F1190="BAJA",$D1190*0.87,
IF($F1190="LIQUIDAR",_xlfn.XLOOKUP(A1190,Rotación!$A:$A,Rotación!$O:$O,0,0,-1),"")))),"")</f>
        <v>22011000</v>
      </c>
      <c r="J1190" s="13">
        <f>IFERROR(IF($F1190="ALTA",$D1190*0.94,
IF($F1190="MEDIA",$D1190*0.9,
IF($F1190="BAJA",$D1190*0.85,
IF($F1190="LIQUIDAR",_xlfn.XLOOKUP(A1190,Rotación!$A:$A,Rotación!$O:$O,0,0,-1),"")))),"")</f>
        <v>21505000</v>
      </c>
      <c r="K1190" s="13" t="str">
        <f>_xlfn.XLOOKUP(A1190,Rotación!$A:$A,Rotación!$P:$P,"",0,-1)</f>
        <v/>
      </c>
      <c r="L1190" s="25" t="e">
        <f t="shared" si="74"/>
        <v>#VALUE!</v>
      </c>
      <c r="M1190" s="26">
        <f t="shared" si="75"/>
        <v>0.77075098814229248</v>
      </c>
      <c r="N1190" s="22" t="str">
        <f>IFERROR(VLOOKUP(A1190,'Base ATR'!$1:$1048576,2,0),"")</f>
        <v/>
      </c>
      <c r="O1190" s="23" t="str">
        <f t="shared" ca="1" si="76"/>
        <v/>
      </c>
      <c r="P1190" t="str">
        <f t="shared" si="77"/>
        <v/>
      </c>
      <c r="R1190" t="e">
        <f>VLOOKUP(A1190,FORMULA!A:A,1,0)</f>
        <v>#N/A</v>
      </c>
    </row>
    <row r="1191" spans="1:18" x14ac:dyDescent="0.3">
      <c r="A1191" t="s">
        <v>9107</v>
      </c>
      <c r="B1191" t="str">
        <f>IFERROR(VLOOKUP(A1191,'Base ATP'!$1:$1048576,3,0),"")</f>
        <v>NISSAN</v>
      </c>
      <c r="C1191" s="19" t="str">
        <f>IFERROR(VLOOKUP(A1191,'Base ATP'!$1:$1048576,4,0),"")</f>
        <v>NEW KICKS</v>
      </c>
      <c r="D1191" s="20">
        <v>13400000</v>
      </c>
      <c r="E1191" s="20">
        <v>10500000</v>
      </c>
      <c r="F1191" s="13" t="s">
        <v>5398</v>
      </c>
      <c r="G1191" s="13">
        <f>IFERROR(IF($F1191="ALTA",$D1191*1.03,
IF($F1191="MEDIA",$D1191*1,
IF($F1191="BAJA",$D1191*0.92,
IF($F1191="LIQUIDAR",_xlfn.XLOOKUP(A1191,Rotación!$A:$A,Rotación!$O:$O,0,0,-1),"")))),"")</f>
        <v>12328000</v>
      </c>
      <c r="H1191" s="13">
        <f>IFERROR(IF($F1191="ALTA",$D1191*1,
IF($F1191="MEDIA",$D1191*0.97,
IF($F1191="BAJA",$D1191*0.9,
IF($F1191="LIQUIDAR",_xlfn.XLOOKUP(A1191,Rotación!$A:$A,Rotación!$O:$O,0,0,-1),"")))),"")</f>
        <v>12060000</v>
      </c>
      <c r="I1191" s="13">
        <f>IFERROR(IF($F1191="ALTA",$D1191*0.97,
IF($F1191="MEDIA",$D1191*0.94,
IF($F1191="BAJA",$D1191*0.87,
IF($F1191="LIQUIDAR",_xlfn.XLOOKUP(A1191,Rotación!$A:$A,Rotación!$O:$O,0,0,-1),"")))),"")</f>
        <v>11658000</v>
      </c>
      <c r="J1191" s="13">
        <f>IFERROR(IF($F1191="ALTA",$D1191*0.94,
IF($F1191="MEDIA",$D1191*0.9,
IF($F1191="BAJA",$D1191*0.85,
IF($F1191="LIQUIDAR",_xlfn.XLOOKUP(A1191,Rotación!$A:$A,Rotación!$O:$O,0,0,-1),"")))),"")</f>
        <v>11390000</v>
      </c>
      <c r="K1191" s="13" t="str">
        <f>_xlfn.XLOOKUP(A1191,Rotación!$A:$A,Rotación!$P:$P,"",0,-1)</f>
        <v/>
      </c>
      <c r="L1191" s="25" t="e">
        <f t="shared" si="74"/>
        <v>#VALUE!</v>
      </c>
      <c r="M1191" s="26">
        <f t="shared" si="75"/>
        <v>0.78358208955223885</v>
      </c>
      <c r="N1191" s="22" t="str">
        <f>IFERROR(VLOOKUP(A1191,'Base ATR'!$1:$1048576,2,0),"")</f>
        <v/>
      </c>
      <c r="O1191" s="23" t="str">
        <f t="shared" ca="1" si="76"/>
        <v/>
      </c>
      <c r="P1191" t="str">
        <f t="shared" si="77"/>
        <v/>
      </c>
      <c r="R1191" t="e">
        <f>VLOOKUP(A1191,FORMULA!A:A,1,0)</f>
        <v>#N/A</v>
      </c>
    </row>
    <row r="1192" spans="1:18" x14ac:dyDescent="0.3">
      <c r="A1192" t="s">
        <v>9109</v>
      </c>
      <c r="B1192" t="str">
        <f>IFERROR(VLOOKUP(A1192,'Base ATP'!$1:$1048576,3,0),"")</f>
        <v>KIA</v>
      </c>
      <c r="C1192" s="19" t="str">
        <f>IFERROR(VLOOKUP(A1192,'Base ATP'!$1:$1048576,4,0),"")</f>
        <v>SPORTAGE</v>
      </c>
      <c r="D1192" s="20">
        <v>11300000</v>
      </c>
      <c r="E1192" s="20">
        <v>8700000</v>
      </c>
      <c r="F1192" s="13" t="s">
        <v>5398</v>
      </c>
      <c r="G1192" s="13">
        <f>IFERROR(IF($F1192="ALTA",$D1192*1.03,
IF($F1192="MEDIA",$D1192*1,
IF($F1192="BAJA",$D1192*0.92,
IF($F1192="LIQUIDAR",_xlfn.XLOOKUP(A1192,Rotación!$A:$A,Rotación!$O:$O,0,0,-1),"")))),"")</f>
        <v>10396000</v>
      </c>
      <c r="H1192" s="13">
        <f>IFERROR(IF($F1192="ALTA",$D1192*1,
IF($F1192="MEDIA",$D1192*0.97,
IF($F1192="BAJA",$D1192*0.9,
IF($F1192="LIQUIDAR",_xlfn.XLOOKUP(A1192,Rotación!$A:$A,Rotación!$O:$O,0,0,-1),"")))),"")</f>
        <v>10170000</v>
      </c>
      <c r="I1192" s="13">
        <f>IFERROR(IF($F1192="ALTA",$D1192*0.97,
IF($F1192="MEDIA",$D1192*0.94,
IF($F1192="BAJA",$D1192*0.87,
IF($F1192="LIQUIDAR",_xlfn.XLOOKUP(A1192,Rotación!$A:$A,Rotación!$O:$O,0,0,-1),"")))),"")</f>
        <v>9831000</v>
      </c>
      <c r="J1192" s="13">
        <f>IFERROR(IF($F1192="ALTA",$D1192*0.94,
IF($F1192="MEDIA",$D1192*0.9,
IF($F1192="BAJA",$D1192*0.85,
IF($F1192="LIQUIDAR",_xlfn.XLOOKUP(A1192,Rotación!$A:$A,Rotación!$O:$O,0,0,-1),"")))),"")</f>
        <v>9605000</v>
      </c>
      <c r="K1192" s="13" t="str">
        <f>_xlfn.XLOOKUP(A1192,Rotación!$A:$A,Rotación!$P:$P,"",0,-1)</f>
        <v/>
      </c>
      <c r="L1192" s="25" t="e">
        <f t="shared" si="74"/>
        <v>#VALUE!</v>
      </c>
      <c r="M1192" s="26">
        <f t="shared" si="75"/>
        <v>0.76991150442477874</v>
      </c>
      <c r="N1192" s="22" t="str">
        <f>IFERROR(VLOOKUP(A1192,'Base ATR'!$1:$1048576,2,0),"")</f>
        <v/>
      </c>
      <c r="O1192" s="23" t="str">
        <f t="shared" ca="1" si="76"/>
        <v/>
      </c>
      <c r="P1192" t="str">
        <f t="shared" si="77"/>
        <v/>
      </c>
      <c r="R1192" t="e">
        <f>VLOOKUP(A1192,FORMULA!A:A,1,0)</f>
        <v>#N/A</v>
      </c>
    </row>
    <row r="1193" spans="1:18" x14ac:dyDescent="0.3">
      <c r="A1193" t="s">
        <v>519</v>
      </c>
      <c r="B1193" t="str">
        <f>IFERROR(VLOOKUP(A1193,'Base ATP'!$1:$1048576,3,0),"")</f>
        <v>KIA</v>
      </c>
      <c r="C1193" s="19" t="str">
        <f>IFERROR(VLOOKUP(A1193,'Base ATP'!$1:$1048576,4,0),"")</f>
        <v>SPORTAGE</v>
      </c>
      <c r="D1193" s="20">
        <v>18500000</v>
      </c>
      <c r="E1193" s="20">
        <v>15500000</v>
      </c>
      <c r="F1193" s="13" t="s">
        <v>5398</v>
      </c>
      <c r="G1193" s="13">
        <f>IFERROR(IF($F1193="ALTA",$D1193*1.03,
IF($F1193="MEDIA",$D1193*1,
IF($F1193="BAJA",$D1193*0.92,
IF($F1193="LIQUIDAR",_xlfn.XLOOKUP(A1193,Rotación!$A:$A,Rotación!$O:$O,0,0,-1),"")))),"")</f>
        <v>17020000</v>
      </c>
      <c r="H1193" s="13">
        <f>IFERROR(IF($F1193="ALTA",$D1193*1,
IF($F1193="MEDIA",$D1193*0.97,
IF($F1193="BAJA",$D1193*0.9,
IF($F1193="LIQUIDAR",_xlfn.XLOOKUP(A1193,Rotación!$A:$A,Rotación!$O:$O,0,0,-1),"")))),"")</f>
        <v>16650000</v>
      </c>
      <c r="I1193" s="13">
        <f>IFERROR(IF($F1193="ALTA",$D1193*0.97,
IF($F1193="MEDIA",$D1193*0.94,
IF($F1193="BAJA",$D1193*0.87,
IF($F1193="LIQUIDAR",_xlfn.XLOOKUP(A1193,Rotación!$A:$A,Rotación!$O:$O,0,0,-1),"")))),"")</f>
        <v>16095000</v>
      </c>
      <c r="J1193" s="13">
        <f>IFERROR(IF($F1193="ALTA",$D1193*0.94,
IF($F1193="MEDIA",$D1193*0.9,
IF($F1193="BAJA",$D1193*0.85,
IF($F1193="LIQUIDAR",_xlfn.XLOOKUP(A1193,Rotación!$A:$A,Rotación!$O:$O,0,0,-1),"")))),"")</f>
        <v>15725000</v>
      </c>
      <c r="K1193" s="13" t="str">
        <f>_xlfn.XLOOKUP(A1193,Rotación!$A:$A,Rotación!$P:$P,"",0,-1)</f>
        <v/>
      </c>
      <c r="L1193" s="25" t="e">
        <f t="shared" si="74"/>
        <v>#VALUE!</v>
      </c>
      <c r="M1193" s="26">
        <f t="shared" si="75"/>
        <v>0.83783783783783783</v>
      </c>
      <c r="N1193" s="22">
        <f>IFERROR(VLOOKUP(A1193,'Base ATR'!$1:$1048576,2,0),"")</f>
        <v>45944.425000000003</v>
      </c>
      <c r="O1193" s="23">
        <f t="shared" ca="1" si="76"/>
        <v>281.57499999999709</v>
      </c>
      <c r="P1193" t="str">
        <f t="shared" si="77"/>
        <v>SOBRE MERCADO</v>
      </c>
      <c r="R1193" t="e">
        <f>VLOOKUP(A1193,FORMULA!A:A,1,0)</f>
        <v>#N/A</v>
      </c>
    </row>
    <row r="1194" spans="1:18" x14ac:dyDescent="0.3">
      <c r="A1194" t="s">
        <v>9112</v>
      </c>
      <c r="B1194" t="str">
        <f>IFERROR(VLOOKUP(A1194,'Base ATP'!$1:$1048576,3,0),"")</f>
        <v>KIA</v>
      </c>
      <c r="C1194" s="19" t="str">
        <f>IFERROR(VLOOKUP(A1194,'Base ATP'!$1:$1048576,4,0),"")</f>
        <v>RIO 5</v>
      </c>
      <c r="D1194" s="20">
        <v>12300000</v>
      </c>
      <c r="E1194" s="20">
        <v>10500000</v>
      </c>
      <c r="F1194" s="13" t="s">
        <v>5397</v>
      </c>
      <c r="G1194" s="13">
        <f>IFERROR(IF($F1194="ALTA",$D1194*1.03,
IF($F1194="MEDIA",$D1194*1,
IF($F1194="BAJA",$D1194*0.92,
IF($F1194="LIQUIDAR",_xlfn.XLOOKUP(A1194,Rotación!$A:$A,Rotación!$O:$O,0,0,-1),"")))),"")</f>
        <v>12669000</v>
      </c>
      <c r="H1194" s="13">
        <f>IFERROR(IF($F1194="ALTA",$D1194*1,
IF($F1194="MEDIA",$D1194*0.97,
IF($F1194="BAJA",$D1194*0.9,
IF($F1194="LIQUIDAR",_xlfn.XLOOKUP(A1194,Rotación!$A:$A,Rotación!$O:$O,0,0,-1),"")))),"")</f>
        <v>12300000</v>
      </c>
      <c r="I1194" s="13">
        <f>IFERROR(IF($F1194="ALTA",$D1194*0.97,
IF($F1194="MEDIA",$D1194*0.94,
IF($F1194="BAJA",$D1194*0.87,
IF($F1194="LIQUIDAR",_xlfn.XLOOKUP(A1194,Rotación!$A:$A,Rotación!$O:$O,0,0,-1),"")))),"")</f>
        <v>11931000</v>
      </c>
      <c r="J1194" s="13">
        <f>IFERROR(IF($F1194="ALTA",$D1194*0.94,
IF($F1194="MEDIA",$D1194*0.9,
IF($F1194="BAJA",$D1194*0.85,
IF($F1194="LIQUIDAR",_xlfn.XLOOKUP(A1194,Rotación!$A:$A,Rotación!$O:$O,0,0,-1),"")))),"")</f>
        <v>11562000</v>
      </c>
      <c r="K1194" s="13" t="str">
        <f>_xlfn.XLOOKUP(A1194,Rotación!$A:$A,Rotación!$P:$P,"",0,-1)</f>
        <v/>
      </c>
      <c r="L1194" s="25" t="e">
        <f t="shared" si="74"/>
        <v>#VALUE!</v>
      </c>
      <c r="M1194" s="26">
        <f t="shared" si="75"/>
        <v>0.85365853658536583</v>
      </c>
      <c r="N1194" s="22" t="str">
        <f>IFERROR(VLOOKUP(A1194,'Base ATR'!$1:$1048576,2,0),"")</f>
        <v/>
      </c>
      <c r="O1194" s="23" t="str">
        <f t="shared" ca="1" si="76"/>
        <v/>
      </c>
      <c r="P1194" t="str">
        <f t="shared" si="77"/>
        <v/>
      </c>
      <c r="R1194" t="e">
        <f>VLOOKUP(A1194,FORMULA!A:A,1,0)</f>
        <v>#N/A</v>
      </c>
    </row>
    <row r="1195" spans="1:18" x14ac:dyDescent="0.3">
      <c r="A1195" t="s">
        <v>5950</v>
      </c>
      <c r="B1195" t="str">
        <f>IFERROR(VLOOKUP(A1195,'Base ATP'!$1:$1048576,3,0),"")</f>
        <v>OPEL</v>
      </c>
      <c r="C1195" s="19" t="str">
        <f>IFERROR(VLOOKUP(A1195,'Base ATP'!$1:$1048576,4,0),"")</f>
        <v>NEW MOKKA</v>
      </c>
      <c r="D1195" s="20">
        <v>13200000</v>
      </c>
      <c r="E1195" s="20">
        <v>11000000</v>
      </c>
      <c r="F1195" s="13" t="s">
        <v>4033</v>
      </c>
      <c r="G1195" s="13">
        <f>IFERROR(IF($F1195="ALTA",$D1195*1.03,
IF($F1195="MEDIA",$D1195*1,
IF($F1195="BAJA",$D1195*0.92,
IF($F1195="LIQUIDAR",_xlfn.XLOOKUP(A1195,Rotación!$A:$A,Rotación!$O:$O,0,0,-1),"")))),"")</f>
        <v>13200000</v>
      </c>
      <c r="H1195" s="13">
        <f>IFERROR(IF($F1195="ALTA",$D1195*1,
IF($F1195="MEDIA",$D1195*0.97,
IF($F1195="BAJA",$D1195*0.9,
IF($F1195="LIQUIDAR",_xlfn.XLOOKUP(A1195,Rotación!$A:$A,Rotación!$O:$O,0,0,-1),"")))),"")</f>
        <v>12804000</v>
      </c>
      <c r="I1195" s="13">
        <f>IFERROR(IF($F1195="ALTA",$D1195*0.97,
IF($F1195="MEDIA",$D1195*0.94,
IF($F1195="BAJA",$D1195*0.87,
IF($F1195="LIQUIDAR",_xlfn.XLOOKUP(A1195,Rotación!$A:$A,Rotación!$O:$O,0,0,-1),"")))),"")</f>
        <v>12408000</v>
      </c>
      <c r="J1195" s="13">
        <f>IFERROR(IF($F1195="ALTA",$D1195*0.94,
IF($F1195="MEDIA",$D1195*0.9,
IF($F1195="BAJA",$D1195*0.85,
IF($F1195="LIQUIDAR",_xlfn.XLOOKUP(A1195,Rotación!$A:$A,Rotación!$O:$O,0,0,-1),"")))),"")</f>
        <v>11880000</v>
      </c>
      <c r="K1195" s="13" t="str">
        <f>_xlfn.XLOOKUP(A1195,Rotación!$A:$A,Rotación!$P:$P,"",0,-1)</f>
        <v/>
      </c>
      <c r="L1195" s="25" t="e">
        <f t="shared" si="74"/>
        <v>#VALUE!</v>
      </c>
      <c r="M1195" s="26">
        <f t="shared" si="75"/>
        <v>0.83333333333333337</v>
      </c>
      <c r="N1195" s="22" t="str">
        <f>IFERROR(VLOOKUP(A1195,'Base ATR'!$1:$1048576,2,0),"")</f>
        <v/>
      </c>
      <c r="O1195" s="23" t="str">
        <f t="shared" ca="1" si="76"/>
        <v/>
      </c>
      <c r="P1195" t="str">
        <f t="shared" si="77"/>
        <v/>
      </c>
      <c r="R1195" t="e">
        <f>VLOOKUP(A1195,FORMULA!A:A,1,0)</f>
        <v>#N/A</v>
      </c>
    </row>
    <row r="1196" spans="1:18" x14ac:dyDescent="0.3">
      <c r="A1196" t="s">
        <v>9116</v>
      </c>
      <c r="B1196" t="str">
        <f>IFERROR(VLOOKUP(A1196,'Base ATP'!$1:$1048576,3,0),"")</f>
        <v>CHERY</v>
      </c>
      <c r="C1196" s="19" t="str">
        <f>IFERROR(VLOOKUP(A1196,'Base ATP'!$1:$1048576,4,0),"")</f>
        <v>TIGGO 3</v>
      </c>
      <c r="D1196" s="20">
        <v>8700000</v>
      </c>
      <c r="E1196" s="20">
        <v>7000000</v>
      </c>
      <c r="F1196" s="13" t="s">
        <v>4033</v>
      </c>
      <c r="G1196" s="13">
        <f>IFERROR(IF($F1196="ALTA",$D1196*1.03,
IF($F1196="MEDIA",$D1196*1,
IF($F1196="BAJA",$D1196*0.92,
IF($F1196="LIQUIDAR",_xlfn.XLOOKUP(A1196,Rotación!$A:$A,Rotación!$O:$O,0,0,-1),"")))),"")</f>
        <v>8700000</v>
      </c>
      <c r="H1196" s="13">
        <f>IFERROR(IF($F1196="ALTA",$D1196*1,
IF($F1196="MEDIA",$D1196*0.97,
IF($F1196="BAJA",$D1196*0.9,
IF($F1196="LIQUIDAR",_xlfn.XLOOKUP(A1196,Rotación!$A:$A,Rotación!$O:$O,0,0,-1),"")))),"")</f>
        <v>8439000</v>
      </c>
      <c r="I1196" s="13">
        <f>IFERROR(IF($F1196="ALTA",$D1196*0.97,
IF($F1196="MEDIA",$D1196*0.94,
IF($F1196="BAJA",$D1196*0.87,
IF($F1196="LIQUIDAR",_xlfn.XLOOKUP(A1196,Rotación!$A:$A,Rotación!$O:$O,0,0,-1),"")))),"")</f>
        <v>8178000</v>
      </c>
      <c r="J1196" s="13">
        <f>IFERROR(IF($F1196="ALTA",$D1196*0.94,
IF($F1196="MEDIA",$D1196*0.9,
IF($F1196="BAJA",$D1196*0.85,
IF($F1196="LIQUIDAR",_xlfn.XLOOKUP(A1196,Rotación!$A:$A,Rotación!$O:$O,0,0,-1),"")))),"")</f>
        <v>7830000</v>
      </c>
      <c r="K1196" s="13" t="str">
        <f>_xlfn.XLOOKUP(A1196,Rotación!$A:$A,Rotación!$P:$P,"",0,-1)</f>
        <v/>
      </c>
      <c r="L1196" s="25" t="e">
        <f t="shared" si="74"/>
        <v>#VALUE!</v>
      </c>
      <c r="M1196" s="26">
        <f t="shared" si="75"/>
        <v>0.8045977011494253</v>
      </c>
      <c r="N1196" s="22" t="str">
        <f>IFERROR(VLOOKUP(A1196,'Base ATR'!$1:$1048576,2,0),"")</f>
        <v/>
      </c>
      <c r="O1196" s="23" t="str">
        <f t="shared" ca="1" si="76"/>
        <v/>
      </c>
      <c r="P1196" t="str">
        <f t="shared" si="77"/>
        <v/>
      </c>
      <c r="R1196" t="e">
        <f>VLOOKUP(A1196,FORMULA!A:A,1,0)</f>
        <v>#N/A</v>
      </c>
    </row>
    <row r="1197" spans="1:18" x14ac:dyDescent="0.3">
      <c r="A1197" t="s">
        <v>9118</v>
      </c>
      <c r="B1197" t="str">
        <f>IFERROR(VLOOKUP(A1197,'Base ATP'!$1:$1048576,3,0),"")</f>
        <v>NISSAN</v>
      </c>
      <c r="C1197" s="19" t="str">
        <f>IFERROR(VLOOKUP(A1197,'Base ATP'!$1:$1048576,4,0),"")</f>
        <v>NAVARA</v>
      </c>
      <c r="D1197" s="20">
        <v>30400000</v>
      </c>
      <c r="E1197" s="20">
        <v>23000000</v>
      </c>
      <c r="F1197" s="13" t="s">
        <v>5398</v>
      </c>
      <c r="G1197" s="13">
        <f>IFERROR(IF($F1197="ALTA",$D1197*1.03,
IF($F1197="MEDIA",$D1197*1,
IF($F1197="BAJA",$D1197*0.92,
IF($F1197="LIQUIDAR",_xlfn.XLOOKUP(A1197,Rotación!$A:$A,Rotación!$O:$O,0,0,-1),"")))),"")</f>
        <v>27968000</v>
      </c>
      <c r="H1197" s="13">
        <f>IFERROR(IF($F1197="ALTA",$D1197*1,
IF($F1197="MEDIA",$D1197*0.97,
IF($F1197="BAJA",$D1197*0.9,
IF($F1197="LIQUIDAR",_xlfn.XLOOKUP(A1197,Rotación!$A:$A,Rotación!$O:$O,0,0,-1),"")))),"")</f>
        <v>27360000</v>
      </c>
      <c r="I1197" s="13">
        <f>IFERROR(IF($F1197="ALTA",$D1197*0.97,
IF($F1197="MEDIA",$D1197*0.94,
IF($F1197="BAJA",$D1197*0.87,
IF($F1197="LIQUIDAR",_xlfn.XLOOKUP(A1197,Rotación!$A:$A,Rotación!$O:$O,0,0,-1),"")))),"")</f>
        <v>26448000</v>
      </c>
      <c r="J1197" s="13">
        <f>IFERROR(IF($F1197="ALTA",$D1197*0.94,
IF($F1197="MEDIA",$D1197*0.9,
IF($F1197="BAJA",$D1197*0.85,
IF($F1197="LIQUIDAR",_xlfn.XLOOKUP(A1197,Rotación!$A:$A,Rotación!$O:$O,0,0,-1),"")))),"")</f>
        <v>25840000</v>
      </c>
      <c r="K1197" s="13" t="str">
        <f>_xlfn.XLOOKUP(A1197,Rotación!$A:$A,Rotación!$P:$P,"",0,-1)</f>
        <v/>
      </c>
      <c r="L1197" s="25" t="e">
        <f t="shared" si="74"/>
        <v>#VALUE!</v>
      </c>
      <c r="M1197" s="26">
        <f t="shared" si="75"/>
        <v>0.75657894736842102</v>
      </c>
      <c r="N1197" s="22" t="str">
        <f>IFERROR(VLOOKUP(A1197,'Base ATR'!$1:$1048576,2,0),"")</f>
        <v/>
      </c>
      <c r="O1197" s="23" t="str">
        <f t="shared" ca="1" si="76"/>
        <v/>
      </c>
      <c r="P1197" t="str">
        <f t="shared" si="77"/>
        <v/>
      </c>
      <c r="R1197" t="e">
        <f>VLOOKUP(A1197,FORMULA!A:A,1,0)</f>
        <v>#N/A</v>
      </c>
    </row>
    <row r="1198" spans="1:18" x14ac:dyDescent="0.3">
      <c r="A1198" t="s">
        <v>9122</v>
      </c>
      <c r="B1198" t="str">
        <f>IFERROR(VLOOKUP(A1198,'Base ATP'!$1:$1048576,3,0),"")</f>
        <v>NISSAN</v>
      </c>
      <c r="C1198" s="19" t="str">
        <f>IFERROR(VLOOKUP(A1198,'Base ATP'!$1:$1048576,4,0),"")</f>
        <v>NEW X-TRAIL</v>
      </c>
      <c r="D1198" s="20">
        <v>9800000</v>
      </c>
      <c r="E1198" s="20">
        <v>7500000</v>
      </c>
      <c r="F1198" s="13" t="s">
        <v>5398</v>
      </c>
      <c r="G1198" s="13">
        <f>IFERROR(IF($F1198="ALTA",$D1198*1.03,
IF($F1198="MEDIA",$D1198*1,
IF($F1198="BAJA",$D1198*0.92,
IF($F1198="LIQUIDAR",_xlfn.XLOOKUP(A1198,Rotación!$A:$A,Rotación!$O:$O,0,0,-1),"")))),"")</f>
        <v>9016000</v>
      </c>
      <c r="H1198" s="13">
        <f>IFERROR(IF($F1198="ALTA",$D1198*1,
IF($F1198="MEDIA",$D1198*0.97,
IF($F1198="BAJA",$D1198*0.9,
IF($F1198="LIQUIDAR",_xlfn.XLOOKUP(A1198,Rotación!$A:$A,Rotación!$O:$O,0,0,-1),"")))),"")</f>
        <v>8820000</v>
      </c>
      <c r="I1198" s="13">
        <f>IFERROR(IF($F1198="ALTA",$D1198*0.97,
IF($F1198="MEDIA",$D1198*0.94,
IF($F1198="BAJA",$D1198*0.87,
IF($F1198="LIQUIDAR",_xlfn.XLOOKUP(A1198,Rotación!$A:$A,Rotación!$O:$O,0,0,-1),"")))),"")</f>
        <v>8526000</v>
      </c>
      <c r="J1198" s="13">
        <f>IFERROR(IF($F1198="ALTA",$D1198*0.94,
IF($F1198="MEDIA",$D1198*0.9,
IF($F1198="BAJA",$D1198*0.85,
IF($F1198="LIQUIDAR",_xlfn.XLOOKUP(A1198,Rotación!$A:$A,Rotación!$O:$O,0,0,-1),"")))),"")</f>
        <v>8330000</v>
      </c>
      <c r="K1198" s="13" t="str">
        <f>_xlfn.XLOOKUP(A1198,Rotación!$A:$A,Rotación!$P:$P,"",0,-1)</f>
        <v/>
      </c>
      <c r="L1198" s="25" t="e">
        <f t="shared" si="74"/>
        <v>#VALUE!</v>
      </c>
      <c r="M1198" s="26">
        <f t="shared" si="75"/>
        <v>0.76530612244897955</v>
      </c>
      <c r="N1198" s="22" t="str">
        <f>IFERROR(VLOOKUP(A1198,'Base ATR'!$1:$1048576,2,0),"")</f>
        <v/>
      </c>
      <c r="O1198" s="23" t="str">
        <f t="shared" ca="1" si="76"/>
        <v/>
      </c>
      <c r="P1198" t="str">
        <f t="shared" si="77"/>
        <v/>
      </c>
      <c r="R1198" t="e">
        <f>VLOOKUP(A1198,FORMULA!A:A,1,0)</f>
        <v>#N/A</v>
      </c>
    </row>
    <row r="1199" spans="1:18" x14ac:dyDescent="0.3">
      <c r="A1199" t="s">
        <v>9126</v>
      </c>
      <c r="B1199" t="str">
        <f>IFERROR(VLOOKUP(A1199,'Base ATP'!$1:$1048576,3,0),"")</f>
        <v>PEUGEOT</v>
      </c>
      <c r="C1199" s="19">
        <f>IFERROR(VLOOKUP(A1199,'Base ATP'!$1:$1048576,4,0),"")</f>
        <v>3008</v>
      </c>
      <c r="D1199" s="20">
        <v>15000000</v>
      </c>
      <c r="E1199" s="20">
        <v>12000000</v>
      </c>
      <c r="F1199" s="13" t="s">
        <v>5398</v>
      </c>
      <c r="G1199" s="13">
        <f>IFERROR(IF($F1199="ALTA",$D1199*1.03,
IF($F1199="MEDIA",$D1199*1,
IF($F1199="BAJA",$D1199*0.92,
IF($F1199="LIQUIDAR",_xlfn.XLOOKUP(A1199,Rotación!$A:$A,Rotación!$O:$O,0,0,-1),"")))),"")</f>
        <v>13800000</v>
      </c>
      <c r="H1199" s="13">
        <f>IFERROR(IF($F1199="ALTA",$D1199*1,
IF($F1199="MEDIA",$D1199*0.97,
IF($F1199="BAJA",$D1199*0.9,
IF($F1199="LIQUIDAR",_xlfn.XLOOKUP(A1199,Rotación!$A:$A,Rotación!$O:$O,0,0,-1),"")))),"")</f>
        <v>13500000</v>
      </c>
      <c r="I1199" s="13">
        <f>IFERROR(IF($F1199="ALTA",$D1199*0.97,
IF($F1199="MEDIA",$D1199*0.94,
IF($F1199="BAJA",$D1199*0.87,
IF($F1199="LIQUIDAR",_xlfn.XLOOKUP(A1199,Rotación!$A:$A,Rotación!$O:$O,0,0,-1),"")))),"")</f>
        <v>13050000</v>
      </c>
      <c r="J1199" s="13">
        <f>IFERROR(IF($F1199="ALTA",$D1199*0.94,
IF($F1199="MEDIA",$D1199*0.9,
IF($F1199="BAJA",$D1199*0.85,
IF($F1199="LIQUIDAR",_xlfn.XLOOKUP(A1199,Rotación!$A:$A,Rotación!$O:$O,0,0,-1),"")))),"")</f>
        <v>12750000</v>
      </c>
      <c r="K1199" s="13" t="str">
        <f>_xlfn.XLOOKUP(A1199,Rotación!$A:$A,Rotación!$P:$P,"",0,-1)</f>
        <v/>
      </c>
      <c r="L1199" s="25" t="e">
        <f t="shared" si="74"/>
        <v>#VALUE!</v>
      </c>
      <c r="M1199" s="26">
        <f t="shared" si="75"/>
        <v>0.8</v>
      </c>
      <c r="N1199" s="22" t="str">
        <f>IFERROR(VLOOKUP(A1199,'Base ATR'!$1:$1048576,2,0),"")</f>
        <v/>
      </c>
      <c r="O1199" s="23" t="str">
        <f t="shared" ca="1" si="76"/>
        <v/>
      </c>
      <c r="P1199" t="str">
        <f t="shared" si="77"/>
        <v/>
      </c>
      <c r="R1199" t="e">
        <f>VLOOKUP(A1199,FORMULA!A:A,1,0)</f>
        <v>#N/A</v>
      </c>
    </row>
    <row r="1200" spans="1:18" x14ac:dyDescent="0.3">
      <c r="A1200" t="s">
        <v>9128</v>
      </c>
      <c r="B1200" t="str">
        <f>IFERROR(VLOOKUP(A1200,'Base ATP'!$1:$1048576,3,0),"")</f>
        <v>GAC MOTOR</v>
      </c>
      <c r="C1200" s="19" t="str">
        <f>IFERROR(VLOOKUP(A1200,'Base ATP'!$1:$1048576,4,0),"")</f>
        <v>EMZOOM</v>
      </c>
      <c r="D1200" s="20">
        <v>12800000</v>
      </c>
      <c r="E1200" s="20">
        <v>10500000</v>
      </c>
      <c r="F1200" s="13" t="s">
        <v>5398</v>
      </c>
      <c r="G1200" s="13">
        <f>IFERROR(IF($F1200="ALTA",$D1200*1.03,
IF($F1200="MEDIA",$D1200*1,
IF($F1200="BAJA",$D1200*0.92,
IF($F1200="LIQUIDAR",_xlfn.XLOOKUP(A1200,Rotación!$A:$A,Rotación!$O:$O,0,0,-1),"")))),"")</f>
        <v>11776000</v>
      </c>
      <c r="H1200" s="13">
        <f>IFERROR(IF($F1200="ALTA",$D1200*1,
IF($F1200="MEDIA",$D1200*0.97,
IF($F1200="BAJA",$D1200*0.9,
IF($F1200="LIQUIDAR",_xlfn.XLOOKUP(A1200,Rotación!$A:$A,Rotación!$O:$O,0,0,-1),"")))),"")</f>
        <v>11520000</v>
      </c>
      <c r="I1200" s="13">
        <f>IFERROR(IF($F1200="ALTA",$D1200*0.97,
IF($F1200="MEDIA",$D1200*0.94,
IF($F1200="BAJA",$D1200*0.87,
IF($F1200="LIQUIDAR",_xlfn.XLOOKUP(A1200,Rotación!$A:$A,Rotación!$O:$O,0,0,-1),"")))),"")</f>
        <v>11136000</v>
      </c>
      <c r="J1200" s="13">
        <f>IFERROR(IF($F1200="ALTA",$D1200*0.94,
IF($F1200="MEDIA",$D1200*0.9,
IF($F1200="BAJA",$D1200*0.85,
IF($F1200="LIQUIDAR",_xlfn.XLOOKUP(A1200,Rotación!$A:$A,Rotación!$O:$O,0,0,-1),"")))),"")</f>
        <v>10880000</v>
      </c>
      <c r="K1200" s="13" t="str">
        <f>_xlfn.XLOOKUP(A1200,Rotación!$A:$A,Rotación!$P:$P,"",0,-1)</f>
        <v/>
      </c>
      <c r="L1200" s="25" t="e">
        <f t="shared" si="74"/>
        <v>#VALUE!</v>
      </c>
      <c r="M1200" s="26">
        <f t="shared" si="75"/>
        <v>0.8203125</v>
      </c>
      <c r="N1200" s="22" t="str">
        <f>IFERROR(VLOOKUP(A1200,'Base ATR'!$1:$1048576,2,0),"")</f>
        <v/>
      </c>
      <c r="O1200" s="23" t="str">
        <f t="shared" ca="1" si="76"/>
        <v/>
      </c>
      <c r="P1200" t="str">
        <f t="shared" si="77"/>
        <v/>
      </c>
      <c r="R1200" t="e">
        <f>VLOOKUP(A1200,FORMULA!A:A,1,0)</f>
        <v>#N/A</v>
      </c>
    </row>
    <row r="1201" spans="1:18" x14ac:dyDescent="0.3">
      <c r="A1201" t="s">
        <v>9132</v>
      </c>
      <c r="B1201" t="str">
        <f>IFERROR(VLOOKUP(A1201,'Base ATP'!$1:$1048576,3,0),"")</f>
        <v>CHEVROLET</v>
      </c>
      <c r="C1201" s="19" t="str">
        <f>IFERROR(VLOOKUP(A1201,'Base ATP'!$1:$1048576,4,0),"")</f>
        <v>ALL NEW TRACKER</v>
      </c>
      <c r="D1201" s="20">
        <v>10700000</v>
      </c>
      <c r="E1201" s="20">
        <v>8600000</v>
      </c>
      <c r="F1201" s="13" t="s">
        <v>4033</v>
      </c>
      <c r="G1201" s="13">
        <f>IFERROR(IF($F1201="ALTA",$D1201*1.03,
IF($F1201="MEDIA",$D1201*1,
IF($F1201="BAJA",$D1201*0.92,
IF($F1201="LIQUIDAR",_xlfn.XLOOKUP(A1201,Rotación!$A:$A,Rotación!$O:$O,0,0,-1),"")))),"")</f>
        <v>10700000</v>
      </c>
      <c r="H1201" s="13">
        <f>IFERROR(IF($F1201="ALTA",$D1201*1,
IF($F1201="MEDIA",$D1201*0.97,
IF($F1201="BAJA",$D1201*0.9,
IF($F1201="LIQUIDAR",_xlfn.XLOOKUP(A1201,Rotación!$A:$A,Rotación!$O:$O,0,0,-1),"")))),"")</f>
        <v>10379000</v>
      </c>
      <c r="I1201" s="13">
        <f>IFERROR(IF($F1201="ALTA",$D1201*0.97,
IF($F1201="MEDIA",$D1201*0.94,
IF($F1201="BAJA",$D1201*0.87,
IF($F1201="LIQUIDAR",_xlfn.XLOOKUP(A1201,Rotación!$A:$A,Rotación!$O:$O,0,0,-1),"")))),"")</f>
        <v>10058000</v>
      </c>
      <c r="J1201" s="13">
        <f>IFERROR(IF($F1201="ALTA",$D1201*0.94,
IF($F1201="MEDIA",$D1201*0.9,
IF($F1201="BAJA",$D1201*0.85,
IF($F1201="LIQUIDAR",_xlfn.XLOOKUP(A1201,Rotación!$A:$A,Rotación!$O:$O,0,0,-1),"")))),"")</f>
        <v>9630000</v>
      </c>
      <c r="K1201" s="13" t="str">
        <f>_xlfn.XLOOKUP(A1201,Rotación!$A:$A,Rotación!$P:$P,"",0,-1)</f>
        <v/>
      </c>
      <c r="L1201" s="25" t="e">
        <f t="shared" si="74"/>
        <v>#VALUE!</v>
      </c>
      <c r="M1201" s="26">
        <f t="shared" si="75"/>
        <v>0.80373831775700932</v>
      </c>
      <c r="N1201" s="22" t="str">
        <f>IFERROR(VLOOKUP(A1201,'Base ATR'!$1:$1048576,2,0),"")</f>
        <v/>
      </c>
      <c r="O1201" s="23" t="str">
        <f t="shared" ca="1" si="76"/>
        <v/>
      </c>
      <c r="P1201" t="str">
        <f t="shared" si="77"/>
        <v/>
      </c>
      <c r="R1201" t="e">
        <f>VLOOKUP(A1201,FORMULA!A:A,1,0)</f>
        <v>#N/A</v>
      </c>
    </row>
    <row r="1202" spans="1:18" x14ac:dyDescent="0.3">
      <c r="A1202" t="s">
        <v>8828</v>
      </c>
      <c r="B1202" t="str">
        <f>IFERROR(VLOOKUP(A1202,'Base ATP'!$1:$1048576,3,0),"")</f>
        <v>SSANGYONG</v>
      </c>
      <c r="C1202" s="19" t="str">
        <f>IFERROR(VLOOKUP(A1202,'Base ATP'!$1:$1048576,4,0),"")</f>
        <v>NEW REXTON</v>
      </c>
      <c r="D1202" s="20">
        <v>20300000</v>
      </c>
      <c r="E1202" s="20">
        <v>15800000</v>
      </c>
      <c r="F1202" s="13" t="s">
        <v>4033</v>
      </c>
      <c r="G1202" s="13">
        <f>IFERROR(IF($F1202="ALTA",$D1202*1.03,
IF($F1202="MEDIA",$D1202*1,
IF($F1202="BAJA",$D1202*0.92,
IF($F1202="LIQUIDAR",_xlfn.XLOOKUP(A1202,Rotación!$A:$A,Rotación!$O:$O,0,0,-1),"")))),"")</f>
        <v>20300000</v>
      </c>
      <c r="H1202" s="13">
        <f>IFERROR(IF($F1202="ALTA",$D1202*1,
IF($F1202="MEDIA",$D1202*0.97,
IF($F1202="BAJA",$D1202*0.9,
IF($F1202="LIQUIDAR",_xlfn.XLOOKUP(A1202,Rotación!$A:$A,Rotación!$O:$O,0,0,-1),"")))),"")</f>
        <v>19691000</v>
      </c>
      <c r="I1202" s="13">
        <f>IFERROR(IF($F1202="ALTA",$D1202*0.97,
IF($F1202="MEDIA",$D1202*0.94,
IF($F1202="BAJA",$D1202*0.87,
IF($F1202="LIQUIDAR",_xlfn.XLOOKUP(A1202,Rotación!$A:$A,Rotación!$O:$O,0,0,-1),"")))),"")</f>
        <v>19082000</v>
      </c>
      <c r="J1202" s="13">
        <f>IFERROR(IF($F1202="ALTA",$D1202*0.94,
IF($F1202="MEDIA",$D1202*0.9,
IF($F1202="BAJA",$D1202*0.85,
IF($F1202="LIQUIDAR",_xlfn.XLOOKUP(A1202,Rotación!$A:$A,Rotación!$O:$O,0,0,-1),"")))),"")</f>
        <v>18270000</v>
      </c>
      <c r="K1202" s="13" t="str">
        <f>_xlfn.XLOOKUP(A1202,Rotación!$A:$A,Rotación!$P:$P,"",0,-1)</f>
        <v/>
      </c>
      <c r="L1202" s="25" t="e">
        <f t="shared" si="74"/>
        <v>#VALUE!</v>
      </c>
      <c r="M1202" s="26">
        <f t="shared" si="75"/>
        <v>0.77832512315270941</v>
      </c>
      <c r="N1202" s="22" t="str">
        <f>IFERROR(VLOOKUP(A1202,'Base ATR'!$1:$1048576,2,0),"")</f>
        <v/>
      </c>
      <c r="O1202" s="23" t="str">
        <f t="shared" ca="1" si="76"/>
        <v/>
      </c>
      <c r="P1202" t="str">
        <f t="shared" si="77"/>
        <v/>
      </c>
      <c r="R1202" t="e">
        <f>VLOOKUP(A1202,FORMULA!A:A,1,0)</f>
        <v>#N/A</v>
      </c>
    </row>
    <row r="1203" spans="1:18" x14ac:dyDescent="0.3">
      <c r="A1203" t="s">
        <v>8654</v>
      </c>
      <c r="B1203" t="str">
        <f>IFERROR(VLOOKUP(A1203,'Base ATP'!$1:$1048576,3,0),"")</f>
        <v>HAVAL</v>
      </c>
      <c r="C1203" s="19" t="str">
        <f>IFERROR(VLOOKUP(A1203,'Base ATP'!$1:$1048576,4,0),"")</f>
        <v>JOLION</v>
      </c>
      <c r="D1203" s="20">
        <v>11400000</v>
      </c>
      <c r="E1203" s="20">
        <v>9300000</v>
      </c>
      <c r="F1203" s="13" t="s">
        <v>4033</v>
      </c>
      <c r="G1203" s="13">
        <f>IFERROR(IF($F1203="ALTA",$D1203*1.03,
IF($F1203="MEDIA",$D1203*1,
IF($F1203="BAJA",$D1203*0.92,
IF($F1203="LIQUIDAR",_xlfn.XLOOKUP(A1203,Rotación!$A:$A,Rotación!$O:$O,0,0,-1),"")))),"")</f>
        <v>11400000</v>
      </c>
      <c r="H1203" s="13">
        <f>IFERROR(IF($F1203="ALTA",$D1203*1,
IF($F1203="MEDIA",$D1203*0.97,
IF($F1203="BAJA",$D1203*0.9,
IF($F1203="LIQUIDAR",_xlfn.XLOOKUP(A1203,Rotación!$A:$A,Rotación!$O:$O,0,0,-1),"")))),"")</f>
        <v>11058000</v>
      </c>
      <c r="I1203" s="13">
        <f>IFERROR(IF($F1203="ALTA",$D1203*0.97,
IF($F1203="MEDIA",$D1203*0.94,
IF($F1203="BAJA",$D1203*0.87,
IF($F1203="LIQUIDAR",_xlfn.XLOOKUP(A1203,Rotación!$A:$A,Rotación!$O:$O,0,0,-1),"")))),"")</f>
        <v>10716000</v>
      </c>
      <c r="J1203" s="13">
        <f>IFERROR(IF($F1203="ALTA",$D1203*0.94,
IF($F1203="MEDIA",$D1203*0.9,
IF($F1203="BAJA",$D1203*0.85,
IF($F1203="LIQUIDAR",_xlfn.XLOOKUP(A1203,Rotación!$A:$A,Rotación!$O:$O,0,0,-1),"")))),"")</f>
        <v>10260000</v>
      </c>
      <c r="K1203" s="13" t="str">
        <f>_xlfn.XLOOKUP(A1203,Rotación!$A:$A,Rotación!$P:$P,"",0,-1)</f>
        <v/>
      </c>
      <c r="L1203" s="25" t="e">
        <f t="shared" si="74"/>
        <v>#VALUE!</v>
      </c>
      <c r="M1203" s="26">
        <f t="shared" si="75"/>
        <v>0.81578947368421051</v>
      </c>
      <c r="N1203" s="22">
        <f>IFERROR(VLOOKUP(A1203,'Base ATR'!$1:$1048576,2,0),"")</f>
        <v>46167.386805555558</v>
      </c>
      <c r="O1203" s="23">
        <f t="shared" ca="1" si="76"/>
        <v>58.613194444442343</v>
      </c>
      <c r="P1203" t="str">
        <f t="shared" si="77"/>
        <v>SOBRE MERCADO</v>
      </c>
      <c r="R1203" t="e">
        <f>VLOOKUP(A1203,FORMULA!A:A,1,0)</f>
        <v>#N/A</v>
      </c>
    </row>
    <row r="1204" spans="1:18" x14ac:dyDescent="0.3">
      <c r="A1204" t="s">
        <v>9134</v>
      </c>
      <c r="B1204" t="str">
        <f>IFERROR(VLOOKUP(A1204,'Base ATP'!$1:$1048576,3,0),"")</f>
        <v>BMW</v>
      </c>
      <c r="C1204" s="19" t="str">
        <f>IFERROR(VLOOKUP(A1204,'Base ATP'!$1:$1048576,4,0),"")</f>
        <v>X1</v>
      </c>
      <c r="D1204" s="20">
        <v>29700000</v>
      </c>
      <c r="E1204" s="20">
        <v>21000000</v>
      </c>
      <c r="F1204" s="13" t="s">
        <v>4033</v>
      </c>
      <c r="G1204" s="13">
        <f>IFERROR(IF($F1204="ALTA",$D1204*1.03,
IF($F1204="MEDIA",$D1204*1,
IF($F1204="BAJA",$D1204*0.92,
IF($F1204="LIQUIDAR",_xlfn.XLOOKUP(A1204,Rotación!$A:$A,Rotación!$O:$O,0,0,-1),"")))),"")</f>
        <v>29700000</v>
      </c>
      <c r="H1204" s="13">
        <f>IFERROR(IF($F1204="ALTA",$D1204*1,
IF($F1204="MEDIA",$D1204*0.97,
IF($F1204="BAJA",$D1204*0.9,
IF($F1204="LIQUIDAR",_xlfn.XLOOKUP(A1204,Rotación!$A:$A,Rotación!$O:$O,0,0,-1),"")))),"")</f>
        <v>28809000</v>
      </c>
      <c r="I1204" s="13">
        <f>IFERROR(IF($F1204="ALTA",$D1204*0.97,
IF($F1204="MEDIA",$D1204*0.94,
IF($F1204="BAJA",$D1204*0.87,
IF($F1204="LIQUIDAR",_xlfn.XLOOKUP(A1204,Rotación!$A:$A,Rotación!$O:$O,0,0,-1),"")))),"")</f>
        <v>27918000</v>
      </c>
      <c r="J1204" s="13">
        <f>IFERROR(IF($F1204="ALTA",$D1204*0.94,
IF($F1204="MEDIA",$D1204*0.9,
IF($F1204="BAJA",$D1204*0.85,
IF($F1204="LIQUIDAR",_xlfn.XLOOKUP(A1204,Rotación!$A:$A,Rotación!$O:$O,0,0,-1),"")))),"")</f>
        <v>26730000</v>
      </c>
      <c r="K1204" s="13" t="str">
        <f>_xlfn.XLOOKUP(A1204,Rotación!$A:$A,Rotación!$P:$P,"",0,-1)</f>
        <v/>
      </c>
      <c r="L1204" s="25" t="e">
        <f t="shared" si="74"/>
        <v>#VALUE!</v>
      </c>
      <c r="M1204" s="26">
        <f t="shared" si="75"/>
        <v>0.70707070707070707</v>
      </c>
      <c r="N1204" s="22" t="str">
        <f>IFERROR(VLOOKUP(A1204,'Base ATR'!$1:$1048576,2,0),"")</f>
        <v/>
      </c>
      <c r="O1204" s="23" t="str">
        <f t="shared" ca="1" si="76"/>
        <v/>
      </c>
      <c r="P1204" t="str">
        <f t="shared" si="77"/>
        <v/>
      </c>
      <c r="R1204" t="e">
        <f>VLOOKUP(A1204,FORMULA!A:A,1,0)</f>
        <v>#N/A</v>
      </c>
    </row>
    <row r="1205" spans="1:18" x14ac:dyDescent="0.3">
      <c r="A1205" t="s">
        <v>9142</v>
      </c>
      <c r="B1205" t="str">
        <f>IFERROR(VLOOKUP(A1205,'Base ATP'!$1:$1048576,3,0),"")</f>
        <v>HYUNDAI</v>
      </c>
      <c r="C1205" s="19" t="str">
        <f>IFERROR(VLOOKUP(A1205,'Base ATP'!$1:$1048576,4,0),"")</f>
        <v>ACCENT</v>
      </c>
      <c r="D1205" s="20">
        <v>11000000</v>
      </c>
      <c r="E1205" s="20">
        <v>9400000</v>
      </c>
      <c r="F1205" s="13" t="s">
        <v>5397</v>
      </c>
      <c r="G1205" s="13">
        <f>IFERROR(IF($F1205="ALTA",$D1205*1.03,
IF($F1205="MEDIA",$D1205*1,
IF($F1205="BAJA",$D1205*0.92,
IF($F1205="LIQUIDAR",_xlfn.XLOOKUP(A1205,Rotación!$A:$A,Rotación!$O:$O,0,0,-1),"")))),"")</f>
        <v>11330000</v>
      </c>
      <c r="H1205" s="13">
        <f>IFERROR(IF($F1205="ALTA",$D1205*1,
IF($F1205="MEDIA",$D1205*0.97,
IF($F1205="BAJA",$D1205*0.9,
IF($F1205="LIQUIDAR",_xlfn.XLOOKUP(A1205,Rotación!$A:$A,Rotación!$O:$O,0,0,-1),"")))),"")</f>
        <v>11000000</v>
      </c>
      <c r="I1205" s="13">
        <f>IFERROR(IF($F1205="ALTA",$D1205*0.97,
IF($F1205="MEDIA",$D1205*0.94,
IF($F1205="BAJA",$D1205*0.87,
IF($F1205="LIQUIDAR",_xlfn.XLOOKUP(A1205,Rotación!$A:$A,Rotación!$O:$O,0,0,-1),"")))),"")</f>
        <v>10670000</v>
      </c>
      <c r="J1205" s="13">
        <f>IFERROR(IF($F1205="ALTA",$D1205*0.94,
IF($F1205="MEDIA",$D1205*0.9,
IF($F1205="BAJA",$D1205*0.85,
IF($F1205="LIQUIDAR",_xlfn.XLOOKUP(A1205,Rotación!$A:$A,Rotación!$O:$O,0,0,-1),"")))),"")</f>
        <v>10340000</v>
      </c>
      <c r="K1205" s="13" t="str">
        <f>_xlfn.XLOOKUP(A1205,Rotación!$A:$A,Rotación!$P:$P,"",0,-1)</f>
        <v/>
      </c>
      <c r="L1205" s="25" t="e">
        <f t="shared" si="74"/>
        <v>#VALUE!</v>
      </c>
      <c r="M1205" s="26">
        <f t="shared" si="75"/>
        <v>0.8545454545454545</v>
      </c>
      <c r="N1205" s="22" t="str">
        <f>IFERROR(VLOOKUP(A1205,'Base ATR'!$1:$1048576,2,0),"")</f>
        <v/>
      </c>
      <c r="O1205" s="23" t="str">
        <f t="shared" ca="1" si="76"/>
        <v/>
      </c>
      <c r="P1205" t="str">
        <f t="shared" si="77"/>
        <v/>
      </c>
      <c r="R1205" t="e">
        <f>VLOOKUP(A1205,FORMULA!A:A,1,0)</f>
        <v>#N/A</v>
      </c>
    </row>
    <row r="1206" spans="1:18" x14ac:dyDescent="0.3">
      <c r="A1206" t="s">
        <v>9144</v>
      </c>
      <c r="B1206" t="str">
        <f>IFERROR(VLOOKUP(A1206,'Base ATP'!$1:$1048576,3,0),"")</f>
        <v>DFSK</v>
      </c>
      <c r="C1206" s="19" t="str">
        <f>IFERROR(VLOOKUP(A1206,'Base ATP'!$1:$1048576,4,0),"")</f>
        <v>D1</v>
      </c>
      <c r="D1206" s="20">
        <v>13800000</v>
      </c>
      <c r="E1206" s="20">
        <v>11000000</v>
      </c>
      <c r="F1206" s="13" t="s">
        <v>4033</v>
      </c>
      <c r="G1206" s="13">
        <f>IFERROR(IF($F1206="ALTA",$D1206*1.03,
IF($F1206="MEDIA",$D1206*1,
IF($F1206="BAJA",$D1206*0.92,
IF($F1206="LIQUIDAR",_xlfn.XLOOKUP(A1206,Rotación!$A:$A,Rotación!$O:$O,0,0,-1),"")))),"")</f>
        <v>13800000</v>
      </c>
      <c r="H1206" s="13">
        <f>IFERROR(IF($F1206="ALTA",$D1206*1,
IF($F1206="MEDIA",$D1206*0.97,
IF($F1206="BAJA",$D1206*0.9,
IF($F1206="LIQUIDAR",_xlfn.XLOOKUP(A1206,Rotación!$A:$A,Rotación!$O:$O,0,0,-1),"")))),"")</f>
        <v>13386000</v>
      </c>
      <c r="I1206" s="13">
        <f>IFERROR(IF($F1206="ALTA",$D1206*0.97,
IF($F1206="MEDIA",$D1206*0.94,
IF($F1206="BAJA",$D1206*0.87,
IF($F1206="LIQUIDAR",_xlfn.XLOOKUP(A1206,Rotación!$A:$A,Rotación!$O:$O,0,0,-1),"")))),"")</f>
        <v>12972000</v>
      </c>
      <c r="J1206" s="13">
        <f>IFERROR(IF($F1206="ALTA",$D1206*0.94,
IF($F1206="MEDIA",$D1206*0.9,
IF($F1206="BAJA",$D1206*0.85,
IF($F1206="LIQUIDAR",_xlfn.XLOOKUP(A1206,Rotación!$A:$A,Rotación!$O:$O,0,0,-1),"")))),"")</f>
        <v>12420000</v>
      </c>
      <c r="K1206" s="13" t="str">
        <f>_xlfn.XLOOKUP(A1206,Rotación!$A:$A,Rotación!$P:$P,"",0,-1)</f>
        <v/>
      </c>
      <c r="L1206" s="25" t="e">
        <f t="shared" si="74"/>
        <v>#VALUE!</v>
      </c>
      <c r="M1206" s="26">
        <f t="shared" si="75"/>
        <v>0.79710144927536231</v>
      </c>
      <c r="N1206" s="22" t="str">
        <f>IFERROR(VLOOKUP(A1206,'Base ATR'!$1:$1048576,2,0),"")</f>
        <v/>
      </c>
      <c r="O1206" s="23" t="str">
        <f t="shared" ca="1" si="76"/>
        <v/>
      </c>
      <c r="P1206" t="str">
        <f t="shared" si="77"/>
        <v/>
      </c>
      <c r="R1206" t="e">
        <f>VLOOKUP(A1206,FORMULA!A:A,1,0)</f>
        <v>#N/A</v>
      </c>
    </row>
    <row r="1207" spans="1:18" x14ac:dyDescent="0.3">
      <c r="A1207" t="s">
        <v>9147</v>
      </c>
      <c r="B1207" t="str">
        <f>IFERROR(VLOOKUP(A1207,'Base ATP'!$1:$1048576,3,0),"")</f>
        <v>HYUNDAI</v>
      </c>
      <c r="C1207" s="19" t="str">
        <f>IFERROR(VLOOKUP(A1207,'Base ATP'!$1:$1048576,4,0),"")</f>
        <v>NEW GRAND I10</v>
      </c>
      <c r="D1207" s="20">
        <v>8800000</v>
      </c>
      <c r="E1207" s="20">
        <v>7400000</v>
      </c>
      <c r="F1207" s="13" t="s">
        <v>5397</v>
      </c>
      <c r="G1207" s="13">
        <f>IFERROR(IF($F1207="ALTA",$D1207*1.03,
IF($F1207="MEDIA",$D1207*1,
IF($F1207="BAJA",$D1207*0.92,
IF($F1207="LIQUIDAR",_xlfn.XLOOKUP(A1207,Rotación!$A:$A,Rotación!$O:$O,0,0,-1),"")))),"")</f>
        <v>9064000</v>
      </c>
      <c r="H1207" s="13">
        <f>IFERROR(IF($F1207="ALTA",$D1207*1,
IF($F1207="MEDIA",$D1207*0.97,
IF($F1207="BAJA",$D1207*0.9,
IF($F1207="LIQUIDAR",_xlfn.XLOOKUP(A1207,Rotación!$A:$A,Rotación!$O:$O,0,0,-1),"")))),"")</f>
        <v>8800000</v>
      </c>
      <c r="I1207" s="13">
        <f>IFERROR(IF($F1207="ALTA",$D1207*0.97,
IF($F1207="MEDIA",$D1207*0.94,
IF($F1207="BAJA",$D1207*0.87,
IF($F1207="LIQUIDAR",_xlfn.XLOOKUP(A1207,Rotación!$A:$A,Rotación!$O:$O,0,0,-1),"")))),"")</f>
        <v>8536000</v>
      </c>
      <c r="J1207" s="13">
        <f>IFERROR(IF($F1207="ALTA",$D1207*0.94,
IF($F1207="MEDIA",$D1207*0.9,
IF($F1207="BAJA",$D1207*0.85,
IF($F1207="LIQUIDAR",_xlfn.XLOOKUP(A1207,Rotación!$A:$A,Rotación!$O:$O,0,0,-1),"")))),"")</f>
        <v>8271999.9999999991</v>
      </c>
      <c r="K1207" s="13" t="str">
        <f>_xlfn.XLOOKUP(A1207,Rotación!$A:$A,Rotación!$P:$P,"",0,-1)</f>
        <v/>
      </c>
      <c r="L1207" s="25" t="e">
        <f t="shared" si="74"/>
        <v>#VALUE!</v>
      </c>
      <c r="M1207" s="26">
        <f t="shared" si="75"/>
        <v>0.84090909090909094</v>
      </c>
      <c r="N1207" s="22" t="str">
        <f>IFERROR(VLOOKUP(A1207,'Base ATR'!$1:$1048576,2,0),"")</f>
        <v/>
      </c>
      <c r="O1207" s="23" t="str">
        <f t="shared" ca="1" si="76"/>
        <v/>
      </c>
      <c r="P1207" t="str">
        <f t="shared" si="77"/>
        <v/>
      </c>
      <c r="R1207" t="e">
        <f>VLOOKUP(A1207,FORMULA!A:A,1,0)</f>
        <v>#N/A</v>
      </c>
    </row>
    <row r="1208" spans="1:18" x14ac:dyDescent="0.3">
      <c r="A1208" t="s">
        <v>9149</v>
      </c>
      <c r="B1208" t="str">
        <f>IFERROR(VLOOKUP(A1208,'Base ATP'!$1:$1048576,3,0),"")</f>
        <v>KIA</v>
      </c>
      <c r="C1208" s="19" t="str">
        <f>IFERROR(VLOOKUP(A1208,'Base ATP'!$1:$1048576,4,0),"")</f>
        <v>SOLUTO</v>
      </c>
      <c r="D1208" s="20">
        <v>9400000</v>
      </c>
      <c r="E1208" s="20">
        <v>8000000</v>
      </c>
      <c r="F1208" s="13" t="s">
        <v>5397</v>
      </c>
      <c r="G1208" s="13">
        <f>IFERROR(IF($F1208="ALTA",$D1208*1.03,
IF($F1208="MEDIA",$D1208*1,
IF($F1208="BAJA",$D1208*0.92,
IF($F1208="LIQUIDAR",_xlfn.XLOOKUP(A1208,Rotación!$A:$A,Rotación!$O:$O,0,0,-1),"")))),"")</f>
        <v>9682000</v>
      </c>
      <c r="H1208" s="13">
        <f>IFERROR(IF($F1208="ALTA",$D1208*1,
IF($F1208="MEDIA",$D1208*0.97,
IF($F1208="BAJA",$D1208*0.9,
IF($F1208="LIQUIDAR",_xlfn.XLOOKUP(A1208,Rotación!$A:$A,Rotación!$O:$O,0,0,-1),"")))),"")</f>
        <v>9400000</v>
      </c>
      <c r="I1208" s="13">
        <f>IFERROR(IF($F1208="ALTA",$D1208*0.97,
IF($F1208="MEDIA",$D1208*0.94,
IF($F1208="BAJA",$D1208*0.87,
IF($F1208="LIQUIDAR",_xlfn.XLOOKUP(A1208,Rotación!$A:$A,Rotación!$O:$O,0,0,-1),"")))),"")</f>
        <v>9118000</v>
      </c>
      <c r="J1208" s="13">
        <f>IFERROR(IF($F1208="ALTA",$D1208*0.94,
IF($F1208="MEDIA",$D1208*0.9,
IF($F1208="BAJA",$D1208*0.85,
IF($F1208="LIQUIDAR",_xlfn.XLOOKUP(A1208,Rotación!$A:$A,Rotación!$O:$O,0,0,-1),"")))),"")</f>
        <v>8836000</v>
      </c>
      <c r="K1208" s="13" t="str">
        <f>_xlfn.XLOOKUP(A1208,Rotación!$A:$A,Rotación!$P:$P,"",0,-1)</f>
        <v/>
      </c>
      <c r="L1208" s="25" t="e">
        <f t="shared" si="74"/>
        <v>#VALUE!</v>
      </c>
      <c r="M1208" s="26">
        <f t="shared" si="75"/>
        <v>0.85106382978723405</v>
      </c>
      <c r="N1208" s="22" t="str">
        <f>IFERROR(VLOOKUP(A1208,'Base ATR'!$1:$1048576,2,0),"")</f>
        <v/>
      </c>
      <c r="O1208" s="23" t="str">
        <f t="shared" ca="1" si="76"/>
        <v/>
      </c>
      <c r="P1208" t="str">
        <f t="shared" si="77"/>
        <v/>
      </c>
      <c r="R1208" t="e">
        <f>VLOOKUP(A1208,FORMULA!A:A,1,0)</f>
        <v>#N/A</v>
      </c>
    </row>
    <row r="1209" spans="1:18" x14ac:dyDescent="0.3">
      <c r="A1209" t="s">
        <v>9152</v>
      </c>
      <c r="B1209" t="str">
        <f>IFERROR(VLOOKUP(A1209,'Base ATP'!$1:$1048576,3,0),"")</f>
        <v>SUZUKI</v>
      </c>
      <c r="C1209" s="19" t="str">
        <f>IFERROR(VLOOKUP(A1209,'Base ATP'!$1:$1048576,4,0),"")</f>
        <v>NUEVO BALENO</v>
      </c>
      <c r="D1209" s="20">
        <v>11900000</v>
      </c>
      <c r="E1209" s="20">
        <v>10200000</v>
      </c>
      <c r="F1209" s="13" t="s">
        <v>5397</v>
      </c>
      <c r="G1209" s="13">
        <f>IFERROR(IF($F1209="ALTA",$D1209*1.03,
IF($F1209="MEDIA",$D1209*1,
IF($F1209="BAJA",$D1209*0.92,
IF($F1209="LIQUIDAR",_xlfn.XLOOKUP(A1209,Rotación!$A:$A,Rotación!$O:$O,0,0,-1),"")))),"")</f>
        <v>12257000</v>
      </c>
      <c r="H1209" s="13">
        <f>IFERROR(IF($F1209="ALTA",$D1209*1,
IF($F1209="MEDIA",$D1209*0.97,
IF($F1209="BAJA",$D1209*0.9,
IF($F1209="LIQUIDAR",_xlfn.XLOOKUP(A1209,Rotación!$A:$A,Rotación!$O:$O,0,0,-1),"")))),"")</f>
        <v>11900000</v>
      </c>
      <c r="I1209" s="13">
        <f>IFERROR(IF($F1209="ALTA",$D1209*0.97,
IF($F1209="MEDIA",$D1209*0.94,
IF($F1209="BAJA",$D1209*0.87,
IF($F1209="LIQUIDAR",_xlfn.XLOOKUP(A1209,Rotación!$A:$A,Rotación!$O:$O,0,0,-1),"")))),"")</f>
        <v>11543000</v>
      </c>
      <c r="J1209" s="13">
        <f>IFERROR(IF($F1209="ALTA",$D1209*0.94,
IF($F1209="MEDIA",$D1209*0.9,
IF($F1209="BAJA",$D1209*0.85,
IF($F1209="LIQUIDAR",_xlfn.XLOOKUP(A1209,Rotación!$A:$A,Rotación!$O:$O,0,0,-1),"")))),"")</f>
        <v>11186000</v>
      </c>
      <c r="K1209" s="13" t="str">
        <f>_xlfn.XLOOKUP(A1209,Rotación!$A:$A,Rotación!$P:$P,"",0,-1)</f>
        <v/>
      </c>
      <c r="L1209" s="25" t="e">
        <f t="shared" si="74"/>
        <v>#VALUE!</v>
      </c>
      <c r="M1209" s="26">
        <f t="shared" si="75"/>
        <v>0.8571428571428571</v>
      </c>
      <c r="N1209" s="22" t="str">
        <f>IFERROR(VLOOKUP(A1209,'Base ATR'!$1:$1048576,2,0),"")</f>
        <v/>
      </c>
      <c r="O1209" s="23" t="str">
        <f t="shared" ca="1" si="76"/>
        <v/>
      </c>
      <c r="P1209" t="str">
        <f t="shared" si="77"/>
        <v/>
      </c>
      <c r="R1209" t="e">
        <f>VLOOKUP(A1209,FORMULA!A:A,1,0)</f>
        <v>#N/A</v>
      </c>
    </row>
    <row r="1210" spans="1:18" x14ac:dyDescent="0.3">
      <c r="A1210" t="s">
        <v>9154</v>
      </c>
      <c r="B1210" t="str">
        <f>IFERROR(VLOOKUP(A1210,'Base ATP'!$1:$1048576,3,0),"")</f>
        <v>SSANGYONG</v>
      </c>
      <c r="C1210" s="19" t="str">
        <f>IFERROR(VLOOKUP(A1210,'Base ATP'!$1:$1048576,4,0),"")</f>
        <v>TIVOLI</v>
      </c>
      <c r="D1210" s="20">
        <v>11400000</v>
      </c>
      <c r="E1210" s="20">
        <v>8000000</v>
      </c>
      <c r="F1210" s="13" t="s">
        <v>5397</v>
      </c>
      <c r="G1210" s="13">
        <f>IFERROR(IF($F1210="ALTA",$D1210*1.03,
IF($F1210="MEDIA",$D1210*1,
IF($F1210="BAJA",$D1210*0.92,
IF($F1210="LIQUIDAR",_xlfn.XLOOKUP(A1210,Rotación!$A:$A,Rotación!$O:$O,0,0,-1),"")))),"")</f>
        <v>11742000</v>
      </c>
      <c r="H1210" s="13">
        <f>IFERROR(IF($F1210="ALTA",$D1210*1,
IF($F1210="MEDIA",$D1210*0.97,
IF($F1210="BAJA",$D1210*0.9,
IF($F1210="LIQUIDAR",_xlfn.XLOOKUP(A1210,Rotación!$A:$A,Rotación!$O:$O,0,0,-1),"")))),"")</f>
        <v>11400000</v>
      </c>
      <c r="I1210" s="13">
        <f>IFERROR(IF($F1210="ALTA",$D1210*0.97,
IF($F1210="MEDIA",$D1210*0.94,
IF($F1210="BAJA",$D1210*0.87,
IF($F1210="LIQUIDAR",_xlfn.XLOOKUP(A1210,Rotación!$A:$A,Rotación!$O:$O,0,0,-1),"")))),"")</f>
        <v>11058000</v>
      </c>
      <c r="J1210" s="13">
        <f>IFERROR(IF($F1210="ALTA",$D1210*0.94,
IF($F1210="MEDIA",$D1210*0.9,
IF($F1210="BAJA",$D1210*0.85,
IF($F1210="LIQUIDAR",_xlfn.XLOOKUP(A1210,Rotación!$A:$A,Rotación!$O:$O,0,0,-1),"")))),"")</f>
        <v>10716000</v>
      </c>
      <c r="K1210" s="13" t="str">
        <f>_xlfn.XLOOKUP(A1210,Rotación!$A:$A,Rotación!$P:$P,"",0,-1)</f>
        <v/>
      </c>
      <c r="L1210" s="25" t="e">
        <f t="shared" si="74"/>
        <v>#VALUE!</v>
      </c>
      <c r="M1210" s="26">
        <f t="shared" si="75"/>
        <v>0.70175438596491224</v>
      </c>
      <c r="N1210" s="22" t="str">
        <f>IFERROR(VLOOKUP(A1210,'Base ATR'!$1:$1048576,2,0),"")</f>
        <v/>
      </c>
      <c r="O1210" s="23" t="str">
        <f t="shared" ca="1" si="76"/>
        <v/>
      </c>
      <c r="P1210" t="str">
        <f t="shared" si="77"/>
        <v/>
      </c>
      <c r="R1210" t="e">
        <f>VLOOKUP(A1210,FORMULA!A:A,1,0)</f>
        <v>#N/A</v>
      </c>
    </row>
    <row r="1211" spans="1:18" x14ac:dyDescent="0.3">
      <c r="A1211" t="s">
        <v>9158</v>
      </c>
      <c r="B1211" t="str">
        <f>IFERROR(VLOOKUP(A1211,'Base ATP'!$1:$1048576,3,0),"")</f>
        <v>HYUNDAI</v>
      </c>
      <c r="C1211" s="19" t="str">
        <f>IFERROR(VLOOKUP(A1211,'Base ATP'!$1:$1048576,4,0),"")</f>
        <v>GRAND I10</v>
      </c>
      <c r="D1211" s="20">
        <v>6900000</v>
      </c>
      <c r="E1211" s="20">
        <v>5500000</v>
      </c>
      <c r="F1211" s="13" t="s">
        <v>5397</v>
      </c>
      <c r="G1211" s="13">
        <f>IFERROR(IF($F1211="ALTA",$D1211*1.03,
IF($F1211="MEDIA",$D1211*1,
IF($F1211="BAJA",$D1211*0.92,
IF($F1211="LIQUIDAR",_xlfn.XLOOKUP(A1211,Rotación!$A:$A,Rotación!$O:$O,0,0,-1),"")))),"")</f>
        <v>7107000</v>
      </c>
      <c r="H1211" s="13">
        <f>IFERROR(IF($F1211="ALTA",$D1211*1,
IF($F1211="MEDIA",$D1211*0.97,
IF($F1211="BAJA",$D1211*0.9,
IF($F1211="LIQUIDAR",_xlfn.XLOOKUP(A1211,Rotación!$A:$A,Rotación!$O:$O,0,0,-1),"")))),"")</f>
        <v>6900000</v>
      </c>
      <c r="I1211" s="13">
        <f>IFERROR(IF($F1211="ALTA",$D1211*0.97,
IF($F1211="MEDIA",$D1211*0.94,
IF($F1211="BAJA",$D1211*0.87,
IF($F1211="LIQUIDAR",_xlfn.XLOOKUP(A1211,Rotación!$A:$A,Rotación!$O:$O,0,0,-1),"")))),"")</f>
        <v>6693000</v>
      </c>
      <c r="J1211" s="13">
        <f>IFERROR(IF($F1211="ALTA",$D1211*0.94,
IF($F1211="MEDIA",$D1211*0.9,
IF($F1211="BAJA",$D1211*0.85,
IF($F1211="LIQUIDAR",_xlfn.XLOOKUP(A1211,Rotación!$A:$A,Rotación!$O:$O,0,0,-1),"")))),"")</f>
        <v>6486000</v>
      </c>
      <c r="K1211" s="13" t="str">
        <f>_xlfn.XLOOKUP(A1211,Rotación!$A:$A,Rotación!$P:$P,"",0,-1)</f>
        <v/>
      </c>
      <c r="L1211" s="25" t="e">
        <f t="shared" si="74"/>
        <v>#VALUE!</v>
      </c>
      <c r="M1211" s="26">
        <f t="shared" si="75"/>
        <v>0.79710144927536231</v>
      </c>
      <c r="N1211" s="22" t="str">
        <f>IFERROR(VLOOKUP(A1211,'Base ATR'!$1:$1048576,2,0),"")</f>
        <v/>
      </c>
      <c r="O1211" s="23" t="str">
        <f t="shared" ca="1" si="76"/>
        <v/>
      </c>
      <c r="P1211" t="str">
        <f t="shared" si="77"/>
        <v/>
      </c>
      <c r="R1211" t="e">
        <f>VLOOKUP(A1211,FORMULA!A:A,1,0)</f>
        <v>#N/A</v>
      </c>
    </row>
    <row r="1212" spans="1:18" x14ac:dyDescent="0.3">
      <c r="A1212" t="s">
        <v>9160</v>
      </c>
      <c r="B1212" t="str">
        <f>IFERROR(VLOOKUP(A1212,'Base ATP'!$1:$1048576,3,0),"")</f>
        <v>FORD</v>
      </c>
      <c r="C1212" s="19" t="str">
        <f>IFERROR(VLOOKUP(A1212,'Base ATP'!$1:$1048576,4,0),"")</f>
        <v>TERRITORY</v>
      </c>
      <c r="D1212" s="20">
        <v>11900000</v>
      </c>
      <c r="E1212" s="20">
        <v>10000000</v>
      </c>
      <c r="F1212" s="13" t="s">
        <v>5397</v>
      </c>
      <c r="G1212" s="13">
        <f>IFERROR(IF($F1212="ALTA",$D1212*1.03,
IF($F1212="MEDIA",$D1212*1,
IF($F1212="BAJA",$D1212*0.92,
IF($F1212="LIQUIDAR",_xlfn.XLOOKUP(A1212,Rotación!$A:$A,Rotación!$O:$O,0,0,-1),"")))),"")</f>
        <v>12257000</v>
      </c>
      <c r="H1212" s="13">
        <f>IFERROR(IF($F1212="ALTA",$D1212*1,
IF($F1212="MEDIA",$D1212*0.97,
IF($F1212="BAJA",$D1212*0.9,
IF($F1212="LIQUIDAR",_xlfn.XLOOKUP(A1212,Rotación!$A:$A,Rotación!$O:$O,0,0,-1),"")))),"")</f>
        <v>11900000</v>
      </c>
      <c r="I1212" s="13">
        <f>IFERROR(IF($F1212="ALTA",$D1212*0.97,
IF($F1212="MEDIA",$D1212*0.94,
IF($F1212="BAJA",$D1212*0.87,
IF($F1212="LIQUIDAR",_xlfn.XLOOKUP(A1212,Rotación!$A:$A,Rotación!$O:$O,0,0,-1),"")))),"")</f>
        <v>11543000</v>
      </c>
      <c r="J1212" s="13">
        <f>IFERROR(IF($F1212="ALTA",$D1212*0.94,
IF($F1212="MEDIA",$D1212*0.9,
IF($F1212="BAJA",$D1212*0.85,
IF($F1212="LIQUIDAR",_xlfn.XLOOKUP(A1212,Rotación!$A:$A,Rotación!$O:$O,0,0,-1),"")))),"")</f>
        <v>11186000</v>
      </c>
      <c r="K1212" s="13" t="str">
        <f>_xlfn.XLOOKUP(A1212,Rotación!$A:$A,Rotación!$P:$P,"",0,-1)</f>
        <v/>
      </c>
      <c r="L1212" s="25" t="e">
        <f t="shared" si="74"/>
        <v>#VALUE!</v>
      </c>
      <c r="M1212" s="26">
        <f t="shared" si="75"/>
        <v>0.84033613445378152</v>
      </c>
      <c r="N1212" s="22" t="str">
        <f>IFERROR(VLOOKUP(A1212,'Base ATR'!$1:$1048576,2,0),"")</f>
        <v/>
      </c>
      <c r="O1212" s="23" t="str">
        <f t="shared" ca="1" si="76"/>
        <v/>
      </c>
      <c r="P1212" t="str">
        <f t="shared" si="77"/>
        <v/>
      </c>
      <c r="R1212" t="e">
        <f>VLOOKUP(A1212,FORMULA!A:A,1,0)</f>
        <v>#N/A</v>
      </c>
    </row>
    <row r="1213" spans="1:18" x14ac:dyDescent="0.3">
      <c r="A1213" t="s">
        <v>5929</v>
      </c>
      <c r="B1213" t="str">
        <f>IFERROR(VLOOKUP(A1213,'Base ATP'!$1:$1048576,3,0),"")</f>
        <v>FORD</v>
      </c>
      <c r="C1213" s="19" t="str">
        <f>IFERROR(VLOOKUP(A1213,'Base ATP'!$1:$1048576,4,0),"")</f>
        <v>TRANSIT</v>
      </c>
      <c r="D1213" s="20">
        <v>16400000</v>
      </c>
      <c r="E1213" s="20">
        <v>14000000</v>
      </c>
      <c r="F1213" s="13" t="s">
        <v>5397</v>
      </c>
      <c r="G1213" s="13">
        <f>IFERROR(IF($F1213="ALTA",$D1213*1.03,
IF($F1213="MEDIA",$D1213*1,
IF($F1213="BAJA",$D1213*0.92,
IF($F1213="LIQUIDAR",_xlfn.XLOOKUP(A1213,Rotación!$A:$A,Rotación!$O:$O,0,0,-1),"")))),"")</f>
        <v>16892000</v>
      </c>
      <c r="H1213" s="13">
        <f>IFERROR(IF($F1213="ALTA",$D1213*1,
IF($F1213="MEDIA",$D1213*0.97,
IF($F1213="BAJA",$D1213*0.9,
IF($F1213="LIQUIDAR",_xlfn.XLOOKUP(A1213,Rotación!$A:$A,Rotación!$O:$O,0,0,-1),"")))),"")</f>
        <v>16400000</v>
      </c>
      <c r="I1213" s="13">
        <f>IFERROR(IF($F1213="ALTA",$D1213*0.97,
IF($F1213="MEDIA",$D1213*0.94,
IF($F1213="BAJA",$D1213*0.87,
IF($F1213="LIQUIDAR",_xlfn.XLOOKUP(A1213,Rotación!$A:$A,Rotación!$O:$O,0,0,-1),"")))),"")</f>
        <v>15908000</v>
      </c>
      <c r="J1213" s="13">
        <f>IFERROR(IF($F1213="ALTA",$D1213*0.94,
IF($F1213="MEDIA",$D1213*0.9,
IF($F1213="BAJA",$D1213*0.85,
IF($F1213="LIQUIDAR",_xlfn.XLOOKUP(A1213,Rotación!$A:$A,Rotación!$O:$O,0,0,-1),"")))),"")</f>
        <v>15416000</v>
      </c>
      <c r="K1213" s="13" t="str">
        <f>_xlfn.XLOOKUP(A1213,Rotación!$A:$A,Rotación!$P:$P,"",0,-1)</f>
        <v/>
      </c>
      <c r="L1213" s="25" t="e">
        <f t="shared" si="74"/>
        <v>#VALUE!</v>
      </c>
      <c r="M1213" s="26">
        <f t="shared" si="75"/>
        <v>0.85365853658536583</v>
      </c>
      <c r="N1213" s="22" t="str">
        <f>IFERROR(VLOOKUP(A1213,'Base ATR'!$1:$1048576,2,0),"")</f>
        <v/>
      </c>
      <c r="O1213" s="23" t="str">
        <f t="shared" ca="1" si="76"/>
        <v/>
      </c>
      <c r="P1213" t="str">
        <f t="shared" si="77"/>
        <v/>
      </c>
      <c r="R1213" t="e">
        <f>VLOOKUP(A1213,FORMULA!A:A,1,0)</f>
        <v>#N/A</v>
      </c>
    </row>
    <row r="1214" spans="1:18" x14ac:dyDescent="0.3">
      <c r="A1214" t="s">
        <v>9163</v>
      </c>
      <c r="B1214" t="str">
        <f>IFERROR(VLOOKUP(A1214,'Base ATP'!$1:$1048576,3,0),"")</f>
        <v>FORD</v>
      </c>
      <c r="C1214" s="19" t="str">
        <f>IFERROR(VLOOKUP(A1214,'Base ATP'!$1:$1048576,4,0),"")</f>
        <v>EDGE ALL NEW</v>
      </c>
      <c r="D1214" s="20">
        <v>12700000</v>
      </c>
      <c r="E1214" s="20">
        <v>9500000</v>
      </c>
      <c r="F1214" s="13" t="s">
        <v>5398</v>
      </c>
      <c r="G1214" s="13">
        <f>IFERROR(IF($F1214="ALTA",$D1214*1.03,
IF($F1214="MEDIA",$D1214*1,
IF($F1214="BAJA",$D1214*0.92,
IF($F1214="LIQUIDAR",_xlfn.XLOOKUP(A1214,Rotación!$A:$A,Rotación!$O:$O,0,0,-1),"")))),"")</f>
        <v>11684000</v>
      </c>
      <c r="H1214" s="13">
        <f>IFERROR(IF($F1214="ALTA",$D1214*1,
IF($F1214="MEDIA",$D1214*0.97,
IF($F1214="BAJA",$D1214*0.9,
IF($F1214="LIQUIDAR",_xlfn.XLOOKUP(A1214,Rotación!$A:$A,Rotación!$O:$O,0,0,-1),"")))),"")</f>
        <v>11430000</v>
      </c>
      <c r="I1214" s="13">
        <f>IFERROR(IF($F1214="ALTA",$D1214*0.97,
IF($F1214="MEDIA",$D1214*0.94,
IF($F1214="BAJA",$D1214*0.87,
IF($F1214="LIQUIDAR",_xlfn.XLOOKUP(A1214,Rotación!$A:$A,Rotación!$O:$O,0,0,-1),"")))),"")</f>
        <v>11049000</v>
      </c>
      <c r="J1214" s="13">
        <f>IFERROR(IF($F1214="ALTA",$D1214*0.94,
IF($F1214="MEDIA",$D1214*0.9,
IF($F1214="BAJA",$D1214*0.85,
IF($F1214="LIQUIDAR",_xlfn.XLOOKUP(A1214,Rotación!$A:$A,Rotación!$O:$O,0,0,-1),"")))),"")</f>
        <v>10795000</v>
      </c>
      <c r="K1214" s="13" t="str">
        <f>_xlfn.XLOOKUP(A1214,Rotación!$A:$A,Rotación!$P:$P,"",0,-1)</f>
        <v/>
      </c>
      <c r="L1214" s="25" t="e">
        <f t="shared" si="74"/>
        <v>#VALUE!</v>
      </c>
      <c r="M1214" s="26">
        <f t="shared" si="75"/>
        <v>0.74803149606299213</v>
      </c>
      <c r="N1214" s="22" t="str">
        <f>IFERROR(VLOOKUP(A1214,'Base ATR'!$1:$1048576,2,0),"")</f>
        <v/>
      </c>
      <c r="O1214" s="23" t="str">
        <f t="shared" ca="1" si="76"/>
        <v/>
      </c>
      <c r="P1214" t="str">
        <f t="shared" si="77"/>
        <v/>
      </c>
      <c r="R1214" t="e">
        <f>VLOOKUP(A1214,FORMULA!A:A,1,0)</f>
        <v>#N/A</v>
      </c>
    </row>
    <row r="1215" spans="1:18" x14ac:dyDescent="0.3">
      <c r="A1215" t="s">
        <v>9165</v>
      </c>
      <c r="B1215" t="str">
        <f>IFERROR(VLOOKUP(A1215,'Base ATP'!$1:$1048576,3,0),"")</f>
        <v>MAZDA</v>
      </c>
      <c r="C1215" s="19" t="str">
        <f>IFERROR(VLOOKUP(A1215,'Base ATP'!$1:$1048576,4,0),"")</f>
        <v>BT-50</v>
      </c>
      <c r="D1215" s="20">
        <v>15300000</v>
      </c>
      <c r="E1215" s="20">
        <v>11500000</v>
      </c>
      <c r="F1215" s="13" t="s">
        <v>5398</v>
      </c>
      <c r="G1215" s="13">
        <f>IFERROR(IF($F1215="ALTA",$D1215*1.03,
IF($F1215="MEDIA",$D1215*1,
IF($F1215="BAJA",$D1215*0.92,
IF($F1215="LIQUIDAR",_xlfn.XLOOKUP(A1215,Rotación!$A:$A,Rotación!$O:$O,0,0,-1),"")))),"")</f>
        <v>14076000</v>
      </c>
      <c r="H1215" s="13">
        <f>IFERROR(IF($F1215="ALTA",$D1215*1,
IF($F1215="MEDIA",$D1215*0.97,
IF($F1215="BAJA",$D1215*0.9,
IF($F1215="LIQUIDAR",_xlfn.XLOOKUP(A1215,Rotación!$A:$A,Rotación!$O:$O,0,0,-1),"")))),"")</f>
        <v>13770000</v>
      </c>
      <c r="I1215" s="13">
        <f>IFERROR(IF($F1215="ALTA",$D1215*0.97,
IF($F1215="MEDIA",$D1215*0.94,
IF($F1215="BAJA",$D1215*0.87,
IF($F1215="LIQUIDAR",_xlfn.XLOOKUP(A1215,Rotación!$A:$A,Rotación!$O:$O,0,0,-1),"")))),"")</f>
        <v>13311000</v>
      </c>
      <c r="J1215" s="13">
        <f>IFERROR(IF($F1215="ALTA",$D1215*0.94,
IF($F1215="MEDIA",$D1215*0.9,
IF($F1215="BAJA",$D1215*0.85,
IF($F1215="LIQUIDAR",_xlfn.XLOOKUP(A1215,Rotación!$A:$A,Rotación!$O:$O,0,0,-1),"")))),"")</f>
        <v>13005000</v>
      </c>
      <c r="K1215" s="13" t="str">
        <f>_xlfn.XLOOKUP(A1215,Rotación!$A:$A,Rotación!$P:$P,"",0,-1)</f>
        <v/>
      </c>
      <c r="L1215" s="25" t="e">
        <f t="shared" si="74"/>
        <v>#VALUE!</v>
      </c>
      <c r="M1215" s="26">
        <f t="shared" si="75"/>
        <v>0.75163398692810457</v>
      </c>
      <c r="N1215" s="22" t="str">
        <f>IFERROR(VLOOKUP(A1215,'Base ATR'!$1:$1048576,2,0),"")</f>
        <v/>
      </c>
      <c r="O1215" s="23" t="str">
        <f t="shared" ca="1" si="76"/>
        <v/>
      </c>
      <c r="P1215" t="str">
        <f t="shared" si="77"/>
        <v/>
      </c>
      <c r="R1215" t="e">
        <f>VLOOKUP(A1215,FORMULA!A:A,1,0)</f>
        <v>#N/A</v>
      </c>
    </row>
    <row r="1216" spans="1:18" x14ac:dyDescent="0.3">
      <c r="A1216" t="s">
        <v>9168</v>
      </c>
      <c r="B1216" t="str">
        <f>IFERROR(VLOOKUP(A1216,'Base ATP'!$1:$1048576,3,0),"")</f>
        <v>CITROEN</v>
      </c>
      <c r="C1216" s="19" t="str">
        <f>IFERROR(VLOOKUP(A1216,'Base ATP'!$1:$1048576,4,0),"")</f>
        <v>C5 AIRCROSS</v>
      </c>
      <c r="D1216" s="20">
        <v>15500000</v>
      </c>
      <c r="E1216" s="20">
        <v>12700000</v>
      </c>
      <c r="F1216" s="13" t="s">
        <v>5398</v>
      </c>
      <c r="G1216" s="13">
        <f>IFERROR(IF($F1216="ALTA",$D1216*1.03,
IF($F1216="MEDIA",$D1216*1,
IF($F1216="BAJA",$D1216*0.92,
IF($F1216="LIQUIDAR",_xlfn.XLOOKUP(A1216,Rotación!$A:$A,Rotación!$O:$O,0,0,-1),"")))),"")</f>
        <v>14260000</v>
      </c>
      <c r="H1216" s="13">
        <f>IFERROR(IF($F1216="ALTA",$D1216*1,
IF($F1216="MEDIA",$D1216*0.97,
IF($F1216="BAJA",$D1216*0.9,
IF($F1216="LIQUIDAR",_xlfn.XLOOKUP(A1216,Rotación!$A:$A,Rotación!$O:$O,0,0,-1),"")))),"")</f>
        <v>13950000</v>
      </c>
      <c r="I1216" s="13">
        <f>IFERROR(IF($F1216="ALTA",$D1216*0.97,
IF($F1216="MEDIA",$D1216*0.94,
IF($F1216="BAJA",$D1216*0.87,
IF($F1216="LIQUIDAR",_xlfn.XLOOKUP(A1216,Rotación!$A:$A,Rotación!$O:$O,0,0,-1),"")))),"")</f>
        <v>13485000</v>
      </c>
      <c r="J1216" s="13">
        <f>IFERROR(IF($F1216="ALTA",$D1216*0.94,
IF($F1216="MEDIA",$D1216*0.9,
IF($F1216="BAJA",$D1216*0.85,
IF($F1216="LIQUIDAR",_xlfn.XLOOKUP(A1216,Rotación!$A:$A,Rotación!$O:$O,0,0,-1),"")))),"")</f>
        <v>13175000</v>
      </c>
      <c r="K1216" s="13" t="str">
        <f>_xlfn.XLOOKUP(A1216,Rotación!$A:$A,Rotación!$P:$P,"",0,-1)</f>
        <v/>
      </c>
      <c r="L1216" s="25" t="e">
        <f t="shared" si="74"/>
        <v>#VALUE!</v>
      </c>
      <c r="M1216" s="26">
        <f t="shared" si="75"/>
        <v>0.8193548387096774</v>
      </c>
      <c r="N1216" s="22" t="str">
        <f>IFERROR(VLOOKUP(A1216,'Base ATR'!$1:$1048576,2,0),"")</f>
        <v/>
      </c>
      <c r="O1216" s="23" t="str">
        <f t="shared" ca="1" si="76"/>
        <v/>
      </c>
      <c r="P1216" t="str">
        <f t="shared" si="77"/>
        <v/>
      </c>
      <c r="R1216" t="e">
        <f>VLOOKUP(A1216,FORMULA!A:A,1,0)</f>
        <v>#N/A</v>
      </c>
    </row>
    <row r="1217" spans="1:18" x14ac:dyDescent="0.3">
      <c r="A1217" t="s">
        <v>8687</v>
      </c>
      <c r="B1217" t="str">
        <f>IFERROR(VLOOKUP(A1217,'Base ATP'!$1:$1048576,3,0),"")</f>
        <v>FORD</v>
      </c>
      <c r="C1217" s="19" t="str">
        <f>IFERROR(VLOOKUP(A1217,'Base ATP'!$1:$1048576,4,0),"")</f>
        <v>F-150 NEW</v>
      </c>
      <c r="D1217" s="20">
        <v>34700000</v>
      </c>
      <c r="E1217" s="20">
        <v>27000000</v>
      </c>
      <c r="F1217" s="13" t="s">
        <v>5398</v>
      </c>
      <c r="G1217" s="13">
        <f>IFERROR(IF($F1217="ALTA",$D1217*1.03,
IF($F1217="MEDIA",$D1217*1,
IF($F1217="BAJA",$D1217*0.92,
IF($F1217="LIQUIDAR",_xlfn.XLOOKUP(A1217,Rotación!$A:$A,Rotación!$O:$O,0,0,-1),"")))),"")</f>
        <v>31924000</v>
      </c>
      <c r="H1217" s="13">
        <f>IFERROR(IF($F1217="ALTA",$D1217*1,
IF($F1217="MEDIA",$D1217*0.97,
IF($F1217="BAJA",$D1217*0.9,
IF($F1217="LIQUIDAR",_xlfn.XLOOKUP(A1217,Rotación!$A:$A,Rotación!$O:$O,0,0,-1),"")))),"")</f>
        <v>31230000</v>
      </c>
      <c r="I1217" s="13">
        <f>IFERROR(IF($F1217="ALTA",$D1217*0.97,
IF($F1217="MEDIA",$D1217*0.94,
IF($F1217="BAJA",$D1217*0.87,
IF($F1217="LIQUIDAR",_xlfn.XLOOKUP(A1217,Rotación!$A:$A,Rotación!$O:$O,0,0,-1),"")))),"")</f>
        <v>30189000</v>
      </c>
      <c r="J1217" s="13">
        <f>IFERROR(IF($F1217="ALTA",$D1217*0.94,
IF($F1217="MEDIA",$D1217*0.9,
IF($F1217="BAJA",$D1217*0.85,
IF($F1217="LIQUIDAR",_xlfn.XLOOKUP(A1217,Rotación!$A:$A,Rotación!$O:$O,0,0,-1),"")))),"")</f>
        <v>29495000</v>
      </c>
      <c r="K1217" s="13" t="str">
        <f>_xlfn.XLOOKUP(A1217,Rotación!$A:$A,Rotación!$P:$P,"",0,-1)</f>
        <v/>
      </c>
      <c r="L1217" s="25" t="e">
        <f t="shared" si="74"/>
        <v>#VALUE!</v>
      </c>
      <c r="M1217" s="26">
        <f t="shared" si="75"/>
        <v>0.77809798270893371</v>
      </c>
      <c r="N1217" s="22">
        <f>IFERROR(VLOOKUP(A1217,'Base ATR'!$1:$1048576,2,0),"")</f>
        <v>46189.750694444447</v>
      </c>
      <c r="O1217" s="23">
        <f t="shared" ca="1" si="76"/>
        <v>36.249305555553292</v>
      </c>
      <c r="P1217" t="str">
        <f t="shared" si="77"/>
        <v>SOBRE MERCADO</v>
      </c>
      <c r="R1217" t="e">
        <f>VLOOKUP(A1217,FORMULA!A:A,1,0)</f>
        <v>#N/A</v>
      </c>
    </row>
    <row r="1218" spans="1:18" x14ac:dyDescent="0.3">
      <c r="A1218" t="s">
        <v>9172</v>
      </c>
      <c r="B1218" t="str">
        <f>IFERROR(VLOOKUP(A1218,'Base ATP'!$1:$1048576,3,0),"")</f>
        <v>NISSAN</v>
      </c>
      <c r="C1218" s="19" t="str">
        <f>IFERROR(VLOOKUP(A1218,'Base ATP'!$1:$1048576,4,0),"")</f>
        <v>VERSA</v>
      </c>
      <c r="D1218" s="20">
        <v>8900000</v>
      </c>
      <c r="E1218" s="20">
        <v>7000000</v>
      </c>
      <c r="F1218" s="13" t="s">
        <v>5398</v>
      </c>
      <c r="G1218" s="13">
        <f>IFERROR(IF($F1218="ALTA",$D1218*1.03,
IF($F1218="MEDIA",$D1218*1,
IF($F1218="BAJA",$D1218*0.92,
IF($F1218="LIQUIDAR",_xlfn.XLOOKUP(A1218,Rotación!$A:$A,Rotación!$O:$O,0,0,-1),"")))),"")</f>
        <v>8188000</v>
      </c>
      <c r="H1218" s="13">
        <f>IFERROR(IF($F1218="ALTA",$D1218*1,
IF($F1218="MEDIA",$D1218*0.97,
IF($F1218="BAJA",$D1218*0.9,
IF($F1218="LIQUIDAR",_xlfn.XLOOKUP(A1218,Rotación!$A:$A,Rotación!$O:$O,0,0,-1),"")))),"")</f>
        <v>8010000</v>
      </c>
      <c r="I1218" s="13">
        <f>IFERROR(IF($F1218="ALTA",$D1218*0.97,
IF($F1218="MEDIA",$D1218*0.94,
IF($F1218="BAJA",$D1218*0.87,
IF($F1218="LIQUIDAR",_xlfn.XLOOKUP(A1218,Rotación!$A:$A,Rotación!$O:$O,0,0,-1),"")))),"")</f>
        <v>7743000</v>
      </c>
      <c r="J1218" s="13">
        <f>IFERROR(IF($F1218="ALTA",$D1218*0.94,
IF($F1218="MEDIA",$D1218*0.9,
IF($F1218="BAJA",$D1218*0.85,
IF($F1218="LIQUIDAR",_xlfn.XLOOKUP(A1218,Rotación!$A:$A,Rotación!$O:$O,0,0,-1),"")))),"")</f>
        <v>7565000</v>
      </c>
      <c r="K1218" s="13" t="str">
        <f>_xlfn.XLOOKUP(A1218,Rotación!$A:$A,Rotación!$P:$P,"",0,-1)</f>
        <v/>
      </c>
      <c r="L1218" s="25" t="e">
        <f t="shared" ref="L1218:L1281" si="78">K1218-D1218</f>
        <v>#VALUE!</v>
      </c>
      <c r="M1218" s="26">
        <f t="shared" ref="M1218:M1281" si="79">E1218/D1218</f>
        <v>0.7865168539325843</v>
      </c>
      <c r="N1218" s="22" t="str">
        <f>IFERROR(VLOOKUP(A1218,'Base ATR'!$1:$1048576,2,0),"")</f>
        <v/>
      </c>
      <c r="O1218" s="23" t="str">
        <f t="shared" ca="1" si="76"/>
        <v/>
      </c>
      <c r="P1218" t="str">
        <f t="shared" si="77"/>
        <v/>
      </c>
      <c r="R1218" t="e">
        <f>VLOOKUP(A1218,FORMULA!A:A,1,0)</f>
        <v>#N/A</v>
      </c>
    </row>
    <row r="1219" spans="1:18" x14ac:dyDescent="0.3">
      <c r="A1219" t="s">
        <v>9175</v>
      </c>
      <c r="B1219" t="str">
        <f>IFERROR(VLOOKUP(A1219,'Base ATP'!$1:$1048576,3,0),"")</f>
        <v>JMC</v>
      </c>
      <c r="C1219" s="19" t="str">
        <f>IFERROR(VLOOKUP(A1219,'Base ATP'!$1:$1048576,4,0),"")</f>
        <v>GRAND AVENUE</v>
      </c>
      <c r="D1219" s="20">
        <v>16900000</v>
      </c>
      <c r="E1219" s="20">
        <v>12500000</v>
      </c>
      <c r="F1219" s="13" t="s">
        <v>4033</v>
      </c>
      <c r="G1219" s="13">
        <f>IFERROR(IF($F1219="ALTA",$D1219*1.03,
IF($F1219="MEDIA",$D1219*1,
IF($F1219="BAJA",$D1219*0.92,
IF($F1219="LIQUIDAR",_xlfn.XLOOKUP(A1219,Rotación!$A:$A,Rotación!$O:$O,0,0,-1),"")))),"")</f>
        <v>16900000</v>
      </c>
      <c r="H1219" s="13">
        <f>IFERROR(IF($F1219="ALTA",$D1219*1,
IF($F1219="MEDIA",$D1219*0.97,
IF($F1219="BAJA",$D1219*0.9,
IF($F1219="LIQUIDAR",_xlfn.XLOOKUP(A1219,Rotación!$A:$A,Rotación!$O:$O,0,0,-1),"")))),"")</f>
        <v>16393000</v>
      </c>
      <c r="I1219" s="13">
        <f>IFERROR(IF($F1219="ALTA",$D1219*0.97,
IF($F1219="MEDIA",$D1219*0.94,
IF($F1219="BAJA",$D1219*0.87,
IF($F1219="LIQUIDAR",_xlfn.XLOOKUP(A1219,Rotación!$A:$A,Rotación!$O:$O,0,0,-1),"")))),"")</f>
        <v>15886000</v>
      </c>
      <c r="J1219" s="13">
        <f>IFERROR(IF($F1219="ALTA",$D1219*0.94,
IF($F1219="MEDIA",$D1219*0.9,
IF($F1219="BAJA",$D1219*0.85,
IF($F1219="LIQUIDAR",_xlfn.XLOOKUP(A1219,Rotación!$A:$A,Rotación!$O:$O,0,0,-1),"")))),"")</f>
        <v>15210000</v>
      </c>
      <c r="K1219" s="13" t="str">
        <f>_xlfn.XLOOKUP(A1219,Rotación!$A:$A,Rotación!$P:$P,"",0,-1)</f>
        <v/>
      </c>
      <c r="L1219" s="25" t="e">
        <f t="shared" si="78"/>
        <v>#VALUE!</v>
      </c>
      <c r="M1219" s="26">
        <f t="shared" si="79"/>
        <v>0.73964497041420119</v>
      </c>
      <c r="N1219" s="22" t="str">
        <f>IFERROR(VLOOKUP(A1219,'Base ATR'!$1:$1048576,2,0),"")</f>
        <v/>
      </c>
      <c r="O1219" s="23" t="str">
        <f t="shared" ca="1" si="76"/>
        <v/>
      </c>
      <c r="P1219" t="str">
        <f t="shared" si="77"/>
        <v/>
      </c>
      <c r="R1219" t="e">
        <f>VLOOKUP(A1219,FORMULA!A:A,1,0)</f>
        <v>#N/A</v>
      </c>
    </row>
    <row r="1220" spans="1:18" x14ac:dyDescent="0.3">
      <c r="A1220" t="s">
        <v>9178</v>
      </c>
      <c r="B1220" t="str">
        <f>IFERROR(VLOOKUP(A1220,'Base ATP'!$1:$1048576,3,0),"")</f>
        <v>VOLKSWAGEN</v>
      </c>
      <c r="C1220" s="19" t="str">
        <f>IFERROR(VLOOKUP(A1220,'Base ATP'!$1:$1048576,4,0),"")</f>
        <v>NUEVO NIVUS</v>
      </c>
      <c r="D1220" s="20">
        <v>15600000</v>
      </c>
      <c r="E1220" s="20">
        <v>12200000</v>
      </c>
      <c r="F1220" s="13" t="s">
        <v>4033</v>
      </c>
      <c r="G1220" s="13">
        <f>IFERROR(IF($F1220="ALTA",$D1220*1.03,
IF($F1220="MEDIA",$D1220*1,
IF($F1220="BAJA",$D1220*0.92,
IF($F1220="LIQUIDAR",_xlfn.XLOOKUP(A1220,Rotación!$A:$A,Rotación!$O:$O,0,0,-1),"")))),"")</f>
        <v>15600000</v>
      </c>
      <c r="H1220" s="13">
        <f>IFERROR(IF($F1220="ALTA",$D1220*1,
IF($F1220="MEDIA",$D1220*0.97,
IF($F1220="BAJA",$D1220*0.9,
IF($F1220="LIQUIDAR",_xlfn.XLOOKUP(A1220,Rotación!$A:$A,Rotación!$O:$O,0,0,-1),"")))),"")</f>
        <v>15132000</v>
      </c>
      <c r="I1220" s="13">
        <f>IFERROR(IF($F1220="ALTA",$D1220*0.97,
IF($F1220="MEDIA",$D1220*0.94,
IF($F1220="BAJA",$D1220*0.87,
IF($F1220="LIQUIDAR",_xlfn.XLOOKUP(A1220,Rotación!$A:$A,Rotación!$O:$O,0,0,-1),"")))),"")</f>
        <v>14664000</v>
      </c>
      <c r="J1220" s="13">
        <f>IFERROR(IF($F1220="ALTA",$D1220*0.94,
IF($F1220="MEDIA",$D1220*0.9,
IF($F1220="BAJA",$D1220*0.85,
IF($F1220="LIQUIDAR",_xlfn.XLOOKUP(A1220,Rotación!$A:$A,Rotación!$O:$O,0,0,-1),"")))),"")</f>
        <v>14040000</v>
      </c>
      <c r="K1220" s="13" t="str">
        <f>_xlfn.XLOOKUP(A1220,Rotación!$A:$A,Rotación!$P:$P,"",0,-1)</f>
        <v/>
      </c>
      <c r="L1220" s="25" t="e">
        <f t="shared" si="78"/>
        <v>#VALUE!</v>
      </c>
      <c r="M1220" s="26">
        <f t="shared" si="79"/>
        <v>0.78205128205128205</v>
      </c>
      <c r="N1220" s="22" t="str">
        <f>IFERROR(VLOOKUP(A1220,'Base ATR'!$1:$1048576,2,0),"")</f>
        <v/>
      </c>
      <c r="O1220" s="23" t="str">
        <f t="shared" ca="1" si="76"/>
        <v/>
      </c>
      <c r="P1220" t="str">
        <f t="shared" si="77"/>
        <v/>
      </c>
      <c r="R1220" t="e">
        <f>VLOOKUP(A1220,FORMULA!A:A,1,0)</f>
        <v>#N/A</v>
      </c>
    </row>
    <row r="1221" spans="1:18" x14ac:dyDescent="0.3">
      <c r="A1221" t="s">
        <v>9182</v>
      </c>
      <c r="B1221" t="str">
        <f>IFERROR(VLOOKUP(A1221,'Base ATP'!$1:$1048576,3,0),"")</f>
        <v>CHERY</v>
      </c>
      <c r="C1221" s="19" t="str">
        <f>IFERROR(VLOOKUP(A1221,'Base ATP'!$1:$1048576,4,0),"")</f>
        <v>TIGGO 8</v>
      </c>
      <c r="D1221" s="20">
        <v>10600000</v>
      </c>
      <c r="E1221" s="20">
        <v>8600000</v>
      </c>
      <c r="F1221" s="13" t="s">
        <v>4033</v>
      </c>
      <c r="G1221" s="13">
        <f>IFERROR(IF($F1221="ALTA",$D1221*1.03,
IF($F1221="MEDIA",$D1221*1,
IF($F1221="BAJA",$D1221*0.92,
IF($F1221="LIQUIDAR",_xlfn.XLOOKUP(A1221,Rotación!$A:$A,Rotación!$O:$O,0,0,-1),"")))),"")</f>
        <v>10600000</v>
      </c>
      <c r="H1221" s="13">
        <f>IFERROR(IF($F1221="ALTA",$D1221*1,
IF($F1221="MEDIA",$D1221*0.97,
IF($F1221="BAJA",$D1221*0.9,
IF($F1221="LIQUIDAR",_xlfn.XLOOKUP(A1221,Rotación!$A:$A,Rotación!$O:$O,0,0,-1),"")))),"")</f>
        <v>10282000</v>
      </c>
      <c r="I1221" s="13">
        <f>IFERROR(IF($F1221="ALTA",$D1221*0.97,
IF($F1221="MEDIA",$D1221*0.94,
IF($F1221="BAJA",$D1221*0.87,
IF($F1221="LIQUIDAR",_xlfn.XLOOKUP(A1221,Rotación!$A:$A,Rotación!$O:$O,0,0,-1),"")))),"")</f>
        <v>9964000</v>
      </c>
      <c r="J1221" s="13">
        <f>IFERROR(IF($F1221="ALTA",$D1221*0.94,
IF($F1221="MEDIA",$D1221*0.9,
IF($F1221="BAJA",$D1221*0.85,
IF($F1221="LIQUIDAR",_xlfn.XLOOKUP(A1221,Rotación!$A:$A,Rotación!$O:$O,0,0,-1),"")))),"")</f>
        <v>9540000</v>
      </c>
      <c r="K1221" s="13" t="str">
        <f>_xlfn.XLOOKUP(A1221,Rotación!$A:$A,Rotación!$P:$P,"",0,-1)</f>
        <v/>
      </c>
      <c r="L1221" s="25" t="e">
        <f t="shared" si="78"/>
        <v>#VALUE!</v>
      </c>
      <c r="M1221" s="26">
        <f t="shared" si="79"/>
        <v>0.81132075471698117</v>
      </c>
      <c r="N1221" s="22" t="str">
        <f>IFERROR(VLOOKUP(A1221,'Base ATR'!$1:$1048576,2,0),"")</f>
        <v/>
      </c>
      <c r="O1221" s="23" t="str">
        <f t="shared" ca="1" si="76"/>
        <v/>
      </c>
      <c r="P1221" t="str">
        <f t="shared" si="77"/>
        <v/>
      </c>
      <c r="R1221" t="e">
        <f>VLOOKUP(A1221,FORMULA!A:A,1,0)</f>
        <v>#N/A</v>
      </c>
    </row>
    <row r="1222" spans="1:18" x14ac:dyDescent="0.3">
      <c r="A1222" t="s">
        <v>5240</v>
      </c>
      <c r="B1222" t="str">
        <f>IFERROR(VLOOKUP(A1222,'Base ATP'!$1:$1048576,3,0),"")</f>
        <v>OPEL</v>
      </c>
      <c r="C1222" s="19" t="str">
        <f>IFERROR(VLOOKUP(A1222,'Base ATP'!$1:$1048576,4,0),"")</f>
        <v>NEW MOKKA</v>
      </c>
      <c r="D1222" s="20">
        <v>12600000</v>
      </c>
      <c r="E1222" s="20">
        <v>10000000</v>
      </c>
      <c r="F1222" s="13" t="s">
        <v>4033</v>
      </c>
      <c r="G1222" s="13">
        <f>IFERROR(IF($F1222="ALTA",$D1222*1.03,
IF($F1222="MEDIA",$D1222*1,
IF($F1222="BAJA",$D1222*0.92,
IF($F1222="LIQUIDAR",_xlfn.XLOOKUP(A1222,Rotación!$A:$A,Rotación!$O:$O,0,0,-1),"")))),"")</f>
        <v>12600000</v>
      </c>
      <c r="H1222" s="13">
        <f>IFERROR(IF($F1222="ALTA",$D1222*1,
IF($F1222="MEDIA",$D1222*0.97,
IF($F1222="BAJA",$D1222*0.9,
IF($F1222="LIQUIDAR",_xlfn.XLOOKUP(A1222,Rotación!$A:$A,Rotación!$O:$O,0,0,-1),"")))),"")</f>
        <v>12222000</v>
      </c>
      <c r="I1222" s="13">
        <f>IFERROR(IF($F1222="ALTA",$D1222*0.97,
IF($F1222="MEDIA",$D1222*0.94,
IF($F1222="BAJA",$D1222*0.87,
IF($F1222="LIQUIDAR",_xlfn.XLOOKUP(A1222,Rotación!$A:$A,Rotación!$O:$O,0,0,-1),"")))),"")</f>
        <v>11844000</v>
      </c>
      <c r="J1222" s="13">
        <f>IFERROR(IF($F1222="ALTA",$D1222*0.94,
IF($F1222="MEDIA",$D1222*0.9,
IF($F1222="BAJA",$D1222*0.85,
IF($F1222="LIQUIDAR",_xlfn.XLOOKUP(A1222,Rotación!$A:$A,Rotación!$O:$O,0,0,-1),"")))),"")</f>
        <v>11340000</v>
      </c>
      <c r="K1222" s="13" t="str">
        <f>_xlfn.XLOOKUP(A1222,Rotación!$A:$A,Rotación!$P:$P,"",0,-1)</f>
        <v/>
      </c>
      <c r="L1222" s="25" t="e">
        <f t="shared" si="78"/>
        <v>#VALUE!</v>
      </c>
      <c r="M1222" s="26">
        <f t="shared" si="79"/>
        <v>0.79365079365079361</v>
      </c>
      <c r="N1222" s="22">
        <f>IFERROR(VLOOKUP(A1222,'Base ATR'!$1:$1048576,2,0),"")</f>
        <v>46111.723611111112</v>
      </c>
      <c r="O1222" s="23">
        <f t="shared" ca="1" si="76"/>
        <v>114.2763888888876</v>
      </c>
      <c r="P1222" t="str">
        <f t="shared" si="77"/>
        <v>SOBRE MERCADO</v>
      </c>
      <c r="R1222" t="e">
        <f>VLOOKUP(A1222,FORMULA!A:A,1,0)</f>
        <v>#N/A</v>
      </c>
    </row>
    <row r="1223" spans="1:18" x14ac:dyDescent="0.3">
      <c r="A1223" t="s">
        <v>9175</v>
      </c>
      <c r="B1223" t="str">
        <f>IFERROR(VLOOKUP(A1223,'Base ATP'!$1:$1048576,3,0),"")</f>
        <v>JMC</v>
      </c>
      <c r="C1223" s="19" t="str">
        <f>IFERROR(VLOOKUP(A1223,'Base ATP'!$1:$1048576,4,0),"")</f>
        <v>GRAND AVENUE</v>
      </c>
      <c r="D1223" s="20">
        <v>16900000</v>
      </c>
      <c r="E1223" s="20">
        <v>13000000</v>
      </c>
      <c r="F1223" s="13" t="s">
        <v>4033</v>
      </c>
      <c r="G1223" s="13">
        <f>IFERROR(IF($F1223="ALTA",$D1223*1.03,
IF($F1223="MEDIA",$D1223*1,
IF($F1223="BAJA",$D1223*0.92,
IF($F1223="LIQUIDAR",_xlfn.XLOOKUP(A1223,Rotación!$A:$A,Rotación!$O:$O,0,0,-1),"")))),"")</f>
        <v>16900000</v>
      </c>
      <c r="H1223" s="13">
        <f>IFERROR(IF($F1223="ALTA",$D1223*1,
IF($F1223="MEDIA",$D1223*0.97,
IF($F1223="BAJA",$D1223*0.9,
IF($F1223="LIQUIDAR",_xlfn.XLOOKUP(A1223,Rotación!$A:$A,Rotación!$O:$O,0,0,-1),"")))),"")</f>
        <v>16393000</v>
      </c>
      <c r="I1223" s="13">
        <f>IFERROR(IF($F1223="ALTA",$D1223*0.97,
IF($F1223="MEDIA",$D1223*0.94,
IF($F1223="BAJA",$D1223*0.87,
IF($F1223="LIQUIDAR",_xlfn.XLOOKUP(A1223,Rotación!$A:$A,Rotación!$O:$O,0,0,-1),"")))),"")</f>
        <v>15886000</v>
      </c>
      <c r="J1223" s="13">
        <f>IFERROR(IF($F1223="ALTA",$D1223*0.94,
IF($F1223="MEDIA",$D1223*0.9,
IF($F1223="BAJA",$D1223*0.85,
IF($F1223="LIQUIDAR",_xlfn.XLOOKUP(A1223,Rotación!$A:$A,Rotación!$O:$O,0,0,-1),"")))),"")</f>
        <v>15210000</v>
      </c>
      <c r="K1223" s="13" t="str">
        <f>_xlfn.XLOOKUP(A1223,Rotación!$A:$A,Rotación!$P:$P,"",0,-1)</f>
        <v/>
      </c>
      <c r="L1223" s="25" t="e">
        <f t="shared" si="78"/>
        <v>#VALUE!</v>
      </c>
      <c r="M1223" s="26">
        <f t="shared" si="79"/>
        <v>0.76923076923076927</v>
      </c>
      <c r="N1223" s="22" t="str">
        <f>IFERROR(VLOOKUP(A1223,'Base ATR'!$1:$1048576,2,0),"")</f>
        <v/>
      </c>
      <c r="O1223" s="23" t="str">
        <f t="shared" ca="1" si="76"/>
        <v/>
      </c>
      <c r="P1223" t="str">
        <f t="shared" si="77"/>
        <v/>
      </c>
      <c r="R1223" t="e">
        <f>VLOOKUP(A1223,FORMULA!A:A,1,0)</f>
        <v>#N/A</v>
      </c>
    </row>
    <row r="1224" spans="1:18" x14ac:dyDescent="0.3">
      <c r="A1224" t="s">
        <v>9185</v>
      </c>
      <c r="B1224" t="str">
        <f>IFERROR(VLOOKUP(A1224,'Base ATP'!$1:$1048576,3,0),"")</f>
        <v>OMODA</v>
      </c>
      <c r="C1224" s="19" t="str">
        <f>IFERROR(VLOOKUP(A1224,'Base ATP'!$1:$1048576,4,0),"")</f>
        <v>C5</v>
      </c>
      <c r="D1224" s="20">
        <v>13900000</v>
      </c>
      <c r="E1224" s="20">
        <v>11000000</v>
      </c>
      <c r="F1224" s="13" t="s">
        <v>4033</v>
      </c>
      <c r="G1224" s="13">
        <f>IFERROR(IF($F1224="ALTA",$D1224*1.03,
IF($F1224="MEDIA",$D1224*1,
IF($F1224="BAJA",$D1224*0.92,
IF($F1224="LIQUIDAR",_xlfn.XLOOKUP(A1224,Rotación!$A:$A,Rotación!$O:$O,0,0,-1),"")))),"")</f>
        <v>13900000</v>
      </c>
      <c r="H1224" s="13">
        <f>IFERROR(IF($F1224="ALTA",$D1224*1,
IF($F1224="MEDIA",$D1224*0.97,
IF($F1224="BAJA",$D1224*0.9,
IF($F1224="LIQUIDAR",_xlfn.XLOOKUP(A1224,Rotación!$A:$A,Rotación!$O:$O,0,0,-1),"")))),"")</f>
        <v>13483000</v>
      </c>
      <c r="I1224" s="13">
        <f>IFERROR(IF($F1224="ALTA",$D1224*0.97,
IF($F1224="MEDIA",$D1224*0.94,
IF($F1224="BAJA",$D1224*0.87,
IF($F1224="LIQUIDAR",_xlfn.XLOOKUP(A1224,Rotación!$A:$A,Rotación!$O:$O,0,0,-1),"")))),"")</f>
        <v>13066000</v>
      </c>
      <c r="J1224" s="13">
        <f>IFERROR(IF($F1224="ALTA",$D1224*0.94,
IF($F1224="MEDIA",$D1224*0.9,
IF($F1224="BAJA",$D1224*0.85,
IF($F1224="LIQUIDAR",_xlfn.XLOOKUP(A1224,Rotación!$A:$A,Rotación!$O:$O,0,0,-1),"")))),"")</f>
        <v>12510000</v>
      </c>
      <c r="K1224" s="13" t="str">
        <f>_xlfn.XLOOKUP(A1224,Rotación!$A:$A,Rotación!$P:$P,"",0,-1)</f>
        <v/>
      </c>
      <c r="L1224" s="25" t="e">
        <f t="shared" si="78"/>
        <v>#VALUE!</v>
      </c>
      <c r="M1224" s="26">
        <f t="shared" si="79"/>
        <v>0.79136690647482011</v>
      </c>
      <c r="N1224" s="22" t="str">
        <f>IFERROR(VLOOKUP(A1224,'Base ATR'!$1:$1048576,2,0),"")</f>
        <v/>
      </c>
      <c r="O1224" s="23" t="str">
        <f t="shared" ca="1" si="76"/>
        <v/>
      </c>
      <c r="P1224" t="str">
        <f t="shared" si="77"/>
        <v/>
      </c>
      <c r="R1224" t="e">
        <f>VLOOKUP(A1224,FORMULA!A:A,1,0)</f>
        <v>#N/A</v>
      </c>
    </row>
    <row r="1225" spans="1:18" x14ac:dyDescent="0.3">
      <c r="A1225" t="s">
        <v>8617</v>
      </c>
      <c r="B1225" t="str">
        <f>IFERROR(VLOOKUP(A1225,'Base ATP'!$1:$1048576,3,0),"")</f>
        <v>NISSAN</v>
      </c>
      <c r="C1225" s="19" t="str">
        <f>IFERROR(VLOOKUP(A1225,'Base ATP'!$1:$1048576,4,0),"")</f>
        <v>PATHFINDER</v>
      </c>
      <c r="D1225" s="20">
        <v>36500000</v>
      </c>
      <c r="E1225" s="20">
        <v>29300000</v>
      </c>
      <c r="F1225" s="13" t="s">
        <v>4033</v>
      </c>
      <c r="G1225" s="13">
        <f>IFERROR(IF($F1225="ALTA",$D1225*1.03,
IF($F1225="MEDIA",$D1225*1,
IF($F1225="BAJA",$D1225*0.92,
IF($F1225="LIQUIDAR",_xlfn.XLOOKUP(A1225,Rotación!$A:$A,Rotación!$O:$O,0,0,-1),"")))),"")</f>
        <v>36500000</v>
      </c>
      <c r="H1225" s="13">
        <f>IFERROR(IF($F1225="ALTA",$D1225*1,
IF($F1225="MEDIA",$D1225*0.97,
IF($F1225="BAJA",$D1225*0.9,
IF($F1225="LIQUIDAR",_xlfn.XLOOKUP(A1225,Rotación!$A:$A,Rotación!$O:$O,0,0,-1),"")))),"")</f>
        <v>35405000</v>
      </c>
      <c r="I1225" s="13">
        <f>IFERROR(IF($F1225="ALTA",$D1225*0.97,
IF($F1225="MEDIA",$D1225*0.94,
IF($F1225="BAJA",$D1225*0.87,
IF($F1225="LIQUIDAR",_xlfn.XLOOKUP(A1225,Rotación!$A:$A,Rotación!$O:$O,0,0,-1),"")))),"")</f>
        <v>34310000</v>
      </c>
      <c r="J1225" s="13">
        <f>IFERROR(IF($F1225="ALTA",$D1225*0.94,
IF($F1225="MEDIA",$D1225*0.9,
IF($F1225="BAJA",$D1225*0.85,
IF($F1225="LIQUIDAR",_xlfn.XLOOKUP(A1225,Rotación!$A:$A,Rotación!$O:$O,0,0,-1),"")))),"")</f>
        <v>32850000</v>
      </c>
      <c r="K1225" s="13">
        <f>_xlfn.XLOOKUP(A1225,Rotación!$A:$A,Rotación!$P:$P,"",0,-1)</f>
        <v>35990000</v>
      </c>
      <c r="L1225" s="25">
        <f t="shared" si="78"/>
        <v>-510000</v>
      </c>
      <c r="M1225" s="26">
        <f t="shared" si="79"/>
        <v>0.80273972602739729</v>
      </c>
      <c r="N1225" s="22">
        <f>IFERROR(VLOOKUP(A1225,'Base ATR'!$1:$1048576,2,0),"")</f>
        <v>46161.484722222223</v>
      </c>
      <c r="O1225" s="23">
        <f t="shared" ca="1" si="76"/>
        <v>64.515277777776646</v>
      </c>
      <c r="P1225" t="str">
        <f t="shared" si="77"/>
        <v>BAJO MERCADO</v>
      </c>
      <c r="R1225" t="e">
        <f>VLOOKUP(A1225,FORMULA!A:A,1,0)</f>
        <v>#N/A</v>
      </c>
    </row>
    <row r="1226" spans="1:18" x14ac:dyDescent="0.3">
      <c r="A1226" t="s">
        <v>9187</v>
      </c>
      <c r="B1226" t="str">
        <f>IFERROR(VLOOKUP(A1226,'Base ATP'!$1:$1048576,3,0),"")</f>
        <v>TOYOTA</v>
      </c>
      <c r="C1226" s="19" t="str">
        <f>IFERROR(VLOOKUP(A1226,'Base ATP'!$1:$1048576,4,0),"")</f>
        <v>RAV4</v>
      </c>
      <c r="D1226" s="20">
        <v>18000000</v>
      </c>
      <c r="E1226" s="20">
        <v>15300000</v>
      </c>
      <c r="F1226" s="13" t="s">
        <v>4033</v>
      </c>
      <c r="G1226" s="13">
        <f>IFERROR(IF($F1226="ALTA",$D1226*1.03,
IF($F1226="MEDIA",$D1226*1,
IF($F1226="BAJA",$D1226*0.92,
IF($F1226="LIQUIDAR",_xlfn.XLOOKUP(A1226,Rotación!$A:$A,Rotación!$O:$O,0,0,-1),"")))),"")</f>
        <v>18000000</v>
      </c>
      <c r="H1226" s="13">
        <f>IFERROR(IF($F1226="ALTA",$D1226*1,
IF($F1226="MEDIA",$D1226*0.97,
IF($F1226="BAJA",$D1226*0.9,
IF($F1226="LIQUIDAR",_xlfn.XLOOKUP(A1226,Rotación!$A:$A,Rotación!$O:$O,0,0,-1),"")))),"")</f>
        <v>17460000</v>
      </c>
      <c r="I1226" s="13">
        <f>IFERROR(IF($F1226="ALTA",$D1226*0.97,
IF($F1226="MEDIA",$D1226*0.94,
IF($F1226="BAJA",$D1226*0.87,
IF($F1226="LIQUIDAR",_xlfn.XLOOKUP(A1226,Rotación!$A:$A,Rotación!$O:$O,0,0,-1),"")))),"")</f>
        <v>16920000</v>
      </c>
      <c r="J1226" s="13">
        <f>IFERROR(IF($F1226="ALTA",$D1226*0.94,
IF($F1226="MEDIA",$D1226*0.9,
IF($F1226="BAJA",$D1226*0.85,
IF($F1226="LIQUIDAR",_xlfn.XLOOKUP(A1226,Rotación!$A:$A,Rotación!$O:$O,0,0,-1),"")))),"")</f>
        <v>16200000</v>
      </c>
      <c r="K1226" s="13" t="str">
        <f>_xlfn.XLOOKUP(A1226,Rotación!$A:$A,Rotación!$P:$P,"",0,-1)</f>
        <v/>
      </c>
      <c r="L1226" s="25" t="e">
        <f t="shared" si="78"/>
        <v>#VALUE!</v>
      </c>
      <c r="M1226" s="26">
        <f t="shared" si="79"/>
        <v>0.85</v>
      </c>
      <c r="N1226" s="22" t="str">
        <f>IFERROR(VLOOKUP(A1226,'Base ATR'!$1:$1048576,2,0),"")</f>
        <v/>
      </c>
      <c r="O1226" s="23" t="str">
        <f t="shared" ca="1" si="76"/>
        <v/>
      </c>
      <c r="P1226" t="str">
        <f t="shared" si="77"/>
        <v/>
      </c>
      <c r="R1226" t="e">
        <f>VLOOKUP(A1226,FORMULA!A:A,1,0)</f>
        <v>#N/A</v>
      </c>
    </row>
    <row r="1227" spans="1:18" x14ac:dyDescent="0.3">
      <c r="A1227" t="s">
        <v>9189</v>
      </c>
      <c r="B1227" t="str">
        <f>IFERROR(VLOOKUP(A1227,'Base ATP'!$1:$1048576,3,0),"")</f>
        <v>TOYOTA</v>
      </c>
      <c r="C1227" s="19" t="str">
        <f>IFERROR(VLOOKUP(A1227,'Base ATP'!$1:$1048576,4,0),"")</f>
        <v>RAV4</v>
      </c>
      <c r="D1227" s="20">
        <v>18200000</v>
      </c>
      <c r="E1227" s="20">
        <v>14500000</v>
      </c>
      <c r="F1227" s="13" t="s">
        <v>4033</v>
      </c>
      <c r="G1227" s="13">
        <f>IFERROR(IF($F1227="ALTA",$D1227*1.03,
IF($F1227="MEDIA",$D1227*1,
IF($F1227="BAJA",$D1227*0.92,
IF($F1227="LIQUIDAR",_xlfn.XLOOKUP(A1227,Rotación!$A:$A,Rotación!$O:$O,0,0,-1),"")))),"")</f>
        <v>18200000</v>
      </c>
      <c r="H1227" s="13">
        <f>IFERROR(IF($F1227="ALTA",$D1227*1,
IF($F1227="MEDIA",$D1227*0.97,
IF($F1227="BAJA",$D1227*0.9,
IF($F1227="LIQUIDAR",_xlfn.XLOOKUP(A1227,Rotación!$A:$A,Rotación!$O:$O,0,0,-1),"")))),"")</f>
        <v>17654000</v>
      </c>
      <c r="I1227" s="13">
        <f>IFERROR(IF($F1227="ALTA",$D1227*0.97,
IF($F1227="MEDIA",$D1227*0.94,
IF($F1227="BAJA",$D1227*0.87,
IF($F1227="LIQUIDAR",_xlfn.XLOOKUP(A1227,Rotación!$A:$A,Rotación!$O:$O,0,0,-1),"")))),"")</f>
        <v>17108000</v>
      </c>
      <c r="J1227" s="13">
        <f>IFERROR(IF($F1227="ALTA",$D1227*0.94,
IF($F1227="MEDIA",$D1227*0.9,
IF($F1227="BAJA",$D1227*0.85,
IF($F1227="LIQUIDAR",_xlfn.XLOOKUP(A1227,Rotación!$A:$A,Rotación!$O:$O,0,0,-1),"")))),"")</f>
        <v>16380000</v>
      </c>
      <c r="K1227" s="13" t="str">
        <f>_xlfn.XLOOKUP(A1227,Rotación!$A:$A,Rotación!$P:$P,"",0,-1)</f>
        <v/>
      </c>
      <c r="L1227" s="25" t="e">
        <f t="shared" si="78"/>
        <v>#VALUE!</v>
      </c>
      <c r="M1227" s="26">
        <f t="shared" si="79"/>
        <v>0.79670329670329665</v>
      </c>
      <c r="N1227" s="22" t="str">
        <f>IFERROR(VLOOKUP(A1227,'Base ATR'!$1:$1048576,2,0),"")</f>
        <v/>
      </c>
      <c r="O1227" s="23" t="str">
        <f t="shared" ca="1" si="76"/>
        <v/>
      </c>
      <c r="P1227" t="str">
        <f t="shared" si="77"/>
        <v/>
      </c>
      <c r="R1227" t="e">
        <f>VLOOKUP(A1227,FORMULA!A:A,1,0)</f>
        <v>#N/A</v>
      </c>
    </row>
    <row r="1228" spans="1:18" x14ac:dyDescent="0.3">
      <c r="A1228" t="s">
        <v>8982</v>
      </c>
      <c r="B1228" t="str">
        <f>IFERROR(VLOOKUP(A1228,'Base ATP'!$1:$1048576,3,0),"")</f>
        <v>PEUGEOT</v>
      </c>
      <c r="C1228" s="19" t="str">
        <f>IFERROR(VLOOKUP(A1228,'Base ATP'!$1:$1048576,4,0),"")</f>
        <v>RIFTER</v>
      </c>
      <c r="D1228" s="20">
        <v>18200000</v>
      </c>
      <c r="E1228" s="20">
        <v>15000000</v>
      </c>
      <c r="F1228" s="13" t="s">
        <v>5398</v>
      </c>
      <c r="G1228" s="13">
        <f>IFERROR(IF($F1228="ALTA",$D1228*1.03,
IF($F1228="MEDIA",$D1228*1,
IF($F1228="BAJA",$D1228*0.92,
IF($F1228="LIQUIDAR",_xlfn.XLOOKUP(A1228,Rotación!$A:$A,Rotación!$O:$O,0,0,-1),"")))),"")</f>
        <v>16744000</v>
      </c>
      <c r="H1228" s="13">
        <f>IFERROR(IF($F1228="ALTA",$D1228*1,
IF($F1228="MEDIA",$D1228*0.97,
IF($F1228="BAJA",$D1228*0.9,
IF($F1228="LIQUIDAR",_xlfn.XLOOKUP(A1228,Rotación!$A:$A,Rotación!$O:$O,0,0,-1),"")))),"")</f>
        <v>16380000</v>
      </c>
      <c r="I1228" s="13">
        <f>IFERROR(IF($F1228="ALTA",$D1228*0.97,
IF($F1228="MEDIA",$D1228*0.94,
IF($F1228="BAJA",$D1228*0.87,
IF($F1228="LIQUIDAR",_xlfn.XLOOKUP(A1228,Rotación!$A:$A,Rotación!$O:$O,0,0,-1),"")))),"")</f>
        <v>15834000</v>
      </c>
      <c r="J1228" s="13">
        <f>IFERROR(IF($F1228="ALTA",$D1228*0.94,
IF($F1228="MEDIA",$D1228*0.9,
IF($F1228="BAJA",$D1228*0.85,
IF($F1228="LIQUIDAR",_xlfn.XLOOKUP(A1228,Rotación!$A:$A,Rotación!$O:$O,0,0,-1),"")))),"")</f>
        <v>15470000</v>
      </c>
      <c r="K1228" s="13" t="str">
        <f>_xlfn.XLOOKUP(A1228,Rotación!$A:$A,Rotación!$P:$P,"",0,-1)</f>
        <v/>
      </c>
      <c r="L1228" s="25" t="e">
        <f t="shared" si="78"/>
        <v>#VALUE!</v>
      </c>
      <c r="M1228" s="26">
        <f t="shared" si="79"/>
        <v>0.82417582417582413</v>
      </c>
      <c r="N1228" s="22" t="str">
        <f>IFERROR(VLOOKUP(A1228,'Base ATR'!$1:$1048576,2,0),"")</f>
        <v/>
      </c>
      <c r="O1228" s="23" t="str">
        <f t="shared" ca="1" si="76"/>
        <v/>
      </c>
      <c r="P1228" t="str">
        <f t="shared" si="77"/>
        <v/>
      </c>
      <c r="R1228" t="e">
        <f>VLOOKUP(A1228,FORMULA!A:A,1,0)</f>
        <v>#N/A</v>
      </c>
    </row>
    <row r="1229" spans="1:18" x14ac:dyDescent="0.3">
      <c r="A1229" t="s">
        <v>9191</v>
      </c>
      <c r="B1229" t="str">
        <f>IFERROR(VLOOKUP(A1229,'Base ATP'!$1:$1048576,3,0),"")</f>
        <v>HYUNDAI</v>
      </c>
      <c r="C1229" s="19" t="str">
        <f>IFERROR(VLOOKUP(A1229,'Base ATP'!$1:$1048576,4,0),"")</f>
        <v>CRETA</v>
      </c>
      <c r="D1229" s="20">
        <v>9400000</v>
      </c>
      <c r="E1229" s="20">
        <v>7500000</v>
      </c>
      <c r="F1229" s="13" t="s">
        <v>5398</v>
      </c>
      <c r="G1229" s="13">
        <f>IFERROR(IF($F1229="ALTA",$D1229*1.03,
IF($F1229="MEDIA",$D1229*1,
IF($F1229="BAJA",$D1229*0.92,
IF($F1229="LIQUIDAR",_xlfn.XLOOKUP(A1229,Rotación!$A:$A,Rotación!$O:$O,0,0,-1),"")))),"")</f>
        <v>8648000</v>
      </c>
      <c r="H1229" s="13">
        <f>IFERROR(IF($F1229="ALTA",$D1229*1,
IF($F1229="MEDIA",$D1229*0.97,
IF($F1229="BAJA",$D1229*0.9,
IF($F1229="LIQUIDAR",_xlfn.XLOOKUP(A1229,Rotación!$A:$A,Rotación!$O:$O,0,0,-1),"")))),"")</f>
        <v>8460000</v>
      </c>
      <c r="I1229" s="13">
        <f>IFERROR(IF($F1229="ALTA",$D1229*0.97,
IF($F1229="MEDIA",$D1229*0.94,
IF($F1229="BAJA",$D1229*0.87,
IF($F1229="LIQUIDAR",_xlfn.XLOOKUP(A1229,Rotación!$A:$A,Rotación!$O:$O,0,0,-1),"")))),"")</f>
        <v>8178000</v>
      </c>
      <c r="J1229" s="13">
        <f>IFERROR(IF($F1229="ALTA",$D1229*0.94,
IF($F1229="MEDIA",$D1229*0.9,
IF($F1229="BAJA",$D1229*0.85,
IF($F1229="LIQUIDAR",_xlfn.XLOOKUP(A1229,Rotación!$A:$A,Rotación!$O:$O,0,0,-1),"")))),"")</f>
        <v>7990000</v>
      </c>
      <c r="K1229" s="13" t="str">
        <f>_xlfn.XLOOKUP(A1229,Rotación!$A:$A,Rotación!$P:$P,"",0,-1)</f>
        <v/>
      </c>
      <c r="L1229" s="25" t="e">
        <f t="shared" si="78"/>
        <v>#VALUE!</v>
      </c>
      <c r="M1229" s="26">
        <f t="shared" si="79"/>
        <v>0.7978723404255319</v>
      </c>
      <c r="N1229" s="22" t="str">
        <f>IFERROR(VLOOKUP(A1229,'Base ATR'!$1:$1048576,2,0),"")</f>
        <v/>
      </c>
      <c r="O1229" s="23" t="str">
        <f t="shared" ca="1" si="76"/>
        <v/>
      </c>
      <c r="P1229" t="str">
        <f t="shared" si="77"/>
        <v/>
      </c>
      <c r="R1229" t="e">
        <f>VLOOKUP(A1229,FORMULA!A:A,1,0)</f>
        <v>#N/A</v>
      </c>
    </row>
    <row r="1230" spans="1:18" x14ac:dyDescent="0.3">
      <c r="A1230" t="s">
        <v>9193</v>
      </c>
      <c r="B1230" t="str">
        <f>IFERROR(VLOOKUP(A1230,'Base ATP'!$1:$1048576,3,0),"")</f>
        <v>KIA</v>
      </c>
      <c r="C1230" s="19" t="str">
        <f>IFERROR(VLOOKUP(A1230,'Base ATP'!$1:$1048576,4,0),"")</f>
        <v>RIO 4</v>
      </c>
      <c r="D1230" s="20">
        <v>9800000</v>
      </c>
      <c r="E1230" s="20">
        <v>8400000</v>
      </c>
      <c r="F1230" s="13" t="s">
        <v>5397</v>
      </c>
      <c r="G1230" s="13">
        <f>IFERROR(IF($F1230="ALTA",$D1230*1.03,
IF($F1230="MEDIA",$D1230*1,
IF($F1230="BAJA",$D1230*0.92,
IF($F1230="LIQUIDAR",_xlfn.XLOOKUP(A1230,Rotación!$A:$A,Rotación!$O:$O,0,0,-1),"")))),"")</f>
        <v>10094000</v>
      </c>
      <c r="H1230" s="13">
        <f>IFERROR(IF($F1230="ALTA",$D1230*1,
IF($F1230="MEDIA",$D1230*0.97,
IF($F1230="BAJA",$D1230*0.9,
IF($F1230="LIQUIDAR",_xlfn.XLOOKUP(A1230,Rotación!$A:$A,Rotación!$O:$O,0,0,-1),"")))),"")</f>
        <v>9800000</v>
      </c>
      <c r="I1230" s="13">
        <f>IFERROR(IF($F1230="ALTA",$D1230*0.97,
IF($F1230="MEDIA",$D1230*0.94,
IF($F1230="BAJA",$D1230*0.87,
IF($F1230="LIQUIDAR",_xlfn.XLOOKUP(A1230,Rotación!$A:$A,Rotación!$O:$O,0,0,-1),"")))),"")</f>
        <v>9506000</v>
      </c>
      <c r="J1230" s="13">
        <f>IFERROR(IF($F1230="ALTA",$D1230*0.94,
IF($F1230="MEDIA",$D1230*0.9,
IF($F1230="BAJA",$D1230*0.85,
IF($F1230="LIQUIDAR",_xlfn.XLOOKUP(A1230,Rotación!$A:$A,Rotación!$O:$O,0,0,-1),"")))),"")</f>
        <v>9212000</v>
      </c>
      <c r="K1230" s="13" t="str">
        <f>_xlfn.XLOOKUP(A1230,Rotación!$A:$A,Rotación!$P:$P,"",0,-1)</f>
        <v/>
      </c>
      <c r="L1230" s="25" t="e">
        <f t="shared" si="78"/>
        <v>#VALUE!</v>
      </c>
      <c r="M1230" s="26">
        <f t="shared" si="79"/>
        <v>0.8571428571428571</v>
      </c>
      <c r="N1230" s="22" t="str">
        <f>IFERROR(VLOOKUP(A1230,'Base ATR'!$1:$1048576,2,0),"")</f>
        <v/>
      </c>
      <c r="O1230" s="23" t="str">
        <f t="shared" ca="1" si="76"/>
        <v/>
      </c>
      <c r="P1230" t="str">
        <f t="shared" si="77"/>
        <v/>
      </c>
      <c r="R1230" t="e">
        <f>VLOOKUP(A1230,FORMULA!A:A,1,0)</f>
        <v>#N/A</v>
      </c>
    </row>
    <row r="1231" spans="1:18" x14ac:dyDescent="0.3">
      <c r="A1231" t="s">
        <v>8704</v>
      </c>
      <c r="B1231" t="str">
        <f>IFERROR(VLOOKUP(A1231,'Base ATP'!$1:$1048576,3,0),"")</f>
        <v>KIA</v>
      </c>
      <c r="C1231" s="19" t="str">
        <f>IFERROR(VLOOKUP(A1231,'Base ATP'!$1:$1048576,4,0),"")</f>
        <v>SOLUTO</v>
      </c>
      <c r="D1231" s="20">
        <v>9800000</v>
      </c>
      <c r="E1231" s="20">
        <v>8000000</v>
      </c>
      <c r="F1231" s="13" t="s">
        <v>5397</v>
      </c>
      <c r="G1231" s="13">
        <f>IFERROR(IF($F1231="ALTA",$D1231*1.03,
IF($F1231="MEDIA",$D1231*1,
IF($F1231="BAJA",$D1231*0.92,
IF($F1231="LIQUIDAR",_xlfn.XLOOKUP(A1231,Rotación!$A:$A,Rotación!$O:$O,0,0,-1),"")))),"")</f>
        <v>10094000</v>
      </c>
      <c r="H1231" s="13">
        <f>IFERROR(IF($F1231="ALTA",$D1231*1,
IF($F1231="MEDIA",$D1231*0.97,
IF($F1231="BAJA",$D1231*0.9,
IF($F1231="LIQUIDAR",_xlfn.XLOOKUP(A1231,Rotación!$A:$A,Rotación!$O:$O,0,0,-1),"")))),"")</f>
        <v>9800000</v>
      </c>
      <c r="I1231" s="13">
        <f>IFERROR(IF($F1231="ALTA",$D1231*0.97,
IF($F1231="MEDIA",$D1231*0.94,
IF($F1231="BAJA",$D1231*0.87,
IF($F1231="LIQUIDAR",_xlfn.XLOOKUP(A1231,Rotación!$A:$A,Rotación!$O:$O,0,0,-1),"")))),"")</f>
        <v>9506000</v>
      </c>
      <c r="J1231" s="13">
        <f>IFERROR(IF($F1231="ALTA",$D1231*0.94,
IF($F1231="MEDIA",$D1231*0.9,
IF($F1231="BAJA",$D1231*0.85,
IF($F1231="LIQUIDAR",_xlfn.XLOOKUP(A1231,Rotación!$A:$A,Rotación!$O:$O,0,0,-1),"")))),"")</f>
        <v>9212000</v>
      </c>
      <c r="K1231" s="13" t="str">
        <f>_xlfn.XLOOKUP(A1231,Rotación!$A:$A,Rotación!$P:$P,"",0,-1)</f>
        <v/>
      </c>
      <c r="L1231" s="25" t="e">
        <f t="shared" si="78"/>
        <v>#VALUE!</v>
      </c>
      <c r="M1231" s="26">
        <f t="shared" si="79"/>
        <v>0.81632653061224492</v>
      </c>
      <c r="N1231" s="22">
        <f>IFERROR(VLOOKUP(A1231,'Base ATR'!$1:$1048576,2,0),"")</f>
        <v>46164.392361111109</v>
      </c>
      <c r="O1231" s="23">
        <f t="shared" ca="1" si="76"/>
        <v>61.607638888890506</v>
      </c>
      <c r="P1231" t="str">
        <f t="shared" si="77"/>
        <v>SOBRE MERCADO</v>
      </c>
      <c r="R1231" t="e">
        <f>VLOOKUP(A1231,FORMULA!A:A,1,0)</f>
        <v>#N/A</v>
      </c>
    </row>
    <row r="1232" spans="1:18" x14ac:dyDescent="0.3">
      <c r="A1232" t="s">
        <v>9198</v>
      </c>
      <c r="B1232" t="str">
        <f>IFERROR(VLOOKUP(A1232,'Base ATP'!$1:$1048576,3,0),"")</f>
        <v>KIA</v>
      </c>
      <c r="C1232" s="19" t="str">
        <f>IFERROR(VLOOKUP(A1232,'Base ATP'!$1:$1048576,4,0),"")</f>
        <v>K3</v>
      </c>
      <c r="D1232" s="20">
        <v>17900000</v>
      </c>
      <c r="E1232" s="20">
        <v>14500000</v>
      </c>
      <c r="F1232" s="13" t="s">
        <v>4033</v>
      </c>
      <c r="G1232" s="13">
        <f>IFERROR(IF($F1232="ALTA",$D1232*1.03,
IF($F1232="MEDIA",$D1232*1,
IF($F1232="BAJA",$D1232*0.92,
IF($F1232="LIQUIDAR",_xlfn.XLOOKUP(A1232,Rotación!$A:$A,Rotación!$O:$O,0,0,-1),"")))),"")</f>
        <v>17900000</v>
      </c>
      <c r="H1232" s="13">
        <f>IFERROR(IF($F1232="ALTA",$D1232*1,
IF($F1232="MEDIA",$D1232*0.97,
IF($F1232="BAJA",$D1232*0.9,
IF($F1232="LIQUIDAR",_xlfn.XLOOKUP(A1232,Rotación!$A:$A,Rotación!$O:$O,0,0,-1),"")))),"")</f>
        <v>17363000</v>
      </c>
      <c r="I1232" s="13">
        <f>IFERROR(IF($F1232="ALTA",$D1232*0.97,
IF($F1232="MEDIA",$D1232*0.94,
IF($F1232="BAJA",$D1232*0.87,
IF($F1232="LIQUIDAR",_xlfn.XLOOKUP(A1232,Rotación!$A:$A,Rotación!$O:$O,0,0,-1),"")))),"")</f>
        <v>16826000</v>
      </c>
      <c r="J1232" s="13">
        <f>IFERROR(IF($F1232="ALTA",$D1232*0.94,
IF($F1232="MEDIA",$D1232*0.9,
IF($F1232="BAJA",$D1232*0.85,
IF($F1232="LIQUIDAR",_xlfn.XLOOKUP(A1232,Rotación!$A:$A,Rotación!$O:$O,0,0,-1),"")))),"")</f>
        <v>16110000</v>
      </c>
      <c r="K1232" s="13">
        <f>_xlfn.XLOOKUP(A1232,Rotación!$A:$A,Rotación!$P:$P,"",0,-1)</f>
        <v>18899160</v>
      </c>
      <c r="L1232" s="25">
        <f t="shared" si="78"/>
        <v>999160</v>
      </c>
      <c r="M1232" s="26">
        <f t="shared" si="79"/>
        <v>0.81005586592178769</v>
      </c>
      <c r="N1232" s="22" t="str">
        <f>IFERROR(VLOOKUP(A1232,'Base ATR'!$1:$1048576,2,0),"")</f>
        <v/>
      </c>
      <c r="O1232" s="23" t="str">
        <f t="shared" ca="1" si="76"/>
        <v/>
      </c>
      <c r="P1232" t="str">
        <f t="shared" si="77"/>
        <v/>
      </c>
      <c r="R1232" t="e">
        <f>VLOOKUP(A1232,FORMULA!A:A,1,0)</f>
        <v>#N/A</v>
      </c>
    </row>
    <row r="1233" spans="1:18" x14ac:dyDescent="0.3">
      <c r="A1233" t="s">
        <v>9200</v>
      </c>
      <c r="B1233" t="str">
        <f>IFERROR(VLOOKUP(A1233,'Base ATP'!$1:$1048576,3,0),"")</f>
        <v>FORD</v>
      </c>
      <c r="C1233" s="19" t="str">
        <f>IFERROR(VLOOKUP(A1233,'Base ATP'!$1:$1048576,4,0),"")</f>
        <v>RANGER</v>
      </c>
      <c r="D1233" s="20">
        <v>15700000</v>
      </c>
      <c r="E1233" s="20">
        <v>11800000</v>
      </c>
      <c r="F1233" s="13" t="s">
        <v>4033</v>
      </c>
      <c r="G1233" s="13">
        <f>IFERROR(IF($F1233="ALTA",$D1233*1.03,
IF($F1233="MEDIA",$D1233*1,
IF($F1233="BAJA",$D1233*0.92,
IF($F1233="LIQUIDAR",_xlfn.XLOOKUP(A1233,Rotación!$A:$A,Rotación!$O:$O,0,0,-1),"")))),"")</f>
        <v>15700000</v>
      </c>
      <c r="H1233" s="13">
        <f>IFERROR(IF($F1233="ALTA",$D1233*1,
IF($F1233="MEDIA",$D1233*0.97,
IF($F1233="BAJA",$D1233*0.9,
IF($F1233="LIQUIDAR",_xlfn.XLOOKUP(A1233,Rotación!$A:$A,Rotación!$O:$O,0,0,-1),"")))),"")</f>
        <v>15229000</v>
      </c>
      <c r="I1233" s="13">
        <f>IFERROR(IF($F1233="ALTA",$D1233*0.97,
IF($F1233="MEDIA",$D1233*0.94,
IF($F1233="BAJA",$D1233*0.87,
IF($F1233="LIQUIDAR",_xlfn.XLOOKUP(A1233,Rotación!$A:$A,Rotación!$O:$O,0,0,-1),"")))),"")</f>
        <v>14758000</v>
      </c>
      <c r="J1233" s="13">
        <f>IFERROR(IF($F1233="ALTA",$D1233*0.94,
IF($F1233="MEDIA",$D1233*0.9,
IF($F1233="BAJA",$D1233*0.85,
IF($F1233="LIQUIDAR",_xlfn.XLOOKUP(A1233,Rotación!$A:$A,Rotación!$O:$O,0,0,-1),"")))),"")</f>
        <v>14130000</v>
      </c>
      <c r="K1233" s="13" t="str">
        <f>_xlfn.XLOOKUP(A1233,Rotación!$A:$A,Rotación!$P:$P,"",0,-1)</f>
        <v/>
      </c>
      <c r="L1233" s="25" t="e">
        <f t="shared" si="78"/>
        <v>#VALUE!</v>
      </c>
      <c r="M1233" s="26">
        <f t="shared" si="79"/>
        <v>0.75159235668789814</v>
      </c>
      <c r="N1233" s="22" t="str">
        <f>IFERROR(VLOOKUP(A1233,'Base ATR'!$1:$1048576,2,0),"")</f>
        <v/>
      </c>
      <c r="O1233" s="23" t="str">
        <f t="shared" ref="O1233:O1296" ca="1" si="80">IF(N1233="","",TODAY()-N1233)</f>
        <v/>
      </c>
      <c r="P1233" t="str">
        <f t="shared" ref="P1233:P1296" si="81">IF(N1233="", "", IF(K1233 &gt; D1233, "SOBRE MERCADO", IF(K1233 &lt; D1233, "BAJO MERCADO", "ALINEADO")))</f>
        <v/>
      </c>
      <c r="R1233" t="e">
        <f>VLOOKUP(A1233,FORMULA!A:A,1,0)</f>
        <v>#N/A</v>
      </c>
    </row>
    <row r="1234" spans="1:18" x14ac:dyDescent="0.3">
      <c r="A1234" t="s">
        <v>9203</v>
      </c>
      <c r="B1234" t="str">
        <f>IFERROR(VLOOKUP(A1234,'Base ATP'!$1:$1048576,3,0),"")</f>
        <v>MAXUS</v>
      </c>
      <c r="C1234" s="19" t="str">
        <f>IFERROR(VLOOKUP(A1234,'Base ATP'!$1:$1048576,4,0),"")</f>
        <v>T60</v>
      </c>
      <c r="D1234" s="20">
        <v>10600000</v>
      </c>
      <c r="E1234" s="20">
        <v>8300000</v>
      </c>
      <c r="F1234" s="13" t="s">
        <v>5398</v>
      </c>
      <c r="G1234" s="13">
        <f>IFERROR(IF($F1234="ALTA",$D1234*1.03,
IF($F1234="MEDIA",$D1234*1,
IF($F1234="BAJA",$D1234*0.92,
IF($F1234="LIQUIDAR",_xlfn.XLOOKUP(A1234,Rotación!$A:$A,Rotación!$O:$O,0,0,-1),"")))),"")</f>
        <v>9752000</v>
      </c>
      <c r="H1234" s="13">
        <f>IFERROR(IF($F1234="ALTA",$D1234*1,
IF($F1234="MEDIA",$D1234*0.97,
IF($F1234="BAJA",$D1234*0.9,
IF($F1234="LIQUIDAR",_xlfn.XLOOKUP(A1234,Rotación!$A:$A,Rotación!$O:$O,0,0,-1),"")))),"")</f>
        <v>9540000</v>
      </c>
      <c r="I1234" s="13">
        <f>IFERROR(IF($F1234="ALTA",$D1234*0.97,
IF($F1234="MEDIA",$D1234*0.94,
IF($F1234="BAJA",$D1234*0.87,
IF($F1234="LIQUIDAR",_xlfn.XLOOKUP(A1234,Rotación!$A:$A,Rotación!$O:$O,0,0,-1),"")))),"")</f>
        <v>9222000</v>
      </c>
      <c r="J1234" s="13">
        <f>IFERROR(IF($F1234="ALTA",$D1234*0.94,
IF($F1234="MEDIA",$D1234*0.9,
IF($F1234="BAJA",$D1234*0.85,
IF($F1234="LIQUIDAR",_xlfn.XLOOKUP(A1234,Rotación!$A:$A,Rotación!$O:$O,0,0,-1),"")))),"")</f>
        <v>9010000</v>
      </c>
      <c r="K1234" s="13" t="str">
        <f>_xlfn.XLOOKUP(A1234,Rotación!$A:$A,Rotación!$P:$P,"",0,-1)</f>
        <v/>
      </c>
      <c r="L1234" s="25" t="e">
        <f t="shared" si="78"/>
        <v>#VALUE!</v>
      </c>
      <c r="M1234" s="26">
        <f t="shared" si="79"/>
        <v>0.78301886792452835</v>
      </c>
      <c r="N1234" s="22" t="str">
        <f>IFERROR(VLOOKUP(A1234,'Base ATR'!$1:$1048576,2,0),"")</f>
        <v/>
      </c>
      <c r="O1234" s="23" t="str">
        <f t="shared" ca="1" si="80"/>
        <v/>
      </c>
      <c r="P1234" t="str">
        <f t="shared" si="81"/>
        <v/>
      </c>
      <c r="R1234" t="e">
        <f>VLOOKUP(A1234,FORMULA!A:A,1,0)</f>
        <v>#N/A</v>
      </c>
    </row>
    <row r="1235" spans="1:18" x14ac:dyDescent="0.3">
      <c r="A1235" t="s">
        <v>9206</v>
      </c>
      <c r="B1235" t="str">
        <f>IFERROR(VLOOKUP(A1235,'Base ATP'!$1:$1048576,3,0),"")</f>
        <v>CHANGAN</v>
      </c>
      <c r="C1235" s="19" t="str">
        <f>IFERROR(VLOOKUP(A1235,'Base ATP'!$1:$1048576,4,0),"")</f>
        <v>NEW CS15</v>
      </c>
      <c r="D1235" s="20">
        <v>8600000</v>
      </c>
      <c r="E1235" s="20">
        <v>6800000</v>
      </c>
      <c r="F1235" s="13" t="s">
        <v>5398</v>
      </c>
      <c r="G1235" s="13">
        <f>IFERROR(IF($F1235="ALTA",$D1235*1.03,
IF($F1235="MEDIA",$D1235*1,
IF($F1235="BAJA",$D1235*0.92,
IF($F1235="LIQUIDAR",_xlfn.XLOOKUP(A1235,Rotación!$A:$A,Rotación!$O:$O,0,0,-1),"")))),"")</f>
        <v>7912000</v>
      </c>
      <c r="H1235" s="13">
        <f>IFERROR(IF($F1235="ALTA",$D1235*1,
IF($F1235="MEDIA",$D1235*0.97,
IF($F1235="BAJA",$D1235*0.9,
IF($F1235="LIQUIDAR",_xlfn.XLOOKUP(A1235,Rotación!$A:$A,Rotación!$O:$O,0,0,-1),"")))),"")</f>
        <v>7740000</v>
      </c>
      <c r="I1235" s="13">
        <f>IFERROR(IF($F1235="ALTA",$D1235*0.97,
IF($F1235="MEDIA",$D1235*0.94,
IF($F1235="BAJA",$D1235*0.87,
IF($F1235="LIQUIDAR",_xlfn.XLOOKUP(A1235,Rotación!$A:$A,Rotación!$O:$O,0,0,-1),"")))),"")</f>
        <v>7482000</v>
      </c>
      <c r="J1235" s="13">
        <f>IFERROR(IF($F1235="ALTA",$D1235*0.94,
IF($F1235="MEDIA",$D1235*0.9,
IF($F1235="BAJA",$D1235*0.85,
IF($F1235="LIQUIDAR",_xlfn.XLOOKUP(A1235,Rotación!$A:$A,Rotación!$O:$O,0,0,-1),"")))),"")</f>
        <v>7310000</v>
      </c>
      <c r="K1235" s="13" t="str">
        <f>_xlfn.XLOOKUP(A1235,Rotación!$A:$A,Rotación!$P:$P,"",0,-1)</f>
        <v/>
      </c>
      <c r="L1235" s="25" t="e">
        <f t="shared" si="78"/>
        <v>#VALUE!</v>
      </c>
      <c r="M1235" s="26">
        <f t="shared" si="79"/>
        <v>0.79069767441860461</v>
      </c>
      <c r="N1235" s="22" t="str">
        <f>IFERROR(VLOOKUP(A1235,'Base ATR'!$1:$1048576,2,0),"")</f>
        <v/>
      </c>
      <c r="O1235" s="23" t="str">
        <f t="shared" ca="1" si="80"/>
        <v/>
      </c>
      <c r="P1235" t="str">
        <f t="shared" si="81"/>
        <v/>
      </c>
      <c r="R1235" t="e">
        <f>VLOOKUP(A1235,FORMULA!A:A,1,0)</f>
        <v>#N/A</v>
      </c>
    </row>
    <row r="1236" spans="1:18" x14ac:dyDescent="0.3">
      <c r="A1236" t="s">
        <v>8625</v>
      </c>
      <c r="B1236" t="str">
        <f>IFERROR(VLOOKUP(A1236,'Base ATP'!$1:$1048576,3,0),"")</f>
        <v>FIAT</v>
      </c>
      <c r="C1236" s="19" t="str">
        <f>IFERROR(VLOOKUP(A1236,'Base ATP'!$1:$1048576,4,0),"")</f>
        <v>NEW UNO</v>
      </c>
      <c r="D1236" s="20">
        <v>5500000</v>
      </c>
      <c r="E1236" s="20">
        <v>4200000</v>
      </c>
      <c r="F1236" s="13" t="s">
        <v>5398</v>
      </c>
      <c r="G1236" s="13">
        <f>IFERROR(IF($F1236="ALTA",$D1236*1.03,
IF($F1236="MEDIA",$D1236*1,
IF($F1236="BAJA",$D1236*0.92,
IF($F1236="LIQUIDAR",_xlfn.XLOOKUP(A1236,Rotación!$A:$A,Rotación!$O:$O,0,0,-1),"")))),"")</f>
        <v>5060000</v>
      </c>
      <c r="H1236" s="13">
        <f>IFERROR(IF($F1236="ALTA",$D1236*1,
IF($F1236="MEDIA",$D1236*0.97,
IF($F1236="BAJA",$D1236*0.9,
IF($F1236="LIQUIDAR",_xlfn.XLOOKUP(A1236,Rotación!$A:$A,Rotación!$O:$O,0,0,-1),"")))),"")</f>
        <v>4950000</v>
      </c>
      <c r="I1236" s="13">
        <f>IFERROR(IF($F1236="ALTA",$D1236*0.97,
IF($F1236="MEDIA",$D1236*0.94,
IF($F1236="BAJA",$D1236*0.87,
IF($F1236="LIQUIDAR",_xlfn.XLOOKUP(A1236,Rotación!$A:$A,Rotación!$O:$O,0,0,-1),"")))),"")</f>
        <v>4785000</v>
      </c>
      <c r="J1236" s="13">
        <f>IFERROR(IF($F1236="ALTA",$D1236*0.94,
IF($F1236="MEDIA",$D1236*0.9,
IF($F1236="BAJA",$D1236*0.85,
IF($F1236="LIQUIDAR",_xlfn.XLOOKUP(A1236,Rotación!$A:$A,Rotación!$O:$O,0,0,-1),"")))),"")</f>
        <v>4675000</v>
      </c>
      <c r="K1236" s="13" t="str">
        <f>_xlfn.XLOOKUP(A1236,Rotación!$A:$A,Rotación!$P:$P,"",0,-1)</f>
        <v/>
      </c>
      <c r="L1236" s="25" t="e">
        <f t="shared" si="78"/>
        <v>#VALUE!</v>
      </c>
      <c r="M1236" s="26">
        <f t="shared" si="79"/>
        <v>0.76363636363636367</v>
      </c>
      <c r="N1236" s="22">
        <f>IFERROR(VLOOKUP(A1236,'Base ATR'!$1:$1048576,2,0),"")</f>
        <v>46178.420138888891</v>
      </c>
      <c r="O1236" s="23">
        <f t="shared" ca="1" si="80"/>
        <v>47.579861111109494</v>
      </c>
      <c r="P1236" t="str">
        <f t="shared" si="81"/>
        <v>SOBRE MERCADO</v>
      </c>
      <c r="R1236" t="str">
        <f>VLOOKUP(A1236,FORMULA!A:A,1,0)</f>
        <v>JSWS83</v>
      </c>
    </row>
    <row r="1237" spans="1:18" x14ac:dyDescent="0.3">
      <c r="A1237" t="s">
        <v>84</v>
      </c>
      <c r="B1237" t="str">
        <f>IFERROR(VLOOKUP(A1237,'Base ATP'!$1:$1048576,3,0),"")</f>
        <v>VOLKSWAGEN</v>
      </c>
      <c r="C1237" s="19" t="str">
        <f>IFERROR(VLOOKUP(A1237,'Base ATP'!$1:$1048576,4,0),"")</f>
        <v>AMAROK</v>
      </c>
      <c r="D1237" s="20">
        <v>28200000</v>
      </c>
      <c r="E1237" s="20">
        <v>20000000</v>
      </c>
      <c r="F1237" s="13" t="s">
        <v>5398</v>
      </c>
      <c r="G1237" s="13">
        <f>IFERROR(IF($F1237="ALTA",$D1237*1.03,
IF($F1237="MEDIA",$D1237*1,
IF($F1237="BAJA",$D1237*0.92,
IF($F1237="LIQUIDAR",_xlfn.XLOOKUP(A1237,Rotación!$A:$A,Rotación!$O:$O,0,0,-1),"")))),"")</f>
        <v>25944000</v>
      </c>
      <c r="H1237" s="13">
        <f>IFERROR(IF($F1237="ALTA",$D1237*1,
IF($F1237="MEDIA",$D1237*0.97,
IF($F1237="BAJA",$D1237*0.9,
IF($F1237="LIQUIDAR",_xlfn.XLOOKUP(A1237,Rotación!$A:$A,Rotación!$O:$O,0,0,-1),"")))),"")</f>
        <v>25380000</v>
      </c>
      <c r="I1237" s="13">
        <f>IFERROR(IF($F1237="ALTA",$D1237*0.97,
IF($F1237="MEDIA",$D1237*0.94,
IF($F1237="BAJA",$D1237*0.87,
IF($F1237="LIQUIDAR",_xlfn.XLOOKUP(A1237,Rotación!$A:$A,Rotación!$O:$O,0,0,-1),"")))),"")</f>
        <v>24534000</v>
      </c>
      <c r="J1237" s="13">
        <f>IFERROR(IF($F1237="ALTA",$D1237*0.94,
IF($F1237="MEDIA",$D1237*0.9,
IF($F1237="BAJA",$D1237*0.85,
IF($F1237="LIQUIDAR",_xlfn.XLOOKUP(A1237,Rotación!$A:$A,Rotación!$O:$O,0,0,-1),"")))),"")</f>
        <v>23970000</v>
      </c>
      <c r="K1237" s="13">
        <f>_xlfn.XLOOKUP(A1237,Rotación!$A:$A,Rotación!$P:$P,"",0,-1)</f>
        <v>33190000</v>
      </c>
      <c r="L1237" s="25">
        <f t="shared" si="78"/>
        <v>4990000</v>
      </c>
      <c r="M1237" s="26">
        <f t="shared" si="79"/>
        <v>0.70921985815602839</v>
      </c>
      <c r="N1237" s="22">
        <f>IFERROR(VLOOKUP(A1237,'Base ATR'!$1:$1048576,2,0),"")</f>
        <v>45408.390277777777</v>
      </c>
      <c r="O1237" s="23">
        <f t="shared" ca="1" si="80"/>
        <v>817.60972222222335</v>
      </c>
      <c r="P1237" t="str">
        <f t="shared" si="81"/>
        <v>SOBRE MERCADO</v>
      </c>
      <c r="R1237" t="e">
        <f>VLOOKUP(A1237,FORMULA!A:A,1,0)</f>
        <v>#N/A</v>
      </c>
    </row>
    <row r="1238" spans="1:18" x14ac:dyDescent="0.3">
      <c r="A1238" t="s">
        <v>265</v>
      </c>
      <c r="B1238" t="str">
        <f>IFERROR(VLOOKUP(A1238,'Base ATP'!$1:$1048576,3,0),"")</f>
        <v>PEUGEOT</v>
      </c>
      <c r="C1238" s="19">
        <f>IFERROR(VLOOKUP(A1238,'Base ATP'!$1:$1048576,4,0),"")</f>
        <v>3008</v>
      </c>
      <c r="D1238" s="20">
        <v>14700000</v>
      </c>
      <c r="E1238" s="20">
        <v>11000000</v>
      </c>
      <c r="F1238" s="13" t="s">
        <v>5398</v>
      </c>
      <c r="G1238" s="13">
        <f>IFERROR(IF($F1238="ALTA",$D1238*1.03,
IF($F1238="MEDIA",$D1238*1,
IF($F1238="BAJA",$D1238*0.92,
IF($F1238="LIQUIDAR",_xlfn.XLOOKUP(A1238,Rotación!$A:$A,Rotación!$O:$O,0,0,-1),"")))),"")</f>
        <v>13524000</v>
      </c>
      <c r="H1238" s="13">
        <f>IFERROR(IF($F1238="ALTA",$D1238*1,
IF($F1238="MEDIA",$D1238*0.97,
IF($F1238="BAJA",$D1238*0.9,
IF($F1238="LIQUIDAR",_xlfn.XLOOKUP(A1238,Rotación!$A:$A,Rotación!$O:$O,0,0,-1),"")))),"")</f>
        <v>13230000</v>
      </c>
      <c r="I1238" s="13">
        <f>IFERROR(IF($F1238="ALTA",$D1238*0.97,
IF($F1238="MEDIA",$D1238*0.94,
IF($F1238="BAJA",$D1238*0.87,
IF($F1238="LIQUIDAR",_xlfn.XLOOKUP(A1238,Rotación!$A:$A,Rotación!$O:$O,0,0,-1),"")))),"")</f>
        <v>12789000</v>
      </c>
      <c r="J1238" s="13">
        <f>IFERROR(IF($F1238="ALTA",$D1238*0.94,
IF($F1238="MEDIA",$D1238*0.9,
IF($F1238="BAJA",$D1238*0.85,
IF($F1238="LIQUIDAR",_xlfn.XLOOKUP(A1238,Rotación!$A:$A,Rotación!$O:$O,0,0,-1),"")))),"")</f>
        <v>12495000</v>
      </c>
      <c r="K1238" s="13">
        <f>_xlfn.XLOOKUP(A1238,Rotación!$A:$A,Rotación!$P:$P,"",0,-1)</f>
        <v>14990000</v>
      </c>
      <c r="L1238" s="25">
        <f t="shared" si="78"/>
        <v>290000</v>
      </c>
      <c r="M1238" s="26">
        <f t="shared" si="79"/>
        <v>0.74829931972789121</v>
      </c>
      <c r="N1238" s="22">
        <f>IFERROR(VLOOKUP(A1238,'Base ATR'!$1:$1048576,2,0),"")</f>
        <v>44680.550694444442</v>
      </c>
      <c r="O1238" s="23">
        <f t="shared" ca="1" si="80"/>
        <v>1545.4493055555577</v>
      </c>
      <c r="P1238" t="str">
        <f t="shared" si="81"/>
        <v>SOBRE MERCADO</v>
      </c>
      <c r="R1238" t="e">
        <f>VLOOKUP(A1238,FORMULA!A:A,1,0)</f>
        <v>#N/A</v>
      </c>
    </row>
    <row r="1239" spans="1:18" x14ac:dyDescent="0.3">
      <c r="A1239" t="s">
        <v>10141</v>
      </c>
      <c r="B1239" t="str">
        <f>IFERROR(VLOOKUP(A1239,'Base ATP'!$1:$1048576,3,0),"")</f>
        <v/>
      </c>
      <c r="C1239" s="19" t="str">
        <f>IFERROR(VLOOKUP(A1239,'Base ATP'!$1:$1048576,4,0),"")</f>
        <v/>
      </c>
      <c r="D1239" s="20">
        <v>15500000</v>
      </c>
      <c r="E1239" s="20">
        <v>12400000</v>
      </c>
      <c r="F1239" s="13" t="s">
        <v>5398</v>
      </c>
      <c r="G1239" s="13">
        <f>IFERROR(IF($F1239="ALTA",$D1239*1.03,
IF($F1239="MEDIA",$D1239*1,
IF($F1239="BAJA",$D1239*0.92,
IF($F1239="LIQUIDAR",_xlfn.XLOOKUP(A1239,Rotación!$A:$A,Rotación!$O:$O,0,0,-1),"")))),"")</f>
        <v>14260000</v>
      </c>
      <c r="H1239" s="13">
        <f>IFERROR(IF($F1239="ALTA",$D1239*1,
IF($F1239="MEDIA",$D1239*0.97,
IF($F1239="BAJA",$D1239*0.9,
IF($F1239="LIQUIDAR",_xlfn.XLOOKUP(A1239,Rotación!$A:$A,Rotación!$O:$O,0,0,-1),"")))),"")</f>
        <v>13950000</v>
      </c>
      <c r="I1239" s="13">
        <f>IFERROR(IF($F1239="ALTA",$D1239*0.97,
IF($F1239="MEDIA",$D1239*0.94,
IF($F1239="BAJA",$D1239*0.87,
IF($F1239="LIQUIDAR",_xlfn.XLOOKUP(A1239,Rotación!$A:$A,Rotación!$O:$O,0,0,-1),"")))),"")</f>
        <v>13485000</v>
      </c>
      <c r="J1239" s="13">
        <f>IFERROR(IF($F1239="ALTA",$D1239*0.94,
IF($F1239="MEDIA",$D1239*0.9,
IF($F1239="BAJA",$D1239*0.85,
IF($F1239="LIQUIDAR",_xlfn.XLOOKUP(A1239,Rotación!$A:$A,Rotación!$O:$O,0,0,-1),"")))),"")</f>
        <v>13175000</v>
      </c>
      <c r="K1239" s="13" t="str">
        <f>_xlfn.XLOOKUP(A1239,Rotación!$A:$A,Rotación!$P:$P,"",0,-1)</f>
        <v/>
      </c>
      <c r="L1239" s="25" t="e">
        <f t="shared" si="78"/>
        <v>#VALUE!</v>
      </c>
      <c r="M1239" s="26">
        <f t="shared" si="79"/>
        <v>0.8</v>
      </c>
      <c r="N1239" s="22" t="str">
        <f>IFERROR(VLOOKUP(A1239,'Base ATR'!$1:$1048576,2,0),"")</f>
        <v/>
      </c>
      <c r="O1239" s="23" t="str">
        <f t="shared" ca="1" si="80"/>
        <v/>
      </c>
      <c r="P1239" t="str">
        <f t="shared" si="81"/>
        <v/>
      </c>
      <c r="R1239" t="e">
        <f>VLOOKUP(A1239,FORMULA!A:A,1,0)</f>
        <v>#N/A</v>
      </c>
    </row>
    <row r="1240" spans="1:18" x14ac:dyDescent="0.3">
      <c r="A1240" t="s">
        <v>9215</v>
      </c>
      <c r="B1240" t="str">
        <f>IFERROR(VLOOKUP(A1240,'Base ATP'!$1:$1048576,3,0),"")</f>
        <v>MITSUBISHI</v>
      </c>
      <c r="C1240" s="19" t="str">
        <f>IFERROR(VLOOKUP(A1240,'Base ATP'!$1:$1048576,4,0),"")</f>
        <v>ECLIPSE CROSS</v>
      </c>
      <c r="D1240" s="20">
        <v>13500000</v>
      </c>
      <c r="E1240" s="20">
        <v>11000000</v>
      </c>
      <c r="F1240" s="13" t="s">
        <v>5398</v>
      </c>
      <c r="G1240" s="13">
        <f>IFERROR(IF($F1240="ALTA",$D1240*1.03,
IF($F1240="MEDIA",$D1240*1,
IF($F1240="BAJA",$D1240*0.92,
IF($F1240="LIQUIDAR",_xlfn.XLOOKUP(A1240,Rotación!$A:$A,Rotación!$O:$O,0,0,-1),"")))),"")</f>
        <v>12420000</v>
      </c>
      <c r="H1240" s="13">
        <f>IFERROR(IF($F1240="ALTA",$D1240*1,
IF($F1240="MEDIA",$D1240*0.97,
IF($F1240="BAJA",$D1240*0.9,
IF($F1240="LIQUIDAR",_xlfn.XLOOKUP(A1240,Rotación!$A:$A,Rotación!$O:$O,0,0,-1),"")))),"")</f>
        <v>12150000</v>
      </c>
      <c r="I1240" s="13">
        <f>IFERROR(IF($F1240="ALTA",$D1240*0.97,
IF($F1240="MEDIA",$D1240*0.94,
IF($F1240="BAJA",$D1240*0.87,
IF($F1240="LIQUIDAR",_xlfn.XLOOKUP(A1240,Rotación!$A:$A,Rotación!$O:$O,0,0,-1),"")))),"")</f>
        <v>11745000</v>
      </c>
      <c r="J1240" s="13">
        <f>IFERROR(IF($F1240="ALTA",$D1240*0.94,
IF($F1240="MEDIA",$D1240*0.9,
IF($F1240="BAJA",$D1240*0.85,
IF($F1240="LIQUIDAR",_xlfn.XLOOKUP(A1240,Rotación!$A:$A,Rotación!$O:$O,0,0,-1),"")))),"")</f>
        <v>11475000</v>
      </c>
      <c r="K1240" s="13" t="str">
        <f>_xlfn.XLOOKUP(A1240,Rotación!$A:$A,Rotación!$P:$P,"",0,-1)</f>
        <v/>
      </c>
      <c r="L1240" s="25" t="e">
        <f t="shared" si="78"/>
        <v>#VALUE!</v>
      </c>
      <c r="M1240" s="26">
        <f t="shared" si="79"/>
        <v>0.81481481481481477</v>
      </c>
      <c r="N1240" s="22" t="str">
        <f>IFERROR(VLOOKUP(A1240,'Base ATR'!$1:$1048576,2,0),"")</f>
        <v/>
      </c>
      <c r="O1240" s="23" t="str">
        <f t="shared" ca="1" si="80"/>
        <v/>
      </c>
      <c r="P1240" t="str">
        <f t="shared" si="81"/>
        <v/>
      </c>
      <c r="R1240" t="e">
        <f>VLOOKUP(A1240,FORMULA!A:A,1,0)</f>
        <v>#N/A</v>
      </c>
    </row>
    <row r="1241" spans="1:18" x14ac:dyDescent="0.3">
      <c r="A1241" t="s">
        <v>5599</v>
      </c>
      <c r="B1241" t="str">
        <f>IFERROR(VLOOKUP(A1241,'Base ATP'!$1:$1048576,3,0),"")</f>
        <v>SUBARU</v>
      </c>
      <c r="C1241" s="19" t="str">
        <f>IFERROR(VLOOKUP(A1241,'Base ATP'!$1:$1048576,4,0),"")</f>
        <v>FORESTER</v>
      </c>
      <c r="D1241" s="20">
        <v>25300000</v>
      </c>
      <c r="E1241" s="20">
        <v>19000000</v>
      </c>
      <c r="F1241" s="13" t="s">
        <v>5398</v>
      </c>
      <c r="G1241" s="13">
        <f>IFERROR(IF($F1241="ALTA",$D1241*1.03,
IF($F1241="MEDIA",$D1241*1,
IF($F1241="BAJA",$D1241*0.92,
IF($F1241="LIQUIDAR",_xlfn.XLOOKUP(A1241,Rotación!$A:$A,Rotación!$O:$O,0,0,-1),"")))),"")</f>
        <v>23276000</v>
      </c>
      <c r="H1241" s="13">
        <f>IFERROR(IF($F1241="ALTA",$D1241*1,
IF($F1241="MEDIA",$D1241*0.97,
IF($F1241="BAJA",$D1241*0.9,
IF($F1241="LIQUIDAR",_xlfn.XLOOKUP(A1241,Rotación!$A:$A,Rotación!$O:$O,0,0,-1),"")))),"")</f>
        <v>22770000</v>
      </c>
      <c r="I1241" s="13">
        <f>IFERROR(IF($F1241="ALTA",$D1241*0.97,
IF($F1241="MEDIA",$D1241*0.94,
IF($F1241="BAJA",$D1241*0.87,
IF($F1241="LIQUIDAR",_xlfn.XLOOKUP(A1241,Rotación!$A:$A,Rotación!$O:$O,0,0,-1),"")))),"")</f>
        <v>22011000</v>
      </c>
      <c r="J1241" s="13">
        <f>IFERROR(IF($F1241="ALTA",$D1241*0.94,
IF($F1241="MEDIA",$D1241*0.9,
IF($F1241="BAJA",$D1241*0.85,
IF($F1241="LIQUIDAR",_xlfn.XLOOKUP(A1241,Rotación!$A:$A,Rotación!$O:$O,0,0,-1),"")))),"")</f>
        <v>21505000</v>
      </c>
      <c r="K1241" s="13">
        <f>_xlfn.XLOOKUP(A1241,Rotación!$A:$A,Rotación!$P:$P,"",0,-1)</f>
        <v>23990000</v>
      </c>
      <c r="L1241" s="25">
        <f t="shared" si="78"/>
        <v>-1310000</v>
      </c>
      <c r="M1241" s="26">
        <f t="shared" si="79"/>
        <v>0.75098814229249011</v>
      </c>
      <c r="N1241" s="22">
        <f>IFERROR(VLOOKUP(A1241,'Base ATR'!$1:$1048576,2,0),"")</f>
        <v>46167.386111111111</v>
      </c>
      <c r="O1241" s="23">
        <f t="shared" ca="1" si="80"/>
        <v>58.613888888889051</v>
      </c>
      <c r="P1241" t="str">
        <f t="shared" si="81"/>
        <v>BAJO MERCADO</v>
      </c>
      <c r="R1241" t="e">
        <f>VLOOKUP(A1241,FORMULA!A:A,1,0)</f>
        <v>#N/A</v>
      </c>
    </row>
    <row r="1242" spans="1:18" x14ac:dyDescent="0.3">
      <c r="A1242" t="s">
        <v>9236</v>
      </c>
      <c r="B1242" t="str">
        <f>IFERROR(VLOOKUP(A1242,'Base ATP'!$1:$1048576,3,0),"")</f>
        <v>SUBARU</v>
      </c>
      <c r="C1242" s="19" t="str">
        <f>IFERROR(VLOOKUP(A1242,'Base ATP'!$1:$1048576,4,0),"")</f>
        <v>FORESTER</v>
      </c>
      <c r="D1242" s="20">
        <v>23100000</v>
      </c>
      <c r="E1242" s="20">
        <v>17500000</v>
      </c>
      <c r="F1242" s="13" t="s">
        <v>5397</v>
      </c>
      <c r="G1242" s="13">
        <f>IFERROR(IF($F1242="ALTA",$D1242*1.03,
IF($F1242="MEDIA",$D1242*1,
IF($F1242="BAJA",$D1242*0.92,
IF($F1242="LIQUIDAR",_xlfn.XLOOKUP(A1242,Rotación!$A:$A,Rotación!$O:$O,0,0,-1),"")))),"")</f>
        <v>23793000</v>
      </c>
      <c r="H1242" s="13">
        <f>IFERROR(IF($F1242="ALTA",$D1242*1,
IF($F1242="MEDIA",$D1242*0.97,
IF($F1242="BAJA",$D1242*0.9,
IF($F1242="LIQUIDAR",_xlfn.XLOOKUP(A1242,Rotación!$A:$A,Rotación!$O:$O,0,0,-1),"")))),"")</f>
        <v>23100000</v>
      </c>
      <c r="I1242" s="13">
        <f>IFERROR(IF($F1242="ALTA",$D1242*0.97,
IF($F1242="MEDIA",$D1242*0.94,
IF($F1242="BAJA",$D1242*0.87,
IF($F1242="LIQUIDAR",_xlfn.XLOOKUP(A1242,Rotación!$A:$A,Rotación!$O:$O,0,0,-1),"")))),"")</f>
        <v>22407000</v>
      </c>
      <c r="J1242" s="13">
        <f>IFERROR(IF($F1242="ALTA",$D1242*0.94,
IF($F1242="MEDIA",$D1242*0.9,
IF($F1242="BAJA",$D1242*0.85,
IF($F1242="LIQUIDAR",_xlfn.XLOOKUP(A1242,Rotación!$A:$A,Rotación!$O:$O,0,0,-1),"")))),"")</f>
        <v>21714000</v>
      </c>
      <c r="K1242" s="13" t="str">
        <f>_xlfn.XLOOKUP(A1242,Rotación!$A:$A,Rotación!$P:$P,"",0,-1)</f>
        <v/>
      </c>
      <c r="L1242" s="25" t="e">
        <f t="shared" si="78"/>
        <v>#VALUE!</v>
      </c>
      <c r="M1242" s="26">
        <f t="shared" si="79"/>
        <v>0.75757575757575757</v>
      </c>
      <c r="N1242" s="22" t="str">
        <f>IFERROR(VLOOKUP(A1242,'Base ATR'!$1:$1048576,2,0),"")</f>
        <v/>
      </c>
      <c r="O1242" s="23" t="str">
        <f t="shared" ca="1" si="80"/>
        <v/>
      </c>
      <c r="P1242" t="str">
        <f t="shared" si="81"/>
        <v/>
      </c>
      <c r="R1242" t="e">
        <f>VLOOKUP(A1242,FORMULA!A:A,1,0)</f>
        <v>#N/A</v>
      </c>
    </row>
    <row r="1243" spans="1:18" x14ac:dyDescent="0.3">
      <c r="A1243" t="s">
        <v>9223</v>
      </c>
      <c r="B1243" t="str">
        <f>IFERROR(VLOOKUP(A1243,'Base ATP'!$1:$1048576,3,0),"")</f>
        <v>MG</v>
      </c>
      <c r="C1243" s="19" t="str">
        <f>IFERROR(VLOOKUP(A1243,'Base ATP'!$1:$1048576,4,0),"")</f>
        <v>NEW 3</v>
      </c>
      <c r="D1243" s="20">
        <v>7000000</v>
      </c>
      <c r="E1243" s="20">
        <v>5700000</v>
      </c>
      <c r="F1243" s="13" t="s">
        <v>5398</v>
      </c>
      <c r="G1243" s="13">
        <f>IFERROR(IF($F1243="ALTA",$D1243*1.03,
IF($F1243="MEDIA",$D1243*1,
IF($F1243="BAJA",$D1243*0.92,
IF($F1243="LIQUIDAR",_xlfn.XLOOKUP(A1243,Rotación!$A:$A,Rotación!$O:$O,0,0,-1),"")))),"")</f>
        <v>6440000</v>
      </c>
      <c r="H1243" s="13">
        <f>IFERROR(IF($F1243="ALTA",$D1243*1,
IF($F1243="MEDIA",$D1243*0.97,
IF($F1243="BAJA",$D1243*0.9,
IF($F1243="LIQUIDAR",_xlfn.XLOOKUP(A1243,Rotación!$A:$A,Rotación!$O:$O,0,0,-1),"")))),"")</f>
        <v>6300000</v>
      </c>
      <c r="I1243" s="13">
        <f>IFERROR(IF($F1243="ALTA",$D1243*0.97,
IF($F1243="MEDIA",$D1243*0.94,
IF($F1243="BAJA",$D1243*0.87,
IF($F1243="LIQUIDAR",_xlfn.XLOOKUP(A1243,Rotación!$A:$A,Rotación!$O:$O,0,0,-1),"")))),"")</f>
        <v>6090000</v>
      </c>
      <c r="J1243" s="13">
        <f>IFERROR(IF($F1243="ALTA",$D1243*0.94,
IF($F1243="MEDIA",$D1243*0.9,
IF($F1243="BAJA",$D1243*0.85,
IF($F1243="LIQUIDAR",_xlfn.XLOOKUP(A1243,Rotación!$A:$A,Rotación!$O:$O,0,0,-1),"")))),"")</f>
        <v>5950000</v>
      </c>
      <c r="K1243" s="13" t="str">
        <f>_xlfn.XLOOKUP(A1243,Rotación!$A:$A,Rotación!$P:$P,"",0,-1)</f>
        <v/>
      </c>
      <c r="L1243" s="25" t="e">
        <f t="shared" si="78"/>
        <v>#VALUE!</v>
      </c>
      <c r="M1243" s="26">
        <f t="shared" si="79"/>
        <v>0.81428571428571428</v>
      </c>
      <c r="N1243" s="22" t="str">
        <f>IFERROR(VLOOKUP(A1243,'Base ATR'!$1:$1048576,2,0),"")</f>
        <v/>
      </c>
      <c r="O1243" s="23" t="str">
        <f t="shared" ca="1" si="80"/>
        <v/>
      </c>
      <c r="P1243" t="str">
        <f t="shared" si="81"/>
        <v/>
      </c>
      <c r="R1243" t="e">
        <f>VLOOKUP(A1243,FORMULA!A:A,1,0)</f>
        <v>#N/A</v>
      </c>
    </row>
    <row r="1244" spans="1:18" x14ac:dyDescent="0.3">
      <c r="A1244" t="s">
        <v>9225</v>
      </c>
      <c r="B1244" t="str">
        <f>IFERROR(VLOOKUP(A1244,'Base ATP'!$1:$1048576,3,0),"")</f>
        <v>CHERY</v>
      </c>
      <c r="C1244" s="19" t="str">
        <f>IFERROR(VLOOKUP(A1244,'Base ATP'!$1:$1048576,4,0),"")</f>
        <v>TIGGO 2</v>
      </c>
      <c r="D1244" s="20">
        <v>7300000</v>
      </c>
      <c r="E1244" s="20">
        <v>5900000</v>
      </c>
      <c r="F1244" s="13" t="s">
        <v>5397</v>
      </c>
      <c r="G1244" s="13">
        <f>IFERROR(IF($F1244="ALTA",$D1244*1.03,
IF($F1244="MEDIA",$D1244*1,
IF($F1244="BAJA",$D1244*0.92,
IF($F1244="LIQUIDAR",_xlfn.XLOOKUP(A1244,Rotación!$A:$A,Rotación!$O:$O,0,0,-1),"")))),"")</f>
        <v>7519000</v>
      </c>
      <c r="H1244" s="13">
        <f>IFERROR(IF($F1244="ALTA",$D1244*1,
IF($F1244="MEDIA",$D1244*0.97,
IF($F1244="BAJA",$D1244*0.9,
IF($F1244="LIQUIDAR",_xlfn.XLOOKUP(A1244,Rotación!$A:$A,Rotación!$O:$O,0,0,-1),"")))),"")</f>
        <v>7300000</v>
      </c>
      <c r="I1244" s="13">
        <f>IFERROR(IF($F1244="ALTA",$D1244*0.97,
IF($F1244="MEDIA",$D1244*0.94,
IF($F1244="BAJA",$D1244*0.87,
IF($F1244="LIQUIDAR",_xlfn.XLOOKUP(A1244,Rotación!$A:$A,Rotación!$O:$O,0,0,-1),"")))),"")</f>
        <v>7081000</v>
      </c>
      <c r="J1244" s="13">
        <f>IFERROR(IF($F1244="ALTA",$D1244*0.94,
IF($F1244="MEDIA",$D1244*0.9,
IF($F1244="BAJA",$D1244*0.85,
IF($F1244="LIQUIDAR",_xlfn.XLOOKUP(A1244,Rotación!$A:$A,Rotación!$O:$O,0,0,-1),"")))),"")</f>
        <v>6862000</v>
      </c>
      <c r="K1244" s="13" t="str">
        <f>_xlfn.XLOOKUP(A1244,Rotación!$A:$A,Rotación!$P:$P,"",0,-1)</f>
        <v/>
      </c>
      <c r="L1244" s="25" t="e">
        <f t="shared" si="78"/>
        <v>#VALUE!</v>
      </c>
      <c r="M1244" s="26">
        <f t="shared" si="79"/>
        <v>0.80821917808219179</v>
      </c>
      <c r="N1244" s="22" t="str">
        <f>IFERROR(VLOOKUP(A1244,'Base ATR'!$1:$1048576,2,0),"")</f>
        <v/>
      </c>
      <c r="O1244" s="23" t="str">
        <f t="shared" ca="1" si="80"/>
        <v/>
      </c>
      <c r="P1244" t="str">
        <f t="shared" si="81"/>
        <v/>
      </c>
      <c r="R1244" t="e">
        <f>VLOOKUP(A1244,FORMULA!A:A,1,0)</f>
        <v>#N/A</v>
      </c>
    </row>
    <row r="1245" spans="1:18" x14ac:dyDescent="0.3">
      <c r="A1245" t="s">
        <v>9227</v>
      </c>
      <c r="B1245" t="str">
        <f>IFERROR(VLOOKUP(A1245,'Base ATP'!$1:$1048576,3,0),"")</f>
        <v>KIA</v>
      </c>
      <c r="C1245" s="19" t="str">
        <f>IFERROR(VLOOKUP(A1245,'Base ATP'!$1:$1048576,4,0),"")</f>
        <v>SELTOS</v>
      </c>
      <c r="D1245" s="20">
        <v>12700000</v>
      </c>
      <c r="E1245" s="20">
        <v>10000000</v>
      </c>
      <c r="F1245" s="13" t="s">
        <v>5397</v>
      </c>
      <c r="G1245" s="13">
        <f>IFERROR(IF($F1245="ALTA",$D1245*1.03,
IF($F1245="MEDIA",$D1245*1,
IF($F1245="BAJA",$D1245*0.92,
IF($F1245="LIQUIDAR",_xlfn.XLOOKUP(A1245,Rotación!$A:$A,Rotación!$O:$O,0,0,-1),"")))),"")</f>
        <v>13081000</v>
      </c>
      <c r="H1245" s="13">
        <f>IFERROR(IF($F1245="ALTA",$D1245*1,
IF($F1245="MEDIA",$D1245*0.97,
IF($F1245="BAJA",$D1245*0.9,
IF($F1245="LIQUIDAR",_xlfn.XLOOKUP(A1245,Rotación!$A:$A,Rotación!$O:$O,0,0,-1),"")))),"")</f>
        <v>12700000</v>
      </c>
      <c r="I1245" s="13">
        <f>IFERROR(IF($F1245="ALTA",$D1245*0.97,
IF($F1245="MEDIA",$D1245*0.94,
IF($F1245="BAJA",$D1245*0.87,
IF($F1245="LIQUIDAR",_xlfn.XLOOKUP(A1245,Rotación!$A:$A,Rotación!$O:$O,0,0,-1),"")))),"")</f>
        <v>12319000</v>
      </c>
      <c r="J1245" s="13">
        <f>IFERROR(IF($F1245="ALTA",$D1245*0.94,
IF($F1245="MEDIA",$D1245*0.9,
IF($F1245="BAJA",$D1245*0.85,
IF($F1245="LIQUIDAR",_xlfn.XLOOKUP(A1245,Rotación!$A:$A,Rotación!$O:$O,0,0,-1),"")))),"")</f>
        <v>11938000</v>
      </c>
      <c r="K1245" s="13" t="str">
        <f>_xlfn.XLOOKUP(A1245,Rotación!$A:$A,Rotación!$P:$P,"",0,-1)</f>
        <v/>
      </c>
      <c r="L1245" s="25" t="e">
        <f t="shared" si="78"/>
        <v>#VALUE!</v>
      </c>
      <c r="M1245" s="26">
        <f t="shared" si="79"/>
        <v>0.78740157480314965</v>
      </c>
      <c r="N1245" s="22" t="str">
        <f>IFERROR(VLOOKUP(A1245,'Base ATR'!$1:$1048576,2,0),"")</f>
        <v/>
      </c>
      <c r="O1245" s="23" t="str">
        <f t="shared" ca="1" si="80"/>
        <v/>
      </c>
      <c r="P1245" t="str">
        <f t="shared" si="81"/>
        <v/>
      </c>
      <c r="R1245" t="e">
        <f>VLOOKUP(A1245,FORMULA!A:A,1,0)</f>
        <v>#N/A</v>
      </c>
    </row>
    <row r="1246" spans="1:18" x14ac:dyDescent="0.3">
      <c r="A1246" t="s">
        <v>9231</v>
      </c>
      <c r="B1246" t="str">
        <f>IFERROR(VLOOKUP(A1246,'Base ATP'!$1:$1048576,3,0),"")</f>
        <v>NISSAN</v>
      </c>
      <c r="C1246" s="19" t="str">
        <f>IFERROR(VLOOKUP(A1246,'Base ATP'!$1:$1048576,4,0),"")</f>
        <v>NEW KICKS</v>
      </c>
      <c r="D1246" s="20">
        <v>13200000</v>
      </c>
      <c r="E1246" s="20">
        <v>11000000</v>
      </c>
      <c r="F1246" s="13" t="s">
        <v>5398</v>
      </c>
      <c r="G1246" s="13">
        <f>IFERROR(IF($F1246="ALTA",$D1246*1.03,
IF($F1246="MEDIA",$D1246*1,
IF($F1246="BAJA",$D1246*0.92,
IF($F1246="LIQUIDAR",_xlfn.XLOOKUP(A1246,Rotación!$A:$A,Rotación!$O:$O,0,0,-1),"")))),"")</f>
        <v>12144000</v>
      </c>
      <c r="H1246" s="13">
        <f>IFERROR(IF($F1246="ALTA",$D1246*1,
IF($F1246="MEDIA",$D1246*0.97,
IF($F1246="BAJA",$D1246*0.9,
IF($F1246="LIQUIDAR",_xlfn.XLOOKUP(A1246,Rotación!$A:$A,Rotación!$O:$O,0,0,-1),"")))),"")</f>
        <v>11880000</v>
      </c>
      <c r="I1246" s="13">
        <f>IFERROR(IF($F1246="ALTA",$D1246*0.97,
IF($F1246="MEDIA",$D1246*0.94,
IF($F1246="BAJA",$D1246*0.87,
IF($F1246="LIQUIDAR",_xlfn.XLOOKUP(A1246,Rotación!$A:$A,Rotación!$O:$O,0,0,-1),"")))),"")</f>
        <v>11484000</v>
      </c>
      <c r="J1246" s="13">
        <f>IFERROR(IF($F1246="ALTA",$D1246*0.94,
IF($F1246="MEDIA",$D1246*0.9,
IF($F1246="BAJA",$D1246*0.85,
IF($F1246="LIQUIDAR",_xlfn.XLOOKUP(A1246,Rotación!$A:$A,Rotación!$O:$O,0,0,-1),"")))),"")</f>
        <v>11220000</v>
      </c>
      <c r="K1246" s="13" t="str">
        <f>_xlfn.XLOOKUP(A1246,Rotación!$A:$A,Rotación!$P:$P,"",0,-1)</f>
        <v/>
      </c>
      <c r="L1246" s="25" t="e">
        <f t="shared" si="78"/>
        <v>#VALUE!</v>
      </c>
      <c r="M1246" s="26">
        <f t="shared" si="79"/>
        <v>0.83333333333333337</v>
      </c>
      <c r="N1246" s="22" t="str">
        <f>IFERROR(VLOOKUP(A1246,'Base ATR'!$1:$1048576,2,0),"")</f>
        <v/>
      </c>
      <c r="O1246" s="23" t="str">
        <f t="shared" ca="1" si="80"/>
        <v/>
      </c>
      <c r="P1246" t="str">
        <f t="shared" si="81"/>
        <v/>
      </c>
      <c r="R1246" t="e">
        <f>VLOOKUP(A1246,FORMULA!A:A,1,0)</f>
        <v>#N/A</v>
      </c>
    </row>
    <row r="1247" spans="1:18" x14ac:dyDescent="0.3">
      <c r="A1247" t="s">
        <v>9195</v>
      </c>
      <c r="B1247" t="str">
        <f>IFERROR(VLOOKUP(A1247,'Base ATP'!$1:$1048576,3,0),"")</f>
        <v>FORD</v>
      </c>
      <c r="C1247" s="19" t="str">
        <f>IFERROR(VLOOKUP(A1247,'Base ATP'!$1:$1048576,4,0),"")</f>
        <v>F-150 NEW</v>
      </c>
      <c r="D1247" s="20">
        <v>44600000</v>
      </c>
      <c r="E1247" s="20">
        <v>36000000</v>
      </c>
      <c r="F1247" s="13" t="s">
        <v>5398</v>
      </c>
      <c r="G1247" s="13">
        <f>IFERROR(IF($F1247="ALTA",$D1247*1.03,
IF($F1247="MEDIA",$D1247*1,
IF($F1247="BAJA",$D1247*0.92,
IF($F1247="LIQUIDAR",_xlfn.XLOOKUP(A1247,Rotación!$A:$A,Rotación!$O:$O,0,0,-1),"")))),"")</f>
        <v>41032000</v>
      </c>
      <c r="H1247" s="13">
        <f>IFERROR(IF($F1247="ALTA",$D1247*1,
IF($F1247="MEDIA",$D1247*0.97,
IF($F1247="BAJA",$D1247*0.9,
IF($F1247="LIQUIDAR",_xlfn.XLOOKUP(A1247,Rotación!$A:$A,Rotación!$O:$O,0,0,-1),"")))),"")</f>
        <v>40140000</v>
      </c>
      <c r="I1247" s="13">
        <f>IFERROR(IF($F1247="ALTA",$D1247*0.97,
IF($F1247="MEDIA",$D1247*0.94,
IF($F1247="BAJA",$D1247*0.87,
IF($F1247="LIQUIDAR",_xlfn.XLOOKUP(A1247,Rotación!$A:$A,Rotación!$O:$O,0,0,-1),"")))),"")</f>
        <v>38802000</v>
      </c>
      <c r="J1247" s="13">
        <f>IFERROR(IF($F1247="ALTA",$D1247*0.94,
IF($F1247="MEDIA",$D1247*0.9,
IF($F1247="BAJA",$D1247*0.85,
IF($F1247="LIQUIDAR",_xlfn.XLOOKUP(A1247,Rotación!$A:$A,Rotación!$O:$O,0,0,-1),"")))),"")</f>
        <v>37910000</v>
      </c>
      <c r="K1247" s="13" t="str">
        <f>_xlfn.XLOOKUP(A1247,Rotación!$A:$A,Rotación!$P:$P,"",0,-1)</f>
        <v/>
      </c>
      <c r="L1247" s="25" t="e">
        <f t="shared" si="78"/>
        <v>#VALUE!</v>
      </c>
      <c r="M1247" s="26">
        <f t="shared" si="79"/>
        <v>0.80717488789237668</v>
      </c>
      <c r="N1247" s="22" t="str">
        <f>IFERROR(VLOOKUP(A1247,'Base ATR'!$1:$1048576,2,0),"")</f>
        <v/>
      </c>
      <c r="O1247" s="23" t="str">
        <f t="shared" ca="1" si="80"/>
        <v/>
      </c>
      <c r="P1247" t="str">
        <f t="shared" si="81"/>
        <v/>
      </c>
      <c r="R1247" t="e">
        <f>VLOOKUP(A1247,FORMULA!A:A,1,0)</f>
        <v>#N/A</v>
      </c>
    </row>
    <row r="1248" spans="1:18" x14ac:dyDescent="0.3">
      <c r="A1248" t="s">
        <v>8624</v>
      </c>
      <c r="B1248" t="str">
        <f>IFERROR(VLOOKUP(A1248,'Base ATP'!$1:$1048576,3,0),"")</f>
        <v>NISSAN</v>
      </c>
      <c r="C1248" s="19" t="str">
        <f>IFERROR(VLOOKUP(A1248,'Base ATP'!$1:$1048576,4,0),"")</f>
        <v>NUEVA X-TRAIL</v>
      </c>
      <c r="D1248" s="20">
        <v>15300000</v>
      </c>
      <c r="E1248" s="20">
        <v>12000000</v>
      </c>
      <c r="F1248" s="13" t="s">
        <v>5398</v>
      </c>
      <c r="G1248" s="13">
        <f>IFERROR(IF($F1248="ALTA",$D1248*1.03,
IF($F1248="MEDIA",$D1248*1,
IF($F1248="BAJA",$D1248*0.92,
IF($F1248="LIQUIDAR",_xlfn.XLOOKUP(A1248,Rotación!$A:$A,Rotación!$O:$O,0,0,-1),"")))),"")</f>
        <v>14076000</v>
      </c>
      <c r="H1248" s="13">
        <f>IFERROR(IF($F1248="ALTA",$D1248*1,
IF($F1248="MEDIA",$D1248*0.97,
IF($F1248="BAJA",$D1248*0.9,
IF($F1248="LIQUIDAR",_xlfn.XLOOKUP(A1248,Rotación!$A:$A,Rotación!$O:$O,0,0,-1),"")))),"")</f>
        <v>13770000</v>
      </c>
      <c r="I1248" s="13">
        <f>IFERROR(IF($F1248="ALTA",$D1248*0.97,
IF($F1248="MEDIA",$D1248*0.94,
IF($F1248="BAJA",$D1248*0.87,
IF($F1248="LIQUIDAR",_xlfn.XLOOKUP(A1248,Rotación!$A:$A,Rotación!$O:$O,0,0,-1),"")))),"")</f>
        <v>13311000</v>
      </c>
      <c r="J1248" s="13">
        <f>IFERROR(IF($F1248="ALTA",$D1248*0.94,
IF($F1248="MEDIA",$D1248*0.9,
IF($F1248="BAJA",$D1248*0.85,
IF($F1248="LIQUIDAR",_xlfn.XLOOKUP(A1248,Rotación!$A:$A,Rotación!$O:$O,0,0,-1),"")))),"")</f>
        <v>13005000</v>
      </c>
      <c r="K1248" s="13" t="str">
        <f>_xlfn.XLOOKUP(A1248,Rotación!$A:$A,Rotación!$P:$P,"",0,-1)</f>
        <v/>
      </c>
      <c r="L1248" s="25" t="e">
        <f t="shared" si="78"/>
        <v>#VALUE!</v>
      </c>
      <c r="M1248" s="26">
        <f t="shared" si="79"/>
        <v>0.78431372549019607</v>
      </c>
      <c r="N1248" s="22">
        <f>IFERROR(VLOOKUP(A1248,'Base ATR'!$1:$1048576,2,0),"")</f>
        <v>46172.436111111114</v>
      </c>
      <c r="O1248" s="23">
        <f t="shared" ca="1" si="80"/>
        <v>53.56388888888614</v>
      </c>
      <c r="P1248" t="str">
        <f t="shared" si="81"/>
        <v>SOBRE MERCADO</v>
      </c>
      <c r="R1248" t="e">
        <f>VLOOKUP(A1248,FORMULA!A:A,1,0)</f>
        <v>#N/A</v>
      </c>
    </row>
    <row r="1249" spans="1:18" x14ac:dyDescent="0.3">
      <c r="A1249" t="s">
        <v>8061</v>
      </c>
      <c r="B1249" t="str">
        <f>IFERROR(VLOOKUP(A1249,'Base ATP'!$1:$1048576,3,0),"")</f>
        <v>NISSAN</v>
      </c>
      <c r="C1249" s="19" t="str">
        <f>IFERROR(VLOOKUP(A1249,'Base ATP'!$1:$1048576,4,0),"")</f>
        <v>NEW QASHQAI</v>
      </c>
      <c r="D1249" s="20">
        <v>9400000</v>
      </c>
      <c r="E1249" s="20">
        <v>7800000</v>
      </c>
      <c r="F1249" s="13" t="s">
        <v>5397</v>
      </c>
      <c r="G1249" s="13">
        <f>IFERROR(IF($F1249="ALTA",$D1249*1.03,
IF($F1249="MEDIA",$D1249*1,
IF($F1249="BAJA",$D1249*0.92,
IF($F1249="LIQUIDAR",_xlfn.XLOOKUP(A1249,Rotación!$A:$A,Rotación!$O:$O,0,0,-1),"")))),"")</f>
        <v>9682000</v>
      </c>
      <c r="H1249" s="13">
        <f>IFERROR(IF($F1249="ALTA",$D1249*1,
IF($F1249="MEDIA",$D1249*0.97,
IF($F1249="BAJA",$D1249*0.9,
IF($F1249="LIQUIDAR",_xlfn.XLOOKUP(A1249,Rotación!$A:$A,Rotación!$O:$O,0,0,-1),"")))),"")</f>
        <v>9400000</v>
      </c>
      <c r="I1249" s="13">
        <f>IFERROR(IF($F1249="ALTA",$D1249*0.97,
IF($F1249="MEDIA",$D1249*0.94,
IF($F1249="BAJA",$D1249*0.87,
IF($F1249="LIQUIDAR",_xlfn.XLOOKUP(A1249,Rotación!$A:$A,Rotación!$O:$O,0,0,-1),"")))),"")</f>
        <v>9118000</v>
      </c>
      <c r="J1249" s="13">
        <f>IFERROR(IF($F1249="ALTA",$D1249*0.94,
IF($F1249="MEDIA",$D1249*0.9,
IF($F1249="BAJA",$D1249*0.85,
IF($F1249="LIQUIDAR",_xlfn.XLOOKUP(A1249,Rotación!$A:$A,Rotación!$O:$O,0,0,-1),"")))),"")</f>
        <v>8836000</v>
      </c>
      <c r="K1249" s="13" t="str">
        <f>_xlfn.XLOOKUP(A1249,Rotación!$A:$A,Rotación!$P:$P,"",0,-1)</f>
        <v/>
      </c>
      <c r="L1249" s="25" t="e">
        <f t="shared" si="78"/>
        <v>#VALUE!</v>
      </c>
      <c r="M1249" s="26">
        <f t="shared" si="79"/>
        <v>0.82978723404255317</v>
      </c>
      <c r="N1249" s="22" t="str">
        <f>IFERROR(VLOOKUP(A1249,'Base ATR'!$1:$1048576,2,0),"")</f>
        <v/>
      </c>
      <c r="O1249" s="23" t="str">
        <f t="shared" ca="1" si="80"/>
        <v/>
      </c>
      <c r="P1249" t="str">
        <f t="shared" si="81"/>
        <v/>
      </c>
      <c r="R1249" t="e">
        <f>VLOOKUP(A1249,FORMULA!A:A,1,0)</f>
        <v>#N/A</v>
      </c>
    </row>
    <row r="1250" spans="1:18" x14ac:dyDescent="0.3">
      <c r="A1250" t="s">
        <v>9238</v>
      </c>
      <c r="B1250" t="str">
        <f>IFERROR(VLOOKUP(A1250,'Base ATP'!$1:$1048576,3,0),"")</f>
        <v>FORD</v>
      </c>
      <c r="C1250" s="19" t="str">
        <f>IFERROR(VLOOKUP(A1250,'Base ATP'!$1:$1048576,4,0),"")</f>
        <v>NUEVA TERRITORY</v>
      </c>
      <c r="D1250" s="20">
        <v>15400000</v>
      </c>
      <c r="E1250" s="20">
        <v>12500000</v>
      </c>
      <c r="F1250" s="13" t="s">
        <v>5397</v>
      </c>
      <c r="G1250" s="13">
        <f>IFERROR(IF($F1250="ALTA",$D1250*1.03,
IF($F1250="MEDIA",$D1250*1,
IF($F1250="BAJA",$D1250*0.92,
IF($F1250="LIQUIDAR",_xlfn.XLOOKUP(A1250,Rotación!$A:$A,Rotación!$O:$O,0,0,-1),"")))),"")</f>
        <v>15862000</v>
      </c>
      <c r="H1250" s="13">
        <f>IFERROR(IF($F1250="ALTA",$D1250*1,
IF($F1250="MEDIA",$D1250*0.97,
IF($F1250="BAJA",$D1250*0.9,
IF($F1250="LIQUIDAR",_xlfn.XLOOKUP(A1250,Rotación!$A:$A,Rotación!$O:$O,0,0,-1),"")))),"")</f>
        <v>15400000</v>
      </c>
      <c r="I1250" s="13">
        <f>IFERROR(IF($F1250="ALTA",$D1250*0.97,
IF($F1250="MEDIA",$D1250*0.94,
IF($F1250="BAJA",$D1250*0.87,
IF($F1250="LIQUIDAR",_xlfn.XLOOKUP(A1250,Rotación!$A:$A,Rotación!$O:$O,0,0,-1),"")))),"")</f>
        <v>14938000</v>
      </c>
      <c r="J1250" s="13">
        <f>IFERROR(IF($F1250="ALTA",$D1250*0.94,
IF($F1250="MEDIA",$D1250*0.9,
IF($F1250="BAJA",$D1250*0.85,
IF($F1250="LIQUIDAR",_xlfn.XLOOKUP(A1250,Rotación!$A:$A,Rotación!$O:$O,0,0,-1),"")))),"")</f>
        <v>14476000</v>
      </c>
      <c r="K1250" s="13" t="str">
        <f>_xlfn.XLOOKUP(A1250,Rotación!$A:$A,Rotación!$P:$P,"",0,-1)</f>
        <v/>
      </c>
      <c r="L1250" s="25" t="e">
        <f t="shared" si="78"/>
        <v>#VALUE!</v>
      </c>
      <c r="M1250" s="26">
        <f t="shared" si="79"/>
        <v>0.81168831168831168</v>
      </c>
      <c r="N1250" s="22" t="str">
        <f>IFERROR(VLOOKUP(A1250,'Base ATR'!$1:$1048576,2,0),"")</f>
        <v/>
      </c>
      <c r="O1250" s="23" t="str">
        <f t="shared" ca="1" si="80"/>
        <v/>
      </c>
      <c r="P1250" t="str">
        <f t="shared" si="81"/>
        <v/>
      </c>
      <c r="R1250" t="e">
        <f>VLOOKUP(A1250,FORMULA!A:A,1,0)</f>
        <v>#N/A</v>
      </c>
    </row>
    <row r="1251" spans="1:18" x14ac:dyDescent="0.3">
      <c r="A1251" t="s">
        <v>9240</v>
      </c>
      <c r="B1251" t="str">
        <f>IFERROR(VLOOKUP(A1251,'Base ATP'!$1:$1048576,3,0),"")</f>
        <v>RAM</v>
      </c>
      <c r="C1251" s="19" t="str">
        <f>IFERROR(VLOOKUP(A1251,'Base ATP'!$1:$1048576,4,0),"")</f>
        <v>NEW 2500</v>
      </c>
      <c r="D1251" s="20">
        <v>72000000</v>
      </c>
      <c r="E1251" s="20">
        <v>60000000</v>
      </c>
      <c r="F1251" s="13" t="s">
        <v>5397</v>
      </c>
      <c r="G1251" s="13">
        <f>IFERROR(IF($F1251="ALTA",$D1251*1.03,
IF($F1251="MEDIA",$D1251*1,
IF($F1251="BAJA",$D1251*0.92,
IF($F1251="LIQUIDAR",_xlfn.XLOOKUP(A1251,Rotación!$A:$A,Rotación!$O:$O,0,0,-1),"")))),"")</f>
        <v>74160000</v>
      </c>
      <c r="H1251" s="13">
        <f>IFERROR(IF($F1251="ALTA",$D1251*1,
IF($F1251="MEDIA",$D1251*0.97,
IF($F1251="BAJA",$D1251*0.9,
IF($F1251="LIQUIDAR",_xlfn.XLOOKUP(A1251,Rotación!$A:$A,Rotación!$O:$O,0,0,-1),"")))),"")</f>
        <v>72000000</v>
      </c>
      <c r="I1251" s="13">
        <f>IFERROR(IF($F1251="ALTA",$D1251*0.97,
IF($F1251="MEDIA",$D1251*0.94,
IF($F1251="BAJA",$D1251*0.87,
IF($F1251="LIQUIDAR",_xlfn.XLOOKUP(A1251,Rotación!$A:$A,Rotación!$O:$O,0,0,-1),"")))),"")</f>
        <v>69840000</v>
      </c>
      <c r="J1251" s="13">
        <f>IFERROR(IF($F1251="ALTA",$D1251*0.94,
IF($F1251="MEDIA",$D1251*0.9,
IF($F1251="BAJA",$D1251*0.85,
IF($F1251="LIQUIDAR",_xlfn.XLOOKUP(A1251,Rotación!$A:$A,Rotación!$O:$O,0,0,-1),"")))),"")</f>
        <v>67680000</v>
      </c>
      <c r="K1251" s="13" t="str">
        <f>_xlfn.XLOOKUP(A1251,Rotación!$A:$A,Rotación!$P:$P,"",0,-1)</f>
        <v/>
      </c>
      <c r="L1251" s="25" t="e">
        <f t="shared" si="78"/>
        <v>#VALUE!</v>
      </c>
      <c r="M1251" s="26">
        <f t="shared" si="79"/>
        <v>0.83333333333333337</v>
      </c>
      <c r="N1251" s="22" t="str">
        <f>IFERROR(VLOOKUP(A1251,'Base ATR'!$1:$1048576,2,0),"")</f>
        <v/>
      </c>
      <c r="O1251" s="23" t="str">
        <f t="shared" ca="1" si="80"/>
        <v/>
      </c>
      <c r="P1251" t="str">
        <f t="shared" si="81"/>
        <v/>
      </c>
      <c r="R1251" t="e">
        <f>VLOOKUP(A1251,FORMULA!A:A,1,0)</f>
        <v>#N/A</v>
      </c>
    </row>
    <row r="1252" spans="1:18" x14ac:dyDescent="0.3">
      <c r="A1252" t="s">
        <v>258</v>
      </c>
      <c r="B1252" t="str">
        <f>IFERROR(VLOOKUP(A1252,'Base ATP'!$1:$1048576,3,0),"")</f>
        <v/>
      </c>
      <c r="C1252" s="19" t="str">
        <f>IFERROR(VLOOKUP(A1252,'Base ATP'!$1:$1048576,4,0),"")</f>
        <v/>
      </c>
      <c r="D1252" s="20">
        <v>29000000</v>
      </c>
      <c r="E1252" s="20">
        <v>21000000</v>
      </c>
      <c r="F1252" s="13" t="s">
        <v>5398</v>
      </c>
      <c r="G1252" s="13">
        <f>IFERROR(IF($F1252="ALTA",$D1252*1.03,
IF($F1252="MEDIA",$D1252*1,
IF($F1252="BAJA",$D1252*0.92,
IF($F1252="LIQUIDAR",_xlfn.XLOOKUP(A1252,Rotación!$A:$A,Rotación!$O:$O,0,0,-1),"")))),"")</f>
        <v>26680000</v>
      </c>
      <c r="H1252" s="13">
        <f>IFERROR(IF($F1252="ALTA",$D1252*1,
IF($F1252="MEDIA",$D1252*0.97,
IF($F1252="BAJA",$D1252*0.9,
IF($F1252="LIQUIDAR",_xlfn.XLOOKUP(A1252,Rotación!$A:$A,Rotación!$O:$O,0,0,-1),"")))),"")</f>
        <v>26100000</v>
      </c>
      <c r="I1252" s="13">
        <f>IFERROR(IF($F1252="ALTA",$D1252*0.97,
IF($F1252="MEDIA",$D1252*0.94,
IF($F1252="BAJA",$D1252*0.87,
IF($F1252="LIQUIDAR",_xlfn.XLOOKUP(A1252,Rotación!$A:$A,Rotación!$O:$O,0,0,-1),"")))),"")</f>
        <v>25230000</v>
      </c>
      <c r="J1252" s="13">
        <f>IFERROR(IF($F1252="ALTA",$D1252*0.94,
IF($F1252="MEDIA",$D1252*0.9,
IF($F1252="BAJA",$D1252*0.85,
IF($F1252="LIQUIDAR",_xlfn.XLOOKUP(A1252,Rotación!$A:$A,Rotación!$O:$O,0,0,-1),"")))),"")</f>
        <v>24650000</v>
      </c>
      <c r="K1252" s="13" t="str">
        <f>_xlfn.XLOOKUP(A1252,Rotación!$A:$A,Rotación!$P:$P,"",0,-1)</f>
        <v/>
      </c>
      <c r="L1252" s="25" t="e">
        <f t="shared" si="78"/>
        <v>#VALUE!</v>
      </c>
      <c r="M1252" s="26">
        <f t="shared" si="79"/>
        <v>0.72413793103448276</v>
      </c>
      <c r="N1252" s="22" t="str">
        <f>IFERROR(VLOOKUP(A1252,'Base ATR'!$1:$1048576,2,0),"")</f>
        <v/>
      </c>
      <c r="O1252" s="23" t="str">
        <f t="shared" ca="1" si="80"/>
        <v/>
      </c>
      <c r="P1252" t="str">
        <f t="shared" si="81"/>
        <v/>
      </c>
      <c r="R1252" t="e">
        <f>VLOOKUP(A1252,FORMULA!A:A,1,0)</f>
        <v>#N/A</v>
      </c>
    </row>
    <row r="1253" spans="1:18" x14ac:dyDescent="0.3">
      <c r="A1253" t="s">
        <v>8649</v>
      </c>
      <c r="B1253" t="str">
        <f>IFERROR(VLOOKUP(A1253,'Base ATP'!$1:$1048576,3,0),"")</f>
        <v>CHERY</v>
      </c>
      <c r="C1253" s="19" t="str">
        <f>IFERROR(VLOOKUP(A1253,'Base ATP'!$1:$1048576,4,0),"")</f>
        <v>TIGGO 2</v>
      </c>
      <c r="D1253" s="20">
        <v>8300000</v>
      </c>
      <c r="E1253" s="20">
        <v>7100000</v>
      </c>
      <c r="F1253" s="13" t="s">
        <v>4033</v>
      </c>
      <c r="G1253" s="13">
        <f>IFERROR(IF($F1253="ALTA",$D1253*1.03,
IF($F1253="MEDIA",$D1253*1,
IF($F1253="BAJA",$D1253*0.92,
IF($F1253="LIQUIDAR",_xlfn.XLOOKUP(A1253,Rotación!$A:$A,Rotación!$O:$O,0,0,-1),"")))),"")</f>
        <v>8300000</v>
      </c>
      <c r="H1253" s="13">
        <f>IFERROR(IF($F1253="ALTA",$D1253*1,
IF($F1253="MEDIA",$D1253*0.97,
IF($F1253="BAJA",$D1253*0.9,
IF($F1253="LIQUIDAR",_xlfn.XLOOKUP(A1253,Rotación!$A:$A,Rotación!$O:$O,0,0,-1),"")))),"")</f>
        <v>8051000</v>
      </c>
      <c r="I1253" s="13">
        <f>IFERROR(IF($F1253="ALTA",$D1253*0.97,
IF($F1253="MEDIA",$D1253*0.94,
IF($F1253="BAJA",$D1253*0.87,
IF($F1253="LIQUIDAR",_xlfn.XLOOKUP(A1253,Rotación!$A:$A,Rotación!$O:$O,0,0,-1),"")))),"")</f>
        <v>7802000</v>
      </c>
      <c r="J1253" s="13">
        <f>IFERROR(IF($F1253="ALTA",$D1253*0.94,
IF($F1253="MEDIA",$D1253*0.9,
IF($F1253="BAJA",$D1253*0.85,
IF($F1253="LIQUIDAR",_xlfn.XLOOKUP(A1253,Rotación!$A:$A,Rotación!$O:$O,0,0,-1),"")))),"")</f>
        <v>7470000</v>
      </c>
      <c r="K1253" s="13" t="str">
        <f>_xlfn.XLOOKUP(A1253,Rotación!$A:$A,Rotación!$P:$P,"",0,-1)</f>
        <v/>
      </c>
      <c r="L1253" s="25" t="e">
        <f t="shared" si="78"/>
        <v>#VALUE!</v>
      </c>
      <c r="M1253" s="26">
        <f t="shared" si="79"/>
        <v>0.85542168674698793</v>
      </c>
      <c r="N1253" s="22">
        <f>IFERROR(VLOOKUP(A1253,'Base ATR'!$1:$1048576,2,0),"")</f>
        <v>46168.393750000003</v>
      </c>
      <c r="O1253" s="23">
        <f t="shared" ca="1" si="80"/>
        <v>57.60624999999709</v>
      </c>
      <c r="P1253" t="str">
        <f t="shared" si="81"/>
        <v>SOBRE MERCADO</v>
      </c>
      <c r="R1253" t="e">
        <f>VLOOKUP(A1253,FORMULA!A:A,1,0)</f>
        <v>#N/A</v>
      </c>
    </row>
    <row r="1254" spans="1:18" x14ac:dyDescent="0.3">
      <c r="A1254" t="s">
        <v>8700</v>
      </c>
      <c r="B1254" t="str">
        <f>IFERROR(VLOOKUP(A1254,'Base ATP'!$1:$1048576,3,0),"")</f>
        <v>CHERY</v>
      </c>
      <c r="C1254" s="19" t="str">
        <f>IFERROR(VLOOKUP(A1254,'Base ATP'!$1:$1048576,4,0),"")</f>
        <v>TIGGO 3</v>
      </c>
      <c r="D1254" s="20">
        <v>7900000</v>
      </c>
      <c r="E1254" s="20">
        <v>6600000</v>
      </c>
      <c r="F1254" s="13" t="s">
        <v>4033</v>
      </c>
      <c r="G1254" s="13">
        <f>IFERROR(IF($F1254="ALTA",$D1254*1.03,
IF($F1254="MEDIA",$D1254*1,
IF($F1254="BAJA",$D1254*0.92,
IF($F1254="LIQUIDAR",_xlfn.XLOOKUP(A1254,Rotación!$A:$A,Rotación!$O:$O,0,0,-1),"")))),"")</f>
        <v>7900000</v>
      </c>
      <c r="H1254" s="13">
        <f>IFERROR(IF($F1254="ALTA",$D1254*1,
IF($F1254="MEDIA",$D1254*0.97,
IF($F1254="BAJA",$D1254*0.9,
IF($F1254="LIQUIDAR",_xlfn.XLOOKUP(A1254,Rotación!$A:$A,Rotación!$O:$O,0,0,-1),"")))),"")</f>
        <v>7663000</v>
      </c>
      <c r="I1254" s="13">
        <f>IFERROR(IF($F1254="ALTA",$D1254*0.97,
IF($F1254="MEDIA",$D1254*0.94,
IF($F1254="BAJA",$D1254*0.87,
IF($F1254="LIQUIDAR",_xlfn.XLOOKUP(A1254,Rotación!$A:$A,Rotación!$O:$O,0,0,-1),"")))),"")</f>
        <v>7426000</v>
      </c>
      <c r="J1254" s="13">
        <f>IFERROR(IF($F1254="ALTA",$D1254*0.94,
IF($F1254="MEDIA",$D1254*0.9,
IF($F1254="BAJA",$D1254*0.85,
IF($F1254="LIQUIDAR",_xlfn.XLOOKUP(A1254,Rotación!$A:$A,Rotación!$O:$O,0,0,-1),"")))),"")</f>
        <v>7110000</v>
      </c>
      <c r="K1254" s="13" t="str">
        <f>_xlfn.XLOOKUP(A1254,Rotación!$A:$A,Rotación!$P:$P,"",0,-1)</f>
        <v/>
      </c>
      <c r="L1254" s="25" t="e">
        <f t="shared" si="78"/>
        <v>#VALUE!</v>
      </c>
      <c r="M1254" s="26">
        <f t="shared" si="79"/>
        <v>0.83544303797468356</v>
      </c>
      <c r="N1254" s="22">
        <f>IFERROR(VLOOKUP(A1254,'Base ATR'!$1:$1048576,2,0),"")</f>
        <v>46168.785416666666</v>
      </c>
      <c r="O1254" s="23">
        <f t="shared" ca="1" si="80"/>
        <v>57.214583333334303</v>
      </c>
      <c r="P1254" t="str">
        <f t="shared" si="81"/>
        <v>SOBRE MERCADO</v>
      </c>
      <c r="R1254" t="e">
        <f>VLOOKUP(A1254,FORMULA!A:A,1,0)</f>
        <v>#N/A</v>
      </c>
    </row>
    <row r="1255" spans="1:18" x14ac:dyDescent="0.3">
      <c r="A1255" t="s">
        <v>8703</v>
      </c>
      <c r="B1255" t="str">
        <f>IFERROR(VLOOKUP(A1255,'Base ATP'!$1:$1048576,3,0),"")</f>
        <v>MITSUBISHI</v>
      </c>
      <c r="C1255" s="19" t="str">
        <f>IFERROR(VLOOKUP(A1255,'Base ATP'!$1:$1048576,4,0),"")</f>
        <v>L200 NEW</v>
      </c>
      <c r="D1255" s="20">
        <v>12700000</v>
      </c>
      <c r="E1255" s="20">
        <v>9800000</v>
      </c>
      <c r="F1255" s="13" t="s">
        <v>4033</v>
      </c>
      <c r="G1255" s="13">
        <f>IFERROR(IF($F1255="ALTA",$D1255*1.03,
IF($F1255="MEDIA",$D1255*1,
IF($F1255="BAJA",$D1255*0.92,
IF($F1255="LIQUIDAR",_xlfn.XLOOKUP(A1255,Rotación!$A:$A,Rotación!$O:$O,0,0,-1),"")))),"")</f>
        <v>12700000</v>
      </c>
      <c r="H1255" s="13">
        <f>IFERROR(IF($F1255="ALTA",$D1255*1,
IF($F1255="MEDIA",$D1255*0.97,
IF($F1255="BAJA",$D1255*0.9,
IF($F1255="LIQUIDAR",_xlfn.XLOOKUP(A1255,Rotación!$A:$A,Rotación!$O:$O,0,0,-1),"")))),"")</f>
        <v>12319000</v>
      </c>
      <c r="I1255" s="13">
        <f>IFERROR(IF($F1255="ALTA",$D1255*0.97,
IF($F1255="MEDIA",$D1255*0.94,
IF($F1255="BAJA",$D1255*0.87,
IF($F1255="LIQUIDAR",_xlfn.XLOOKUP(A1255,Rotación!$A:$A,Rotación!$O:$O,0,0,-1),"")))),"")</f>
        <v>11938000</v>
      </c>
      <c r="J1255" s="13">
        <f>IFERROR(IF($F1255="ALTA",$D1255*0.94,
IF($F1255="MEDIA",$D1255*0.9,
IF($F1255="BAJA",$D1255*0.85,
IF($F1255="LIQUIDAR",_xlfn.XLOOKUP(A1255,Rotación!$A:$A,Rotación!$O:$O,0,0,-1),"")))),"")</f>
        <v>11430000</v>
      </c>
      <c r="K1255" s="13" t="str">
        <f>_xlfn.XLOOKUP(A1255,Rotación!$A:$A,Rotación!$P:$P,"",0,-1)</f>
        <v/>
      </c>
      <c r="L1255" s="25" t="e">
        <f t="shared" si="78"/>
        <v>#VALUE!</v>
      </c>
      <c r="M1255" s="26">
        <f t="shared" si="79"/>
        <v>0.77165354330708658</v>
      </c>
      <c r="N1255" s="22">
        <f>IFERROR(VLOOKUP(A1255,'Base ATR'!$1:$1048576,2,0),"")</f>
        <v>46164.728472222225</v>
      </c>
      <c r="O1255" s="23">
        <f t="shared" ca="1" si="80"/>
        <v>61.271527777775191</v>
      </c>
      <c r="P1255" t="str">
        <f t="shared" si="81"/>
        <v>SOBRE MERCADO</v>
      </c>
      <c r="R1255" t="e">
        <f>VLOOKUP(A1255,FORMULA!A:A,1,0)</f>
        <v>#N/A</v>
      </c>
    </row>
    <row r="1256" spans="1:18" x14ac:dyDescent="0.3">
      <c r="A1256" t="s">
        <v>9250</v>
      </c>
      <c r="B1256" t="str">
        <f>IFERROR(VLOOKUP(A1256,'Base ATP'!$1:$1048576,3,0),"")</f>
        <v>KIA</v>
      </c>
      <c r="C1256" s="19" t="str">
        <f>IFERROR(VLOOKUP(A1256,'Base ATP'!$1:$1048576,4,0),"")</f>
        <v>SOLUTO</v>
      </c>
      <c r="D1256" s="20">
        <v>8400000</v>
      </c>
      <c r="E1256" s="20">
        <v>6550000</v>
      </c>
      <c r="F1256" s="13" t="s">
        <v>4033</v>
      </c>
      <c r="G1256" s="13">
        <f>IFERROR(IF($F1256="ALTA",$D1256*1.03,
IF($F1256="MEDIA",$D1256*1,
IF($F1256="BAJA",$D1256*0.92,
IF($F1256="LIQUIDAR",_xlfn.XLOOKUP(A1256,Rotación!$A:$A,Rotación!$O:$O,0,0,-1),"")))),"")</f>
        <v>8400000</v>
      </c>
      <c r="H1256" s="13">
        <f>IFERROR(IF($F1256="ALTA",$D1256*1,
IF($F1256="MEDIA",$D1256*0.97,
IF($F1256="BAJA",$D1256*0.9,
IF($F1256="LIQUIDAR",_xlfn.XLOOKUP(A1256,Rotación!$A:$A,Rotación!$O:$O,0,0,-1),"")))),"")</f>
        <v>8148000</v>
      </c>
      <c r="I1256" s="13">
        <f>IFERROR(IF($F1256="ALTA",$D1256*0.97,
IF($F1256="MEDIA",$D1256*0.94,
IF($F1256="BAJA",$D1256*0.87,
IF($F1256="LIQUIDAR",_xlfn.XLOOKUP(A1256,Rotación!$A:$A,Rotación!$O:$O,0,0,-1),"")))),"")</f>
        <v>7896000</v>
      </c>
      <c r="J1256" s="13">
        <f>IFERROR(IF($F1256="ALTA",$D1256*0.94,
IF($F1256="MEDIA",$D1256*0.9,
IF($F1256="BAJA",$D1256*0.85,
IF($F1256="LIQUIDAR",_xlfn.XLOOKUP(A1256,Rotación!$A:$A,Rotación!$O:$O,0,0,-1),"")))),"")</f>
        <v>7560000</v>
      </c>
      <c r="K1256" s="13" t="str">
        <f>_xlfn.XLOOKUP(A1256,Rotación!$A:$A,Rotación!$P:$P,"",0,-1)</f>
        <v/>
      </c>
      <c r="L1256" s="25" t="e">
        <f t="shared" si="78"/>
        <v>#VALUE!</v>
      </c>
      <c r="M1256" s="26">
        <f t="shared" si="79"/>
        <v>0.77976190476190477</v>
      </c>
      <c r="N1256" s="22" t="str">
        <f>IFERROR(VLOOKUP(A1256,'Base ATR'!$1:$1048576,2,0),"")</f>
        <v/>
      </c>
      <c r="O1256" s="23" t="str">
        <f t="shared" ca="1" si="80"/>
        <v/>
      </c>
      <c r="P1256" t="str">
        <f t="shared" si="81"/>
        <v/>
      </c>
      <c r="R1256" t="e">
        <f>VLOOKUP(A1256,FORMULA!A:A,1,0)</f>
        <v>#N/A</v>
      </c>
    </row>
    <row r="1257" spans="1:18" x14ac:dyDescent="0.3">
      <c r="A1257" t="s">
        <v>8702</v>
      </c>
      <c r="B1257" t="str">
        <f>IFERROR(VLOOKUP(A1257,'Base ATP'!$1:$1048576,3,0),"")</f>
        <v>CHANGAN</v>
      </c>
      <c r="C1257" s="19" t="str">
        <f>IFERROR(VLOOKUP(A1257,'Base ATP'!$1:$1048576,4,0),"")</f>
        <v>CX70</v>
      </c>
      <c r="D1257" s="20">
        <v>9400000</v>
      </c>
      <c r="E1257" s="20">
        <v>7700000</v>
      </c>
      <c r="F1257" s="13" t="s">
        <v>4033</v>
      </c>
      <c r="G1257" s="13">
        <f>IFERROR(IF($F1257="ALTA",$D1257*1.03,
IF($F1257="MEDIA",$D1257*1,
IF($F1257="BAJA",$D1257*0.92,
IF($F1257="LIQUIDAR",_xlfn.XLOOKUP(A1257,Rotación!$A:$A,Rotación!$O:$O,0,0,-1),"")))),"")</f>
        <v>9400000</v>
      </c>
      <c r="H1257" s="13">
        <f>IFERROR(IF($F1257="ALTA",$D1257*1,
IF($F1257="MEDIA",$D1257*0.97,
IF($F1257="BAJA",$D1257*0.9,
IF($F1257="LIQUIDAR",_xlfn.XLOOKUP(A1257,Rotación!$A:$A,Rotación!$O:$O,0,0,-1),"")))),"")</f>
        <v>9118000</v>
      </c>
      <c r="I1257" s="13">
        <f>IFERROR(IF($F1257="ALTA",$D1257*0.97,
IF($F1257="MEDIA",$D1257*0.94,
IF($F1257="BAJA",$D1257*0.87,
IF($F1257="LIQUIDAR",_xlfn.XLOOKUP(A1257,Rotación!$A:$A,Rotación!$O:$O,0,0,-1),"")))),"")</f>
        <v>8836000</v>
      </c>
      <c r="J1257" s="13">
        <f>IFERROR(IF($F1257="ALTA",$D1257*0.94,
IF($F1257="MEDIA",$D1257*0.9,
IF($F1257="BAJA",$D1257*0.85,
IF($F1257="LIQUIDAR",_xlfn.XLOOKUP(A1257,Rotación!$A:$A,Rotación!$O:$O,0,0,-1),"")))),"")</f>
        <v>8460000</v>
      </c>
      <c r="K1257" s="13" t="str">
        <f>_xlfn.XLOOKUP(A1257,Rotación!$A:$A,Rotación!$P:$P,"",0,-1)</f>
        <v/>
      </c>
      <c r="L1257" s="25" t="e">
        <f t="shared" si="78"/>
        <v>#VALUE!</v>
      </c>
      <c r="M1257" s="26">
        <f t="shared" si="79"/>
        <v>0.81914893617021278</v>
      </c>
      <c r="N1257" s="22">
        <f>IFERROR(VLOOKUP(A1257,'Base ATR'!$1:$1048576,2,0),"")</f>
        <v>46166.719444444447</v>
      </c>
      <c r="O1257" s="23">
        <f t="shared" ca="1" si="80"/>
        <v>59.280555555553292</v>
      </c>
      <c r="P1257" t="str">
        <f t="shared" si="81"/>
        <v>SOBRE MERCADO</v>
      </c>
      <c r="R1257" t="e">
        <f>VLOOKUP(A1257,FORMULA!A:A,1,0)</f>
        <v>#N/A</v>
      </c>
    </row>
    <row r="1258" spans="1:18" x14ac:dyDescent="0.3">
      <c r="A1258" t="s">
        <v>9255</v>
      </c>
      <c r="B1258" t="str">
        <f>IFERROR(VLOOKUP(A1258,'Base ATP'!$1:$1048576,3,0),"")</f>
        <v>FORD</v>
      </c>
      <c r="C1258" s="19" t="str">
        <f>IFERROR(VLOOKUP(A1258,'Base ATP'!$1:$1048576,4,0),"")</f>
        <v>NUEVA TERRITORY</v>
      </c>
      <c r="D1258" s="20">
        <v>15300000</v>
      </c>
      <c r="E1258" s="20">
        <v>12500000</v>
      </c>
      <c r="F1258" s="13" t="s">
        <v>4033</v>
      </c>
      <c r="G1258" s="13">
        <f>IFERROR(IF($F1258="ALTA",$D1258*1.03,
IF($F1258="MEDIA",$D1258*1,
IF($F1258="BAJA",$D1258*0.92,
IF($F1258="LIQUIDAR",_xlfn.XLOOKUP(A1258,Rotación!$A:$A,Rotación!$O:$O,0,0,-1),"")))),"")</f>
        <v>15300000</v>
      </c>
      <c r="H1258" s="13">
        <f>IFERROR(IF($F1258="ALTA",$D1258*1,
IF($F1258="MEDIA",$D1258*0.97,
IF($F1258="BAJA",$D1258*0.9,
IF($F1258="LIQUIDAR",_xlfn.XLOOKUP(A1258,Rotación!$A:$A,Rotación!$O:$O,0,0,-1),"")))),"")</f>
        <v>14841000</v>
      </c>
      <c r="I1258" s="13">
        <f>IFERROR(IF($F1258="ALTA",$D1258*0.97,
IF($F1258="MEDIA",$D1258*0.94,
IF($F1258="BAJA",$D1258*0.87,
IF($F1258="LIQUIDAR",_xlfn.XLOOKUP(A1258,Rotación!$A:$A,Rotación!$O:$O,0,0,-1),"")))),"")</f>
        <v>14382000</v>
      </c>
      <c r="J1258" s="13">
        <f>IFERROR(IF($F1258="ALTA",$D1258*0.94,
IF($F1258="MEDIA",$D1258*0.9,
IF($F1258="BAJA",$D1258*0.85,
IF($F1258="LIQUIDAR",_xlfn.XLOOKUP(A1258,Rotación!$A:$A,Rotación!$O:$O,0,0,-1),"")))),"")</f>
        <v>13770000</v>
      </c>
      <c r="K1258" s="13" t="str">
        <f>_xlfn.XLOOKUP(A1258,Rotación!$A:$A,Rotación!$P:$P,"",0,-1)</f>
        <v/>
      </c>
      <c r="L1258" s="25" t="e">
        <f t="shared" si="78"/>
        <v>#VALUE!</v>
      </c>
      <c r="M1258" s="26">
        <f t="shared" si="79"/>
        <v>0.81699346405228757</v>
      </c>
      <c r="N1258" s="22" t="str">
        <f>IFERROR(VLOOKUP(A1258,'Base ATR'!$1:$1048576,2,0),"")</f>
        <v/>
      </c>
      <c r="O1258" s="23" t="str">
        <f t="shared" ca="1" si="80"/>
        <v/>
      </c>
      <c r="P1258" t="str">
        <f t="shared" si="81"/>
        <v/>
      </c>
      <c r="R1258" t="e">
        <f>VLOOKUP(A1258,FORMULA!A:A,1,0)</f>
        <v>#N/A</v>
      </c>
    </row>
    <row r="1259" spans="1:18" x14ac:dyDescent="0.3">
      <c r="A1259" t="s">
        <v>9257</v>
      </c>
      <c r="B1259" t="str">
        <f>IFERROR(VLOOKUP(A1259,'Base ATP'!$1:$1048576,3,0),"")</f>
        <v>JAC</v>
      </c>
      <c r="C1259" s="19" t="str">
        <f>IFERROR(VLOOKUP(A1259,'Base ATP'!$1:$1048576,4,0),"")</f>
        <v>S3</v>
      </c>
      <c r="D1259" s="20">
        <v>6500000</v>
      </c>
      <c r="E1259" s="20">
        <v>5000000</v>
      </c>
      <c r="F1259" s="13" t="s">
        <v>4033</v>
      </c>
      <c r="G1259" s="13">
        <f>IFERROR(IF($F1259="ALTA",$D1259*1.03,
IF($F1259="MEDIA",$D1259*1,
IF($F1259="BAJA",$D1259*0.92,
IF($F1259="LIQUIDAR",_xlfn.XLOOKUP(A1259,Rotación!$A:$A,Rotación!$O:$O,0,0,-1),"")))),"")</f>
        <v>6500000</v>
      </c>
      <c r="H1259" s="13">
        <f>IFERROR(IF($F1259="ALTA",$D1259*1,
IF($F1259="MEDIA",$D1259*0.97,
IF($F1259="BAJA",$D1259*0.9,
IF($F1259="LIQUIDAR",_xlfn.XLOOKUP(A1259,Rotación!$A:$A,Rotación!$O:$O,0,0,-1),"")))),"")</f>
        <v>6305000</v>
      </c>
      <c r="I1259" s="13">
        <f>IFERROR(IF($F1259="ALTA",$D1259*0.97,
IF($F1259="MEDIA",$D1259*0.94,
IF($F1259="BAJA",$D1259*0.87,
IF($F1259="LIQUIDAR",_xlfn.XLOOKUP(A1259,Rotación!$A:$A,Rotación!$O:$O,0,0,-1),"")))),"")</f>
        <v>6110000</v>
      </c>
      <c r="J1259" s="13">
        <f>IFERROR(IF($F1259="ALTA",$D1259*0.94,
IF($F1259="MEDIA",$D1259*0.9,
IF($F1259="BAJA",$D1259*0.85,
IF($F1259="LIQUIDAR",_xlfn.XLOOKUP(A1259,Rotación!$A:$A,Rotación!$O:$O,0,0,-1),"")))),"")</f>
        <v>5850000</v>
      </c>
      <c r="K1259" s="13" t="str">
        <f>_xlfn.XLOOKUP(A1259,Rotación!$A:$A,Rotación!$P:$P,"",0,-1)</f>
        <v/>
      </c>
      <c r="L1259" s="25" t="e">
        <f t="shared" si="78"/>
        <v>#VALUE!</v>
      </c>
      <c r="M1259" s="26">
        <f t="shared" si="79"/>
        <v>0.76923076923076927</v>
      </c>
      <c r="N1259" s="22" t="str">
        <f>IFERROR(VLOOKUP(A1259,'Base ATR'!$1:$1048576,2,0),"")</f>
        <v/>
      </c>
      <c r="O1259" s="23" t="str">
        <f t="shared" ca="1" si="80"/>
        <v/>
      </c>
      <c r="P1259" t="str">
        <f t="shared" si="81"/>
        <v/>
      </c>
      <c r="R1259" t="e">
        <f>VLOOKUP(A1259,FORMULA!A:A,1,0)</f>
        <v>#N/A</v>
      </c>
    </row>
    <row r="1260" spans="1:18" x14ac:dyDescent="0.3">
      <c r="A1260" t="s">
        <v>9260</v>
      </c>
      <c r="B1260" t="str">
        <f>IFERROR(VLOOKUP(A1260,'Base ATP'!$1:$1048576,3,0),"")</f>
        <v>FORD</v>
      </c>
      <c r="C1260" s="19" t="str">
        <f>IFERROR(VLOOKUP(A1260,'Base ATP'!$1:$1048576,4,0),"")</f>
        <v>NEW EXPLORER</v>
      </c>
      <c r="D1260" s="20">
        <v>37700000</v>
      </c>
      <c r="E1260" s="20">
        <v>30500000</v>
      </c>
      <c r="F1260" s="13" t="s">
        <v>5398</v>
      </c>
      <c r="G1260" s="13">
        <f>IFERROR(IF($F1260="ALTA",$D1260*1.03,
IF($F1260="MEDIA",$D1260*1,
IF($F1260="BAJA",$D1260*0.92,
IF($F1260="LIQUIDAR",_xlfn.XLOOKUP(A1260,Rotación!$A:$A,Rotación!$O:$O,0,0,-1),"")))),"")</f>
        <v>34684000</v>
      </c>
      <c r="H1260" s="13">
        <f>IFERROR(IF($F1260="ALTA",$D1260*1,
IF($F1260="MEDIA",$D1260*0.97,
IF($F1260="BAJA",$D1260*0.9,
IF($F1260="LIQUIDAR",_xlfn.XLOOKUP(A1260,Rotación!$A:$A,Rotación!$O:$O,0,0,-1),"")))),"")</f>
        <v>33930000</v>
      </c>
      <c r="I1260" s="13">
        <f>IFERROR(IF($F1260="ALTA",$D1260*0.97,
IF($F1260="MEDIA",$D1260*0.94,
IF($F1260="BAJA",$D1260*0.87,
IF($F1260="LIQUIDAR",_xlfn.XLOOKUP(A1260,Rotación!$A:$A,Rotación!$O:$O,0,0,-1),"")))),"")</f>
        <v>32799000</v>
      </c>
      <c r="J1260" s="13">
        <f>IFERROR(IF($F1260="ALTA",$D1260*0.94,
IF($F1260="MEDIA",$D1260*0.9,
IF($F1260="BAJA",$D1260*0.85,
IF($F1260="LIQUIDAR",_xlfn.XLOOKUP(A1260,Rotación!$A:$A,Rotación!$O:$O,0,0,-1),"")))),"")</f>
        <v>32045000</v>
      </c>
      <c r="K1260" s="13" t="str">
        <f>_xlfn.XLOOKUP(A1260,Rotación!$A:$A,Rotación!$P:$P,"",0,-1)</f>
        <v/>
      </c>
      <c r="L1260" s="25" t="e">
        <f t="shared" si="78"/>
        <v>#VALUE!</v>
      </c>
      <c r="M1260" s="26">
        <f t="shared" si="79"/>
        <v>0.80901856763925728</v>
      </c>
      <c r="N1260" s="22" t="str">
        <f>IFERROR(VLOOKUP(A1260,'Base ATR'!$1:$1048576,2,0),"")</f>
        <v/>
      </c>
      <c r="O1260" s="23" t="str">
        <f t="shared" ca="1" si="80"/>
        <v/>
      </c>
      <c r="P1260" t="str">
        <f t="shared" si="81"/>
        <v/>
      </c>
      <c r="R1260" t="e">
        <f>VLOOKUP(A1260,FORMULA!A:A,1,0)</f>
        <v>#N/A</v>
      </c>
    </row>
    <row r="1261" spans="1:18" x14ac:dyDescent="0.3">
      <c r="A1261" t="s">
        <v>9262</v>
      </c>
      <c r="B1261" t="str">
        <f>IFERROR(VLOOKUP(A1261,'Base ATP'!$1:$1048576,3,0),"")</f>
        <v>MAXUS</v>
      </c>
      <c r="C1261" s="19" t="str">
        <f>IFERROR(VLOOKUP(A1261,'Base ATP'!$1:$1048576,4,0),"")</f>
        <v>DELIVER9</v>
      </c>
      <c r="D1261" s="20">
        <v>17600000</v>
      </c>
      <c r="E1261" s="20">
        <v>14000000</v>
      </c>
      <c r="F1261" s="13" t="s">
        <v>5398</v>
      </c>
      <c r="G1261" s="13">
        <f>IFERROR(IF($F1261="ALTA",$D1261*1.03,
IF($F1261="MEDIA",$D1261*1,
IF($F1261="BAJA",$D1261*0.92,
IF($F1261="LIQUIDAR",_xlfn.XLOOKUP(A1261,Rotación!$A:$A,Rotación!$O:$O,0,0,-1),"")))),"")</f>
        <v>16192000</v>
      </c>
      <c r="H1261" s="13">
        <f>IFERROR(IF($F1261="ALTA",$D1261*1,
IF($F1261="MEDIA",$D1261*0.97,
IF($F1261="BAJA",$D1261*0.9,
IF($F1261="LIQUIDAR",_xlfn.XLOOKUP(A1261,Rotación!$A:$A,Rotación!$O:$O,0,0,-1),"")))),"")</f>
        <v>15840000</v>
      </c>
      <c r="I1261" s="13">
        <f>IFERROR(IF($F1261="ALTA",$D1261*0.97,
IF($F1261="MEDIA",$D1261*0.94,
IF($F1261="BAJA",$D1261*0.87,
IF($F1261="LIQUIDAR",_xlfn.XLOOKUP(A1261,Rotación!$A:$A,Rotación!$O:$O,0,0,-1),"")))),"")</f>
        <v>15312000</v>
      </c>
      <c r="J1261" s="13">
        <f>IFERROR(IF($F1261="ALTA",$D1261*0.94,
IF($F1261="MEDIA",$D1261*0.9,
IF($F1261="BAJA",$D1261*0.85,
IF($F1261="LIQUIDAR",_xlfn.XLOOKUP(A1261,Rotación!$A:$A,Rotación!$O:$O,0,0,-1),"")))),"")</f>
        <v>14960000</v>
      </c>
      <c r="K1261" s="13" t="str">
        <f>_xlfn.XLOOKUP(A1261,Rotación!$A:$A,Rotación!$P:$P,"",0,-1)</f>
        <v/>
      </c>
      <c r="L1261" s="25" t="e">
        <f t="shared" si="78"/>
        <v>#VALUE!</v>
      </c>
      <c r="M1261" s="26">
        <f t="shared" si="79"/>
        <v>0.79545454545454541</v>
      </c>
      <c r="N1261" s="22" t="str">
        <f>IFERROR(VLOOKUP(A1261,'Base ATR'!$1:$1048576,2,0),"")</f>
        <v/>
      </c>
      <c r="O1261" s="23" t="str">
        <f t="shared" ca="1" si="80"/>
        <v/>
      </c>
      <c r="P1261" t="str">
        <f t="shared" si="81"/>
        <v/>
      </c>
      <c r="R1261" t="e">
        <f>VLOOKUP(A1261,FORMULA!A:A,1,0)</f>
        <v>#N/A</v>
      </c>
    </row>
    <row r="1262" spans="1:18" x14ac:dyDescent="0.3">
      <c r="A1262" t="s">
        <v>9266</v>
      </c>
      <c r="B1262" t="str">
        <f>IFERROR(VLOOKUP(A1262,'Base ATP'!$1:$1048576,3,0),"")</f>
        <v>FORD</v>
      </c>
      <c r="C1262" s="19" t="str">
        <f>IFERROR(VLOOKUP(A1262,'Base ATP'!$1:$1048576,4,0),"")</f>
        <v>TERRITORY</v>
      </c>
      <c r="D1262" s="20">
        <v>13600000</v>
      </c>
      <c r="E1262" s="20">
        <v>11000000</v>
      </c>
      <c r="F1262" s="13" t="s">
        <v>5398</v>
      </c>
      <c r="G1262" s="13">
        <f>IFERROR(IF($F1262="ALTA",$D1262*1.03,
IF($F1262="MEDIA",$D1262*1,
IF($F1262="BAJA",$D1262*0.92,
IF($F1262="LIQUIDAR",_xlfn.XLOOKUP(A1262,Rotación!$A:$A,Rotación!$O:$O,0,0,-1),"")))),"")</f>
        <v>12512000</v>
      </c>
      <c r="H1262" s="13">
        <f>IFERROR(IF($F1262="ALTA",$D1262*1,
IF($F1262="MEDIA",$D1262*0.97,
IF($F1262="BAJA",$D1262*0.9,
IF($F1262="LIQUIDAR",_xlfn.XLOOKUP(A1262,Rotación!$A:$A,Rotación!$O:$O,0,0,-1),"")))),"")</f>
        <v>12240000</v>
      </c>
      <c r="I1262" s="13">
        <f>IFERROR(IF($F1262="ALTA",$D1262*0.97,
IF($F1262="MEDIA",$D1262*0.94,
IF($F1262="BAJA",$D1262*0.87,
IF($F1262="LIQUIDAR",_xlfn.XLOOKUP(A1262,Rotación!$A:$A,Rotación!$O:$O,0,0,-1),"")))),"")</f>
        <v>11832000</v>
      </c>
      <c r="J1262" s="13">
        <f>IFERROR(IF($F1262="ALTA",$D1262*0.94,
IF($F1262="MEDIA",$D1262*0.9,
IF($F1262="BAJA",$D1262*0.85,
IF($F1262="LIQUIDAR",_xlfn.XLOOKUP(A1262,Rotación!$A:$A,Rotación!$O:$O,0,0,-1),"")))),"")</f>
        <v>11560000</v>
      </c>
      <c r="K1262" s="13" t="str">
        <f>_xlfn.XLOOKUP(A1262,Rotación!$A:$A,Rotación!$P:$P,"",0,-1)</f>
        <v/>
      </c>
      <c r="L1262" s="25" t="e">
        <f t="shared" si="78"/>
        <v>#VALUE!</v>
      </c>
      <c r="M1262" s="26">
        <f t="shared" si="79"/>
        <v>0.80882352941176472</v>
      </c>
      <c r="N1262" s="22" t="str">
        <f>IFERROR(VLOOKUP(A1262,'Base ATR'!$1:$1048576,2,0),"")</f>
        <v/>
      </c>
      <c r="O1262" s="23" t="str">
        <f t="shared" ca="1" si="80"/>
        <v/>
      </c>
      <c r="P1262" t="str">
        <f t="shared" si="81"/>
        <v/>
      </c>
      <c r="R1262" t="e">
        <f>VLOOKUP(A1262,FORMULA!A:A,1,0)</f>
        <v>#N/A</v>
      </c>
    </row>
    <row r="1263" spans="1:18" x14ac:dyDescent="0.3">
      <c r="A1263" t="s">
        <v>9268</v>
      </c>
      <c r="B1263" t="str">
        <f>IFERROR(VLOOKUP(A1263,'Base ATP'!$1:$1048576,3,0),"")</f>
        <v>NISSAN</v>
      </c>
      <c r="C1263" s="19" t="str">
        <f>IFERROR(VLOOKUP(A1263,'Base ATP'!$1:$1048576,4,0),"")</f>
        <v>NEW KICKS</v>
      </c>
      <c r="D1263" s="20">
        <v>13300000</v>
      </c>
      <c r="E1263" s="20">
        <v>10500000</v>
      </c>
      <c r="F1263" s="13" t="s">
        <v>5398</v>
      </c>
      <c r="G1263" s="13">
        <f>IFERROR(IF($F1263="ALTA",$D1263*1.03,
IF($F1263="MEDIA",$D1263*1,
IF($F1263="BAJA",$D1263*0.92,
IF($F1263="LIQUIDAR",_xlfn.XLOOKUP(A1263,Rotación!$A:$A,Rotación!$O:$O,0,0,-1),"")))),"")</f>
        <v>12236000</v>
      </c>
      <c r="H1263" s="13">
        <f>IFERROR(IF($F1263="ALTA",$D1263*1,
IF($F1263="MEDIA",$D1263*0.97,
IF($F1263="BAJA",$D1263*0.9,
IF($F1263="LIQUIDAR",_xlfn.XLOOKUP(A1263,Rotación!$A:$A,Rotación!$O:$O,0,0,-1),"")))),"")</f>
        <v>11970000</v>
      </c>
      <c r="I1263" s="13">
        <f>IFERROR(IF($F1263="ALTA",$D1263*0.97,
IF($F1263="MEDIA",$D1263*0.94,
IF($F1263="BAJA",$D1263*0.87,
IF($F1263="LIQUIDAR",_xlfn.XLOOKUP(A1263,Rotación!$A:$A,Rotación!$O:$O,0,0,-1),"")))),"")</f>
        <v>11571000</v>
      </c>
      <c r="J1263" s="13">
        <f>IFERROR(IF($F1263="ALTA",$D1263*0.94,
IF($F1263="MEDIA",$D1263*0.9,
IF($F1263="BAJA",$D1263*0.85,
IF($F1263="LIQUIDAR",_xlfn.XLOOKUP(A1263,Rotación!$A:$A,Rotación!$O:$O,0,0,-1),"")))),"")</f>
        <v>11305000</v>
      </c>
      <c r="K1263" s="13" t="str">
        <f>_xlfn.XLOOKUP(A1263,Rotación!$A:$A,Rotación!$P:$P,"",0,-1)</f>
        <v/>
      </c>
      <c r="L1263" s="25" t="e">
        <f t="shared" si="78"/>
        <v>#VALUE!</v>
      </c>
      <c r="M1263" s="26">
        <f t="shared" si="79"/>
        <v>0.78947368421052633</v>
      </c>
      <c r="N1263" s="22" t="str">
        <f>IFERROR(VLOOKUP(A1263,'Base ATR'!$1:$1048576,2,0),"")</f>
        <v/>
      </c>
      <c r="O1263" s="23" t="str">
        <f t="shared" ca="1" si="80"/>
        <v/>
      </c>
      <c r="P1263" t="str">
        <f t="shared" si="81"/>
        <v/>
      </c>
      <c r="R1263" t="e">
        <f>VLOOKUP(A1263,FORMULA!A:A,1,0)</f>
        <v>#N/A</v>
      </c>
    </row>
    <row r="1264" spans="1:18" x14ac:dyDescent="0.3">
      <c r="A1264" t="s">
        <v>5270</v>
      </c>
      <c r="B1264" t="str">
        <f>IFERROR(VLOOKUP(A1264,'Base ATP'!$1:$1048576,3,0),"")</f>
        <v>EXEED</v>
      </c>
      <c r="C1264" s="19" t="str">
        <f>IFERROR(VLOOKUP(A1264,'Base ATP'!$1:$1048576,4,0),"")</f>
        <v>VX</v>
      </c>
      <c r="D1264" s="20">
        <v>30600000</v>
      </c>
      <c r="E1264" s="20">
        <v>22000000</v>
      </c>
      <c r="F1264" s="13" t="s">
        <v>5398</v>
      </c>
      <c r="G1264" s="13">
        <f>IFERROR(IF($F1264="ALTA",$D1264*1.03,
IF($F1264="MEDIA",$D1264*1,
IF($F1264="BAJA",$D1264*0.92,
IF($F1264="LIQUIDAR",_xlfn.XLOOKUP(A1264,Rotación!$A:$A,Rotación!$O:$O,0,0,-1),"")))),"")</f>
        <v>28152000</v>
      </c>
      <c r="H1264" s="13">
        <f>IFERROR(IF($F1264="ALTA",$D1264*1,
IF($F1264="MEDIA",$D1264*0.97,
IF($F1264="BAJA",$D1264*0.9,
IF($F1264="LIQUIDAR",_xlfn.XLOOKUP(A1264,Rotación!$A:$A,Rotación!$O:$O,0,0,-1),"")))),"")</f>
        <v>27540000</v>
      </c>
      <c r="I1264" s="13">
        <f>IFERROR(IF($F1264="ALTA",$D1264*0.97,
IF($F1264="MEDIA",$D1264*0.94,
IF($F1264="BAJA",$D1264*0.87,
IF($F1264="LIQUIDAR",_xlfn.XLOOKUP(A1264,Rotación!$A:$A,Rotación!$O:$O,0,0,-1),"")))),"")</f>
        <v>26622000</v>
      </c>
      <c r="J1264" s="13">
        <f>IFERROR(IF($F1264="ALTA",$D1264*0.94,
IF($F1264="MEDIA",$D1264*0.9,
IF($F1264="BAJA",$D1264*0.85,
IF($F1264="LIQUIDAR",_xlfn.XLOOKUP(A1264,Rotación!$A:$A,Rotación!$O:$O,0,0,-1),"")))),"")</f>
        <v>26010000</v>
      </c>
      <c r="K1264" s="13">
        <f>_xlfn.XLOOKUP(A1264,Rotación!$A:$A,Rotación!$P:$P,"",0,-1)</f>
        <v>28990000</v>
      </c>
      <c r="L1264" s="25">
        <f t="shared" si="78"/>
        <v>-1610000</v>
      </c>
      <c r="M1264" s="26">
        <f t="shared" si="79"/>
        <v>0.71895424836601307</v>
      </c>
      <c r="N1264" s="22">
        <f>IFERROR(VLOOKUP(A1264,'Base ATR'!$1:$1048576,2,0),"")</f>
        <v>46161.649305555555</v>
      </c>
      <c r="O1264" s="23">
        <f t="shared" ca="1" si="80"/>
        <v>64.350694444445253</v>
      </c>
      <c r="P1264" t="str">
        <f t="shared" si="81"/>
        <v>BAJO MERCADO</v>
      </c>
      <c r="R1264" t="e">
        <f>VLOOKUP(A1264,FORMULA!A:A,1,0)</f>
        <v>#N/A</v>
      </c>
    </row>
    <row r="1265" spans="1:18" x14ac:dyDescent="0.3">
      <c r="A1265" t="s">
        <v>9270</v>
      </c>
      <c r="B1265" t="str">
        <f>IFERROR(VLOOKUP(A1265,'Base ATP'!$1:$1048576,3,0),"")</f>
        <v>KIA</v>
      </c>
      <c r="C1265" s="19" t="str">
        <f>IFERROR(VLOOKUP(A1265,'Base ATP'!$1:$1048576,4,0),"")</f>
        <v>SPORTAGE</v>
      </c>
      <c r="D1265" s="20">
        <v>21100000</v>
      </c>
      <c r="E1265" s="20">
        <v>17000000</v>
      </c>
      <c r="F1265" s="13" t="s">
        <v>4033</v>
      </c>
      <c r="G1265" s="13">
        <f>IFERROR(IF($F1265="ALTA",$D1265*1.03,
IF($F1265="MEDIA",$D1265*1,
IF($F1265="BAJA",$D1265*0.92,
IF($F1265="LIQUIDAR",_xlfn.XLOOKUP(A1265,Rotación!$A:$A,Rotación!$O:$O,0,0,-1),"")))),"")</f>
        <v>21100000</v>
      </c>
      <c r="H1265" s="13">
        <f>IFERROR(IF($F1265="ALTA",$D1265*1,
IF($F1265="MEDIA",$D1265*0.97,
IF($F1265="BAJA",$D1265*0.9,
IF($F1265="LIQUIDAR",_xlfn.XLOOKUP(A1265,Rotación!$A:$A,Rotación!$O:$O,0,0,-1),"")))),"")</f>
        <v>20467000</v>
      </c>
      <c r="I1265" s="13">
        <f>IFERROR(IF($F1265="ALTA",$D1265*0.97,
IF($F1265="MEDIA",$D1265*0.94,
IF($F1265="BAJA",$D1265*0.87,
IF($F1265="LIQUIDAR",_xlfn.XLOOKUP(A1265,Rotación!$A:$A,Rotación!$O:$O,0,0,-1),"")))),"")</f>
        <v>19834000</v>
      </c>
      <c r="J1265" s="13">
        <f>IFERROR(IF($F1265="ALTA",$D1265*0.94,
IF($F1265="MEDIA",$D1265*0.9,
IF($F1265="BAJA",$D1265*0.85,
IF($F1265="LIQUIDAR",_xlfn.XLOOKUP(A1265,Rotación!$A:$A,Rotación!$O:$O,0,0,-1),"")))),"")</f>
        <v>18990000</v>
      </c>
      <c r="K1265" s="13" t="str">
        <f>_xlfn.XLOOKUP(A1265,Rotación!$A:$A,Rotación!$P:$P,"",0,-1)</f>
        <v/>
      </c>
      <c r="L1265" s="25" t="e">
        <f t="shared" si="78"/>
        <v>#VALUE!</v>
      </c>
      <c r="M1265" s="26">
        <f t="shared" si="79"/>
        <v>0.80568720379146919</v>
      </c>
      <c r="N1265" s="22" t="str">
        <f>IFERROR(VLOOKUP(A1265,'Base ATR'!$1:$1048576,2,0),"")</f>
        <v/>
      </c>
      <c r="O1265" s="23" t="str">
        <f t="shared" ca="1" si="80"/>
        <v/>
      </c>
      <c r="P1265" t="str">
        <f t="shared" si="81"/>
        <v/>
      </c>
      <c r="R1265" t="e">
        <f>VLOOKUP(A1265,FORMULA!A:A,1,0)</f>
        <v>#N/A</v>
      </c>
    </row>
    <row r="1266" spans="1:18" x14ac:dyDescent="0.3">
      <c r="A1266" t="s">
        <v>9270</v>
      </c>
      <c r="B1266" t="str">
        <f>IFERROR(VLOOKUP(A1266,'Base ATP'!$1:$1048576,3,0),"")</f>
        <v>KIA</v>
      </c>
      <c r="C1266" s="19" t="str">
        <f>IFERROR(VLOOKUP(A1266,'Base ATP'!$1:$1048576,4,0),"")</f>
        <v>SPORTAGE</v>
      </c>
      <c r="D1266" s="20">
        <v>21100000</v>
      </c>
      <c r="E1266" s="20">
        <v>18000000</v>
      </c>
      <c r="F1266" s="13" t="s">
        <v>4033</v>
      </c>
      <c r="G1266" s="13">
        <f>IFERROR(IF($F1266="ALTA",$D1266*1.03,
IF($F1266="MEDIA",$D1266*1,
IF($F1266="BAJA",$D1266*0.92,
IF($F1266="LIQUIDAR",_xlfn.XLOOKUP(A1266,Rotación!$A:$A,Rotación!$O:$O,0,0,-1),"")))),"")</f>
        <v>21100000</v>
      </c>
      <c r="H1266" s="13">
        <f>IFERROR(IF($F1266="ALTA",$D1266*1,
IF($F1266="MEDIA",$D1266*0.97,
IF($F1266="BAJA",$D1266*0.9,
IF($F1266="LIQUIDAR",_xlfn.XLOOKUP(A1266,Rotación!$A:$A,Rotación!$O:$O,0,0,-1),"")))),"")</f>
        <v>20467000</v>
      </c>
      <c r="I1266" s="13">
        <f>IFERROR(IF($F1266="ALTA",$D1266*0.97,
IF($F1266="MEDIA",$D1266*0.94,
IF($F1266="BAJA",$D1266*0.87,
IF($F1266="LIQUIDAR",_xlfn.XLOOKUP(A1266,Rotación!$A:$A,Rotación!$O:$O,0,0,-1),"")))),"")</f>
        <v>19834000</v>
      </c>
      <c r="J1266" s="13">
        <f>IFERROR(IF($F1266="ALTA",$D1266*0.94,
IF($F1266="MEDIA",$D1266*0.9,
IF($F1266="BAJA",$D1266*0.85,
IF($F1266="LIQUIDAR",_xlfn.XLOOKUP(A1266,Rotación!$A:$A,Rotación!$O:$O,0,0,-1),"")))),"")</f>
        <v>18990000</v>
      </c>
      <c r="K1266" s="13" t="str">
        <f>_xlfn.XLOOKUP(A1266,Rotación!$A:$A,Rotación!$P:$P,"",0,-1)</f>
        <v/>
      </c>
      <c r="L1266" s="25" t="e">
        <f t="shared" si="78"/>
        <v>#VALUE!</v>
      </c>
      <c r="M1266" s="26">
        <f t="shared" si="79"/>
        <v>0.85308056872037918</v>
      </c>
      <c r="N1266" s="22" t="str">
        <f>IFERROR(VLOOKUP(A1266,'Base ATR'!$1:$1048576,2,0),"")</f>
        <v/>
      </c>
      <c r="O1266" s="23" t="str">
        <f t="shared" ca="1" si="80"/>
        <v/>
      </c>
      <c r="P1266" t="str">
        <f t="shared" si="81"/>
        <v/>
      </c>
      <c r="R1266" t="e">
        <f>VLOOKUP(A1266,FORMULA!A:A,1,0)</f>
        <v>#N/A</v>
      </c>
    </row>
    <row r="1267" spans="1:18" x14ac:dyDescent="0.3">
      <c r="A1267" t="s">
        <v>5270</v>
      </c>
      <c r="B1267" t="str">
        <f>IFERROR(VLOOKUP(A1267,'Base ATP'!$1:$1048576,3,0),"")</f>
        <v>EXEED</v>
      </c>
      <c r="C1267" s="19" t="str">
        <f>IFERROR(VLOOKUP(A1267,'Base ATP'!$1:$1048576,4,0),"")</f>
        <v>VX</v>
      </c>
      <c r="D1267" s="20">
        <v>28700000</v>
      </c>
      <c r="E1267" s="20">
        <v>22000000</v>
      </c>
      <c r="F1267" s="13" t="s">
        <v>5398</v>
      </c>
      <c r="G1267" s="13">
        <f>IFERROR(IF($F1267="ALTA",$D1267*1.03,
IF($F1267="MEDIA",$D1267*1,
IF($F1267="BAJA",$D1267*0.92,
IF($F1267="LIQUIDAR",_xlfn.XLOOKUP(A1267,Rotación!$A:$A,Rotación!$O:$O,0,0,-1),"")))),"")</f>
        <v>26404000</v>
      </c>
      <c r="H1267" s="13">
        <f>IFERROR(IF($F1267="ALTA",$D1267*1,
IF($F1267="MEDIA",$D1267*0.97,
IF($F1267="BAJA",$D1267*0.9,
IF($F1267="LIQUIDAR",_xlfn.XLOOKUP(A1267,Rotación!$A:$A,Rotación!$O:$O,0,0,-1),"")))),"")</f>
        <v>25830000</v>
      </c>
      <c r="I1267" s="13">
        <f>IFERROR(IF($F1267="ALTA",$D1267*0.97,
IF($F1267="MEDIA",$D1267*0.94,
IF($F1267="BAJA",$D1267*0.87,
IF($F1267="LIQUIDAR",_xlfn.XLOOKUP(A1267,Rotación!$A:$A,Rotación!$O:$O,0,0,-1),"")))),"")</f>
        <v>24969000</v>
      </c>
      <c r="J1267" s="13">
        <f>IFERROR(IF($F1267="ALTA",$D1267*0.94,
IF($F1267="MEDIA",$D1267*0.9,
IF($F1267="BAJA",$D1267*0.85,
IF($F1267="LIQUIDAR",_xlfn.XLOOKUP(A1267,Rotación!$A:$A,Rotación!$O:$O,0,0,-1),"")))),"")</f>
        <v>24395000</v>
      </c>
      <c r="K1267" s="13">
        <f>_xlfn.XLOOKUP(A1267,Rotación!$A:$A,Rotación!$P:$P,"",0,-1)</f>
        <v>28990000</v>
      </c>
      <c r="L1267" s="25">
        <f t="shared" si="78"/>
        <v>290000</v>
      </c>
      <c r="M1267" s="26">
        <f t="shared" si="79"/>
        <v>0.76655052264808365</v>
      </c>
      <c r="N1267" s="22">
        <f>IFERROR(VLOOKUP(A1267,'Base ATR'!$1:$1048576,2,0),"")</f>
        <v>46161.649305555555</v>
      </c>
      <c r="O1267" s="23">
        <f t="shared" ca="1" si="80"/>
        <v>64.350694444445253</v>
      </c>
      <c r="P1267" t="str">
        <f t="shared" si="81"/>
        <v>SOBRE MERCADO</v>
      </c>
      <c r="R1267" t="e">
        <f>VLOOKUP(A1267,FORMULA!A:A,1,0)</f>
        <v>#N/A</v>
      </c>
    </row>
    <row r="1268" spans="1:18" x14ac:dyDescent="0.3">
      <c r="A1268" t="s">
        <v>9272</v>
      </c>
      <c r="B1268" t="str">
        <f>IFERROR(VLOOKUP(A1268,'Base ATP'!$1:$1048576,3,0),"")</f>
        <v>CHERY</v>
      </c>
      <c r="C1268" s="19" t="str">
        <f>IFERROR(VLOOKUP(A1268,'Base ATP'!$1:$1048576,4,0),"")</f>
        <v>TIGGO 3</v>
      </c>
      <c r="D1268" s="20">
        <v>5800000</v>
      </c>
      <c r="E1268" s="20">
        <v>4900000</v>
      </c>
      <c r="F1268" s="13" t="s">
        <v>5397</v>
      </c>
      <c r="G1268" s="13">
        <f>IFERROR(IF($F1268="ALTA",$D1268*1.03,
IF($F1268="MEDIA",$D1268*1,
IF($F1268="BAJA",$D1268*0.92,
IF($F1268="LIQUIDAR",_xlfn.XLOOKUP(A1268,Rotación!$A:$A,Rotación!$O:$O,0,0,-1),"")))),"")</f>
        <v>5974000</v>
      </c>
      <c r="H1268" s="13">
        <f>IFERROR(IF($F1268="ALTA",$D1268*1,
IF($F1268="MEDIA",$D1268*0.97,
IF($F1268="BAJA",$D1268*0.9,
IF($F1268="LIQUIDAR",_xlfn.XLOOKUP(A1268,Rotación!$A:$A,Rotación!$O:$O,0,0,-1),"")))),"")</f>
        <v>5800000</v>
      </c>
      <c r="I1268" s="13">
        <f>IFERROR(IF($F1268="ALTA",$D1268*0.97,
IF($F1268="MEDIA",$D1268*0.94,
IF($F1268="BAJA",$D1268*0.87,
IF($F1268="LIQUIDAR",_xlfn.XLOOKUP(A1268,Rotación!$A:$A,Rotación!$O:$O,0,0,-1),"")))),"")</f>
        <v>5626000</v>
      </c>
      <c r="J1268" s="13">
        <f>IFERROR(IF($F1268="ALTA",$D1268*0.94,
IF($F1268="MEDIA",$D1268*0.9,
IF($F1268="BAJA",$D1268*0.85,
IF($F1268="LIQUIDAR",_xlfn.XLOOKUP(A1268,Rotación!$A:$A,Rotación!$O:$O,0,0,-1),"")))),"")</f>
        <v>5452000</v>
      </c>
      <c r="K1268" s="13" t="str">
        <f>_xlfn.XLOOKUP(A1268,Rotación!$A:$A,Rotación!$P:$P,"",0,-1)</f>
        <v/>
      </c>
      <c r="L1268" s="25" t="e">
        <f t="shared" si="78"/>
        <v>#VALUE!</v>
      </c>
      <c r="M1268" s="26">
        <f t="shared" si="79"/>
        <v>0.84482758620689657</v>
      </c>
      <c r="N1268" s="22" t="str">
        <f>IFERROR(VLOOKUP(A1268,'Base ATR'!$1:$1048576,2,0),"")</f>
        <v/>
      </c>
      <c r="O1268" s="23" t="str">
        <f t="shared" ca="1" si="80"/>
        <v/>
      </c>
      <c r="P1268" t="str">
        <f t="shared" si="81"/>
        <v/>
      </c>
      <c r="R1268" t="e">
        <f>VLOOKUP(A1268,FORMULA!A:A,1,0)</f>
        <v>#N/A</v>
      </c>
    </row>
    <row r="1269" spans="1:18" x14ac:dyDescent="0.3">
      <c r="A1269" t="s">
        <v>9274</v>
      </c>
      <c r="B1269" t="str">
        <f>IFERROR(VLOOKUP(A1269,'Base ATP'!$1:$1048576,3,0),"")</f>
        <v>MAXUS</v>
      </c>
      <c r="C1269" s="19" t="str">
        <f>IFERROR(VLOOKUP(A1269,'Base ATP'!$1:$1048576,4,0),"")</f>
        <v>T90</v>
      </c>
      <c r="D1269" s="20">
        <v>19000000</v>
      </c>
      <c r="E1269" s="20">
        <v>15000000</v>
      </c>
      <c r="F1269" s="13" t="s">
        <v>5397</v>
      </c>
      <c r="G1269" s="13">
        <f>IFERROR(IF($F1269="ALTA",$D1269*1.03,
IF($F1269="MEDIA",$D1269*1,
IF($F1269="BAJA",$D1269*0.92,
IF($F1269="LIQUIDAR",_xlfn.XLOOKUP(A1269,Rotación!$A:$A,Rotación!$O:$O,0,0,-1),"")))),"")</f>
        <v>19570000</v>
      </c>
      <c r="H1269" s="13">
        <f>IFERROR(IF($F1269="ALTA",$D1269*1,
IF($F1269="MEDIA",$D1269*0.97,
IF($F1269="BAJA",$D1269*0.9,
IF($F1269="LIQUIDAR",_xlfn.XLOOKUP(A1269,Rotación!$A:$A,Rotación!$O:$O,0,0,-1),"")))),"")</f>
        <v>19000000</v>
      </c>
      <c r="I1269" s="13">
        <f>IFERROR(IF($F1269="ALTA",$D1269*0.97,
IF($F1269="MEDIA",$D1269*0.94,
IF($F1269="BAJA",$D1269*0.87,
IF($F1269="LIQUIDAR",_xlfn.XLOOKUP(A1269,Rotación!$A:$A,Rotación!$O:$O,0,0,-1),"")))),"")</f>
        <v>18430000</v>
      </c>
      <c r="J1269" s="13">
        <f>IFERROR(IF($F1269="ALTA",$D1269*0.94,
IF($F1269="MEDIA",$D1269*0.9,
IF($F1269="BAJA",$D1269*0.85,
IF($F1269="LIQUIDAR",_xlfn.XLOOKUP(A1269,Rotación!$A:$A,Rotación!$O:$O,0,0,-1),"")))),"")</f>
        <v>17860000</v>
      </c>
      <c r="K1269" s="13" t="str">
        <f>_xlfn.XLOOKUP(A1269,Rotación!$A:$A,Rotación!$P:$P,"",0,-1)</f>
        <v/>
      </c>
      <c r="L1269" s="25" t="e">
        <f t="shared" si="78"/>
        <v>#VALUE!</v>
      </c>
      <c r="M1269" s="26">
        <f t="shared" si="79"/>
        <v>0.78947368421052633</v>
      </c>
      <c r="N1269" s="22" t="str">
        <f>IFERROR(VLOOKUP(A1269,'Base ATR'!$1:$1048576,2,0),"")</f>
        <v/>
      </c>
      <c r="O1269" s="23" t="str">
        <f t="shared" ca="1" si="80"/>
        <v/>
      </c>
      <c r="P1269" t="str">
        <f t="shared" si="81"/>
        <v/>
      </c>
      <c r="R1269" t="e">
        <f>VLOOKUP(A1269,FORMULA!A:A,1,0)</f>
        <v>#N/A</v>
      </c>
    </row>
    <row r="1270" spans="1:18" x14ac:dyDescent="0.3">
      <c r="A1270" t="s">
        <v>8696</v>
      </c>
      <c r="B1270" t="str">
        <f>IFERROR(VLOOKUP(A1270,'Base ATP'!$1:$1048576,3,0),"")</f>
        <v>HAVAL</v>
      </c>
      <c r="C1270" s="19" t="str">
        <f>IFERROR(VLOOKUP(A1270,'Base ATP'!$1:$1048576,4,0),"")</f>
        <v>JOLION</v>
      </c>
      <c r="D1270" s="20">
        <v>11400000</v>
      </c>
      <c r="E1270" s="20">
        <v>9000000</v>
      </c>
      <c r="F1270" s="13" t="s">
        <v>5397</v>
      </c>
      <c r="G1270" s="13">
        <f>IFERROR(IF($F1270="ALTA",$D1270*1.03,
IF($F1270="MEDIA",$D1270*1,
IF($F1270="BAJA",$D1270*0.92,
IF($F1270="LIQUIDAR",_xlfn.XLOOKUP(A1270,Rotación!$A:$A,Rotación!$O:$O,0,0,-1),"")))),"")</f>
        <v>11742000</v>
      </c>
      <c r="H1270" s="13">
        <f>IFERROR(IF($F1270="ALTA",$D1270*1,
IF($F1270="MEDIA",$D1270*0.97,
IF($F1270="BAJA",$D1270*0.9,
IF($F1270="LIQUIDAR",_xlfn.XLOOKUP(A1270,Rotación!$A:$A,Rotación!$O:$O,0,0,-1),"")))),"")</f>
        <v>11400000</v>
      </c>
      <c r="I1270" s="13">
        <f>IFERROR(IF($F1270="ALTA",$D1270*0.97,
IF($F1270="MEDIA",$D1270*0.94,
IF($F1270="BAJA",$D1270*0.87,
IF($F1270="LIQUIDAR",_xlfn.XLOOKUP(A1270,Rotación!$A:$A,Rotación!$O:$O,0,0,-1),"")))),"")</f>
        <v>11058000</v>
      </c>
      <c r="J1270" s="13">
        <f>IFERROR(IF($F1270="ALTA",$D1270*0.94,
IF($F1270="MEDIA",$D1270*0.9,
IF($F1270="BAJA",$D1270*0.85,
IF($F1270="LIQUIDAR",_xlfn.XLOOKUP(A1270,Rotación!$A:$A,Rotación!$O:$O,0,0,-1),"")))),"")</f>
        <v>10716000</v>
      </c>
      <c r="K1270" s="13" t="str">
        <f>_xlfn.XLOOKUP(A1270,Rotación!$A:$A,Rotación!$P:$P,"",0,-1)</f>
        <v/>
      </c>
      <c r="L1270" s="25" t="e">
        <f t="shared" si="78"/>
        <v>#VALUE!</v>
      </c>
      <c r="M1270" s="26">
        <f t="shared" si="79"/>
        <v>0.78947368421052633</v>
      </c>
      <c r="N1270" s="22">
        <f>IFERROR(VLOOKUP(A1270,'Base ATR'!$1:$1048576,2,0),"")</f>
        <v>46176.572916666664</v>
      </c>
      <c r="O1270" s="23">
        <f t="shared" ca="1" si="80"/>
        <v>49.427083333335759</v>
      </c>
      <c r="P1270" t="str">
        <f t="shared" si="81"/>
        <v>SOBRE MERCADO</v>
      </c>
      <c r="R1270" t="e">
        <f>VLOOKUP(A1270,FORMULA!A:A,1,0)</f>
        <v>#N/A</v>
      </c>
    </row>
    <row r="1271" spans="1:18" x14ac:dyDescent="0.3">
      <c r="A1271" t="s">
        <v>8650</v>
      </c>
      <c r="B1271" t="str">
        <f>IFERROR(VLOOKUP(A1271,'Base ATP'!$1:$1048576,3,0),"")</f>
        <v>CHANGAN</v>
      </c>
      <c r="C1271" s="19" t="str">
        <f>IFERROR(VLOOKUP(A1271,'Base ATP'!$1:$1048576,4,0),"")</f>
        <v>CX70</v>
      </c>
      <c r="D1271" s="20">
        <v>9400000</v>
      </c>
      <c r="E1271" s="20">
        <v>7500000</v>
      </c>
      <c r="F1271" s="13" t="s">
        <v>5397</v>
      </c>
      <c r="G1271" s="13">
        <f>IFERROR(IF($F1271="ALTA",$D1271*1.03,
IF($F1271="MEDIA",$D1271*1,
IF($F1271="BAJA",$D1271*0.92,
IF($F1271="LIQUIDAR",_xlfn.XLOOKUP(A1271,Rotación!$A:$A,Rotación!$O:$O,0,0,-1),"")))),"")</f>
        <v>9682000</v>
      </c>
      <c r="H1271" s="13">
        <f>IFERROR(IF($F1271="ALTA",$D1271*1,
IF($F1271="MEDIA",$D1271*0.97,
IF($F1271="BAJA",$D1271*0.9,
IF($F1271="LIQUIDAR",_xlfn.XLOOKUP(A1271,Rotación!$A:$A,Rotación!$O:$O,0,0,-1),"")))),"")</f>
        <v>9400000</v>
      </c>
      <c r="I1271" s="13">
        <f>IFERROR(IF($F1271="ALTA",$D1271*0.97,
IF($F1271="MEDIA",$D1271*0.94,
IF($F1271="BAJA",$D1271*0.87,
IF($F1271="LIQUIDAR",_xlfn.XLOOKUP(A1271,Rotación!$A:$A,Rotación!$O:$O,0,0,-1),"")))),"")</f>
        <v>9118000</v>
      </c>
      <c r="J1271" s="13">
        <f>IFERROR(IF($F1271="ALTA",$D1271*0.94,
IF($F1271="MEDIA",$D1271*0.9,
IF($F1271="BAJA",$D1271*0.85,
IF($F1271="LIQUIDAR",_xlfn.XLOOKUP(A1271,Rotación!$A:$A,Rotación!$O:$O,0,0,-1),"")))),"")</f>
        <v>8836000</v>
      </c>
      <c r="K1271" s="13">
        <f>_xlfn.XLOOKUP(A1271,Rotación!$A:$A,Rotación!$P:$P,"",0,-1)</f>
        <v>9490000</v>
      </c>
      <c r="L1271" s="25">
        <f t="shared" si="78"/>
        <v>90000</v>
      </c>
      <c r="M1271" s="26">
        <f t="shared" si="79"/>
        <v>0.7978723404255319</v>
      </c>
      <c r="N1271" s="22">
        <f>IFERROR(VLOOKUP(A1271,'Base ATR'!$1:$1048576,2,0),"")</f>
        <v>46171.525694444441</v>
      </c>
      <c r="O1271" s="23">
        <f t="shared" ca="1" si="80"/>
        <v>54.474305555559113</v>
      </c>
      <c r="P1271" t="str">
        <f t="shared" si="81"/>
        <v>SOBRE MERCADO</v>
      </c>
      <c r="R1271" t="str">
        <f>VLOOKUP(A1271,FORMULA!A:A,1,0)</f>
        <v>RXCG78</v>
      </c>
    </row>
    <row r="1272" spans="1:18" x14ac:dyDescent="0.3">
      <c r="A1272" t="s">
        <v>9283</v>
      </c>
      <c r="B1272" t="str">
        <f>IFERROR(VLOOKUP(A1272,'Base ATP'!$1:$1048576,3,0),"")</f>
        <v>PEUGEOT</v>
      </c>
      <c r="C1272" s="19" t="str">
        <f>IFERROR(VLOOKUP(A1272,'Base ATP'!$1:$1048576,4,0),"")</f>
        <v>NUEVO 3008</v>
      </c>
      <c r="D1272" s="20">
        <v>21200000</v>
      </c>
      <c r="E1272" s="20">
        <v>17000000</v>
      </c>
      <c r="F1272" s="13" t="s">
        <v>5398</v>
      </c>
      <c r="G1272" s="13">
        <f>IFERROR(IF($F1272="ALTA",$D1272*1.03,
IF($F1272="MEDIA",$D1272*1,
IF($F1272="BAJA",$D1272*0.92,
IF($F1272="LIQUIDAR",_xlfn.XLOOKUP(A1272,Rotación!$A:$A,Rotación!$O:$O,0,0,-1),"")))),"")</f>
        <v>19504000</v>
      </c>
      <c r="H1272" s="13">
        <f>IFERROR(IF($F1272="ALTA",$D1272*1,
IF($F1272="MEDIA",$D1272*0.97,
IF($F1272="BAJA",$D1272*0.9,
IF($F1272="LIQUIDAR",_xlfn.XLOOKUP(A1272,Rotación!$A:$A,Rotación!$O:$O,0,0,-1),"")))),"")</f>
        <v>19080000</v>
      </c>
      <c r="I1272" s="13">
        <f>IFERROR(IF($F1272="ALTA",$D1272*0.97,
IF($F1272="MEDIA",$D1272*0.94,
IF($F1272="BAJA",$D1272*0.87,
IF($F1272="LIQUIDAR",_xlfn.XLOOKUP(A1272,Rotación!$A:$A,Rotación!$O:$O,0,0,-1),"")))),"")</f>
        <v>18444000</v>
      </c>
      <c r="J1272" s="13">
        <f>IFERROR(IF($F1272="ALTA",$D1272*0.94,
IF($F1272="MEDIA",$D1272*0.9,
IF($F1272="BAJA",$D1272*0.85,
IF($F1272="LIQUIDAR",_xlfn.XLOOKUP(A1272,Rotación!$A:$A,Rotación!$O:$O,0,0,-1),"")))),"")</f>
        <v>18020000</v>
      </c>
      <c r="K1272" s="13" t="str">
        <f>_xlfn.XLOOKUP(A1272,Rotación!$A:$A,Rotación!$P:$P,"",0,-1)</f>
        <v/>
      </c>
      <c r="L1272" s="25" t="e">
        <f t="shared" si="78"/>
        <v>#VALUE!</v>
      </c>
      <c r="M1272" s="26">
        <f t="shared" si="79"/>
        <v>0.80188679245283023</v>
      </c>
      <c r="N1272" s="22" t="str">
        <f>IFERROR(VLOOKUP(A1272,'Base ATR'!$1:$1048576,2,0),"")</f>
        <v/>
      </c>
      <c r="O1272" s="23" t="str">
        <f t="shared" ca="1" si="80"/>
        <v/>
      </c>
      <c r="P1272" t="str">
        <f t="shared" si="81"/>
        <v/>
      </c>
      <c r="R1272" t="e">
        <f>VLOOKUP(A1272,FORMULA!A:A,1,0)</f>
        <v>#N/A</v>
      </c>
    </row>
    <row r="1273" spans="1:18" x14ac:dyDescent="0.3">
      <c r="A1273" t="s">
        <v>6656</v>
      </c>
      <c r="B1273" t="str">
        <f>IFERROR(VLOOKUP(A1273,'Base ATP'!$1:$1048576,3,0),"")</f>
        <v>JMC</v>
      </c>
      <c r="C1273" s="19" t="str">
        <f>IFERROR(VLOOKUP(A1273,'Base ATP'!$1:$1048576,4,0),"")</f>
        <v>GRAND AVENUE</v>
      </c>
      <c r="D1273" s="20">
        <v>22000000</v>
      </c>
      <c r="E1273" s="20">
        <v>19000000</v>
      </c>
      <c r="F1273" s="13" t="s">
        <v>5398</v>
      </c>
      <c r="G1273" s="13">
        <f>IFERROR(IF($F1273="ALTA",$D1273*1.03,
IF($F1273="MEDIA",$D1273*1,
IF($F1273="BAJA",$D1273*0.92,
IF($F1273="LIQUIDAR",_xlfn.XLOOKUP(A1273,Rotación!$A:$A,Rotación!$O:$O,0,0,-1),"")))),"")</f>
        <v>20240000</v>
      </c>
      <c r="H1273" s="13">
        <f>IFERROR(IF($F1273="ALTA",$D1273*1,
IF($F1273="MEDIA",$D1273*0.97,
IF($F1273="BAJA",$D1273*0.9,
IF($F1273="LIQUIDAR",_xlfn.XLOOKUP(A1273,Rotación!$A:$A,Rotación!$O:$O,0,0,-1),"")))),"")</f>
        <v>19800000</v>
      </c>
      <c r="I1273" s="13">
        <f>IFERROR(IF($F1273="ALTA",$D1273*0.97,
IF($F1273="MEDIA",$D1273*0.94,
IF($F1273="BAJA",$D1273*0.87,
IF($F1273="LIQUIDAR",_xlfn.XLOOKUP(A1273,Rotación!$A:$A,Rotación!$O:$O,0,0,-1),"")))),"")</f>
        <v>19140000</v>
      </c>
      <c r="J1273" s="13">
        <f>IFERROR(IF($F1273="ALTA",$D1273*0.94,
IF($F1273="MEDIA",$D1273*0.9,
IF($F1273="BAJA",$D1273*0.85,
IF($F1273="LIQUIDAR",_xlfn.XLOOKUP(A1273,Rotación!$A:$A,Rotación!$O:$O,0,0,-1),"")))),"")</f>
        <v>18700000</v>
      </c>
      <c r="K1273" s="13" t="str">
        <f>_xlfn.XLOOKUP(A1273,Rotación!$A:$A,Rotación!$P:$P,"",0,-1)</f>
        <v/>
      </c>
      <c r="L1273" s="25" t="e">
        <f t="shared" si="78"/>
        <v>#VALUE!</v>
      </c>
      <c r="M1273" s="26">
        <f t="shared" si="79"/>
        <v>0.86363636363636365</v>
      </c>
      <c r="N1273" s="22">
        <f>IFERROR(VLOOKUP(A1273,'Base ATR'!$1:$1048576,2,0),"")</f>
        <v>46174.693749999999</v>
      </c>
      <c r="O1273" s="23">
        <f t="shared" ca="1" si="80"/>
        <v>51.306250000001455</v>
      </c>
      <c r="P1273" t="str">
        <f t="shared" si="81"/>
        <v>SOBRE MERCADO</v>
      </c>
      <c r="R1273" t="e">
        <f>VLOOKUP(A1273,FORMULA!A:A,1,0)</f>
        <v>#N/A</v>
      </c>
    </row>
    <row r="1274" spans="1:18" x14ac:dyDescent="0.3">
      <c r="A1274" t="s">
        <v>6656</v>
      </c>
      <c r="B1274" t="str">
        <f>IFERROR(VLOOKUP(A1274,'Base ATP'!$1:$1048576,3,0),"")</f>
        <v>JMC</v>
      </c>
      <c r="C1274" s="19" t="str">
        <f>IFERROR(VLOOKUP(A1274,'Base ATP'!$1:$1048576,4,0),"")</f>
        <v>GRAND AVENUE</v>
      </c>
      <c r="D1274" s="20">
        <v>22000000</v>
      </c>
      <c r="E1274" s="20">
        <v>18700000</v>
      </c>
      <c r="F1274" s="13" t="s">
        <v>5398</v>
      </c>
      <c r="G1274" s="13">
        <f>IFERROR(IF($F1274="ALTA",$D1274*1.03,
IF($F1274="MEDIA",$D1274*1,
IF($F1274="BAJA",$D1274*0.92,
IF($F1274="LIQUIDAR",_xlfn.XLOOKUP(A1274,Rotación!$A:$A,Rotación!$O:$O,0,0,-1),"")))),"")</f>
        <v>20240000</v>
      </c>
      <c r="H1274" s="13">
        <f>IFERROR(IF($F1274="ALTA",$D1274*1,
IF($F1274="MEDIA",$D1274*0.97,
IF($F1274="BAJA",$D1274*0.9,
IF($F1274="LIQUIDAR",_xlfn.XLOOKUP(A1274,Rotación!$A:$A,Rotación!$O:$O,0,0,-1),"")))),"")</f>
        <v>19800000</v>
      </c>
      <c r="I1274" s="13">
        <f>IFERROR(IF($F1274="ALTA",$D1274*0.97,
IF($F1274="MEDIA",$D1274*0.94,
IF($F1274="BAJA",$D1274*0.87,
IF($F1274="LIQUIDAR",_xlfn.XLOOKUP(A1274,Rotación!$A:$A,Rotación!$O:$O,0,0,-1),"")))),"")</f>
        <v>19140000</v>
      </c>
      <c r="J1274" s="13">
        <f>IFERROR(IF($F1274="ALTA",$D1274*0.94,
IF($F1274="MEDIA",$D1274*0.9,
IF($F1274="BAJA",$D1274*0.85,
IF($F1274="LIQUIDAR",_xlfn.XLOOKUP(A1274,Rotación!$A:$A,Rotación!$O:$O,0,0,-1),"")))),"")</f>
        <v>18700000</v>
      </c>
      <c r="K1274" s="13" t="str">
        <f>_xlfn.XLOOKUP(A1274,Rotación!$A:$A,Rotación!$P:$P,"",0,-1)</f>
        <v/>
      </c>
      <c r="L1274" s="25" t="e">
        <f t="shared" si="78"/>
        <v>#VALUE!</v>
      </c>
      <c r="M1274" s="26">
        <f t="shared" si="79"/>
        <v>0.85</v>
      </c>
      <c r="N1274" s="22">
        <f>IFERROR(VLOOKUP(A1274,'Base ATR'!$1:$1048576,2,0),"")</f>
        <v>46174.693749999999</v>
      </c>
      <c r="O1274" s="23">
        <f t="shared" ca="1" si="80"/>
        <v>51.306250000001455</v>
      </c>
      <c r="P1274" t="str">
        <f t="shared" si="81"/>
        <v>SOBRE MERCADO</v>
      </c>
      <c r="R1274" t="e">
        <f>VLOOKUP(A1274,FORMULA!A:A,1,0)</f>
        <v>#N/A</v>
      </c>
    </row>
    <row r="1275" spans="1:18" x14ac:dyDescent="0.3">
      <c r="A1275" t="s">
        <v>9293</v>
      </c>
      <c r="B1275" t="str">
        <f>IFERROR(VLOOKUP(A1275,'Base ATP'!$1:$1048576,3,0),"")</f>
        <v>MITSUBISHI</v>
      </c>
      <c r="C1275" s="19" t="str">
        <f>IFERROR(VLOOKUP(A1275,'Base ATP'!$1:$1048576,4,0),"")</f>
        <v>L200</v>
      </c>
      <c r="D1275" s="20">
        <v>25700000</v>
      </c>
      <c r="E1275" s="20">
        <v>20500000</v>
      </c>
      <c r="F1275" s="13" t="s">
        <v>4033</v>
      </c>
      <c r="G1275" s="13">
        <f>IFERROR(IF($F1275="ALTA",$D1275*1.03,
IF($F1275="MEDIA",$D1275*1,
IF($F1275="BAJA",$D1275*0.92,
IF($F1275="LIQUIDAR",_xlfn.XLOOKUP(A1275,Rotación!$A:$A,Rotación!$O:$O,0,0,-1),"")))),"")</f>
        <v>25700000</v>
      </c>
      <c r="H1275" s="13">
        <f>IFERROR(IF($F1275="ALTA",$D1275*1,
IF($F1275="MEDIA",$D1275*0.97,
IF($F1275="BAJA",$D1275*0.9,
IF($F1275="LIQUIDAR",_xlfn.XLOOKUP(A1275,Rotación!$A:$A,Rotación!$O:$O,0,0,-1),"")))),"")</f>
        <v>24929000</v>
      </c>
      <c r="I1275" s="13">
        <f>IFERROR(IF($F1275="ALTA",$D1275*0.97,
IF($F1275="MEDIA",$D1275*0.94,
IF($F1275="BAJA",$D1275*0.87,
IF($F1275="LIQUIDAR",_xlfn.XLOOKUP(A1275,Rotación!$A:$A,Rotación!$O:$O,0,0,-1),"")))),"")</f>
        <v>24158000</v>
      </c>
      <c r="J1275" s="13">
        <f>IFERROR(IF($F1275="ALTA",$D1275*0.94,
IF($F1275="MEDIA",$D1275*0.9,
IF($F1275="BAJA",$D1275*0.85,
IF($F1275="LIQUIDAR",_xlfn.XLOOKUP(A1275,Rotación!$A:$A,Rotación!$O:$O,0,0,-1),"")))),"")</f>
        <v>23130000</v>
      </c>
      <c r="K1275" s="13" t="str">
        <f>_xlfn.XLOOKUP(A1275,Rotación!$A:$A,Rotación!$P:$P,"",0,-1)</f>
        <v/>
      </c>
      <c r="L1275" s="25" t="e">
        <f t="shared" si="78"/>
        <v>#VALUE!</v>
      </c>
      <c r="M1275" s="26">
        <f t="shared" si="79"/>
        <v>0.7976653696498055</v>
      </c>
      <c r="N1275" s="22" t="str">
        <f>IFERROR(VLOOKUP(A1275,'Base ATR'!$1:$1048576,2,0),"")</f>
        <v/>
      </c>
      <c r="O1275" s="23" t="str">
        <f t="shared" ca="1" si="80"/>
        <v/>
      </c>
      <c r="P1275" t="str">
        <f t="shared" si="81"/>
        <v/>
      </c>
      <c r="R1275" t="e">
        <f>VLOOKUP(A1275,FORMULA!A:A,1,0)</f>
        <v>#N/A</v>
      </c>
    </row>
    <row r="1276" spans="1:18" x14ac:dyDescent="0.3">
      <c r="A1276" t="s">
        <v>9295</v>
      </c>
      <c r="B1276" t="str">
        <f>IFERROR(VLOOKUP(A1276,'Base ATP'!$1:$1048576,3,0),"")</f>
        <v>KIA</v>
      </c>
      <c r="C1276" s="19" t="str">
        <f>IFERROR(VLOOKUP(A1276,'Base ATP'!$1:$1048576,4,0),"")</f>
        <v>SOLUTO</v>
      </c>
      <c r="D1276" s="20">
        <v>8800000</v>
      </c>
      <c r="E1276" s="20">
        <v>7500000</v>
      </c>
      <c r="F1276" s="13" t="s">
        <v>5397</v>
      </c>
      <c r="G1276" s="13">
        <f>IFERROR(IF($F1276="ALTA",$D1276*1.03,
IF($F1276="MEDIA",$D1276*1,
IF($F1276="BAJA",$D1276*0.92,
IF($F1276="LIQUIDAR",_xlfn.XLOOKUP(A1276,Rotación!$A:$A,Rotación!$O:$O,0,0,-1),"")))),"")</f>
        <v>9064000</v>
      </c>
      <c r="H1276" s="13">
        <f>IFERROR(IF($F1276="ALTA",$D1276*1,
IF($F1276="MEDIA",$D1276*0.97,
IF($F1276="BAJA",$D1276*0.9,
IF($F1276="LIQUIDAR",_xlfn.XLOOKUP(A1276,Rotación!$A:$A,Rotación!$O:$O,0,0,-1),"")))),"")</f>
        <v>8800000</v>
      </c>
      <c r="I1276" s="13">
        <f>IFERROR(IF($F1276="ALTA",$D1276*0.97,
IF($F1276="MEDIA",$D1276*0.94,
IF($F1276="BAJA",$D1276*0.87,
IF($F1276="LIQUIDAR",_xlfn.XLOOKUP(A1276,Rotación!$A:$A,Rotación!$O:$O,0,0,-1),"")))),"")</f>
        <v>8536000</v>
      </c>
      <c r="J1276" s="13">
        <f>IFERROR(IF($F1276="ALTA",$D1276*0.94,
IF($F1276="MEDIA",$D1276*0.9,
IF($F1276="BAJA",$D1276*0.85,
IF($F1276="LIQUIDAR",_xlfn.XLOOKUP(A1276,Rotación!$A:$A,Rotación!$O:$O,0,0,-1),"")))),"")</f>
        <v>8271999.9999999991</v>
      </c>
      <c r="K1276" s="13" t="str">
        <f>_xlfn.XLOOKUP(A1276,Rotación!$A:$A,Rotación!$P:$P,"",0,-1)</f>
        <v/>
      </c>
      <c r="L1276" s="25" t="e">
        <f t="shared" si="78"/>
        <v>#VALUE!</v>
      </c>
      <c r="M1276" s="26">
        <f t="shared" si="79"/>
        <v>0.85227272727272729</v>
      </c>
      <c r="N1276" s="22" t="str">
        <f>IFERROR(VLOOKUP(A1276,'Base ATR'!$1:$1048576,2,0),"")</f>
        <v/>
      </c>
      <c r="O1276" s="23" t="str">
        <f t="shared" ca="1" si="80"/>
        <v/>
      </c>
      <c r="P1276" t="str">
        <f t="shared" si="81"/>
        <v/>
      </c>
      <c r="R1276" t="e">
        <f>VLOOKUP(A1276,FORMULA!A:A,1,0)</f>
        <v>#N/A</v>
      </c>
    </row>
    <row r="1277" spans="1:18" x14ac:dyDescent="0.3">
      <c r="A1277" t="s">
        <v>5427</v>
      </c>
      <c r="B1277" t="str">
        <f>IFERROR(VLOOKUP(A1277,'Base ATP'!$1:$1048576,3,0),"")</f>
        <v>PEUGEOT</v>
      </c>
      <c r="C1277" s="19">
        <f>IFERROR(VLOOKUP(A1277,'Base ATP'!$1:$1048576,4,0),"")</f>
        <v>3008</v>
      </c>
      <c r="D1277" s="20">
        <v>22100000</v>
      </c>
      <c r="E1277" s="20">
        <v>18000000</v>
      </c>
      <c r="F1277" s="13" t="s">
        <v>5397</v>
      </c>
      <c r="G1277" s="13">
        <f>IFERROR(IF($F1277="ALTA",$D1277*1.03,
IF($F1277="MEDIA",$D1277*1,
IF($F1277="BAJA",$D1277*0.92,
IF($F1277="LIQUIDAR",_xlfn.XLOOKUP(A1277,Rotación!$A:$A,Rotación!$O:$O,0,0,-1),"")))),"")</f>
        <v>22763000</v>
      </c>
      <c r="H1277" s="13">
        <f>IFERROR(IF($F1277="ALTA",$D1277*1,
IF($F1277="MEDIA",$D1277*0.97,
IF($F1277="BAJA",$D1277*0.9,
IF($F1277="LIQUIDAR",_xlfn.XLOOKUP(A1277,Rotación!$A:$A,Rotación!$O:$O,0,0,-1),"")))),"")</f>
        <v>22100000</v>
      </c>
      <c r="I1277" s="13">
        <f>IFERROR(IF($F1277="ALTA",$D1277*0.97,
IF($F1277="MEDIA",$D1277*0.94,
IF($F1277="BAJA",$D1277*0.87,
IF($F1277="LIQUIDAR",_xlfn.XLOOKUP(A1277,Rotación!$A:$A,Rotación!$O:$O,0,0,-1),"")))),"")</f>
        <v>21437000</v>
      </c>
      <c r="J1277" s="13">
        <f>IFERROR(IF($F1277="ALTA",$D1277*0.94,
IF($F1277="MEDIA",$D1277*0.9,
IF($F1277="BAJA",$D1277*0.85,
IF($F1277="LIQUIDAR",_xlfn.XLOOKUP(A1277,Rotación!$A:$A,Rotación!$O:$O,0,0,-1),"")))),"")</f>
        <v>20774000</v>
      </c>
      <c r="K1277" s="13" t="str">
        <f>_xlfn.XLOOKUP(A1277,Rotación!$A:$A,Rotación!$P:$P,"",0,-1)</f>
        <v/>
      </c>
      <c r="L1277" s="25" t="e">
        <f t="shared" si="78"/>
        <v>#VALUE!</v>
      </c>
      <c r="M1277" s="26">
        <f t="shared" si="79"/>
        <v>0.81447963800904977</v>
      </c>
      <c r="N1277" s="22" t="str">
        <f>IFERROR(VLOOKUP(A1277,'Base ATR'!$1:$1048576,2,0),"")</f>
        <v/>
      </c>
      <c r="O1277" s="23" t="str">
        <f t="shared" ca="1" si="80"/>
        <v/>
      </c>
      <c r="P1277" t="str">
        <f t="shared" si="81"/>
        <v/>
      </c>
      <c r="R1277" t="e">
        <f>VLOOKUP(A1277,FORMULA!A:A,1,0)</f>
        <v>#N/A</v>
      </c>
    </row>
    <row r="1278" spans="1:18" x14ac:dyDescent="0.3">
      <c r="A1278" t="s">
        <v>9298</v>
      </c>
      <c r="B1278" t="str">
        <f>IFERROR(VLOOKUP(A1278,'Base ATP'!$1:$1048576,3,0),"")</f>
        <v>HAVAL</v>
      </c>
      <c r="C1278" s="19" t="str">
        <f>IFERROR(VLOOKUP(A1278,'Base ATP'!$1:$1048576,4,0),"")</f>
        <v>JOLION</v>
      </c>
      <c r="D1278" s="20">
        <v>11400000</v>
      </c>
      <c r="E1278" s="20">
        <v>9000000</v>
      </c>
      <c r="F1278" s="13" t="s">
        <v>5397</v>
      </c>
      <c r="G1278" s="13">
        <f>IFERROR(IF($F1278="ALTA",$D1278*1.03,
IF($F1278="MEDIA",$D1278*1,
IF($F1278="BAJA",$D1278*0.92,
IF($F1278="LIQUIDAR",_xlfn.XLOOKUP(A1278,Rotación!$A:$A,Rotación!$O:$O,0,0,-1),"")))),"")</f>
        <v>11742000</v>
      </c>
      <c r="H1278" s="13">
        <f>IFERROR(IF($F1278="ALTA",$D1278*1,
IF($F1278="MEDIA",$D1278*0.97,
IF($F1278="BAJA",$D1278*0.9,
IF($F1278="LIQUIDAR",_xlfn.XLOOKUP(A1278,Rotación!$A:$A,Rotación!$O:$O,0,0,-1),"")))),"")</f>
        <v>11400000</v>
      </c>
      <c r="I1278" s="13">
        <f>IFERROR(IF($F1278="ALTA",$D1278*0.97,
IF($F1278="MEDIA",$D1278*0.94,
IF($F1278="BAJA",$D1278*0.87,
IF($F1278="LIQUIDAR",_xlfn.XLOOKUP(A1278,Rotación!$A:$A,Rotación!$O:$O,0,0,-1),"")))),"")</f>
        <v>11058000</v>
      </c>
      <c r="J1278" s="13">
        <f>IFERROR(IF($F1278="ALTA",$D1278*0.94,
IF($F1278="MEDIA",$D1278*0.9,
IF($F1278="BAJA",$D1278*0.85,
IF($F1278="LIQUIDAR",_xlfn.XLOOKUP(A1278,Rotación!$A:$A,Rotación!$O:$O,0,0,-1),"")))),"")</f>
        <v>10716000</v>
      </c>
      <c r="K1278" s="13" t="str">
        <f>_xlfn.XLOOKUP(A1278,Rotación!$A:$A,Rotación!$P:$P,"",0,-1)</f>
        <v/>
      </c>
      <c r="L1278" s="25" t="e">
        <f t="shared" si="78"/>
        <v>#VALUE!</v>
      </c>
      <c r="M1278" s="26">
        <f t="shared" si="79"/>
        <v>0.78947368421052633</v>
      </c>
      <c r="N1278" s="22" t="str">
        <f>IFERROR(VLOOKUP(A1278,'Base ATR'!$1:$1048576,2,0),"")</f>
        <v/>
      </c>
      <c r="O1278" s="23" t="str">
        <f t="shared" ca="1" si="80"/>
        <v/>
      </c>
      <c r="P1278" t="str">
        <f t="shared" si="81"/>
        <v/>
      </c>
      <c r="R1278" t="e">
        <f>VLOOKUP(A1278,FORMULA!A:A,1,0)</f>
        <v>#N/A</v>
      </c>
    </row>
    <row r="1279" spans="1:18" x14ac:dyDescent="0.3">
      <c r="A1279" t="s">
        <v>9300</v>
      </c>
      <c r="B1279" t="str">
        <f>IFERROR(VLOOKUP(A1279,'Base ATP'!$1:$1048576,3,0),"")</f>
        <v>SUZUKI</v>
      </c>
      <c r="C1279" s="19" t="str">
        <f>IFERROR(VLOOKUP(A1279,'Base ATP'!$1:$1048576,4,0),"")</f>
        <v>BALENO</v>
      </c>
      <c r="D1279" s="20">
        <v>7180000</v>
      </c>
      <c r="E1279" s="20">
        <v>5300000</v>
      </c>
      <c r="F1279" s="13" t="s">
        <v>5397</v>
      </c>
      <c r="G1279" s="13">
        <f>IFERROR(IF($F1279="ALTA",$D1279*1.03,
IF($F1279="MEDIA",$D1279*1,
IF($F1279="BAJA",$D1279*0.92,
IF($F1279="LIQUIDAR",_xlfn.XLOOKUP(A1279,Rotación!$A:$A,Rotación!$O:$O,0,0,-1),"")))),"")</f>
        <v>7395400</v>
      </c>
      <c r="H1279" s="13">
        <f>IFERROR(IF($F1279="ALTA",$D1279*1,
IF($F1279="MEDIA",$D1279*0.97,
IF($F1279="BAJA",$D1279*0.9,
IF($F1279="LIQUIDAR",_xlfn.XLOOKUP(A1279,Rotación!$A:$A,Rotación!$O:$O,0,0,-1),"")))),"")</f>
        <v>7180000</v>
      </c>
      <c r="I1279" s="13">
        <f>IFERROR(IF($F1279="ALTA",$D1279*0.97,
IF($F1279="MEDIA",$D1279*0.94,
IF($F1279="BAJA",$D1279*0.87,
IF($F1279="LIQUIDAR",_xlfn.XLOOKUP(A1279,Rotación!$A:$A,Rotación!$O:$O,0,0,-1),"")))),"")</f>
        <v>6964600</v>
      </c>
      <c r="J1279" s="13">
        <f>IFERROR(IF($F1279="ALTA",$D1279*0.94,
IF($F1279="MEDIA",$D1279*0.9,
IF($F1279="BAJA",$D1279*0.85,
IF($F1279="LIQUIDAR",_xlfn.XLOOKUP(A1279,Rotación!$A:$A,Rotación!$O:$O,0,0,-1),"")))),"")</f>
        <v>6749200</v>
      </c>
      <c r="K1279" s="13" t="str">
        <f>_xlfn.XLOOKUP(A1279,Rotación!$A:$A,Rotación!$P:$P,"",0,-1)</f>
        <v/>
      </c>
      <c r="L1279" s="25" t="e">
        <f t="shared" si="78"/>
        <v>#VALUE!</v>
      </c>
      <c r="M1279" s="26">
        <f t="shared" si="79"/>
        <v>0.73816155988857934</v>
      </c>
      <c r="N1279" s="22" t="str">
        <f>IFERROR(VLOOKUP(A1279,'Base ATR'!$1:$1048576,2,0),"")</f>
        <v/>
      </c>
      <c r="O1279" s="23" t="str">
        <f t="shared" ca="1" si="80"/>
        <v/>
      </c>
      <c r="P1279" t="str">
        <f t="shared" si="81"/>
        <v/>
      </c>
      <c r="R1279" t="e">
        <f>VLOOKUP(A1279,FORMULA!A:A,1,0)</f>
        <v>#N/A</v>
      </c>
    </row>
    <row r="1280" spans="1:18" x14ac:dyDescent="0.3">
      <c r="A1280" t="s">
        <v>9302</v>
      </c>
      <c r="B1280" t="str">
        <f>IFERROR(VLOOKUP(A1280,'Base ATP'!$1:$1048576,3,0),"")</f>
        <v>CHEVROLET</v>
      </c>
      <c r="C1280" s="19" t="str">
        <f>IFERROR(VLOOKUP(A1280,'Base ATP'!$1:$1048576,4,0),"")</f>
        <v>BLAZER</v>
      </c>
      <c r="D1280" s="20">
        <v>26000000</v>
      </c>
      <c r="E1280" s="20">
        <v>20300000</v>
      </c>
      <c r="F1280" s="13" t="s">
        <v>4033</v>
      </c>
      <c r="G1280" s="13">
        <f>IFERROR(IF($F1280="ALTA",$D1280*1.03,
IF($F1280="MEDIA",$D1280*1,
IF($F1280="BAJA",$D1280*0.92,
IF($F1280="LIQUIDAR",_xlfn.XLOOKUP(A1280,Rotación!$A:$A,Rotación!$O:$O,0,0,-1),"")))),"")</f>
        <v>26000000</v>
      </c>
      <c r="H1280" s="13">
        <f>IFERROR(IF($F1280="ALTA",$D1280*1,
IF($F1280="MEDIA",$D1280*0.97,
IF($F1280="BAJA",$D1280*0.9,
IF($F1280="LIQUIDAR",_xlfn.XLOOKUP(A1280,Rotación!$A:$A,Rotación!$O:$O,0,0,-1),"")))),"")</f>
        <v>25220000</v>
      </c>
      <c r="I1280" s="13">
        <f>IFERROR(IF($F1280="ALTA",$D1280*0.97,
IF($F1280="MEDIA",$D1280*0.94,
IF($F1280="BAJA",$D1280*0.87,
IF($F1280="LIQUIDAR",_xlfn.XLOOKUP(A1280,Rotación!$A:$A,Rotación!$O:$O,0,0,-1),"")))),"")</f>
        <v>24440000</v>
      </c>
      <c r="J1280" s="13">
        <f>IFERROR(IF($F1280="ALTA",$D1280*0.94,
IF($F1280="MEDIA",$D1280*0.9,
IF($F1280="BAJA",$D1280*0.85,
IF($F1280="LIQUIDAR",_xlfn.XLOOKUP(A1280,Rotación!$A:$A,Rotación!$O:$O,0,0,-1),"")))),"")</f>
        <v>23400000</v>
      </c>
      <c r="K1280" s="13" t="str">
        <f>_xlfn.XLOOKUP(A1280,Rotación!$A:$A,Rotación!$P:$P,"",0,-1)</f>
        <v/>
      </c>
      <c r="L1280" s="25" t="e">
        <f t="shared" si="78"/>
        <v>#VALUE!</v>
      </c>
      <c r="M1280" s="26">
        <f t="shared" si="79"/>
        <v>0.78076923076923077</v>
      </c>
      <c r="N1280" s="22" t="str">
        <f>IFERROR(VLOOKUP(A1280,'Base ATR'!$1:$1048576,2,0),"")</f>
        <v/>
      </c>
      <c r="O1280" s="23" t="str">
        <f t="shared" ca="1" si="80"/>
        <v/>
      </c>
      <c r="P1280" t="str">
        <f t="shared" si="81"/>
        <v/>
      </c>
      <c r="R1280" t="e">
        <f>VLOOKUP(A1280,FORMULA!A:A,1,0)</f>
        <v>#N/A</v>
      </c>
    </row>
    <row r="1281" spans="1:18" x14ac:dyDescent="0.3">
      <c r="A1281" t="s">
        <v>9306</v>
      </c>
      <c r="B1281" t="str">
        <f>IFERROR(VLOOKUP(A1281,'Base ATP'!$1:$1048576,3,0),"")</f>
        <v>PEUGEOT</v>
      </c>
      <c r="C1281" s="19" t="str">
        <f>IFERROR(VLOOKUP(A1281,'Base ATP'!$1:$1048576,4,0),"")</f>
        <v>NUEVO 2008</v>
      </c>
      <c r="D1281" s="20">
        <v>16700000</v>
      </c>
      <c r="E1281" s="20">
        <v>14000000</v>
      </c>
      <c r="F1281" s="13" t="s">
        <v>5398</v>
      </c>
      <c r="G1281" s="13">
        <f>IFERROR(IF($F1281="ALTA",$D1281*1.03,
IF($F1281="MEDIA",$D1281*1,
IF($F1281="BAJA",$D1281*0.92,
IF($F1281="LIQUIDAR",_xlfn.XLOOKUP(A1281,Rotación!$A:$A,Rotación!$O:$O,0,0,-1),"")))),"")</f>
        <v>15364000</v>
      </c>
      <c r="H1281" s="13">
        <f>IFERROR(IF($F1281="ALTA",$D1281*1,
IF($F1281="MEDIA",$D1281*0.97,
IF($F1281="BAJA",$D1281*0.9,
IF($F1281="LIQUIDAR",_xlfn.XLOOKUP(A1281,Rotación!$A:$A,Rotación!$O:$O,0,0,-1),"")))),"")</f>
        <v>15030000</v>
      </c>
      <c r="I1281" s="13">
        <f>IFERROR(IF($F1281="ALTA",$D1281*0.97,
IF($F1281="MEDIA",$D1281*0.94,
IF($F1281="BAJA",$D1281*0.87,
IF($F1281="LIQUIDAR",_xlfn.XLOOKUP(A1281,Rotación!$A:$A,Rotación!$O:$O,0,0,-1),"")))),"")</f>
        <v>14529000</v>
      </c>
      <c r="J1281" s="13">
        <f>IFERROR(IF($F1281="ALTA",$D1281*0.94,
IF($F1281="MEDIA",$D1281*0.9,
IF($F1281="BAJA",$D1281*0.85,
IF($F1281="LIQUIDAR",_xlfn.XLOOKUP(A1281,Rotación!$A:$A,Rotación!$O:$O,0,0,-1),"")))),"")</f>
        <v>14195000</v>
      </c>
      <c r="K1281" s="13" t="str">
        <f>_xlfn.XLOOKUP(A1281,Rotación!$A:$A,Rotación!$P:$P,"",0,-1)</f>
        <v/>
      </c>
      <c r="L1281" s="25" t="e">
        <f t="shared" si="78"/>
        <v>#VALUE!</v>
      </c>
      <c r="M1281" s="26">
        <f t="shared" si="79"/>
        <v>0.83832335329341312</v>
      </c>
      <c r="N1281" s="22" t="str">
        <f>IFERROR(VLOOKUP(A1281,'Base ATR'!$1:$1048576,2,0),"")</f>
        <v/>
      </c>
      <c r="O1281" s="23" t="str">
        <f t="shared" ca="1" si="80"/>
        <v/>
      </c>
      <c r="P1281" t="str">
        <f t="shared" si="81"/>
        <v/>
      </c>
      <c r="R1281" t="e">
        <f>VLOOKUP(A1281,FORMULA!A:A,1,0)</f>
        <v>#N/A</v>
      </c>
    </row>
    <row r="1282" spans="1:18" x14ac:dyDescent="0.3">
      <c r="A1282" t="s">
        <v>9308</v>
      </c>
      <c r="B1282" t="str">
        <f>IFERROR(VLOOKUP(A1282,'Base ATP'!$1:$1048576,3,0),"")</f>
        <v>BMW</v>
      </c>
      <c r="C1282" s="19" t="str">
        <f>IFERROR(VLOOKUP(A1282,'Base ATP'!$1:$1048576,4,0),"")</f>
        <v>118 I</v>
      </c>
      <c r="D1282" s="20">
        <v>30400000</v>
      </c>
      <c r="E1282" s="20">
        <v>23500000</v>
      </c>
      <c r="F1282" s="13" t="s">
        <v>5398</v>
      </c>
      <c r="G1282" s="13">
        <f>IFERROR(IF($F1282="ALTA",$D1282*1.03,
IF($F1282="MEDIA",$D1282*1,
IF($F1282="BAJA",$D1282*0.92,
IF($F1282="LIQUIDAR",_xlfn.XLOOKUP(A1282,Rotación!$A:$A,Rotación!$O:$O,0,0,-1),"")))),"")</f>
        <v>27968000</v>
      </c>
      <c r="H1282" s="13">
        <f>IFERROR(IF($F1282="ALTA",$D1282*1,
IF($F1282="MEDIA",$D1282*0.97,
IF($F1282="BAJA",$D1282*0.9,
IF($F1282="LIQUIDAR",_xlfn.XLOOKUP(A1282,Rotación!$A:$A,Rotación!$O:$O,0,0,-1),"")))),"")</f>
        <v>27360000</v>
      </c>
      <c r="I1282" s="13">
        <f>IFERROR(IF($F1282="ALTA",$D1282*0.97,
IF($F1282="MEDIA",$D1282*0.94,
IF($F1282="BAJA",$D1282*0.87,
IF($F1282="LIQUIDAR",_xlfn.XLOOKUP(A1282,Rotación!$A:$A,Rotación!$O:$O,0,0,-1),"")))),"")</f>
        <v>26448000</v>
      </c>
      <c r="J1282" s="13">
        <f>IFERROR(IF($F1282="ALTA",$D1282*0.94,
IF($F1282="MEDIA",$D1282*0.9,
IF($F1282="BAJA",$D1282*0.85,
IF($F1282="LIQUIDAR",_xlfn.XLOOKUP(A1282,Rotación!$A:$A,Rotación!$O:$O,0,0,-1),"")))),"")</f>
        <v>25840000</v>
      </c>
      <c r="K1282" s="13" t="str">
        <f>_xlfn.XLOOKUP(A1282,Rotación!$A:$A,Rotación!$P:$P,"",0,-1)</f>
        <v/>
      </c>
      <c r="L1282" s="25" t="e">
        <f t="shared" ref="L1282:L1345" si="82">K1282-D1282</f>
        <v>#VALUE!</v>
      </c>
      <c r="M1282" s="26">
        <f t="shared" ref="M1282:M1345" si="83">E1282/D1282</f>
        <v>0.77302631578947367</v>
      </c>
      <c r="N1282" s="22" t="str">
        <f>IFERROR(VLOOKUP(A1282,'Base ATR'!$1:$1048576,2,0),"")</f>
        <v/>
      </c>
      <c r="O1282" s="23" t="str">
        <f t="shared" ca="1" si="80"/>
        <v/>
      </c>
      <c r="P1282" t="str">
        <f t="shared" si="81"/>
        <v/>
      </c>
      <c r="R1282" t="e">
        <f>VLOOKUP(A1282,FORMULA!A:A,1,0)</f>
        <v>#N/A</v>
      </c>
    </row>
    <row r="1283" spans="1:18" x14ac:dyDescent="0.3">
      <c r="A1283" t="s">
        <v>9100</v>
      </c>
      <c r="B1283" t="str">
        <f>IFERROR(VLOOKUP(A1283,'Base ATP'!$1:$1048576,3,0),"")</f>
        <v>CHEVROLET</v>
      </c>
      <c r="C1283" s="19" t="str">
        <f>IFERROR(VLOOKUP(A1283,'Base ATP'!$1:$1048576,4,0),"")</f>
        <v>NEW CAPTIVA</v>
      </c>
      <c r="D1283" s="20">
        <v>14700000</v>
      </c>
      <c r="E1283" s="20">
        <v>12000000</v>
      </c>
      <c r="F1283" s="13" t="s">
        <v>4033</v>
      </c>
      <c r="G1283" s="13">
        <f>IFERROR(IF($F1283="ALTA",$D1283*1.03,
IF($F1283="MEDIA",$D1283*1,
IF($F1283="BAJA",$D1283*0.92,
IF($F1283="LIQUIDAR",_xlfn.XLOOKUP(A1283,Rotación!$A:$A,Rotación!$O:$O,0,0,-1),"")))),"")</f>
        <v>14700000</v>
      </c>
      <c r="H1283" s="13">
        <f>IFERROR(IF($F1283="ALTA",$D1283*1,
IF($F1283="MEDIA",$D1283*0.97,
IF($F1283="BAJA",$D1283*0.9,
IF($F1283="LIQUIDAR",_xlfn.XLOOKUP(A1283,Rotación!$A:$A,Rotación!$O:$O,0,0,-1),"")))),"")</f>
        <v>14259000</v>
      </c>
      <c r="I1283" s="13">
        <f>IFERROR(IF($F1283="ALTA",$D1283*0.97,
IF($F1283="MEDIA",$D1283*0.94,
IF($F1283="BAJA",$D1283*0.87,
IF($F1283="LIQUIDAR",_xlfn.XLOOKUP(A1283,Rotación!$A:$A,Rotación!$O:$O,0,0,-1),"")))),"")</f>
        <v>13818000</v>
      </c>
      <c r="J1283" s="13">
        <f>IFERROR(IF($F1283="ALTA",$D1283*0.94,
IF($F1283="MEDIA",$D1283*0.9,
IF($F1283="BAJA",$D1283*0.85,
IF($F1283="LIQUIDAR",_xlfn.XLOOKUP(A1283,Rotación!$A:$A,Rotación!$O:$O,0,0,-1),"")))),"")</f>
        <v>13230000</v>
      </c>
      <c r="K1283" s="13" t="str">
        <f>_xlfn.XLOOKUP(A1283,Rotación!$A:$A,Rotación!$P:$P,"",0,-1)</f>
        <v/>
      </c>
      <c r="L1283" s="25" t="e">
        <f t="shared" si="82"/>
        <v>#VALUE!</v>
      </c>
      <c r="M1283" s="26">
        <f t="shared" si="83"/>
        <v>0.81632653061224492</v>
      </c>
      <c r="N1283" s="22" t="str">
        <f>IFERROR(VLOOKUP(A1283,'Base ATR'!$1:$1048576,2,0),"")</f>
        <v/>
      </c>
      <c r="O1283" s="23" t="str">
        <f t="shared" ca="1" si="80"/>
        <v/>
      </c>
      <c r="P1283" t="str">
        <f t="shared" si="81"/>
        <v/>
      </c>
      <c r="R1283" t="e">
        <f>VLOOKUP(A1283,FORMULA!A:A,1,0)</f>
        <v>#N/A</v>
      </c>
    </row>
    <row r="1284" spans="1:18" x14ac:dyDescent="0.3">
      <c r="A1284" t="s">
        <v>9314</v>
      </c>
      <c r="B1284" t="str">
        <f>IFERROR(VLOOKUP(A1284,'Base ATP'!$1:$1048576,3,0),"")</f>
        <v>CHEVROLET</v>
      </c>
      <c r="C1284" s="19" t="str">
        <f>IFERROR(VLOOKUP(A1284,'Base ATP'!$1:$1048576,4,0),"")</f>
        <v>GROOVE</v>
      </c>
      <c r="D1284" s="20">
        <v>9500000</v>
      </c>
      <c r="E1284" s="20">
        <v>7800000</v>
      </c>
      <c r="F1284" s="13" t="s">
        <v>4033</v>
      </c>
      <c r="G1284" s="13">
        <f>IFERROR(IF($F1284="ALTA",$D1284*1.03,
IF($F1284="MEDIA",$D1284*1,
IF($F1284="BAJA",$D1284*0.92,
IF($F1284="LIQUIDAR",_xlfn.XLOOKUP(A1284,Rotación!$A:$A,Rotación!$O:$O,0,0,-1),"")))),"")</f>
        <v>9500000</v>
      </c>
      <c r="H1284" s="13">
        <f>IFERROR(IF($F1284="ALTA",$D1284*1,
IF($F1284="MEDIA",$D1284*0.97,
IF($F1284="BAJA",$D1284*0.9,
IF($F1284="LIQUIDAR",_xlfn.XLOOKUP(A1284,Rotación!$A:$A,Rotación!$O:$O,0,0,-1),"")))),"")</f>
        <v>9215000</v>
      </c>
      <c r="I1284" s="13">
        <f>IFERROR(IF($F1284="ALTA",$D1284*0.97,
IF($F1284="MEDIA",$D1284*0.94,
IF($F1284="BAJA",$D1284*0.87,
IF($F1284="LIQUIDAR",_xlfn.XLOOKUP(A1284,Rotación!$A:$A,Rotación!$O:$O,0,0,-1),"")))),"")</f>
        <v>8930000</v>
      </c>
      <c r="J1284" s="13">
        <f>IFERROR(IF($F1284="ALTA",$D1284*0.94,
IF($F1284="MEDIA",$D1284*0.9,
IF($F1284="BAJA",$D1284*0.85,
IF($F1284="LIQUIDAR",_xlfn.XLOOKUP(A1284,Rotación!$A:$A,Rotación!$O:$O,0,0,-1),"")))),"")</f>
        <v>8550000</v>
      </c>
      <c r="K1284" s="13" t="str">
        <f>_xlfn.XLOOKUP(A1284,Rotación!$A:$A,Rotación!$P:$P,"",0,-1)</f>
        <v/>
      </c>
      <c r="L1284" s="25" t="e">
        <f t="shared" si="82"/>
        <v>#VALUE!</v>
      </c>
      <c r="M1284" s="26">
        <f t="shared" si="83"/>
        <v>0.82105263157894737</v>
      </c>
      <c r="N1284" s="22" t="str">
        <f>IFERROR(VLOOKUP(A1284,'Base ATR'!$1:$1048576,2,0),"")</f>
        <v/>
      </c>
      <c r="O1284" s="23" t="str">
        <f t="shared" ca="1" si="80"/>
        <v/>
      </c>
      <c r="P1284" t="str">
        <f t="shared" si="81"/>
        <v/>
      </c>
      <c r="R1284" t="e">
        <f>VLOOKUP(A1284,FORMULA!A:A,1,0)</f>
        <v>#N/A</v>
      </c>
    </row>
    <row r="1285" spans="1:18" x14ac:dyDescent="0.3">
      <c r="A1285" t="s">
        <v>1744</v>
      </c>
      <c r="B1285" t="str">
        <f>IFERROR(VLOOKUP(A1285,'Base ATP'!$1:$1048576,3,0),"")</f>
        <v>PEUGEOT</v>
      </c>
      <c r="C1285" s="19" t="str">
        <f>IFERROR(VLOOKUP(A1285,'Base ATP'!$1:$1048576,4,0),"")</f>
        <v>LANDTREK</v>
      </c>
      <c r="D1285" s="20">
        <v>16400000</v>
      </c>
      <c r="E1285" s="20">
        <v>12800000</v>
      </c>
      <c r="F1285" s="13" t="s">
        <v>5398</v>
      </c>
      <c r="G1285" s="13">
        <f>IFERROR(IF($F1285="ALTA",$D1285*1.03,
IF($F1285="MEDIA",$D1285*1,
IF($F1285="BAJA",$D1285*0.92,
IF($F1285="LIQUIDAR",_xlfn.XLOOKUP(A1285,Rotación!$A:$A,Rotación!$O:$O,0,0,-1),"")))),"")</f>
        <v>15088000</v>
      </c>
      <c r="H1285" s="13">
        <f>IFERROR(IF($F1285="ALTA",$D1285*1,
IF($F1285="MEDIA",$D1285*0.97,
IF($F1285="BAJA",$D1285*0.9,
IF($F1285="LIQUIDAR",_xlfn.XLOOKUP(A1285,Rotación!$A:$A,Rotación!$O:$O,0,0,-1),"")))),"")</f>
        <v>14760000</v>
      </c>
      <c r="I1285" s="13">
        <f>IFERROR(IF($F1285="ALTA",$D1285*0.97,
IF($F1285="MEDIA",$D1285*0.94,
IF($F1285="BAJA",$D1285*0.87,
IF($F1285="LIQUIDAR",_xlfn.XLOOKUP(A1285,Rotación!$A:$A,Rotación!$O:$O,0,0,-1),"")))),"")</f>
        <v>14268000</v>
      </c>
      <c r="J1285" s="13">
        <f>IFERROR(IF($F1285="ALTA",$D1285*0.94,
IF($F1285="MEDIA",$D1285*0.9,
IF($F1285="BAJA",$D1285*0.85,
IF($F1285="LIQUIDAR",_xlfn.XLOOKUP(A1285,Rotación!$A:$A,Rotación!$O:$O,0,0,-1),"")))),"")</f>
        <v>13940000</v>
      </c>
      <c r="K1285" s="13" t="str">
        <f>_xlfn.XLOOKUP(A1285,Rotación!$A:$A,Rotación!$P:$P,"",0,-1)</f>
        <v/>
      </c>
      <c r="L1285" s="25" t="e">
        <f t="shared" si="82"/>
        <v>#VALUE!</v>
      </c>
      <c r="M1285" s="26">
        <f t="shared" si="83"/>
        <v>0.78048780487804881</v>
      </c>
      <c r="N1285" s="22">
        <f>IFERROR(VLOOKUP(A1285,'Base ATR'!$1:$1048576,2,0),"")</f>
        <v>45253.789583333331</v>
      </c>
      <c r="O1285" s="23">
        <f t="shared" ca="1" si="80"/>
        <v>972.21041666666861</v>
      </c>
      <c r="P1285" t="str">
        <f t="shared" si="81"/>
        <v>SOBRE MERCADO</v>
      </c>
      <c r="R1285" t="e">
        <f>VLOOKUP(A1285,FORMULA!A:A,1,0)</f>
        <v>#N/A</v>
      </c>
    </row>
    <row r="1286" spans="1:18" x14ac:dyDescent="0.3">
      <c r="A1286" t="s">
        <v>9317</v>
      </c>
      <c r="B1286" t="str">
        <f>IFERROR(VLOOKUP(A1286,'Base ATP'!$1:$1048576,3,0),"")</f>
        <v>GAC MOTOR</v>
      </c>
      <c r="C1286" s="19" t="str">
        <f>IFERROR(VLOOKUP(A1286,'Base ATP'!$1:$1048576,4,0),"")</f>
        <v>EMZOOM</v>
      </c>
      <c r="D1286" s="20">
        <v>11500000</v>
      </c>
      <c r="E1286" s="20">
        <v>9300000</v>
      </c>
      <c r="F1286" s="13" t="s">
        <v>5398</v>
      </c>
      <c r="G1286" s="13">
        <f>IFERROR(IF($F1286="ALTA",$D1286*1.03,
IF($F1286="MEDIA",$D1286*1,
IF($F1286="BAJA",$D1286*0.92,
IF($F1286="LIQUIDAR",_xlfn.XLOOKUP(A1286,Rotación!$A:$A,Rotación!$O:$O,0,0,-1),"")))),"")</f>
        <v>10580000</v>
      </c>
      <c r="H1286" s="13">
        <f>IFERROR(IF($F1286="ALTA",$D1286*1,
IF($F1286="MEDIA",$D1286*0.97,
IF($F1286="BAJA",$D1286*0.9,
IF($F1286="LIQUIDAR",_xlfn.XLOOKUP(A1286,Rotación!$A:$A,Rotación!$O:$O,0,0,-1),"")))),"")</f>
        <v>10350000</v>
      </c>
      <c r="I1286" s="13">
        <f>IFERROR(IF($F1286="ALTA",$D1286*0.97,
IF($F1286="MEDIA",$D1286*0.94,
IF($F1286="BAJA",$D1286*0.87,
IF($F1286="LIQUIDAR",_xlfn.XLOOKUP(A1286,Rotación!$A:$A,Rotación!$O:$O,0,0,-1),"")))),"")</f>
        <v>10005000</v>
      </c>
      <c r="J1286" s="13">
        <f>IFERROR(IF($F1286="ALTA",$D1286*0.94,
IF($F1286="MEDIA",$D1286*0.9,
IF($F1286="BAJA",$D1286*0.85,
IF($F1286="LIQUIDAR",_xlfn.XLOOKUP(A1286,Rotación!$A:$A,Rotación!$O:$O,0,0,-1),"")))),"")</f>
        <v>9775000</v>
      </c>
      <c r="K1286" s="13" t="str">
        <f>_xlfn.XLOOKUP(A1286,Rotación!$A:$A,Rotación!$P:$P,"",0,-1)</f>
        <v/>
      </c>
      <c r="L1286" s="25" t="e">
        <f t="shared" si="82"/>
        <v>#VALUE!</v>
      </c>
      <c r="M1286" s="26">
        <f t="shared" si="83"/>
        <v>0.80869565217391304</v>
      </c>
      <c r="N1286" s="22" t="str">
        <f>IFERROR(VLOOKUP(A1286,'Base ATR'!$1:$1048576,2,0),"")</f>
        <v/>
      </c>
      <c r="O1286" s="23" t="str">
        <f t="shared" ca="1" si="80"/>
        <v/>
      </c>
      <c r="P1286" t="str">
        <f t="shared" si="81"/>
        <v/>
      </c>
      <c r="R1286" t="e">
        <f>VLOOKUP(A1286,FORMULA!A:A,1,0)</f>
        <v>#N/A</v>
      </c>
    </row>
    <row r="1287" spans="1:18" x14ac:dyDescent="0.3">
      <c r="A1287" t="s">
        <v>9319</v>
      </c>
      <c r="B1287" t="str">
        <f>IFERROR(VLOOKUP(A1287,'Base ATP'!$1:$1048576,3,0),"")</f>
        <v>FORD</v>
      </c>
      <c r="C1287" s="19" t="str">
        <f>IFERROR(VLOOKUP(A1287,'Base ATP'!$1:$1048576,4,0),"")</f>
        <v>NUEVA TERRITORY</v>
      </c>
      <c r="D1287" s="20">
        <v>16100000</v>
      </c>
      <c r="E1287" s="20">
        <v>13500000</v>
      </c>
      <c r="F1287" s="13" t="s">
        <v>5398</v>
      </c>
      <c r="G1287" s="13">
        <f>IFERROR(IF($F1287="ALTA",$D1287*1.03,
IF($F1287="MEDIA",$D1287*1,
IF($F1287="BAJA",$D1287*0.92,
IF($F1287="LIQUIDAR",_xlfn.XLOOKUP(A1287,Rotación!$A:$A,Rotación!$O:$O,0,0,-1),"")))),"")</f>
        <v>14812000</v>
      </c>
      <c r="H1287" s="13">
        <f>IFERROR(IF($F1287="ALTA",$D1287*1,
IF($F1287="MEDIA",$D1287*0.97,
IF($F1287="BAJA",$D1287*0.9,
IF($F1287="LIQUIDAR",_xlfn.XLOOKUP(A1287,Rotación!$A:$A,Rotación!$O:$O,0,0,-1),"")))),"")</f>
        <v>14490000</v>
      </c>
      <c r="I1287" s="13">
        <f>IFERROR(IF($F1287="ALTA",$D1287*0.97,
IF($F1287="MEDIA",$D1287*0.94,
IF($F1287="BAJA",$D1287*0.87,
IF($F1287="LIQUIDAR",_xlfn.XLOOKUP(A1287,Rotación!$A:$A,Rotación!$O:$O,0,0,-1),"")))),"")</f>
        <v>14007000</v>
      </c>
      <c r="J1287" s="13">
        <f>IFERROR(IF($F1287="ALTA",$D1287*0.94,
IF($F1287="MEDIA",$D1287*0.9,
IF($F1287="BAJA",$D1287*0.85,
IF($F1287="LIQUIDAR",_xlfn.XLOOKUP(A1287,Rotación!$A:$A,Rotación!$O:$O,0,0,-1),"")))),"")</f>
        <v>13685000</v>
      </c>
      <c r="K1287" s="13" t="str">
        <f>_xlfn.XLOOKUP(A1287,Rotación!$A:$A,Rotación!$P:$P,"",0,-1)</f>
        <v/>
      </c>
      <c r="L1287" s="25" t="e">
        <f t="shared" si="82"/>
        <v>#VALUE!</v>
      </c>
      <c r="M1287" s="26">
        <f t="shared" si="83"/>
        <v>0.83850931677018636</v>
      </c>
      <c r="N1287" s="22" t="str">
        <f>IFERROR(VLOOKUP(A1287,'Base ATR'!$1:$1048576,2,0),"")</f>
        <v/>
      </c>
      <c r="O1287" s="23" t="str">
        <f t="shared" ca="1" si="80"/>
        <v/>
      </c>
      <c r="P1287" t="str">
        <f t="shared" si="81"/>
        <v/>
      </c>
      <c r="R1287" t="e">
        <f>VLOOKUP(A1287,FORMULA!A:A,1,0)</f>
        <v>#N/A</v>
      </c>
    </row>
    <row r="1288" spans="1:18" x14ac:dyDescent="0.3">
      <c r="A1288" t="s">
        <v>8686</v>
      </c>
      <c r="B1288" t="str">
        <f>IFERROR(VLOOKUP(A1288,'Base ATP'!$1:$1048576,3,0),"")</f>
        <v>FORD</v>
      </c>
      <c r="C1288" s="19" t="str">
        <f>IFERROR(VLOOKUP(A1288,'Base ATP'!$1:$1048576,4,0),"")</f>
        <v>ECOSPORT</v>
      </c>
      <c r="D1288" s="20">
        <v>8000000</v>
      </c>
      <c r="E1288" s="20">
        <v>6500000</v>
      </c>
      <c r="F1288" s="13" t="s">
        <v>5398</v>
      </c>
      <c r="G1288" s="13">
        <f>IFERROR(IF($F1288="ALTA",$D1288*1.03,
IF($F1288="MEDIA",$D1288*1,
IF($F1288="BAJA",$D1288*0.92,
IF($F1288="LIQUIDAR",_xlfn.XLOOKUP(A1288,Rotación!$A:$A,Rotación!$O:$O,0,0,-1),"")))),"")</f>
        <v>7360000</v>
      </c>
      <c r="H1288" s="13">
        <f>IFERROR(IF($F1288="ALTA",$D1288*1,
IF($F1288="MEDIA",$D1288*0.97,
IF($F1288="BAJA",$D1288*0.9,
IF($F1288="LIQUIDAR",_xlfn.XLOOKUP(A1288,Rotación!$A:$A,Rotación!$O:$O,0,0,-1),"")))),"")</f>
        <v>7200000</v>
      </c>
      <c r="I1288" s="13">
        <f>IFERROR(IF($F1288="ALTA",$D1288*0.97,
IF($F1288="MEDIA",$D1288*0.94,
IF($F1288="BAJA",$D1288*0.87,
IF($F1288="LIQUIDAR",_xlfn.XLOOKUP(A1288,Rotación!$A:$A,Rotación!$O:$O,0,0,-1),"")))),"")</f>
        <v>6960000</v>
      </c>
      <c r="J1288" s="13">
        <f>IFERROR(IF($F1288="ALTA",$D1288*0.94,
IF($F1288="MEDIA",$D1288*0.9,
IF($F1288="BAJA",$D1288*0.85,
IF($F1288="LIQUIDAR",_xlfn.XLOOKUP(A1288,Rotación!$A:$A,Rotación!$O:$O,0,0,-1),"")))),"")</f>
        <v>6800000</v>
      </c>
      <c r="K1288" s="13" t="str">
        <f>_xlfn.XLOOKUP(A1288,Rotación!$A:$A,Rotación!$P:$P,"",0,-1)</f>
        <v/>
      </c>
      <c r="L1288" s="25" t="e">
        <f t="shared" si="82"/>
        <v>#VALUE!</v>
      </c>
      <c r="M1288" s="26">
        <f t="shared" si="83"/>
        <v>0.8125</v>
      </c>
      <c r="N1288" s="22">
        <f>IFERROR(VLOOKUP(A1288,'Base ATR'!$1:$1048576,2,0),"")</f>
        <v>46190.395833333336</v>
      </c>
      <c r="O1288" s="23">
        <f t="shared" ca="1" si="80"/>
        <v>35.604166666664241</v>
      </c>
      <c r="P1288" t="str">
        <f t="shared" si="81"/>
        <v>SOBRE MERCADO</v>
      </c>
      <c r="R1288" t="e">
        <f>VLOOKUP(A1288,FORMULA!A:A,1,0)</f>
        <v>#N/A</v>
      </c>
    </row>
    <row r="1289" spans="1:18" x14ac:dyDescent="0.3">
      <c r="A1289" t="s">
        <v>8699</v>
      </c>
      <c r="B1289" t="str">
        <f>IFERROR(VLOOKUP(A1289,'Base ATP'!$1:$1048576,3,0),"")</f>
        <v>MITSUBISHI</v>
      </c>
      <c r="C1289" s="19" t="str">
        <f>IFERROR(VLOOKUP(A1289,'Base ATP'!$1:$1048576,4,0),"")</f>
        <v>MONTERO SPORT</v>
      </c>
      <c r="D1289" s="20">
        <v>23800000</v>
      </c>
      <c r="E1289" s="20">
        <v>18500000</v>
      </c>
      <c r="F1289" s="13" t="s">
        <v>5398</v>
      </c>
      <c r="G1289" s="13">
        <f>IFERROR(IF($F1289="ALTA",$D1289*1.03,
IF($F1289="MEDIA",$D1289*1,
IF($F1289="BAJA",$D1289*0.92,
IF($F1289="LIQUIDAR",_xlfn.XLOOKUP(A1289,Rotación!$A:$A,Rotación!$O:$O,0,0,-1),"")))),"")</f>
        <v>21896000</v>
      </c>
      <c r="H1289" s="13">
        <f>IFERROR(IF($F1289="ALTA",$D1289*1,
IF($F1289="MEDIA",$D1289*0.97,
IF($F1289="BAJA",$D1289*0.9,
IF($F1289="LIQUIDAR",_xlfn.XLOOKUP(A1289,Rotación!$A:$A,Rotación!$O:$O,0,0,-1),"")))),"")</f>
        <v>21420000</v>
      </c>
      <c r="I1289" s="13">
        <f>IFERROR(IF($F1289="ALTA",$D1289*0.97,
IF($F1289="MEDIA",$D1289*0.94,
IF($F1289="BAJA",$D1289*0.87,
IF($F1289="LIQUIDAR",_xlfn.XLOOKUP(A1289,Rotación!$A:$A,Rotación!$O:$O,0,0,-1),"")))),"")</f>
        <v>20706000</v>
      </c>
      <c r="J1289" s="13">
        <f>IFERROR(IF($F1289="ALTA",$D1289*0.94,
IF($F1289="MEDIA",$D1289*0.9,
IF($F1289="BAJA",$D1289*0.85,
IF($F1289="LIQUIDAR",_xlfn.XLOOKUP(A1289,Rotación!$A:$A,Rotación!$O:$O,0,0,-1),"")))),"")</f>
        <v>20230000</v>
      </c>
      <c r="K1289" s="13" t="str">
        <f>_xlfn.XLOOKUP(A1289,Rotación!$A:$A,Rotación!$P:$P,"",0,-1)</f>
        <v/>
      </c>
      <c r="L1289" s="25" t="e">
        <f t="shared" si="82"/>
        <v>#VALUE!</v>
      </c>
      <c r="M1289" s="26">
        <f t="shared" si="83"/>
        <v>0.77731092436974791</v>
      </c>
      <c r="N1289" s="22">
        <f>IFERROR(VLOOKUP(A1289,'Base ATR'!$1:$1048576,2,0),"")</f>
        <v>46171.395138888889</v>
      </c>
      <c r="O1289" s="23">
        <f t="shared" ca="1" si="80"/>
        <v>54.604861111110949</v>
      </c>
      <c r="P1289" t="str">
        <f t="shared" si="81"/>
        <v>SOBRE MERCADO</v>
      </c>
      <c r="R1289" t="e">
        <f>VLOOKUP(A1289,FORMULA!A:A,1,0)</f>
        <v>#N/A</v>
      </c>
    </row>
    <row r="1290" spans="1:18" x14ac:dyDescent="0.3">
      <c r="A1290" t="s">
        <v>8698</v>
      </c>
      <c r="B1290" t="str">
        <f>IFERROR(VLOOKUP(A1290,'Base ATP'!$1:$1048576,3,0),"")</f>
        <v>CHERY</v>
      </c>
      <c r="C1290" s="19" t="str">
        <f>IFERROR(VLOOKUP(A1290,'Base ATP'!$1:$1048576,4,0),"")</f>
        <v>TIGGO 8</v>
      </c>
      <c r="D1290" s="20">
        <v>11400000</v>
      </c>
      <c r="E1290" s="20">
        <v>9000000</v>
      </c>
      <c r="F1290" s="13" t="s">
        <v>5398</v>
      </c>
      <c r="G1290" s="13">
        <f>IFERROR(IF($F1290="ALTA",$D1290*1.03,
IF($F1290="MEDIA",$D1290*1,
IF($F1290="BAJA",$D1290*0.92,
IF($F1290="LIQUIDAR",_xlfn.XLOOKUP(A1290,Rotación!$A:$A,Rotación!$O:$O,0,0,-1),"")))),"")</f>
        <v>10488000</v>
      </c>
      <c r="H1290" s="13">
        <f>IFERROR(IF($F1290="ALTA",$D1290*1,
IF($F1290="MEDIA",$D1290*0.97,
IF($F1290="BAJA",$D1290*0.9,
IF($F1290="LIQUIDAR",_xlfn.XLOOKUP(A1290,Rotación!$A:$A,Rotación!$O:$O,0,0,-1),"")))),"")</f>
        <v>10260000</v>
      </c>
      <c r="I1290" s="13">
        <f>IFERROR(IF($F1290="ALTA",$D1290*0.97,
IF($F1290="MEDIA",$D1290*0.94,
IF($F1290="BAJA",$D1290*0.87,
IF($F1290="LIQUIDAR",_xlfn.XLOOKUP(A1290,Rotación!$A:$A,Rotación!$O:$O,0,0,-1),"")))),"")</f>
        <v>9918000</v>
      </c>
      <c r="J1290" s="13">
        <f>IFERROR(IF($F1290="ALTA",$D1290*0.94,
IF($F1290="MEDIA",$D1290*0.9,
IF($F1290="BAJA",$D1290*0.85,
IF($F1290="LIQUIDAR",_xlfn.XLOOKUP(A1290,Rotación!$A:$A,Rotación!$O:$O,0,0,-1),"")))),"")</f>
        <v>9690000</v>
      </c>
      <c r="K1290" s="13" t="str">
        <f>_xlfn.XLOOKUP(A1290,Rotación!$A:$A,Rotación!$P:$P,"",0,-1)</f>
        <v/>
      </c>
      <c r="L1290" s="25" t="e">
        <f t="shared" si="82"/>
        <v>#VALUE!</v>
      </c>
      <c r="M1290" s="26">
        <f t="shared" si="83"/>
        <v>0.78947368421052633</v>
      </c>
      <c r="N1290" s="22">
        <f>IFERROR(VLOOKUP(A1290,'Base ATR'!$1:$1048576,2,0),"")</f>
        <v>46171.700694444444</v>
      </c>
      <c r="O1290" s="23">
        <f t="shared" ca="1" si="80"/>
        <v>54.299305555556202</v>
      </c>
      <c r="P1290" t="str">
        <f t="shared" si="81"/>
        <v>SOBRE MERCADO</v>
      </c>
      <c r="R1290" t="e">
        <f>VLOOKUP(A1290,FORMULA!A:A,1,0)</f>
        <v>#N/A</v>
      </c>
    </row>
    <row r="1291" spans="1:18" x14ac:dyDescent="0.3">
      <c r="A1291" t="s">
        <v>9327</v>
      </c>
      <c r="B1291" t="str">
        <f>IFERROR(VLOOKUP(A1291,'Base ATP'!$1:$1048576,3,0),"")</f>
        <v>PEUGEOT</v>
      </c>
      <c r="C1291" s="19" t="str">
        <f>IFERROR(VLOOKUP(A1291,'Base ATP'!$1:$1048576,4,0),"")</f>
        <v>NUEVO 5008</v>
      </c>
      <c r="D1291" s="20">
        <v>19900000</v>
      </c>
      <c r="E1291" s="20">
        <v>16000000</v>
      </c>
      <c r="F1291" s="13" t="s">
        <v>5398</v>
      </c>
      <c r="G1291" s="13">
        <f>IFERROR(IF($F1291="ALTA",$D1291*1.03,
IF($F1291="MEDIA",$D1291*1,
IF($F1291="BAJA",$D1291*0.92,
IF($F1291="LIQUIDAR",_xlfn.XLOOKUP(A1291,Rotación!$A:$A,Rotación!$O:$O,0,0,-1),"")))),"")</f>
        <v>18308000</v>
      </c>
      <c r="H1291" s="13">
        <f>IFERROR(IF($F1291="ALTA",$D1291*1,
IF($F1291="MEDIA",$D1291*0.97,
IF($F1291="BAJA",$D1291*0.9,
IF($F1291="LIQUIDAR",_xlfn.XLOOKUP(A1291,Rotación!$A:$A,Rotación!$O:$O,0,0,-1),"")))),"")</f>
        <v>17910000</v>
      </c>
      <c r="I1291" s="13">
        <f>IFERROR(IF($F1291="ALTA",$D1291*0.97,
IF($F1291="MEDIA",$D1291*0.94,
IF($F1291="BAJA",$D1291*0.87,
IF($F1291="LIQUIDAR",_xlfn.XLOOKUP(A1291,Rotación!$A:$A,Rotación!$O:$O,0,0,-1),"")))),"")</f>
        <v>17313000</v>
      </c>
      <c r="J1291" s="13">
        <f>IFERROR(IF($F1291="ALTA",$D1291*0.94,
IF($F1291="MEDIA",$D1291*0.9,
IF($F1291="BAJA",$D1291*0.85,
IF($F1291="LIQUIDAR",_xlfn.XLOOKUP(A1291,Rotación!$A:$A,Rotación!$O:$O,0,0,-1),"")))),"")</f>
        <v>16915000</v>
      </c>
      <c r="K1291" s="13" t="str">
        <f>_xlfn.XLOOKUP(A1291,Rotación!$A:$A,Rotación!$P:$P,"",0,-1)</f>
        <v/>
      </c>
      <c r="L1291" s="25" t="e">
        <f t="shared" si="82"/>
        <v>#VALUE!</v>
      </c>
      <c r="M1291" s="26">
        <f t="shared" si="83"/>
        <v>0.8040201005025126</v>
      </c>
      <c r="N1291" s="22" t="str">
        <f>IFERROR(VLOOKUP(A1291,'Base ATR'!$1:$1048576,2,0),"")</f>
        <v/>
      </c>
      <c r="O1291" s="23" t="str">
        <f t="shared" ca="1" si="80"/>
        <v/>
      </c>
      <c r="P1291" t="str">
        <f t="shared" si="81"/>
        <v/>
      </c>
      <c r="R1291" t="e">
        <f>VLOOKUP(A1291,FORMULA!A:A,1,0)</f>
        <v>#N/A</v>
      </c>
    </row>
    <row r="1292" spans="1:18" x14ac:dyDescent="0.3">
      <c r="A1292" t="s">
        <v>646</v>
      </c>
      <c r="B1292" t="str">
        <f>IFERROR(VLOOKUP(A1292,'Base ATP'!$1:$1048576,3,0),"")</f>
        <v>PEUGEOT</v>
      </c>
      <c r="C1292" s="19" t="str">
        <f>IFERROR(VLOOKUP(A1292,'Base ATP'!$1:$1048576,4,0),"")</f>
        <v>NEW 3008</v>
      </c>
      <c r="D1292" s="20">
        <v>23600000</v>
      </c>
      <c r="E1292" s="20">
        <v>18800000</v>
      </c>
      <c r="F1292" s="13" t="s">
        <v>5398</v>
      </c>
      <c r="G1292" s="13">
        <f>IFERROR(IF($F1292="ALTA",$D1292*1.03,
IF($F1292="MEDIA",$D1292*1,
IF($F1292="BAJA",$D1292*0.92,
IF($F1292="LIQUIDAR",_xlfn.XLOOKUP(A1292,Rotación!$A:$A,Rotación!$O:$O,0,0,-1),"")))),"")</f>
        <v>21712000</v>
      </c>
      <c r="H1292" s="13">
        <f>IFERROR(IF($F1292="ALTA",$D1292*1,
IF($F1292="MEDIA",$D1292*0.97,
IF($F1292="BAJA",$D1292*0.9,
IF($F1292="LIQUIDAR",_xlfn.XLOOKUP(A1292,Rotación!$A:$A,Rotación!$O:$O,0,0,-1),"")))),"")</f>
        <v>21240000</v>
      </c>
      <c r="I1292" s="13">
        <f>IFERROR(IF($F1292="ALTA",$D1292*0.97,
IF($F1292="MEDIA",$D1292*0.94,
IF($F1292="BAJA",$D1292*0.87,
IF($F1292="LIQUIDAR",_xlfn.XLOOKUP(A1292,Rotación!$A:$A,Rotación!$O:$O,0,0,-1),"")))),"")</f>
        <v>20532000</v>
      </c>
      <c r="J1292" s="13">
        <f>IFERROR(IF($F1292="ALTA",$D1292*0.94,
IF($F1292="MEDIA",$D1292*0.9,
IF($F1292="BAJA",$D1292*0.85,
IF($F1292="LIQUIDAR",_xlfn.XLOOKUP(A1292,Rotación!$A:$A,Rotación!$O:$O,0,0,-1),"")))),"")</f>
        <v>20060000</v>
      </c>
      <c r="K1292" s="13" t="str">
        <f>_xlfn.XLOOKUP(A1292,Rotación!$A:$A,Rotación!$P:$P,"",0,-1)</f>
        <v/>
      </c>
      <c r="L1292" s="25" t="e">
        <f t="shared" si="82"/>
        <v>#VALUE!</v>
      </c>
      <c r="M1292" s="26">
        <f t="shared" si="83"/>
        <v>0.79661016949152541</v>
      </c>
      <c r="N1292" s="22">
        <f>IFERROR(VLOOKUP(A1292,'Base ATR'!$1:$1048576,2,0),"")</f>
        <v>45869.751388888886</v>
      </c>
      <c r="O1292" s="23">
        <f t="shared" ca="1" si="80"/>
        <v>356.24861111111386</v>
      </c>
      <c r="P1292" t="str">
        <f t="shared" si="81"/>
        <v>SOBRE MERCADO</v>
      </c>
      <c r="R1292" t="e">
        <f>VLOOKUP(A1292,FORMULA!A:A,1,0)</f>
        <v>#N/A</v>
      </c>
    </row>
    <row r="1293" spans="1:18" x14ac:dyDescent="0.3">
      <c r="A1293" t="s">
        <v>9329</v>
      </c>
      <c r="B1293" t="str">
        <f>IFERROR(VLOOKUP(A1293,'Base ATP'!$1:$1048576,3,0),"")</f>
        <v>FORD</v>
      </c>
      <c r="C1293" s="19" t="str">
        <f>IFERROR(VLOOKUP(A1293,'Base ATP'!$1:$1048576,4,0),"")</f>
        <v>F-150 NEW</v>
      </c>
      <c r="D1293" s="20">
        <v>38500000</v>
      </c>
      <c r="E1293" s="20">
        <v>29500000</v>
      </c>
      <c r="F1293" s="13" t="s">
        <v>5398</v>
      </c>
      <c r="G1293" s="13">
        <f>IFERROR(IF($F1293="ALTA",$D1293*1.03,
IF($F1293="MEDIA",$D1293*1,
IF($F1293="BAJA",$D1293*0.92,
IF($F1293="LIQUIDAR",_xlfn.XLOOKUP(A1293,Rotación!$A:$A,Rotación!$O:$O,0,0,-1),"")))),"")</f>
        <v>35420000</v>
      </c>
      <c r="H1293" s="13">
        <f>IFERROR(IF($F1293="ALTA",$D1293*1,
IF($F1293="MEDIA",$D1293*0.97,
IF($F1293="BAJA",$D1293*0.9,
IF($F1293="LIQUIDAR",_xlfn.XLOOKUP(A1293,Rotación!$A:$A,Rotación!$O:$O,0,0,-1),"")))),"")</f>
        <v>34650000</v>
      </c>
      <c r="I1293" s="13">
        <f>IFERROR(IF($F1293="ALTA",$D1293*0.97,
IF($F1293="MEDIA",$D1293*0.94,
IF($F1293="BAJA",$D1293*0.87,
IF($F1293="LIQUIDAR",_xlfn.XLOOKUP(A1293,Rotación!$A:$A,Rotación!$O:$O,0,0,-1),"")))),"")</f>
        <v>33495000</v>
      </c>
      <c r="J1293" s="13">
        <f>IFERROR(IF($F1293="ALTA",$D1293*0.94,
IF($F1293="MEDIA",$D1293*0.9,
IF($F1293="BAJA",$D1293*0.85,
IF($F1293="LIQUIDAR",_xlfn.XLOOKUP(A1293,Rotación!$A:$A,Rotación!$O:$O,0,0,-1),"")))),"")</f>
        <v>32725000</v>
      </c>
      <c r="K1293" s="13" t="str">
        <f>_xlfn.XLOOKUP(A1293,Rotación!$A:$A,Rotación!$P:$P,"",0,-1)</f>
        <v/>
      </c>
      <c r="L1293" s="25" t="e">
        <f t="shared" si="82"/>
        <v>#VALUE!</v>
      </c>
      <c r="M1293" s="26">
        <f t="shared" si="83"/>
        <v>0.76623376623376627</v>
      </c>
      <c r="N1293" s="22" t="str">
        <f>IFERROR(VLOOKUP(A1293,'Base ATR'!$1:$1048576,2,0),"")</f>
        <v/>
      </c>
      <c r="O1293" s="23" t="str">
        <f t="shared" ca="1" si="80"/>
        <v/>
      </c>
      <c r="P1293" t="str">
        <f t="shared" si="81"/>
        <v/>
      </c>
      <c r="R1293" t="e">
        <f>VLOOKUP(A1293,FORMULA!A:A,1,0)</f>
        <v>#N/A</v>
      </c>
    </row>
    <row r="1294" spans="1:18" x14ac:dyDescent="0.3">
      <c r="A1294" t="s">
        <v>9332</v>
      </c>
      <c r="B1294" t="str">
        <f>IFERROR(VLOOKUP(A1294,'Base ATP'!$1:$1048576,3,0),"")</f>
        <v>JAC</v>
      </c>
      <c r="C1294" s="19" t="str">
        <f>IFERROR(VLOOKUP(A1294,'Base ATP'!$1:$1048576,4,0),"")</f>
        <v>T8 PRO</v>
      </c>
      <c r="D1294" s="20">
        <v>14800000</v>
      </c>
      <c r="E1294" s="20">
        <v>12000000</v>
      </c>
      <c r="F1294" s="13" t="s">
        <v>4033</v>
      </c>
      <c r="G1294" s="13">
        <f>IFERROR(IF($F1294="ALTA",$D1294*1.03,
IF($F1294="MEDIA",$D1294*1,
IF($F1294="BAJA",$D1294*0.92,
IF($F1294="LIQUIDAR",_xlfn.XLOOKUP(A1294,Rotación!$A:$A,Rotación!$O:$O,0,0,-1),"")))),"")</f>
        <v>14800000</v>
      </c>
      <c r="H1294" s="13">
        <f>IFERROR(IF($F1294="ALTA",$D1294*1,
IF($F1294="MEDIA",$D1294*0.97,
IF($F1294="BAJA",$D1294*0.9,
IF($F1294="LIQUIDAR",_xlfn.XLOOKUP(A1294,Rotación!$A:$A,Rotación!$O:$O,0,0,-1),"")))),"")</f>
        <v>14356000</v>
      </c>
      <c r="I1294" s="13">
        <f>IFERROR(IF($F1294="ALTA",$D1294*0.97,
IF($F1294="MEDIA",$D1294*0.94,
IF($F1294="BAJA",$D1294*0.87,
IF($F1294="LIQUIDAR",_xlfn.XLOOKUP(A1294,Rotación!$A:$A,Rotación!$O:$O,0,0,-1),"")))),"")</f>
        <v>13912000</v>
      </c>
      <c r="J1294" s="13">
        <f>IFERROR(IF($F1294="ALTA",$D1294*0.94,
IF($F1294="MEDIA",$D1294*0.9,
IF($F1294="BAJA",$D1294*0.85,
IF($F1294="LIQUIDAR",_xlfn.XLOOKUP(A1294,Rotación!$A:$A,Rotación!$O:$O,0,0,-1),"")))),"")</f>
        <v>13320000</v>
      </c>
      <c r="K1294" s="13" t="str">
        <f>_xlfn.XLOOKUP(A1294,Rotación!$A:$A,Rotación!$P:$P,"",0,-1)</f>
        <v/>
      </c>
      <c r="L1294" s="25" t="e">
        <f t="shared" si="82"/>
        <v>#VALUE!</v>
      </c>
      <c r="M1294" s="26">
        <f t="shared" si="83"/>
        <v>0.81081081081081086</v>
      </c>
      <c r="N1294" s="22" t="str">
        <f>IFERROR(VLOOKUP(A1294,'Base ATR'!$1:$1048576,2,0),"")</f>
        <v/>
      </c>
      <c r="O1294" s="23" t="str">
        <f t="shared" ca="1" si="80"/>
        <v/>
      </c>
      <c r="P1294" t="str">
        <f t="shared" si="81"/>
        <v/>
      </c>
      <c r="R1294" t="e">
        <f>VLOOKUP(A1294,FORMULA!A:A,1,0)</f>
        <v>#N/A</v>
      </c>
    </row>
    <row r="1295" spans="1:18" x14ac:dyDescent="0.3">
      <c r="A1295" t="s">
        <v>8753</v>
      </c>
      <c r="B1295" t="str">
        <f>IFERROR(VLOOKUP(A1295,'Base ATP'!$1:$1048576,3,0),"")</f>
        <v>MAHINDRA</v>
      </c>
      <c r="C1295" s="19" t="str">
        <f>IFERROR(VLOOKUP(A1295,'Base ATP'!$1:$1048576,4,0),"")</f>
        <v>XUV 300</v>
      </c>
      <c r="D1295" s="20">
        <v>8300000</v>
      </c>
      <c r="E1295" s="20">
        <v>6700000</v>
      </c>
      <c r="F1295" s="13" t="s">
        <v>4033</v>
      </c>
      <c r="G1295" s="13">
        <f>IFERROR(IF($F1295="ALTA",$D1295*1.03,
IF($F1295="MEDIA",$D1295*1,
IF($F1295="BAJA",$D1295*0.92,
IF($F1295="LIQUIDAR",_xlfn.XLOOKUP(A1295,Rotación!$A:$A,Rotación!$O:$O,0,0,-1),"")))),"")</f>
        <v>8300000</v>
      </c>
      <c r="H1295" s="13">
        <f>IFERROR(IF($F1295="ALTA",$D1295*1,
IF($F1295="MEDIA",$D1295*0.97,
IF($F1295="BAJA",$D1295*0.9,
IF($F1295="LIQUIDAR",_xlfn.XLOOKUP(A1295,Rotación!$A:$A,Rotación!$O:$O,0,0,-1),"")))),"")</f>
        <v>8051000</v>
      </c>
      <c r="I1295" s="13">
        <f>IFERROR(IF($F1295="ALTA",$D1295*0.97,
IF($F1295="MEDIA",$D1295*0.94,
IF($F1295="BAJA",$D1295*0.87,
IF($F1295="LIQUIDAR",_xlfn.XLOOKUP(A1295,Rotación!$A:$A,Rotación!$O:$O,0,0,-1),"")))),"")</f>
        <v>7802000</v>
      </c>
      <c r="J1295" s="13">
        <f>IFERROR(IF($F1295="ALTA",$D1295*0.94,
IF($F1295="MEDIA",$D1295*0.9,
IF($F1295="BAJA",$D1295*0.85,
IF($F1295="LIQUIDAR",_xlfn.XLOOKUP(A1295,Rotación!$A:$A,Rotación!$O:$O,0,0,-1),"")))),"")</f>
        <v>7470000</v>
      </c>
      <c r="K1295" s="13" t="str">
        <f>_xlfn.XLOOKUP(A1295,Rotación!$A:$A,Rotación!$P:$P,"",0,-1)</f>
        <v/>
      </c>
      <c r="L1295" s="25" t="e">
        <f t="shared" si="82"/>
        <v>#VALUE!</v>
      </c>
      <c r="M1295" s="26">
        <f t="shared" si="83"/>
        <v>0.80722891566265065</v>
      </c>
      <c r="N1295" s="22" t="str">
        <f>IFERROR(VLOOKUP(A1295,'Base ATR'!$1:$1048576,2,0),"")</f>
        <v/>
      </c>
      <c r="O1295" s="23" t="str">
        <f t="shared" ca="1" si="80"/>
        <v/>
      </c>
      <c r="P1295" t="str">
        <f t="shared" si="81"/>
        <v/>
      </c>
      <c r="R1295" t="e">
        <f>VLOOKUP(A1295,FORMULA!A:A,1,0)</f>
        <v>#N/A</v>
      </c>
    </row>
    <row r="1296" spans="1:18" x14ac:dyDescent="0.3">
      <c r="A1296" t="s">
        <v>9334</v>
      </c>
      <c r="B1296" t="str">
        <f>IFERROR(VLOOKUP(A1296,'Base ATP'!$1:$1048576,3,0),"")</f>
        <v>CHEVROLET</v>
      </c>
      <c r="C1296" s="19" t="str">
        <f>IFERROR(VLOOKUP(A1296,'Base ATP'!$1:$1048576,4,0),"")</f>
        <v>SAIL</v>
      </c>
      <c r="D1296" s="20">
        <v>7700000</v>
      </c>
      <c r="E1296" s="20">
        <v>6700000</v>
      </c>
      <c r="F1296" s="13" t="s">
        <v>5397</v>
      </c>
      <c r="G1296" s="13">
        <f>IFERROR(IF($F1296="ALTA",$D1296*1.03,
IF($F1296="MEDIA",$D1296*1,
IF($F1296="BAJA",$D1296*0.92,
IF($F1296="LIQUIDAR",_xlfn.XLOOKUP(A1296,Rotación!$A:$A,Rotación!$O:$O,0,0,-1),"")))),"")</f>
        <v>7931000</v>
      </c>
      <c r="H1296" s="13">
        <f>IFERROR(IF($F1296="ALTA",$D1296*1,
IF($F1296="MEDIA",$D1296*0.97,
IF($F1296="BAJA",$D1296*0.9,
IF($F1296="LIQUIDAR",_xlfn.XLOOKUP(A1296,Rotación!$A:$A,Rotación!$O:$O,0,0,-1),"")))),"")</f>
        <v>7700000</v>
      </c>
      <c r="I1296" s="13">
        <f>IFERROR(IF($F1296="ALTA",$D1296*0.97,
IF($F1296="MEDIA",$D1296*0.94,
IF($F1296="BAJA",$D1296*0.87,
IF($F1296="LIQUIDAR",_xlfn.XLOOKUP(A1296,Rotación!$A:$A,Rotación!$O:$O,0,0,-1),"")))),"")</f>
        <v>7469000</v>
      </c>
      <c r="J1296" s="13">
        <f>IFERROR(IF($F1296="ALTA",$D1296*0.94,
IF($F1296="MEDIA",$D1296*0.9,
IF($F1296="BAJA",$D1296*0.85,
IF($F1296="LIQUIDAR",_xlfn.XLOOKUP(A1296,Rotación!$A:$A,Rotación!$O:$O,0,0,-1),"")))),"")</f>
        <v>7238000</v>
      </c>
      <c r="K1296" s="13" t="str">
        <f>_xlfn.XLOOKUP(A1296,Rotación!$A:$A,Rotación!$P:$P,"",0,-1)</f>
        <v/>
      </c>
      <c r="L1296" s="25" t="e">
        <f t="shared" si="82"/>
        <v>#VALUE!</v>
      </c>
      <c r="M1296" s="26">
        <f t="shared" si="83"/>
        <v>0.87012987012987009</v>
      </c>
      <c r="N1296" s="22" t="str">
        <f>IFERROR(VLOOKUP(A1296,'Base ATR'!$1:$1048576,2,0),"")</f>
        <v/>
      </c>
      <c r="O1296" s="23" t="str">
        <f t="shared" ca="1" si="80"/>
        <v/>
      </c>
      <c r="P1296" t="str">
        <f t="shared" si="81"/>
        <v/>
      </c>
      <c r="R1296" t="e">
        <f>VLOOKUP(A1296,FORMULA!A:A,1,0)</f>
        <v>#N/A</v>
      </c>
    </row>
    <row r="1297" spans="1:18" x14ac:dyDescent="0.3">
      <c r="A1297" t="s">
        <v>8644</v>
      </c>
      <c r="B1297" t="str">
        <f>IFERROR(VLOOKUP(A1297,'Base ATP'!$1:$1048576,3,0),"")</f>
        <v>CHEVROLET</v>
      </c>
      <c r="C1297" s="19" t="str">
        <f>IFERROR(VLOOKUP(A1297,'Base ATP'!$1:$1048576,4,0),"")</f>
        <v>NEW CAPTIVA</v>
      </c>
      <c r="D1297" s="20">
        <v>15400000</v>
      </c>
      <c r="E1297" s="20">
        <v>12500000</v>
      </c>
      <c r="F1297" s="13" t="s">
        <v>4033</v>
      </c>
      <c r="G1297" s="13">
        <f>IFERROR(IF($F1297="ALTA",$D1297*1.03,
IF($F1297="MEDIA",$D1297*1,
IF($F1297="BAJA",$D1297*0.92,
IF($F1297="LIQUIDAR",_xlfn.XLOOKUP(A1297,Rotación!$A:$A,Rotación!$O:$O,0,0,-1),"")))),"")</f>
        <v>15400000</v>
      </c>
      <c r="H1297" s="13">
        <f>IFERROR(IF($F1297="ALTA",$D1297*1,
IF($F1297="MEDIA",$D1297*0.97,
IF($F1297="BAJA",$D1297*0.9,
IF($F1297="LIQUIDAR",_xlfn.XLOOKUP(A1297,Rotación!$A:$A,Rotación!$O:$O,0,0,-1),"")))),"")</f>
        <v>14938000</v>
      </c>
      <c r="I1297" s="13">
        <f>IFERROR(IF($F1297="ALTA",$D1297*0.97,
IF($F1297="MEDIA",$D1297*0.94,
IF($F1297="BAJA",$D1297*0.87,
IF($F1297="LIQUIDAR",_xlfn.XLOOKUP(A1297,Rotación!$A:$A,Rotación!$O:$O,0,0,-1),"")))),"")</f>
        <v>14476000</v>
      </c>
      <c r="J1297" s="13">
        <f>IFERROR(IF($F1297="ALTA",$D1297*0.94,
IF($F1297="MEDIA",$D1297*0.9,
IF($F1297="BAJA",$D1297*0.85,
IF($F1297="LIQUIDAR",_xlfn.XLOOKUP(A1297,Rotación!$A:$A,Rotación!$O:$O,0,0,-1),"")))),"")</f>
        <v>13860000</v>
      </c>
      <c r="K1297" s="13" t="str">
        <f>_xlfn.XLOOKUP(A1297,Rotación!$A:$A,Rotación!$P:$P,"",0,-1)</f>
        <v/>
      </c>
      <c r="L1297" s="25" t="e">
        <f t="shared" si="82"/>
        <v>#VALUE!</v>
      </c>
      <c r="M1297" s="26">
        <f t="shared" si="83"/>
        <v>0.81168831168831168</v>
      </c>
      <c r="N1297" s="22">
        <f>IFERROR(VLOOKUP(A1297,'Base ATR'!$1:$1048576,2,0),"")</f>
        <v>46183.676388888889</v>
      </c>
      <c r="O1297" s="23">
        <f t="shared" ref="O1297:O1360" ca="1" si="84">IF(N1297="","",TODAY()-N1297)</f>
        <v>42.323611111110949</v>
      </c>
      <c r="P1297" t="str">
        <f t="shared" ref="P1297:P1360" si="85">IF(N1297="", "", IF(K1297 &gt; D1297, "SOBRE MERCADO", IF(K1297 &lt; D1297, "BAJO MERCADO", "ALINEADO")))</f>
        <v>SOBRE MERCADO</v>
      </c>
      <c r="R1297" t="str">
        <f>VLOOKUP(A1297,FORMULA!A:A,1,0)</f>
        <v>THHH77</v>
      </c>
    </row>
    <row r="1298" spans="1:18" x14ac:dyDescent="0.3">
      <c r="A1298" t="s">
        <v>9340</v>
      </c>
      <c r="B1298" t="str">
        <f>IFERROR(VLOOKUP(A1298,'Base ATP'!$1:$1048576,3,0),"")</f>
        <v>CITROEN</v>
      </c>
      <c r="C1298" s="19" t="str">
        <f>IFERROR(VLOOKUP(A1298,'Base ATP'!$1:$1048576,4,0),"")</f>
        <v>C-ELYSEE</v>
      </c>
      <c r="D1298" s="20">
        <v>11700000</v>
      </c>
      <c r="E1298" s="20">
        <v>9500000</v>
      </c>
      <c r="F1298" s="13" t="s">
        <v>4033</v>
      </c>
      <c r="G1298" s="13">
        <f>IFERROR(IF($F1298="ALTA",$D1298*1.03,
IF($F1298="MEDIA",$D1298*1,
IF($F1298="BAJA",$D1298*0.92,
IF($F1298="LIQUIDAR",_xlfn.XLOOKUP(A1298,Rotación!$A:$A,Rotación!$O:$O,0,0,-1),"")))),"")</f>
        <v>11700000</v>
      </c>
      <c r="H1298" s="13">
        <f>IFERROR(IF($F1298="ALTA",$D1298*1,
IF($F1298="MEDIA",$D1298*0.97,
IF($F1298="BAJA",$D1298*0.9,
IF($F1298="LIQUIDAR",_xlfn.XLOOKUP(A1298,Rotación!$A:$A,Rotación!$O:$O,0,0,-1),"")))),"")</f>
        <v>11349000</v>
      </c>
      <c r="I1298" s="13">
        <f>IFERROR(IF($F1298="ALTA",$D1298*0.97,
IF($F1298="MEDIA",$D1298*0.94,
IF($F1298="BAJA",$D1298*0.87,
IF($F1298="LIQUIDAR",_xlfn.XLOOKUP(A1298,Rotación!$A:$A,Rotación!$O:$O,0,0,-1),"")))),"")</f>
        <v>10998000</v>
      </c>
      <c r="J1298" s="13">
        <f>IFERROR(IF($F1298="ALTA",$D1298*0.94,
IF($F1298="MEDIA",$D1298*0.9,
IF($F1298="BAJA",$D1298*0.85,
IF($F1298="LIQUIDAR",_xlfn.XLOOKUP(A1298,Rotación!$A:$A,Rotación!$O:$O,0,0,-1),"")))),"")</f>
        <v>10530000</v>
      </c>
      <c r="K1298" s="13" t="str">
        <f>_xlfn.XLOOKUP(A1298,Rotación!$A:$A,Rotación!$P:$P,"",0,-1)</f>
        <v/>
      </c>
      <c r="L1298" s="25" t="e">
        <f t="shared" si="82"/>
        <v>#VALUE!</v>
      </c>
      <c r="M1298" s="26">
        <f t="shared" si="83"/>
        <v>0.81196581196581197</v>
      </c>
      <c r="N1298" s="22" t="str">
        <f>IFERROR(VLOOKUP(A1298,'Base ATR'!$1:$1048576,2,0),"")</f>
        <v/>
      </c>
      <c r="O1298" s="23" t="str">
        <f t="shared" ca="1" si="84"/>
        <v/>
      </c>
      <c r="P1298" t="str">
        <f t="shared" si="85"/>
        <v/>
      </c>
      <c r="R1298" t="e">
        <f>VLOOKUP(A1298,FORMULA!A:A,1,0)</f>
        <v>#N/A</v>
      </c>
    </row>
    <row r="1299" spans="1:18" x14ac:dyDescent="0.3">
      <c r="A1299" t="s">
        <v>9342</v>
      </c>
      <c r="B1299" t="str">
        <f>IFERROR(VLOOKUP(A1299,'Base ATP'!$1:$1048576,3,0),"")</f>
        <v>HAVAL</v>
      </c>
      <c r="C1299" s="19" t="str">
        <f>IFERROR(VLOOKUP(A1299,'Base ATP'!$1:$1048576,4,0),"")</f>
        <v>H6</v>
      </c>
      <c r="D1299" s="20">
        <v>14000000</v>
      </c>
      <c r="E1299" s="20">
        <v>11500000</v>
      </c>
      <c r="F1299" s="13" t="s">
        <v>4033</v>
      </c>
      <c r="G1299" s="13">
        <f>IFERROR(IF($F1299="ALTA",$D1299*1.03,
IF($F1299="MEDIA",$D1299*1,
IF($F1299="BAJA",$D1299*0.92,
IF($F1299="LIQUIDAR",_xlfn.XLOOKUP(A1299,Rotación!$A:$A,Rotación!$O:$O,0,0,-1),"")))),"")</f>
        <v>14000000</v>
      </c>
      <c r="H1299" s="13">
        <f>IFERROR(IF($F1299="ALTA",$D1299*1,
IF($F1299="MEDIA",$D1299*0.97,
IF($F1299="BAJA",$D1299*0.9,
IF($F1299="LIQUIDAR",_xlfn.XLOOKUP(A1299,Rotación!$A:$A,Rotación!$O:$O,0,0,-1),"")))),"")</f>
        <v>13580000</v>
      </c>
      <c r="I1299" s="13">
        <f>IFERROR(IF($F1299="ALTA",$D1299*0.97,
IF($F1299="MEDIA",$D1299*0.94,
IF($F1299="BAJA",$D1299*0.87,
IF($F1299="LIQUIDAR",_xlfn.XLOOKUP(A1299,Rotación!$A:$A,Rotación!$O:$O,0,0,-1),"")))),"")</f>
        <v>13160000</v>
      </c>
      <c r="J1299" s="13">
        <f>IFERROR(IF($F1299="ALTA",$D1299*0.94,
IF($F1299="MEDIA",$D1299*0.9,
IF($F1299="BAJA",$D1299*0.85,
IF($F1299="LIQUIDAR",_xlfn.XLOOKUP(A1299,Rotación!$A:$A,Rotación!$O:$O,0,0,-1),"")))),"")</f>
        <v>12600000</v>
      </c>
      <c r="K1299" s="13" t="str">
        <f>_xlfn.XLOOKUP(A1299,Rotación!$A:$A,Rotación!$P:$P,"",0,-1)</f>
        <v/>
      </c>
      <c r="L1299" s="25" t="e">
        <f t="shared" si="82"/>
        <v>#VALUE!</v>
      </c>
      <c r="M1299" s="26">
        <f t="shared" si="83"/>
        <v>0.8214285714285714</v>
      </c>
      <c r="N1299" s="22" t="str">
        <f>IFERROR(VLOOKUP(A1299,'Base ATR'!$1:$1048576,2,0),"")</f>
        <v/>
      </c>
      <c r="O1299" s="23" t="str">
        <f t="shared" ca="1" si="84"/>
        <v/>
      </c>
      <c r="P1299" t="str">
        <f t="shared" si="85"/>
        <v/>
      </c>
      <c r="R1299" t="e">
        <f>VLOOKUP(A1299,FORMULA!A:A,1,0)</f>
        <v>#N/A</v>
      </c>
    </row>
    <row r="1300" spans="1:18" x14ac:dyDescent="0.3">
      <c r="A1300" t="s">
        <v>9344</v>
      </c>
      <c r="B1300" t="str">
        <f>IFERROR(VLOOKUP(A1300,'Base ATP'!$1:$1048576,3,0),"")</f>
        <v>PEUGEOT</v>
      </c>
      <c r="C1300" s="19" t="str">
        <f>IFERROR(VLOOKUP(A1300,'Base ATP'!$1:$1048576,4,0),"")</f>
        <v>PARTNER</v>
      </c>
      <c r="D1300" s="20">
        <v>10400000</v>
      </c>
      <c r="E1300" s="20">
        <v>8700000</v>
      </c>
      <c r="F1300" s="13" t="s">
        <v>4033</v>
      </c>
      <c r="G1300" s="13">
        <f>IFERROR(IF($F1300="ALTA",$D1300*1.03,
IF($F1300="MEDIA",$D1300*1,
IF($F1300="BAJA",$D1300*0.92,
IF($F1300="LIQUIDAR",_xlfn.XLOOKUP(A1300,Rotación!$A:$A,Rotación!$O:$O,0,0,-1),"")))),"")</f>
        <v>10400000</v>
      </c>
      <c r="H1300" s="13">
        <f>IFERROR(IF($F1300="ALTA",$D1300*1,
IF($F1300="MEDIA",$D1300*0.97,
IF($F1300="BAJA",$D1300*0.9,
IF($F1300="LIQUIDAR",_xlfn.XLOOKUP(A1300,Rotación!$A:$A,Rotación!$O:$O,0,0,-1),"")))),"")</f>
        <v>10088000</v>
      </c>
      <c r="I1300" s="13">
        <f>IFERROR(IF($F1300="ALTA",$D1300*0.97,
IF($F1300="MEDIA",$D1300*0.94,
IF($F1300="BAJA",$D1300*0.87,
IF($F1300="LIQUIDAR",_xlfn.XLOOKUP(A1300,Rotación!$A:$A,Rotación!$O:$O,0,0,-1),"")))),"")</f>
        <v>9776000</v>
      </c>
      <c r="J1300" s="13">
        <f>IFERROR(IF($F1300="ALTA",$D1300*0.94,
IF($F1300="MEDIA",$D1300*0.9,
IF($F1300="BAJA",$D1300*0.85,
IF($F1300="LIQUIDAR",_xlfn.XLOOKUP(A1300,Rotación!$A:$A,Rotación!$O:$O,0,0,-1),"")))),"")</f>
        <v>9360000</v>
      </c>
      <c r="K1300" s="13" t="str">
        <f>_xlfn.XLOOKUP(A1300,Rotación!$A:$A,Rotación!$P:$P,"",0,-1)</f>
        <v/>
      </c>
      <c r="L1300" s="25" t="e">
        <f t="shared" si="82"/>
        <v>#VALUE!</v>
      </c>
      <c r="M1300" s="26">
        <f t="shared" si="83"/>
        <v>0.83653846153846156</v>
      </c>
      <c r="N1300" s="22" t="str">
        <f>IFERROR(VLOOKUP(A1300,'Base ATR'!$1:$1048576,2,0),"")</f>
        <v/>
      </c>
      <c r="O1300" s="23" t="str">
        <f t="shared" ca="1" si="84"/>
        <v/>
      </c>
      <c r="P1300" t="str">
        <f t="shared" si="85"/>
        <v/>
      </c>
      <c r="R1300" t="e">
        <f>VLOOKUP(A1300,FORMULA!A:A,1,0)</f>
        <v>#N/A</v>
      </c>
    </row>
    <row r="1301" spans="1:18" x14ac:dyDescent="0.3">
      <c r="A1301" t="s">
        <v>9347</v>
      </c>
      <c r="B1301" t="str">
        <f>IFERROR(VLOOKUP(A1301,'Base ATP'!$1:$1048576,3,0),"")</f>
        <v>GAC MOTOR</v>
      </c>
      <c r="C1301" s="19" t="str">
        <f>IFERROR(VLOOKUP(A1301,'Base ATP'!$1:$1048576,4,0),"")</f>
        <v>EMKOO</v>
      </c>
      <c r="D1301" s="20">
        <v>14000000</v>
      </c>
      <c r="E1301" s="20">
        <v>11000000</v>
      </c>
      <c r="F1301" s="13" t="s">
        <v>4033</v>
      </c>
      <c r="G1301" s="13">
        <f>IFERROR(IF($F1301="ALTA",$D1301*1.03,
IF($F1301="MEDIA",$D1301*1,
IF($F1301="BAJA",$D1301*0.92,
IF($F1301="LIQUIDAR",_xlfn.XLOOKUP(A1301,Rotación!$A:$A,Rotación!$O:$O,0,0,-1),"")))),"")</f>
        <v>14000000</v>
      </c>
      <c r="H1301" s="13">
        <f>IFERROR(IF($F1301="ALTA",$D1301*1,
IF($F1301="MEDIA",$D1301*0.97,
IF($F1301="BAJA",$D1301*0.9,
IF($F1301="LIQUIDAR",_xlfn.XLOOKUP(A1301,Rotación!$A:$A,Rotación!$O:$O,0,0,-1),"")))),"")</f>
        <v>13580000</v>
      </c>
      <c r="I1301" s="13">
        <f>IFERROR(IF($F1301="ALTA",$D1301*0.97,
IF($F1301="MEDIA",$D1301*0.94,
IF($F1301="BAJA",$D1301*0.87,
IF($F1301="LIQUIDAR",_xlfn.XLOOKUP(A1301,Rotación!$A:$A,Rotación!$O:$O,0,0,-1),"")))),"")</f>
        <v>13160000</v>
      </c>
      <c r="J1301" s="13">
        <f>IFERROR(IF($F1301="ALTA",$D1301*0.94,
IF($F1301="MEDIA",$D1301*0.9,
IF($F1301="BAJA",$D1301*0.85,
IF($F1301="LIQUIDAR",_xlfn.XLOOKUP(A1301,Rotación!$A:$A,Rotación!$O:$O,0,0,-1),"")))),"")</f>
        <v>12600000</v>
      </c>
      <c r="K1301" s="13" t="str">
        <f>_xlfn.XLOOKUP(A1301,Rotación!$A:$A,Rotación!$P:$P,"",0,-1)</f>
        <v/>
      </c>
      <c r="L1301" s="25" t="e">
        <f t="shared" si="82"/>
        <v>#VALUE!</v>
      </c>
      <c r="M1301" s="26">
        <f t="shared" si="83"/>
        <v>0.7857142857142857</v>
      </c>
      <c r="N1301" s="22" t="str">
        <f>IFERROR(VLOOKUP(A1301,'Base ATR'!$1:$1048576,2,0),"")</f>
        <v/>
      </c>
      <c r="O1301" s="23" t="str">
        <f t="shared" ca="1" si="84"/>
        <v/>
      </c>
      <c r="P1301" t="str">
        <f t="shared" si="85"/>
        <v/>
      </c>
      <c r="R1301" t="e">
        <f>VLOOKUP(A1301,FORMULA!A:A,1,0)</f>
        <v>#N/A</v>
      </c>
    </row>
    <row r="1302" spans="1:18" x14ac:dyDescent="0.3">
      <c r="A1302" t="s">
        <v>9347</v>
      </c>
      <c r="B1302" t="str">
        <f>IFERROR(VLOOKUP(A1302,'Base ATP'!$1:$1048576,3,0),"")</f>
        <v>GAC MOTOR</v>
      </c>
      <c r="C1302" s="19" t="str">
        <f>IFERROR(VLOOKUP(A1302,'Base ATP'!$1:$1048576,4,0),"")</f>
        <v>EMKOO</v>
      </c>
      <c r="D1302" s="20">
        <v>14000000</v>
      </c>
      <c r="E1302" s="20">
        <v>10800000</v>
      </c>
      <c r="F1302" s="13" t="s">
        <v>4033</v>
      </c>
      <c r="G1302" s="13">
        <f>IFERROR(IF($F1302="ALTA",$D1302*1.03,
IF($F1302="MEDIA",$D1302*1,
IF($F1302="BAJA",$D1302*0.92,
IF($F1302="LIQUIDAR",_xlfn.XLOOKUP(A1302,Rotación!$A:$A,Rotación!$O:$O,0,0,-1),"")))),"")</f>
        <v>14000000</v>
      </c>
      <c r="H1302" s="13">
        <f>IFERROR(IF($F1302="ALTA",$D1302*1,
IF($F1302="MEDIA",$D1302*0.97,
IF($F1302="BAJA",$D1302*0.9,
IF($F1302="LIQUIDAR",_xlfn.XLOOKUP(A1302,Rotación!$A:$A,Rotación!$O:$O,0,0,-1),"")))),"")</f>
        <v>13580000</v>
      </c>
      <c r="I1302" s="13">
        <f>IFERROR(IF($F1302="ALTA",$D1302*0.97,
IF($F1302="MEDIA",$D1302*0.94,
IF($F1302="BAJA",$D1302*0.87,
IF($F1302="LIQUIDAR",_xlfn.XLOOKUP(A1302,Rotación!$A:$A,Rotación!$O:$O,0,0,-1),"")))),"")</f>
        <v>13160000</v>
      </c>
      <c r="J1302" s="13">
        <f>IFERROR(IF($F1302="ALTA",$D1302*0.94,
IF($F1302="MEDIA",$D1302*0.9,
IF($F1302="BAJA",$D1302*0.85,
IF($F1302="LIQUIDAR",_xlfn.XLOOKUP(A1302,Rotación!$A:$A,Rotación!$O:$O,0,0,-1),"")))),"")</f>
        <v>12600000</v>
      </c>
      <c r="K1302" s="13" t="str">
        <f>_xlfn.XLOOKUP(A1302,Rotación!$A:$A,Rotación!$P:$P,"",0,-1)</f>
        <v/>
      </c>
      <c r="L1302" s="25" t="e">
        <f t="shared" si="82"/>
        <v>#VALUE!</v>
      </c>
      <c r="M1302" s="26">
        <f t="shared" si="83"/>
        <v>0.77142857142857146</v>
      </c>
      <c r="N1302" s="22" t="str">
        <f>IFERROR(VLOOKUP(A1302,'Base ATR'!$1:$1048576,2,0),"")</f>
        <v/>
      </c>
      <c r="O1302" s="23" t="str">
        <f t="shared" ca="1" si="84"/>
        <v/>
      </c>
      <c r="P1302" t="str">
        <f t="shared" si="85"/>
        <v/>
      </c>
      <c r="R1302" t="e">
        <f>VLOOKUP(A1302,FORMULA!A:A,1,0)</f>
        <v>#N/A</v>
      </c>
    </row>
    <row r="1303" spans="1:18" x14ac:dyDescent="0.3">
      <c r="A1303" t="s">
        <v>9349</v>
      </c>
      <c r="B1303" t="str">
        <f>IFERROR(VLOOKUP(A1303,'Base ATP'!$1:$1048576,3,0),"")</f>
        <v>CHERY</v>
      </c>
      <c r="C1303" s="19" t="str">
        <f>IFERROR(VLOOKUP(A1303,'Base ATP'!$1:$1048576,4,0),"")</f>
        <v>TIGGO 2</v>
      </c>
      <c r="D1303" s="20">
        <v>7900000</v>
      </c>
      <c r="E1303" s="20">
        <v>6800000</v>
      </c>
      <c r="F1303" s="13" t="s">
        <v>5397</v>
      </c>
      <c r="G1303" s="13">
        <f>IFERROR(IF($F1303="ALTA",$D1303*1.03,
IF($F1303="MEDIA",$D1303*1,
IF($F1303="BAJA",$D1303*0.92,
IF($F1303="LIQUIDAR",_xlfn.XLOOKUP(A1303,Rotación!$A:$A,Rotación!$O:$O,0,0,-1),"")))),"")</f>
        <v>8137000</v>
      </c>
      <c r="H1303" s="13">
        <f>IFERROR(IF($F1303="ALTA",$D1303*1,
IF($F1303="MEDIA",$D1303*0.97,
IF($F1303="BAJA",$D1303*0.9,
IF($F1303="LIQUIDAR",_xlfn.XLOOKUP(A1303,Rotación!$A:$A,Rotación!$O:$O,0,0,-1),"")))),"")</f>
        <v>7900000</v>
      </c>
      <c r="I1303" s="13">
        <f>IFERROR(IF($F1303="ALTA",$D1303*0.97,
IF($F1303="MEDIA",$D1303*0.94,
IF($F1303="BAJA",$D1303*0.87,
IF($F1303="LIQUIDAR",_xlfn.XLOOKUP(A1303,Rotación!$A:$A,Rotación!$O:$O,0,0,-1),"")))),"")</f>
        <v>7663000</v>
      </c>
      <c r="J1303" s="13">
        <f>IFERROR(IF($F1303="ALTA",$D1303*0.94,
IF($F1303="MEDIA",$D1303*0.9,
IF($F1303="BAJA",$D1303*0.85,
IF($F1303="LIQUIDAR",_xlfn.XLOOKUP(A1303,Rotación!$A:$A,Rotación!$O:$O,0,0,-1),"")))),"")</f>
        <v>7426000</v>
      </c>
      <c r="K1303" s="13" t="str">
        <f>_xlfn.XLOOKUP(A1303,Rotación!$A:$A,Rotación!$P:$P,"",0,-1)</f>
        <v/>
      </c>
      <c r="L1303" s="25" t="e">
        <f t="shared" si="82"/>
        <v>#VALUE!</v>
      </c>
      <c r="M1303" s="26">
        <f t="shared" si="83"/>
        <v>0.86075949367088611</v>
      </c>
      <c r="N1303" s="22" t="str">
        <f>IFERROR(VLOOKUP(A1303,'Base ATR'!$1:$1048576,2,0),"")</f>
        <v/>
      </c>
      <c r="O1303" s="23" t="str">
        <f t="shared" ca="1" si="84"/>
        <v/>
      </c>
      <c r="P1303" t="str">
        <f t="shared" si="85"/>
        <v/>
      </c>
      <c r="R1303" t="e">
        <f>VLOOKUP(A1303,FORMULA!A:A,1,0)</f>
        <v>#N/A</v>
      </c>
    </row>
    <row r="1304" spans="1:18" x14ac:dyDescent="0.3">
      <c r="A1304" t="s">
        <v>9351</v>
      </c>
      <c r="B1304" t="str">
        <f>IFERROR(VLOOKUP(A1304,'Base ATP'!$1:$1048576,3,0),"")</f>
        <v>RENAULT</v>
      </c>
      <c r="C1304" s="19" t="str">
        <f>IFERROR(VLOOKUP(A1304,'Base ATP'!$1:$1048576,4,0),"")</f>
        <v>CLIO</v>
      </c>
      <c r="D1304" s="20">
        <v>7800000</v>
      </c>
      <c r="E1304" s="20">
        <v>6500000</v>
      </c>
      <c r="F1304" s="13" t="s">
        <v>5397</v>
      </c>
      <c r="G1304" s="13">
        <f>IFERROR(IF($F1304="ALTA",$D1304*1.03,
IF($F1304="MEDIA",$D1304*1,
IF($F1304="BAJA",$D1304*0.92,
IF($F1304="LIQUIDAR",_xlfn.XLOOKUP(A1304,Rotación!$A:$A,Rotación!$O:$O,0,0,-1),"")))),"")</f>
        <v>8034000</v>
      </c>
      <c r="H1304" s="13">
        <f>IFERROR(IF($F1304="ALTA",$D1304*1,
IF($F1304="MEDIA",$D1304*0.97,
IF($F1304="BAJA",$D1304*0.9,
IF($F1304="LIQUIDAR",_xlfn.XLOOKUP(A1304,Rotación!$A:$A,Rotación!$O:$O,0,0,-1),"")))),"")</f>
        <v>7800000</v>
      </c>
      <c r="I1304" s="13">
        <f>IFERROR(IF($F1304="ALTA",$D1304*0.97,
IF($F1304="MEDIA",$D1304*0.94,
IF($F1304="BAJA",$D1304*0.87,
IF($F1304="LIQUIDAR",_xlfn.XLOOKUP(A1304,Rotación!$A:$A,Rotación!$O:$O,0,0,-1),"")))),"")</f>
        <v>7566000</v>
      </c>
      <c r="J1304" s="13">
        <f>IFERROR(IF($F1304="ALTA",$D1304*0.94,
IF($F1304="MEDIA",$D1304*0.9,
IF($F1304="BAJA",$D1304*0.85,
IF($F1304="LIQUIDAR",_xlfn.XLOOKUP(A1304,Rotación!$A:$A,Rotación!$O:$O,0,0,-1),"")))),"")</f>
        <v>7332000</v>
      </c>
      <c r="K1304" s="13" t="str">
        <f>_xlfn.XLOOKUP(A1304,Rotación!$A:$A,Rotación!$P:$P,"",0,-1)</f>
        <v/>
      </c>
      <c r="L1304" s="25" t="e">
        <f t="shared" si="82"/>
        <v>#VALUE!</v>
      </c>
      <c r="M1304" s="26">
        <f t="shared" si="83"/>
        <v>0.83333333333333337</v>
      </c>
      <c r="N1304" s="22" t="str">
        <f>IFERROR(VLOOKUP(A1304,'Base ATR'!$1:$1048576,2,0),"")</f>
        <v/>
      </c>
      <c r="O1304" s="23" t="str">
        <f t="shared" ca="1" si="84"/>
        <v/>
      </c>
      <c r="P1304" t="str">
        <f t="shared" si="85"/>
        <v/>
      </c>
      <c r="R1304" t="e">
        <f>VLOOKUP(A1304,FORMULA!A:A,1,0)</f>
        <v>#N/A</v>
      </c>
    </row>
    <row r="1305" spans="1:18" x14ac:dyDescent="0.3">
      <c r="A1305" t="s">
        <v>9337</v>
      </c>
      <c r="B1305" t="str">
        <f>IFERROR(VLOOKUP(A1305,'Base ATP'!$1:$1048576,3,0),"")</f>
        <v>NISSAN</v>
      </c>
      <c r="C1305" s="19" t="str">
        <f>IFERROR(VLOOKUP(A1305,'Base ATP'!$1:$1048576,4,0),"")</f>
        <v>NAVARA</v>
      </c>
      <c r="D1305" s="20">
        <v>15400000</v>
      </c>
      <c r="E1305" s="20">
        <v>14000000</v>
      </c>
      <c r="F1305" s="13" t="s">
        <v>5397</v>
      </c>
      <c r="G1305" s="13">
        <f>IFERROR(IF($F1305="ALTA",$D1305*1.03,
IF($F1305="MEDIA",$D1305*1,
IF($F1305="BAJA",$D1305*0.92,
IF($F1305="LIQUIDAR",_xlfn.XLOOKUP(A1305,Rotación!$A:$A,Rotación!$O:$O,0,0,-1),"")))),"")</f>
        <v>15862000</v>
      </c>
      <c r="H1305" s="13">
        <f>IFERROR(IF($F1305="ALTA",$D1305*1,
IF($F1305="MEDIA",$D1305*0.97,
IF($F1305="BAJA",$D1305*0.9,
IF($F1305="LIQUIDAR",_xlfn.XLOOKUP(A1305,Rotación!$A:$A,Rotación!$O:$O,0,0,-1),"")))),"")</f>
        <v>15400000</v>
      </c>
      <c r="I1305" s="13">
        <f>IFERROR(IF($F1305="ALTA",$D1305*0.97,
IF($F1305="MEDIA",$D1305*0.94,
IF($F1305="BAJA",$D1305*0.87,
IF($F1305="LIQUIDAR",_xlfn.XLOOKUP(A1305,Rotación!$A:$A,Rotación!$O:$O,0,0,-1),"")))),"")</f>
        <v>14938000</v>
      </c>
      <c r="J1305" s="13">
        <f>IFERROR(IF($F1305="ALTA",$D1305*0.94,
IF($F1305="MEDIA",$D1305*0.9,
IF($F1305="BAJA",$D1305*0.85,
IF($F1305="LIQUIDAR",_xlfn.XLOOKUP(A1305,Rotación!$A:$A,Rotación!$O:$O,0,0,-1),"")))),"")</f>
        <v>14476000</v>
      </c>
      <c r="K1305" s="13" t="str">
        <f>_xlfn.XLOOKUP(A1305,Rotación!$A:$A,Rotación!$P:$P,"",0,-1)</f>
        <v/>
      </c>
      <c r="L1305" s="25" t="e">
        <f t="shared" si="82"/>
        <v>#VALUE!</v>
      </c>
      <c r="M1305" s="26">
        <f t="shared" si="83"/>
        <v>0.90909090909090906</v>
      </c>
      <c r="N1305" s="22" t="str">
        <f>IFERROR(VLOOKUP(A1305,'Base ATR'!$1:$1048576,2,0),"")</f>
        <v/>
      </c>
      <c r="O1305" s="23" t="str">
        <f t="shared" ca="1" si="84"/>
        <v/>
      </c>
      <c r="P1305" t="str">
        <f t="shared" si="85"/>
        <v/>
      </c>
      <c r="R1305" t="e">
        <f>VLOOKUP(A1305,FORMULA!A:A,1,0)</f>
        <v>#N/A</v>
      </c>
    </row>
    <row r="1306" spans="1:18" x14ac:dyDescent="0.3">
      <c r="A1306" t="s">
        <v>9306</v>
      </c>
      <c r="B1306" t="str">
        <f>IFERROR(VLOOKUP(A1306,'Base ATP'!$1:$1048576,3,0),"")</f>
        <v>PEUGEOT</v>
      </c>
      <c r="C1306" s="19" t="str">
        <f>IFERROR(VLOOKUP(A1306,'Base ATP'!$1:$1048576,4,0),"")</f>
        <v>NUEVO 2008</v>
      </c>
      <c r="D1306" s="20">
        <v>16700000</v>
      </c>
      <c r="E1306" s="20">
        <v>14800000</v>
      </c>
      <c r="F1306" s="13" t="s">
        <v>5398</v>
      </c>
      <c r="G1306" s="13">
        <f>IFERROR(IF($F1306="ALTA",$D1306*1.03,
IF($F1306="MEDIA",$D1306*1,
IF($F1306="BAJA",$D1306*0.92,
IF($F1306="LIQUIDAR",_xlfn.XLOOKUP(A1306,Rotación!$A:$A,Rotación!$O:$O,0,0,-1),"")))),"")</f>
        <v>15364000</v>
      </c>
      <c r="H1306" s="13">
        <f>IFERROR(IF($F1306="ALTA",$D1306*1,
IF($F1306="MEDIA",$D1306*0.97,
IF($F1306="BAJA",$D1306*0.9,
IF($F1306="LIQUIDAR",_xlfn.XLOOKUP(A1306,Rotación!$A:$A,Rotación!$O:$O,0,0,-1),"")))),"")</f>
        <v>15030000</v>
      </c>
      <c r="I1306" s="13">
        <f>IFERROR(IF($F1306="ALTA",$D1306*0.97,
IF($F1306="MEDIA",$D1306*0.94,
IF($F1306="BAJA",$D1306*0.87,
IF($F1306="LIQUIDAR",_xlfn.XLOOKUP(A1306,Rotación!$A:$A,Rotación!$O:$O,0,0,-1),"")))),"")</f>
        <v>14529000</v>
      </c>
      <c r="J1306" s="13">
        <f>IFERROR(IF($F1306="ALTA",$D1306*0.94,
IF($F1306="MEDIA",$D1306*0.9,
IF($F1306="BAJA",$D1306*0.85,
IF($F1306="LIQUIDAR",_xlfn.XLOOKUP(A1306,Rotación!$A:$A,Rotación!$O:$O,0,0,-1),"")))),"")</f>
        <v>14195000</v>
      </c>
      <c r="K1306" s="13" t="str">
        <f>_xlfn.XLOOKUP(A1306,Rotación!$A:$A,Rotación!$P:$P,"",0,-1)</f>
        <v/>
      </c>
      <c r="L1306" s="25" t="e">
        <f t="shared" si="82"/>
        <v>#VALUE!</v>
      </c>
      <c r="M1306" s="26">
        <f t="shared" si="83"/>
        <v>0.88622754491017963</v>
      </c>
      <c r="N1306" s="22" t="str">
        <f>IFERROR(VLOOKUP(A1306,'Base ATR'!$1:$1048576,2,0),"")</f>
        <v/>
      </c>
      <c r="O1306" s="23" t="str">
        <f t="shared" ca="1" si="84"/>
        <v/>
      </c>
      <c r="P1306" t="str">
        <f t="shared" si="85"/>
        <v/>
      </c>
      <c r="R1306" t="e">
        <f>VLOOKUP(A1306,FORMULA!A:A,1,0)</f>
        <v>#N/A</v>
      </c>
    </row>
    <row r="1307" spans="1:18" x14ac:dyDescent="0.3">
      <c r="A1307" t="s">
        <v>10142</v>
      </c>
      <c r="B1307" t="str">
        <f>IFERROR(VLOOKUP(A1307,'Base ATP'!$1:$1048576,3,0),"")</f>
        <v/>
      </c>
      <c r="C1307" s="19" t="str">
        <f>IFERROR(VLOOKUP(A1307,'Base ATP'!$1:$1048576,4,0),"")</f>
        <v/>
      </c>
      <c r="D1307" s="20">
        <v>19700000</v>
      </c>
      <c r="E1307" s="20">
        <v>16000000</v>
      </c>
      <c r="F1307" s="13" t="s">
        <v>5398</v>
      </c>
      <c r="G1307" s="13">
        <f>IFERROR(IF($F1307="ALTA",$D1307*1.03,
IF($F1307="MEDIA",$D1307*1,
IF($F1307="BAJA",$D1307*0.92,
IF($F1307="LIQUIDAR",_xlfn.XLOOKUP(A1307,Rotación!$A:$A,Rotación!$O:$O,0,0,-1),"")))),"")</f>
        <v>18124000</v>
      </c>
      <c r="H1307" s="13">
        <f>IFERROR(IF($F1307="ALTA",$D1307*1,
IF($F1307="MEDIA",$D1307*0.97,
IF($F1307="BAJA",$D1307*0.9,
IF($F1307="LIQUIDAR",_xlfn.XLOOKUP(A1307,Rotación!$A:$A,Rotación!$O:$O,0,0,-1),"")))),"")</f>
        <v>17730000</v>
      </c>
      <c r="I1307" s="13">
        <f>IFERROR(IF($F1307="ALTA",$D1307*0.97,
IF($F1307="MEDIA",$D1307*0.94,
IF($F1307="BAJA",$D1307*0.87,
IF($F1307="LIQUIDAR",_xlfn.XLOOKUP(A1307,Rotación!$A:$A,Rotación!$O:$O,0,0,-1),"")))),"")</f>
        <v>17139000</v>
      </c>
      <c r="J1307" s="13">
        <f>IFERROR(IF($F1307="ALTA",$D1307*0.94,
IF($F1307="MEDIA",$D1307*0.9,
IF($F1307="BAJA",$D1307*0.85,
IF($F1307="LIQUIDAR",_xlfn.XLOOKUP(A1307,Rotación!$A:$A,Rotación!$O:$O,0,0,-1),"")))),"")</f>
        <v>16745000</v>
      </c>
      <c r="K1307" s="13" t="str">
        <f>_xlfn.XLOOKUP(A1307,Rotación!$A:$A,Rotación!$P:$P,"",0,-1)</f>
        <v/>
      </c>
      <c r="L1307" s="25" t="e">
        <f t="shared" si="82"/>
        <v>#VALUE!</v>
      </c>
      <c r="M1307" s="26">
        <f t="shared" si="83"/>
        <v>0.81218274111675126</v>
      </c>
      <c r="N1307" s="22" t="str">
        <f>IFERROR(VLOOKUP(A1307,'Base ATR'!$1:$1048576,2,0),"")</f>
        <v/>
      </c>
      <c r="O1307" s="23" t="str">
        <f t="shared" ca="1" si="84"/>
        <v/>
      </c>
      <c r="P1307" t="str">
        <f t="shared" si="85"/>
        <v/>
      </c>
      <c r="R1307" t="e">
        <f>VLOOKUP(A1307,FORMULA!A:A,1,0)</f>
        <v>#N/A</v>
      </c>
    </row>
    <row r="1308" spans="1:18" x14ac:dyDescent="0.3">
      <c r="A1308" t="s">
        <v>9354</v>
      </c>
      <c r="B1308" t="str">
        <f>IFERROR(VLOOKUP(A1308,'Base ATP'!$1:$1048576,3,0),"")</f>
        <v>CHANGAN</v>
      </c>
      <c r="C1308" s="19" t="str">
        <f>IFERROR(VLOOKUP(A1308,'Base ATP'!$1:$1048576,4,0),"")</f>
        <v>UNI-T</v>
      </c>
      <c r="D1308" s="20">
        <v>14200000</v>
      </c>
      <c r="E1308" s="20">
        <v>11700000</v>
      </c>
      <c r="F1308" s="13" t="s">
        <v>5398</v>
      </c>
      <c r="G1308" s="13">
        <f>IFERROR(IF($F1308="ALTA",$D1308*1.03,
IF($F1308="MEDIA",$D1308*1,
IF($F1308="BAJA",$D1308*0.92,
IF($F1308="LIQUIDAR",_xlfn.XLOOKUP(A1308,Rotación!$A:$A,Rotación!$O:$O,0,0,-1),"")))),"")</f>
        <v>13064000</v>
      </c>
      <c r="H1308" s="13">
        <f>IFERROR(IF($F1308="ALTA",$D1308*1,
IF($F1308="MEDIA",$D1308*0.97,
IF($F1308="BAJA",$D1308*0.9,
IF($F1308="LIQUIDAR",_xlfn.XLOOKUP(A1308,Rotación!$A:$A,Rotación!$O:$O,0,0,-1),"")))),"")</f>
        <v>12780000</v>
      </c>
      <c r="I1308" s="13">
        <f>IFERROR(IF($F1308="ALTA",$D1308*0.97,
IF($F1308="MEDIA",$D1308*0.94,
IF($F1308="BAJA",$D1308*0.87,
IF($F1308="LIQUIDAR",_xlfn.XLOOKUP(A1308,Rotación!$A:$A,Rotación!$O:$O,0,0,-1),"")))),"")</f>
        <v>12354000</v>
      </c>
      <c r="J1308" s="13">
        <f>IFERROR(IF($F1308="ALTA",$D1308*0.94,
IF($F1308="MEDIA",$D1308*0.9,
IF($F1308="BAJA",$D1308*0.85,
IF($F1308="LIQUIDAR",_xlfn.XLOOKUP(A1308,Rotación!$A:$A,Rotación!$O:$O,0,0,-1),"")))),"")</f>
        <v>12070000</v>
      </c>
      <c r="K1308" s="13" t="str">
        <f>_xlfn.XLOOKUP(A1308,Rotación!$A:$A,Rotación!$P:$P,"",0,-1)</f>
        <v/>
      </c>
      <c r="L1308" s="25" t="e">
        <f t="shared" si="82"/>
        <v>#VALUE!</v>
      </c>
      <c r="M1308" s="26">
        <f t="shared" si="83"/>
        <v>0.823943661971831</v>
      </c>
      <c r="N1308" s="22">
        <f>IFERROR(VLOOKUP(A1308,'Base ATR'!$1:$1048576,2,0),"")</f>
        <v>46199.756249999999</v>
      </c>
      <c r="O1308" s="23">
        <f t="shared" ca="1" si="84"/>
        <v>26.243750000001455</v>
      </c>
      <c r="P1308" t="str">
        <f t="shared" si="85"/>
        <v>SOBRE MERCADO</v>
      </c>
      <c r="R1308" t="e">
        <f>VLOOKUP(A1308,FORMULA!A:A,1,0)</f>
        <v>#N/A</v>
      </c>
    </row>
    <row r="1309" spans="1:18" x14ac:dyDescent="0.3">
      <c r="A1309" t="s">
        <v>9356</v>
      </c>
      <c r="B1309" t="str">
        <f>IFERROR(VLOOKUP(A1309,'Base ATP'!$1:$1048576,3,0),"")</f>
        <v>MITSUBISHI</v>
      </c>
      <c r="C1309" s="19" t="str">
        <f>IFERROR(VLOOKUP(A1309,'Base ATP'!$1:$1048576,4,0),"")</f>
        <v>MONTERO</v>
      </c>
      <c r="D1309" s="20">
        <v>19600000</v>
      </c>
      <c r="E1309" s="20">
        <v>15000000</v>
      </c>
      <c r="F1309" s="13" t="s">
        <v>5398</v>
      </c>
      <c r="G1309" s="13">
        <f>IFERROR(IF($F1309="ALTA",$D1309*1.03,
IF($F1309="MEDIA",$D1309*1,
IF($F1309="BAJA",$D1309*0.92,
IF($F1309="LIQUIDAR",_xlfn.XLOOKUP(A1309,Rotación!$A:$A,Rotación!$O:$O,0,0,-1),"")))),"")</f>
        <v>18032000</v>
      </c>
      <c r="H1309" s="13">
        <f>IFERROR(IF($F1309="ALTA",$D1309*1,
IF($F1309="MEDIA",$D1309*0.97,
IF($F1309="BAJA",$D1309*0.9,
IF($F1309="LIQUIDAR",_xlfn.XLOOKUP(A1309,Rotación!$A:$A,Rotación!$O:$O,0,0,-1),"")))),"")</f>
        <v>17640000</v>
      </c>
      <c r="I1309" s="13">
        <f>IFERROR(IF($F1309="ALTA",$D1309*0.97,
IF($F1309="MEDIA",$D1309*0.94,
IF($F1309="BAJA",$D1309*0.87,
IF($F1309="LIQUIDAR",_xlfn.XLOOKUP(A1309,Rotación!$A:$A,Rotación!$O:$O,0,0,-1),"")))),"")</f>
        <v>17052000</v>
      </c>
      <c r="J1309" s="13">
        <f>IFERROR(IF($F1309="ALTA",$D1309*0.94,
IF($F1309="MEDIA",$D1309*0.9,
IF($F1309="BAJA",$D1309*0.85,
IF($F1309="LIQUIDAR",_xlfn.XLOOKUP(A1309,Rotación!$A:$A,Rotación!$O:$O,0,0,-1),"")))),"")</f>
        <v>16660000</v>
      </c>
      <c r="K1309" s="13" t="str">
        <f>_xlfn.XLOOKUP(A1309,Rotación!$A:$A,Rotación!$P:$P,"",0,-1)</f>
        <v/>
      </c>
      <c r="L1309" s="25" t="e">
        <f t="shared" si="82"/>
        <v>#VALUE!</v>
      </c>
      <c r="M1309" s="26">
        <f t="shared" si="83"/>
        <v>0.76530612244897955</v>
      </c>
      <c r="N1309" s="22" t="str">
        <f>IFERROR(VLOOKUP(A1309,'Base ATR'!$1:$1048576,2,0),"")</f>
        <v/>
      </c>
      <c r="O1309" s="23" t="str">
        <f t="shared" ca="1" si="84"/>
        <v/>
      </c>
      <c r="P1309" t="str">
        <f t="shared" si="85"/>
        <v/>
      </c>
      <c r="R1309" t="e">
        <f>VLOOKUP(A1309,FORMULA!A:A,1,0)</f>
        <v>#N/A</v>
      </c>
    </row>
    <row r="1310" spans="1:18" x14ac:dyDescent="0.3">
      <c r="A1310" t="s">
        <v>9360</v>
      </c>
      <c r="B1310" t="str">
        <f>IFERROR(VLOOKUP(A1310,'Base ATP'!$1:$1048576,3,0),"")</f>
        <v>KIA</v>
      </c>
      <c r="C1310" s="19" t="str">
        <f>IFERROR(VLOOKUP(A1310,'Base ATP'!$1:$1048576,4,0),"")</f>
        <v>SONET</v>
      </c>
      <c r="D1310" s="20">
        <v>26600000</v>
      </c>
      <c r="E1310" s="20">
        <v>19000000</v>
      </c>
      <c r="F1310" s="13" t="s">
        <v>5398</v>
      </c>
      <c r="G1310" s="13">
        <f>IFERROR(IF($F1310="ALTA",$D1310*1.03,
IF($F1310="MEDIA",$D1310*1,
IF($F1310="BAJA",$D1310*0.92,
IF($F1310="LIQUIDAR",_xlfn.XLOOKUP(A1310,Rotación!$A:$A,Rotación!$O:$O,0,0,-1),"")))),"")</f>
        <v>24472000</v>
      </c>
      <c r="H1310" s="13">
        <f>IFERROR(IF($F1310="ALTA",$D1310*1,
IF($F1310="MEDIA",$D1310*0.97,
IF($F1310="BAJA",$D1310*0.9,
IF($F1310="LIQUIDAR",_xlfn.XLOOKUP(A1310,Rotación!$A:$A,Rotación!$O:$O,0,0,-1),"")))),"")</f>
        <v>23940000</v>
      </c>
      <c r="I1310" s="13">
        <f>IFERROR(IF($F1310="ALTA",$D1310*0.97,
IF($F1310="MEDIA",$D1310*0.94,
IF($F1310="BAJA",$D1310*0.87,
IF($F1310="LIQUIDAR",_xlfn.XLOOKUP(A1310,Rotación!$A:$A,Rotación!$O:$O,0,0,-1),"")))),"")</f>
        <v>23142000</v>
      </c>
      <c r="J1310" s="13">
        <f>IFERROR(IF($F1310="ALTA",$D1310*0.94,
IF($F1310="MEDIA",$D1310*0.9,
IF($F1310="BAJA",$D1310*0.85,
IF($F1310="LIQUIDAR",_xlfn.XLOOKUP(A1310,Rotación!$A:$A,Rotación!$O:$O,0,0,-1),"")))),"")</f>
        <v>22610000</v>
      </c>
      <c r="K1310" s="13" t="str">
        <f>_xlfn.XLOOKUP(A1310,Rotación!$A:$A,Rotación!$P:$P,"",0,-1)</f>
        <v/>
      </c>
      <c r="L1310" s="25" t="e">
        <f t="shared" si="82"/>
        <v>#VALUE!</v>
      </c>
      <c r="M1310" s="26">
        <f t="shared" si="83"/>
        <v>0.7142857142857143</v>
      </c>
      <c r="N1310" s="22" t="str">
        <f>IFERROR(VLOOKUP(A1310,'Base ATR'!$1:$1048576,2,0),"")</f>
        <v/>
      </c>
      <c r="O1310" s="23" t="str">
        <f t="shared" ca="1" si="84"/>
        <v/>
      </c>
      <c r="P1310" t="str">
        <f t="shared" si="85"/>
        <v/>
      </c>
      <c r="R1310" t="e">
        <f>VLOOKUP(A1310,FORMULA!A:A,1,0)</f>
        <v>#N/A</v>
      </c>
    </row>
    <row r="1311" spans="1:18" x14ac:dyDescent="0.3">
      <c r="A1311" t="s">
        <v>9368</v>
      </c>
      <c r="B1311" t="str">
        <f>IFERROR(VLOOKUP(A1311,'Base ATP'!$1:$1048576,3,0),"")</f>
        <v>FOTON</v>
      </c>
      <c r="C1311" s="19" t="str">
        <f>IFERROR(VLOOKUP(A1311,'Base ATP'!$1:$1048576,4,0),"")</f>
        <v>V9</v>
      </c>
      <c r="D1311" s="20">
        <v>26600000</v>
      </c>
      <c r="E1311" s="20">
        <v>19000000</v>
      </c>
      <c r="F1311" s="13" t="s">
        <v>5398</v>
      </c>
      <c r="G1311" s="13">
        <f>IFERROR(IF($F1311="ALTA",$D1311*1.03,
IF($F1311="MEDIA",$D1311*1,
IF($F1311="BAJA",$D1311*0.92,
IF($F1311="LIQUIDAR",_xlfn.XLOOKUP(A1311,Rotación!$A:$A,Rotación!$O:$O,0,0,-1),"")))),"")</f>
        <v>24472000</v>
      </c>
      <c r="H1311" s="13">
        <f>IFERROR(IF($F1311="ALTA",$D1311*1,
IF($F1311="MEDIA",$D1311*0.97,
IF($F1311="BAJA",$D1311*0.9,
IF($F1311="LIQUIDAR",_xlfn.XLOOKUP(A1311,Rotación!$A:$A,Rotación!$O:$O,0,0,-1),"")))),"")</f>
        <v>23940000</v>
      </c>
      <c r="I1311" s="13">
        <f>IFERROR(IF($F1311="ALTA",$D1311*0.97,
IF($F1311="MEDIA",$D1311*0.94,
IF($F1311="BAJA",$D1311*0.87,
IF($F1311="LIQUIDAR",_xlfn.XLOOKUP(A1311,Rotación!$A:$A,Rotación!$O:$O,0,0,-1),"")))),"")</f>
        <v>23142000</v>
      </c>
      <c r="J1311" s="13">
        <f>IFERROR(IF($F1311="ALTA",$D1311*0.94,
IF($F1311="MEDIA",$D1311*0.9,
IF($F1311="BAJA",$D1311*0.85,
IF($F1311="LIQUIDAR",_xlfn.XLOOKUP(A1311,Rotación!$A:$A,Rotación!$O:$O,0,0,-1),"")))),"")</f>
        <v>22610000</v>
      </c>
      <c r="K1311" s="13" t="str">
        <f>_xlfn.XLOOKUP(A1311,Rotación!$A:$A,Rotación!$P:$P,"",0,-1)</f>
        <v/>
      </c>
      <c r="L1311" s="25" t="e">
        <f t="shared" si="82"/>
        <v>#VALUE!</v>
      </c>
      <c r="M1311" s="26">
        <f t="shared" si="83"/>
        <v>0.7142857142857143</v>
      </c>
      <c r="N1311" s="22" t="str">
        <f>IFERROR(VLOOKUP(A1311,'Base ATR'!$1:$1048576,2,0),"")</f>
        <v/>
      </c>
      <c r="O1311" s="23" t="str">
        <f t="shared" ca="1" si="84"/>
        <v/>
      </c>
      <c r="P1311" t="str">
        <f t="shared" si="85"/>
        <v/>
      </c>
      <c r="R1311" t="e">
        <f>VLOOKUP(A1311,FORMULA!A:A,1,0)</f>
        <v>#N/A</v>
      </c>
    </row>
    <row r="1312" spans="1:18" x14ac:dyDescent="0.3">
      <c r="A1312" t="s">
        <v>8761</v>
      </c>
      <c r="B1312" t="str">
        <f>IFERROR(VLOOKUP(A1312,'Base ATP'!$1:$1048576,3,0),"")</f>
        <v>TOYOTA</v>
      </c>
      <c r="C1312" s="19" t="str">
        <f>IFERROR(VLOOKUP(A1312,'Base ATP'!$1:$1048576,4,0),"")</f>
        <v>COROLLA CROSS</v>
      </c>
      <c r="D1312" s="20">
        <v>19400000</v>
      </c>
      <c r="E1312" s="20">
        <v>15500000</v>
      </c>
      <c r="F1312" s="13" t="s">
        <v>5398</v>
      </c>
      <c r="G1312" s="13">
        <f>IFERROR(IF($F1312="ALTA",$D1312*1.03,
IF($F1312="MEDIA",$D1312*1,
IF($F1312="BAJA",$D1312*0.92,
IF($F1312="LIQUIDAR",_xlfn.XLOOKUP(A1312,Rotación!$A:$A,Rotación!$O:$O,0,0,-1),"")))),"")</f>
        <v>17848000</v>
      </c>
      <c r="H1312" s="13">
        <f>IFERROR(IF($F1312="ALTA",$D1312*1,
IF($F1312="MEDIA",$D1312*0.97,
IF($F1312="BAJA",$D1312*0.9,
IF($F1312="LIQUIDAR",_xlfn.XLOOKUP(A1312,Rotación!$A:$A,Rotación!$O:$O,0,0,-1),"")))),"")</f>
        <v>17460000</v>
      </c>
      <c r="I1312" s="13">
        <f>IFERROR(IF($F1312="ALTA",$D1312*0.97,
IF($F1312="MEDIA",$D1312*0.94,
IF($F1312="BAJA",$D1312*0.87,
IF($F1312="LIQUIDAR",_xlfn.XLOOKUP(A1312,Rotación!$A:$A,Rotación!$O:$O,0,0,-1),"")))),"")</f>
        <v>16878000</v>
      </c>
      <c r="J1312" s="13">
        <f>IFERROR(IF($F1312="ALTA",$D1312*0.94,
IF($F1312="MEDIA",$D1312*0.9,
IF($F1312="BAJA",$D1312*0.85,
IF($F1312="LIQUIDAR",_xlfn.XLOOKUP(A1312,Rotación!$A:$A,Rotación!$O:$O,0,0,-1),"")))),"")</f>
        <v>16490000</v>
      </c>
      <c r="K1312" s="13" t="str">
        <f>_xlfn.XLOOKUP(A1312,Rotación!$A:$A,Rotación!$P:$P,"",0,-1)</f>
        <v/>
      </c>
      <c r="L1312" s="25" t="e">
        <f t="shared" si="82"/>
        <v>#VALUE!</v>
      </c>
      <c r="M1312" s="26">
        <f t="shared" si="83"/>
        <v>0.7989690721649485</v>
      </c>
      <c r="N1312" s="22" t="str">
        <f>IFERROR(VLOOKUP(A1312,'Base ATR'!$1:$1048576,2,0),"")</f>
        <v/>
      </c>
      <c r="O1312" s="23" t="str">
        <f t="shared" ca="1" si="84"/>
        <v/>
      </c>
      <c r="P1312" t="str">
        <f t="shared" si="85"/>
        <v/>
      </c>
      <c r="R1312" t="e">
        <f>VLOOKUP(A1312,FORMULA!A:A,1,0)</f>
        <v>#N/A</v>
      </c>
    </row>
    <row r="1313" spans="1:18" x14ac:dyDescent="0.3">
      <c r="A1313" t="s">
        <v>9375</v>
      </c>
      <c r="B1313" t="str">
        <f>IFERROR(VLOOKUP(A1313,'Base ATP'!$1:$1048576,3,0),"")</f>
        <v>KIA</v>
      </c>
      <c r="C1313" s="19" t="str">
        <f>IFERROR(VLOOKUP(A1313,'Base ATP'!$1:$1048576,4,0),"")</f>
        <v>SONET</v>
      </c>
      <c r="D1313" s="20">
        <v>13100000</v>
      </c>
      <c r="E1313" s="20">
        <v>11000000</v>
      </c>
      <c r="F1313" s="13" t="s">
        <v>5398</v>
      </c>
      <c r="G1313" s="13">
        <f>IFERROR(IF($F1313="ALTA",$D1313*1.03,
IF($F1313="MEDIA",$D1313*1,
IF($F1313="BAJA",$D1313*0.92,
IF($F1313="LIQUIDAR",_xlfn.XLOOKUP(A1313,Rotación!$A:$A,Rotación!$O:$O,0,0,-1),"")))),"")</f>
        <v>12052000</v>
      </c>
      <c r="H1313" s="13">
        <f>IFERROR(IF($F1313="ALTA",$D1313*1,
IF($F1313="MEDIA",$D1313*0.97,
IF($F1313="BAJA",$D1313*0.9,
IF($F1313="LIQUIDAR",_xlfn.XLOOKUP(A1313,Rotación!$A:$A,Rotación!$O:$O,0,0,-1),"")))),"")</f>
        <v>11790000</v>
      </c>
      <c r="I1313" s="13">
        <f>IFERROR(IF($F1313="ALTA",$D1313*0.97,
IF($F1313="MEDIA",$D1313*0.94,
IF($F1313="BAJA",$D1313*0.87,
IF($F1313="LIQUIDAR",_xlfn.XLOOKUP(A1313,Rotación!$A:$A,Rotación!$O:$O,0,0,-1),"")))),"")</f>
        <v>11397000</v>
      </c>
      <c r="J1313" s="13">
        <f>IFERROR(IF($F1313="ALTA",$D1313*0.94,
IF($F1313="MEDIA",$D1313*0.9,
IF($F1313="BAJA",$D1313*0.85,
IF($F1313="LIQUIDAR",_xlfn.XLOOKUP(A1313,Rotación!$A:$A,Rotación!$O:$O,0,0,-1),"")))),"")</f>
        <v>11135000</v>
      </c>
      <c r="K1313" s="13" t="str">
        <f>_xlfn.XLOOKUP(A1313,Rotación!$A:$A,Rotación!$P:$P,"",0,-1)</f>
        <v/>
      </c>
      <c r="L1313" s="25" t="e">
        <f t="shared" si="82"/>
        <v>#VALUE!</v>
      </c>
      <c r="M1313" s="26">
        <f t="shared" si="83"/>
        <v>0.83969465648854957</v>
      </c>
      <c r="N1313" s="22" t="str">
        <f>IFERROR(VLOOKUP(A1313,'Base ATR'!$1:$1048576,2,0),"")</f>
        <v/>
      </c>
      <c r="O1313" s="23" t="str">
        <f t="shared" ca="1" si="84"/>
        <v/>
      </c>
      <c r="P1313" t="str">
        <f t="shared" si="85"/>
        <v/>
      </c>
      <c r="R1313" t="e">
        <f>VLOOKUP(A1313,FORMULA!A:A,1,0)</f>
        <v>#N/A</v>
      </c>
    </row>
    <row r="1314" spans="1:18" x14ac:dyDescent="0.3">
      <c r="A1314" t="s">
        <v>9377</v>
      </c>
      <c r="B1314" t="str">
        <f>IFERROR(VLOOKUP(A1314,'Base ATP'!$1:$1048576,3,0),"")</f>
        <v>NISSAN</v>
      </c>
      <c r="C1314" s="19" t="str">
        <f>IFERROR(VLOOKUP(A1314,'Base ATP'!$1:$1048576,4,0),"")</f>
        <v>KICKS</v>
      </c>
      <c r="D1314" s="20">
        <v>9200000</v>
      </c>
      <c r="E1314" s="20">
        <v>7500000</v>
      </c>
      <c r="F1314" s="13" t="s">
        <v>4033</v>
      </c>
      <c r="G1314" s="13">
        <f>IFERROR(IF($F1314="ALTA",$D1314*1.03,
IF($F1314="MEDIA",$D1314*1,
IF($F1314="BAJA",$D1314*0.92,
IF($F1314="LIQUIDAR",_xlfn.XLOOKUP(A1314,Rotación!$A:$A,Rotación!$O:$O,0,0,-1),"")))),"")</f>
        <v>9200000</v>
      </c>
      <c r="H1314" s="13">
        <f>IFERROR(IF($F1314="ALTA",$D1314*1,
IF($F1314="MEDIA",$D1314*0.97,
IF($F1314="BAJA",$D1314*0.9,
IF($F1314="LIQUIDAR",_xlfn.XLOOKUP(A1314,Rotación!$A:$A,Rotación!$O:$O,0,0,-1),"")))),"")</f>
        <v>8924000</v>
      </c>
      <c r="I1314" s="13">
        <f>IFERROR(IF($F1314="ALTA",$D1314*0.97,
IF($F1314="MEDIA",$D1314*0.94,
IF($F1314="BAJA",$D1314*0.87,
IF($F1314="LIQUIDAR",_xlfn.XLOOKUP(A1314,Rotación!$A:$A,Rotación!$O:$O,0,0,-1),"")))),"")</f>
        <v>8648000</v>
      </c>
      <c r="J1314" s="13">
        <f>IFERROR(IF($F1314="ALTA",$D1314*0.94,
IF($F1314="MEDIA",$D1314*0.9,
IF($F1314="BAJA",$D1314*0.85,
IF($F1314="LIQUIDAR",_xlfn.XLOOKUP(A1314,Rotación!$A:$A,Rotación!$O:$O,0,0,-1),"")))),"")</f>
        <v>8280000</v>
      </c>
      <c r="K1314" s="13" t="str">
        <f>_xlfn.XLOOKUP(A1314,Rotación!$A:$A,Rotación!$P:$P,"",0,-1)</f>
        <v/>
      </c>
      <c r="L1314" s="25" t="e">
        <f t="shared" si="82"/>
        <v>#VALUE!</v>
      </c>
      <c r="M1314" s="26">
        <f t="shared" si="83"/>
        <v>0.81521739130434778</v>
      </c>
      <c r="N1314" s="22" t="str">
        <f>IFERROR(VLOOKUP(A1314,'Base ATR'!$1:$1048576,2,0),"")</f>
        <v/>
      </c>
      <c r="O1314" s="23" t="str">
        <f t="shared" ca="1" si="84"/>
        <v/>
      </c>
      <c r="P1314" t="str">
        <f t="shared" si="85"/>
        <v/>
      </c>
      <c r="R1314" t="e">
        <f>VLOOKUP(A1314,FORMULA!A:A,1,0)</f>
        <v>#N/A</v>
      </c>
    </row>
    <row r="1315" spans="1:18" x14ac:dyDescent="0.3">
      <c r="A1315" t="s">
        <v>5265</v>
      </c>
      <c r="B1315" t="str">
        <f>IFERROR(VLOOKUP(A1315,'Base ATP'!$1:$1048576,3,0),"")</f>
        <v>HYUNDAI</v>
      </c>
      <c r="C1315" s="19" t="str">
        <f>IFERROR(VLOOKUP(A1315,'Base ATP'!$1:$1048576,4,0),"")</f>
        <v>I20</v>
      </c>
      <c r="D1315" s="20">
        <v>12400000</v>
      </c>
      <c r="E1315" s="20">
        <v>10000000</v>
      </c>
      <c r="F1315" s="13" t="s">
        <v>5397</v>
      </c>
      <c r="G1315" s="13">
        <f>IFERROR(IF($F1315="ALTA",$D1315*1.03,
IF($F1315="MEDIA",$D1315*1,
IF($F1315="BAJA",$D1315*0.92,
IF($F1315="LIQUIDAR",_xlfn.XLOOKUP(A1315,Rotación!$A:$A,Rotación!$O:$O,0,0,-1),"")))),"")</f>
        <v>12772000</v>
      </c>
      <c r="H1315" s="13">
        <f>IFERROR(IF($F1315="ALTA",$D1315*1,
IF($F1315="MEDIA",$D1315*0.97,
IF($F1315="BAJA",$D1315*0.9,
IF($F1315="LIQUIDAR",_xlfn.XLOOKUP(A1315,Rotación!$A:$A,Rotación!$O:$O,0,0,-1),"")))),"")</f>
        <v>12400000</v>
      </c>
      <c r="I1315" s="13">
        <f>IFERROR(IF($F1315="ALTA",$D1315*0.97,
IF($F1315="MEDIA",$D1315*0.94,
IF($F1315="BAJA",$D1315*0.87,
IF($F1315="LIQUIDAR",_xlfn.XLOOKUP(A1315,Rotación!$A:$A,Rotación!$O:$O,0,0,-1),"")))),"")</f>
        <v>12028000</v>
      </c>
      <c r="J1315" s="13">
        <f>IFERROR(IF($F1315="ALTA",$D1315*0.94,
IF($F1315="MEDIA",$D1315*0.9,
IF($F1315="BAJA",$D1315*0.85,
IF($F1315="LIQUIDAR",_xlfn.XLOOKUP(A1315,Rotación!$A:$A,Rotación!$O:$O,0,0,-1),"")))),"")</f>
        <v>11656000</v>
      </c>
      <c r="K1315" s="13" t="str">
        <f>_xlfn.XLOOKUP(A1315,Rotación!$A:$A,Rotación!$P:$P,"",0,-1)</f>
        <v/>
      </c>
      <c r="L1315" s="25" t="e">
        <f t="shared" si="82"/>
        <v>#VALUE!</v>
      </c>
      <c r="M1315" s="26">
        <f t="shared" si="83"/>
        <v>0.80645161290322576</v>
      </c>
      <c r="N1315" s="22">
        <f>IFERROR(VLOOKUP(A1315,'Base ATR'!$1:$1048576,2,0),"")</f>
        <v>46181.697916666664</v>
      </c>
      <c r="O1315" s="23">
        <f t="shared" ca="1" si="84"/>
        <v>44.302083333335759</v>
      </c>
      <c r="P1315" t="str">
        <f t="shared" si="85"/>
        <v>SOBRE MERCADO</v>
      </c>
      <c r="R1315" t="e">
        <f>VLOOKUP(A1315,FORMULA!A:A,1,0)</f>
        <v>#N/A</v>
      </c>
    </row>
    <row r="1316" spans="1:18" x14ac:dyDescent="0.3">
      <c r="A1316" t="s">
        <v>9380</v>
      </c>
      <c r="B1316" t="str">
        <f>IFERROR(VLOOKUP(A1316,'Base ATP'!$1:$1048576,3,0),"")</f>
        <v>RAM</v>
      </c>
      <c r="C1316" s="19">
        <f>IFERROR(VLOOKUP(A1316,'Base ATP'!$1:$1048576,4,0),"")</f>
        <v>700</v>
      </c>
      <c r="D1316" s="20">
        <v>13300000</v>
      </c>
      <c r="E1316" s="20">
        <v>10500000</v>
      </c>
      <c r="F1316" s="13" t="s">
        <v>5398</v>
      </c>
      <c r="G1316" s="13">
        <f>IFERROR(IF($F1316="ALTA",$D1316*1.03,
IF($F1316="MEDIA",$D1316*1,
IF($F1316="BAJA",$D1316*0.92,
IF($F1316="LIQUIDAR",_xlfn.XLOOKUP(A1316,Rotación!$A:$A,Rotación!$O:$O,0,0,-1),"")))),"")</f>
        <v>12236000</v>
      </c>
      <c r="H1316" s="13">
        <f>IFERROR(IF($F1316="ALTA",$D1316*1,
IF($F1316="MEDIA",$D1316*0.97,
IF($F1316="BAJA",$D1316*0.9,
IF($F1316="LIQUIDAR",_xlfn.XLOOKUP(A1316,Rotación!$A:$A,Rotación!$O:$O,0,0,-1),"")))),"")</f>
        <v>11970000</v>
      </c>
      <c r="I1316" s="13">
        <f>IFERROR(IF($F1316="ALTA",$D1316*0.97,
IF($F1316="MEDIA",$D1316*0.94,
IF($F1316="BAJA",$D1316*0.87,
IF($F1316="LIQUIDAR",_xlfn.XLOOKUP(A1316,Rotación!$A:$A,Rotación!$O:$O,0,0,-1),"")))),"")</f>
        <v>11571000</v>
      </c>
      <c r="J1316" s="13">
        <f>IFERROR(IF($F1316="ALTA",$D1316*0.94,
IF($F1316="MEDIA",$D1316*0.9,
IF($F1316="BAJA",$D1316*0.85,
IF($F1316="LIQUIDAR",_xlfn.XLOOKUP(A1316,Rotación!$A:$A,Rotación!$O:$O,0,0,-1),"")))),"")</f>
        <v>11305000</v>
      </c>
      <c r="K1316" s="13" t="str">
        <f>_xlfn.XLOOKUP(A1316,Rotación!$A:$A,Rotación!$P:$P,"",0,-1)</f>
        <v/>
      </c>
      <c r="L1316" s="25" t="e">
        <f t="shared" si="82"/>
        <v>#VALUE!</v>
      </c>
      <c r="M1316" s="26">
        <f t="shared" si="83"/>
        <v>0.78947368421052633</v>
      </c>
      <c r="N1316" s="22" t="str">
        <f>IFERROR(VLOOKUP(A1316,'Base ATR'!$1:$1048576,2,0),"")</f>
        <v/>
      </c>
      <c r="O1316" s="23" t="str">
        <f t="shared" ca="1" si="84"/>
        <v/>
      </c>
      <c r="P1316" t="str">
        <f t="shared" si="85"/>
        <v/>
      </c>
      <c r="R1316" t="e">
        <f>VLOOKUP(A1316,FORMULA!A:A,1,0)</f>
        <v>#N/A</v>
      </c>
    </row>
    <row r="1317" spans="1:18" x14ac:dyDescent="0.3">
      <c r="A1317" t="s">
        <v>8693</v>
      </c>
      <c r="B1317" t="str">
        <f>IFERROR(VLOOKUP(A1317,'Base ATP'!$1:$1048576,3,0),"")</f>
        <v>HAVAL</v>
      </c>
      <c r="C1317" s="19" t="str">
        <f>IFERROR(VLOOKUP(A1317,'Base ATP'!$1:$1048576,4,0),"")</f>
        <v>H6</v>
      </c>
      <c r="D1317" s="20">
        <v>14400000</v>
      </c>
      <c r="E1317" s="20">
        <v>11700000</v>
      </c>
      <c r="F1317" s="13" t="s">
        <v>5398</v>
      </c>
      <c r="G1317" s="13">
        <f>IFERROR(IF($F1317="ALTA",$D1317*1.03,
IF($F1317="MEDIA",$D1317*1,
IF($F1317="BAJA",$D1317*0.92,
IF($F1317="LIQUIDAR",_xlfn.XLOOKUP(A1317,Rotación!$A:$A,Rotación!$O:$O,0,0,-1),"")))),"")</f>
        <v>13248000</v>
      </c>
      <c r="H1317" s="13">
        <f>IFERROR(IF($F1317="ALTA",$D1317*1,
IF($F1317="MEDIA",$D1317*0.97,
IF($F1317="BAJA",$D1317*0.9,
IF($F1317="LIQUIDAR",_xlfn.XLOOKUP(A1317,Rotación!$A:$A,Rotación!$O:$O,0,0,-1),"")))),"")</f>
        <v>12960000</v>
      </c>
      <c r="I1317" s="13">
        <f>IFERROR(IF($F1317="ALTA",$D1317*0.97,
IF($F1317="MEDIA",$D1317*0.94,
IF($F1317="BAJA",$D1317*0.87,
IF($F1317="LIQUIDAR",_xlfn.XLOOKUP(A1317,Rotación!$A:$A,Rotación!$O:$O,0,0,-1),"")))),"")</f>
        <v>12528000</v>
      </c>
      <c r="J1317" s="13">
        <f>IFERROR(IF($F1317="ALTA",$D1317*0.94,
IF($F1317="MEDIA",$D1317*0.9,
IF($F1317="BAJA",$D1317*0.85,
IF($F1317="LIQUIDAR",_xlfn.XLOOKUP(A1317,Rotación!$A:$A,Rotación!$O:$O,0,0,-1),"")))),"")</f>
        <v>12240000</v>
      </c>
      <c r="K1317" s="13" t="str">
        <f>_xlfn.XLOOKUP(A1317,Rotación!$A:$A,Rotación!$P:$P,"",0,-1)</f>
        <v/>
      </c>
      <c r="L1317" s="25" t="e">
        <f t="shared" si="82"/>
        <v>#VALUE!</v>
      </c>
      <c r="M1317" s="26">
        <f t="shared" si="83"/>
        <v>0.8125</v>
      </c>
      <c r="N1317" s="22">
        <f>IFERROR(VLOOKUP(A1317,'Base ATR'!$1:$1048576,2,0),"")</f>
        <v>46183.540277777778</v>
      </c>
      <c r="O1317" s="23">
        <f t="shared" ca="1" si="84"/>
        <v>42.459722222221899</v>
      </c>
      <c r="P1317" t="str">
        <f t="shared" si="85"/>
        <v>SOBRE MERCADO</v>
      </c>
      <c r="R1317" t="e">
        <f>VLOOKUP(A1317,FORMULA!A:A,1,0)</f>
        <v>#N/A</v>
      </c>
    </row>
    <row r="1318" spans="1:18" x14ac:dyDescent="0.3">
      <c r="A1318" t="s">
        <v>8633</v>
      </c>
      <c r="B1318" t="str">
        <f>IFERROR(VLOOKUP(A1318,'Base ATP'!$1:$1048576,3,0),"")</f>
        <v>KIA</v>
      </c>
      <c r="C1318" s="19" t="str">
        <f>IFERROR(VLOOKUP(A1318,'Base ATP'!$1:$1048576,4,0),"")</f>
        <v>RIO 4</v>
      </c>
      <c r="D1318" s="20">
        <v>10900000</v>
      </c>
      <c r="E1318" s="20">
        <v>8000000</v>
      </c>
      <c r="F1318" s="13" t="s">
        <v>5398</v>
      </c>
      <c r="G1318" s="13">
        <f>IFERROR(IF($F1318="ALTA",$D1318*1.03,
IF($F1318="MEDIA",$D1318*1,
IF($F1318="BAJA",$D1318*0.92,
IF($F1318="LIQUIDAR",_xlfn.XLOOKUP(A1318,Rotación!$A:$A,Rotación!$O:$O,0,0,-1),"")))),"")</f>
        <v>10028000</v>
      </c>
      <c r="H1318" s="13">
        <f>IFERROR(IF($F1318="ALTA",$D1318*1,
IF($F1318="MEDIA",$D1318*0.97,
IF($F1318="BAJA",$D1318*0.9,
IF($F1318="LIQUIDAR",_xlfn.XLOOKUP(A1318,Rotación!$A:$A,Rotación!$O:$O,0,0,-1),"")))),"")</f>
        <v>9810000</v>
      </c>
      <c r="I1318" s="13">
        <f>IFERROR(IF($F1318="ALTA",$D1318*0.97,
IF($F1318="MEDIA",$D1318*0.94,
IF($F1318="BAJA",$D1318*0.87,
IF($F1318="LIQUIDAR",_xlfn.XLOOKUP(A1318,Rotación!$A:$A,Rotación!$O:$O,0,0,-1),"")))),"")</f>
        <v>9483000</v>
      </c>
      <c r="J1318" s="13">
        <f>IFERROR(IF($F1318="ALTA",$D1318*0.94,
IF($F1318="MEDIA",$D1318*0.9,
IF($F1318="BAJA",$D1318*0.85,
IF($F1318="LIQUIDAR",_xlfn.XLOOKUP(A1318,Rotación!$A:$A,Rotación!$O:$O,0,0,-1),"")))),"")</f>
        <v>9265000</v>
      </c>
      <c r="K1318" s="13" t="str">
        <f>_xlfn.XLOOKUP(A1318,Rotación!$A:$A,Rotación!$P:$P,"",0,-1)</f>
        <v/>
      </c>
      <c r="L1318" s="25" t="e">
        <f t="shared" si="82"/>
        <v>#VALUE!</v>
      </c>
      <c r="M1318" s="26">
        <f t="shared" si="83"/>
        <v>0.73394495412844041</v>
      </c>
      <c r="N1318" s="22">
        <f>IFERROR(VLOOKUP(A1318,'Base ATR'!$1:$1048576,2,0),"")</f>
        <v>46183.675694444442</v>
      </c>
      <c r="O1318" s="23">
        <f t="shared" ca="1" si="84"/>
        <v>42.324305555557657</v>
      </c>
      <c r="P1318" t="str">
        <f t="shared" si="85"/>
        <v>SOBRE MERCADO</v>
      </c>
      <c r="R1318" t="e">
        <f>VLOOKUP(A1318,FORMULA!A:A,1,0)</f>
        <v>#N/A</v>
      </c>
    </row>
    <row r="1319" spans="1:18" x14ac:dyDescent="0.3">
      <c r="A1319" t="s">
        <v>9390</v>
      </c>
      <c r="B1319" t="str">
        <f>IFERROR(VLOOKUP(A1319,'Base ATP'!$1:$1048576,3,0),"")</f>
        <v>FORD</v>
      </c>
      <c r="C1319" s="19" t="str">
        <f>IFERROR(VLOOKUP(A1319,'Base ATP'!$1:$1048576,4,0),"")</f>
        <v>ECOSPORT</v>
      </c>
      <c r="D1319" s="20">
        <v>8600000</v>
      </c>
      <c r="E1319" s="20">
        <v>6500000</v>
      </c>
      <c r="F1319" s="13" t="s">
        <v>5398</v>
      </c>
      <c r="G1319" s="13">
        <f>IFERROR(IF($F1319="ALTA",$D1319*1.03,
IF($F1319="MEDIA",$D1319*1,
IF($F1319="BAJA",$D1319*0.92,
IF($F1319="LIQUIDAR",_xlfn.XLOOKUP(A1319,Rotación!$A:$A,Rotación!$O:$O,0,0,-1),"")))),"")</f>
        <v>7912000</v>
      </c>
      <c r="H1319" s="13">
        <f>IFERROR(IF($F1319="ALTA",$D1319*1,
IF($F1319="MEDIA",$D1319*0.97,
IF($F1319="BAJA",$D1319*0.9,
IF($F1319="LIQUIDAR",_xlfn.XLOOKUP(A1319,Rotación!$A:$A,Rotación!$O:$O,0,0,-1),"")))),"")</f>
        <v>7740000</v>
      </c>
      <c r="I1319" s="13">
        <f>IFERROR(IF($F1319="ALTA",$D1319*0.97,
IF($F1319="MEDIA",$D1319*0.94,
IF($F1319="BAJA",$D1319*0.87,
IF($F1319="LIQUIDAR",_xlfn.XLOOKUP(A1319,Rotación!$A:$A,Rotación!$O:$O,0,0,-1),"")))),"")</f>
        <v>7482000</v>
      </c>
      <c r="J1319" s="13">
        <f>IFERROR(IF($F1319="ALTA",$D1319*0.94,
IF($F1319="MEDIA",$D1319*0.9,
IF($F1319="BAJA",$D1319*0.85,
IF($F1319="LIQUIDAR",_xlfn.XLOOKUP(A1319,Rotación!$A:$A,Rotación!$O:$O,0,0,-1),"")))),"")</f>
        <v>7310000</v>
      </c>
      <c r="K1319" s="13" t="str">
        <f>_xlfn.XLOOKUP(A1319,Rotación!$A:$A,Rotación!$P:$P,"",0,-1)</f>
        <v/>
      </c>
      <c r="L1319" s="25" t="e">
        <f t="shared" si="82"/>
        <v>#VALUE!</v>
      </c>
      <c r="M1319" s="26">
        <f t="shared" si="83"/>
        <v>0.7558139534883721</v>
      </c>
      <c r="N1319" s="22" t="str">
        <f>IFERROR(VLOOKUP(A1319,'Base ATR'!$1:$1048576,2,0),"")</f>
        <v/>
      </c>
      <c r="O1319" s="23" t="str">
        <f t="shared" ca="1" si="84"/>
        <v/>
      </c>
      <c r="P1319" t="str">
        <f t="shared" si="85"/>
        <v/>
      </c>
      <c r="R1319" t="e">
        <f>VLOOKUP(A1319,FORMULA!A:A,1,0)</f>
        <v>#N/A</v>
      </c>
    </row>
    <row r="1320" spans="1:18" x14ac:dyDescent="0.3">
      <c r="A1320" t="s">
        <v>9392</v>
      </c>
      <c r="B1320" t="str">
        <f>IFERROR(VLOOKUP(A1320,'Base ATP'!$1:$1048576,3,0),"")</f>
        <v>PEUGEOT</v>
      </c>
      <c r="C1320" s="19" t="str">
        <f>IFERROR(VLOOKUP(A1320,'Base ATP'!$1:$1048576,4,0),"")</f>
        <v>NUEVO 3008</v>
      </c>
      <c r="D1320" s="20">
        <v>19700000</v>
      </c>
      <c r="E1320" s="20">
        <v>16000000</v>
      </c>
      <c r="F1320" s="13" t="s">
        <v>5398</v>
      </c>
      <c r="G1320" s="13">
        <f>IFERROR(IF($F1320="ALTA",$D1320*1.03,
IF($F1320="MEDIA",$D1320*1,
IF($F1320="BAJA",$D1320*0.92,
IF($F1320="LIQUIDAR",_xlfn.XLOOKUP(A1320,Rotación!$A:$A,Rotación!$O:$O,0,0,-1),"")))),"")</f>
        <v>18124000</v>
      </c>
      <c r="H1320" s="13">
        <f>IFERROR(IF($F1320="ALTA",$D1320*1,
IF($F1320="MEDIA",$D1320*0.97,
IF($F1320="BAJA",$D1320*0.9,
IF($F1320="LIQUIDAR",_xlfn.XLOOKUP(A1320,Rotación!$A:$A,Rotación!$O:$O,0,0,-1),"")))),"")</f>
        <v>17730000</v>
      </c>
      <c r="I1320" s="13">
        <f>IFERROR(IF($F1320="ALTA",$D1320*0.97,
IF($F1320="MEDIA",$D1320*0.94,
IF($F1320="BAJA",$D1320*0.87,
IF($F1320="LIQUIDAR",_xlfn.XLOOKUP(A1320,Rotación!$A:$A,Rotación!$O:$O,0,0,-1),"")))),"")</f>
        <v>17139000</v>
      </c>
      <c r="J1320" s="13">
        <f>IFERROR(IF($F1320="ALTA",$D1320*0.94,
IF($F1320="MEDIA",$D1320*0.9,
IF($F1320="BAJA",$D1320*0.85,
IF($F1320="LIQUIDAR",_xlfn.XLOOKUP(A1320,Rotación!$A:$A,Rotación!$O:$O,0,0,-1),"")))),"")</f>
        <v>16745000</v>
      </c>
      <c r="K1320" s="13" t="str">
        <f>_xlfn.XLOOKUP(A1320,Rotación!$A:$A,Rotación!$P:$P,"",0,-1)</f>
        <v/>
      </c>
      <c r="L1320" s="25" t="e">
        <f t="shared" si="82"/>
        <v>#VALUE!</v>
      </c>
      <c r="M1320" s="26">
        <f t="shared" si="83"/>
        <v>0.81218274111675126</v>
      </c>
      <c r="N1320" s="22" t="str">
        <f>IFERROR(VLOOKUP(A1320,'Base ATR'!$1:$1048576,2,0),"")</f>
        <v/>
      </c>
      <c r="O1320" s="23" t="str">
        <f t="shared" ca="1" si="84"/>
        <v/>
      </c>
      <c r="P1320" t="str">
        <f t="shared" si="85"/>
        <v/>
      </c>
      <c r="R1320" t="e">
        <f>VLOOKUP(A1320,FORMULA!A:A,1,0)</f>
        <v>#N/A</v>
      </c>
    </row>
    <row r="1321" spans="1:18" x14ac:dyDescent="0.3">
      <c r="A1321" t="s">
        <v>9395</v>
      </c>
      <c r="B1321" t="str">
        <f>IFERROR(VLOOKUP(A1321,'Base ATP'!$1:$1048576,3,0),"")</f>
        <v>CHEVROLET</v>
      </c>
      <c r="C1321" s="19" t="str">
        <f>IFERROR(VLOOKUP(A1321,'Base ATP'!$1:$1048576,4,0),"")</f>
        <v>GROOVE</v>
      </c>
      <c r="D1321" s="20">
        <v>10100000</v>
      </c>
      <c r="E1321" s="20">
        <v>8500000</v>
      </c>
      <c r="F1321" s="13" t="s">
        <v>5397</v>
      </c>
      <c r="G1321" s="13">
        <f>IFERROR(IF($F1321="ALTA",$D1321*1.03,
IF($F1321="MEDIA",$D1321*1,
IF($F1321="BAJA",$D1321*0.92,
IF($F1321="LIQUIDAR",_xlfn.XLOOKUP(A1321,Rotación!$A:$A,Rotación!$O:$O,0,0,-1),"")))),"")</f>
        <v>10403000</v>
      </c>
      <c r="H1321" s="13">
        <f>IFERROR(IF($F1321="ALTA",$D1321*1,
IF($F1321="MEDIA",$D1321*0.97,
IF($F1321="BAJA",$D1321*0.9,
IF($F1321="LIQUIDAR",_xlfn.XLOOKUP(A1321,Rotación!$A:$A,Rotación!$O:$O,0,0,-1),"")))),"")</f>
        <v>10100000</v>
      </c>
      <c r="I1321" s="13">
        <f>IFERROR(IF($F1321="ALTA",$D1321*0.97,
IF($F1321="MEDIA",$D1321*0.94,
IF($F1321="BAJA",$D1321*0.87,
IF($F1321="LIQUIDAR",_xlfn.XLOOKUP(A1321,Rotación!$A:$A,Rotación!$O:$O,0,0,-1),"")))),"")</f>
        <v>9797000</v>
      </c>
      <c r="J1321" s="13">
        <f>IFERROR(IF($F1321="ALTA",$D1321*0.94,
IF($F1321="MEDIA",$D1321*0.9,
IF($F1321="BAJA",$D1321*0.85,
IF($F1321="LIQUIDAR",_xlfn.XLOOKUP(A1321,Rotación!$A:$A,Rotación!$O:$O,0,0,-1),"")))),"")</f>
        <v>9494000</v>
      </c>
      <c r="K1321" s="13" t="str">
        <f>_xlfn.XLOOKUP(A1321,Rotación!$A:$A,Rotación!$P:$P,"",0,-1)</f>
        <v/>
      </c>
      <c r="L1321" s="25" t="e">
        <f t="shared" si="82"/>
        <v>#VALUE!</v>
      </c>
      <c r="M1321" s="26">
        <f t="shared" si="83"/>
        <v>0.84158415841584155</v>
      </c>
      <c r="N1321" s="22" t="str">
        <f>IFERROR(VLOOKUP(A1321,'Base ATR'!$1:$1048576,2,0),"")</f>
        <v/>
      </c>
      <c r="O1321" s="23" t="str">
        <f t="shared" ca="1" si="84"/>
        <v/>
      </c>
      <c r="P1321" t="str">
        <f t="shared" si="85"/>
        <v/>
      </c>
      <c r="R1321" t="e">
        <f>VLOOKUP(A1321,FORMULA!A:A,1,0)</f>
        <v>#N/A</v>
      </c>
    </row>
    <row r="1322" spans="1:18" x14ac:dyDescent="0.3">
      <c r="A1322" t="s">
        <v>8694</v>
      </c>
      <c r="B1322" t="str">
        <f>IFERROR(VLOOKUP(A1322,'Base ATP'!$1:$1048576,3,0),"")</f>
        <v>HYUNDAI</v>
      </c>
      <c r="C1322" s="19" t="str">
        <f>IFERROR(VLOOKUP(A1322,'Base ATP'!$1:$1048576,4,0),"")</f>
        <v>NEW ACCENT BN7I</v>
      </c>
      <c r="D1322" s="20">
        <v>11500000</v>
      </c>
      <c r="E1322" s="20">
        <v>9600000</v>
      </c>
      <c r="F1322" s="13" t="s">
        <v>5397</v>
      </c>
      <c r="G1322" s="13">
        <f>IFERROR(IF($F1322="ALTA",$D1322*1.03,
IF($F1322="MEDIA",$D1322*1,
IF($F1322="BAJA",$D1322*0.92,
IF($F1322="LIQUIDAR",_xlfn.XLOOKUP(A1322,Rotación!$A:$A,Rotación!$O:$O,0,0,-1),"")))),"")</f>
        <v>11845000</v>
      </c>
      <c r="H1322" s="13">
        <f>IFERROR(IF($F1322="ALTA",$D1322*1,
IF($F1322="MEDIA",$D1322*0.97,
IF($F1322="BAJA",$D1322*0.9,
IF($F1322="LIQUIDAR",_xlfn.XLOOKUP(A1322,Rotación!$A:$A,Rotación!$O:$O,0,0,-1),"")))),"")</f>
        <v>11500000</v>
      </c>
      <c r="I1322" s="13">
        <f>IFERROR(IF($F1322="ALTA",$D1322*0.97,
IF($F1322="MEDIA",$D1322*0.94,
IF($F1322="BAJA",$D1322*0.87,
IF($F1322="LIQUIDAR",_xlfn.XLOOKUP(A1322,Rotación!$A:$A,Rotación!$O:$O,0,0,-1),"")))),"")</f>
        <v>11155000</v>
      </c>
      <c r="J1322" s="13">
        <f>IFERROR(IF($F1322="ALTA",$D1322*0.94,
IF($F1322="MEDIA",$D1322*0.9,
IF($F1322="BAJA",$D1322*0.85,
IF($F1322="LIQUIDAR",_xlfn.XLOOKUP(A1322,Rotación!$A:$A,Rotación!$O:$O,0,0,-1),"")))),"")</f>
        <v>10810000</v>
      </c>
      <c r="K1322" s="13" t="str">
        <f>_xlfn.XLOOKUP(A1322,Rotación!$A:$A,Rotación!$P:$P,"",0,-1)</f>
        <v/>
      </c>
      <c r="L1322" s="25" t="e">
        <f t="shared" si="82"/>
        <v>#VALUE!</v>
      </c>
      <c r="M1322" s="26">
        <f t="shared" si="83"/>
        <v>0.83478260869565213</v>
      </c>
      <c r="N1322" s="22">
        <f>IFERROR(VLOOKUP(A1322,'Base ATR'!$1:$1048576,2,0),"")</f>
        <v>46178.498611111114</v>
      </c>
      <c r="O1322" s="23">
        <f t="shared" ca="1" si="84"/>
        <v>47.50138888888614</v>
      </c>
      <c r="P1322" t="str">
        <f t="shared" si="85"/>
        <v>SOBRE MERCADO</v>
      </c>
      <c r="R1322" t="e">
        <f>VLOOKUP(A1322,FORMULA!A:A,1,0)</f>
        <v>#N/A</v>
      </c>
    </row>
    <row r="1323" spans="1:18" x14ac:dyDescent="0.3">
      <c r="A1323" t="s">
        <v>9397</v>
      </c>
      <c r="B1323" t="str">
        <f>IFERROR(VLOOKUP(A1323,'Base ATP'!$1:$1048576,3,0),"")</f>
        <v>HONDA</v>
      </c>
      <c r="C1323" s="19" t="str">
        <f>IFERROR(VLOOKUP(A1323,'Base ATP'!$1:$1048576,4,0),"")</f>
        <v>WR-V</v>
      </c>
      <c r="D1323" s="20">
        <v>9000000</v>
      </c>
      <c r="E1323" s="20">
        <v>7400000</v>
      </c>
      <c r="F1323" s="13" t="s">
        <v>4033</v>
      </c>
      <c r="G1323" s="13">
        <f>IFERROR(IF($F1323="ALTA",$D1323*1.03,
IF($F1323="MEDIA",$D1323*1,
IF($F1323="BAJA",$D1323*0.92,
IF($F1323="LIQUIDAR",_xlfn.XLOOKUP(A1323,Rotación!$A:$A,Rotación!$O:$O,0,0,-1),"")))),"")</f>
        <v>9000000</v>
      </c>
      <c r="H1323" s="13">
        <f>IFERROR(IF($F1323="ALTA",$D1323*1,
IF($F1323="MEDIA",$D1323*0.97,
IF($F1323="BAJA",$D1323*0.9,
IF($F1323="LIQUIDAR",_xlfn.XLOOKUP(A1323,Rotación!$A:$A,Rotación!$O:$O,0,0,-1),"")))),"")</f>
        <v>8730000</v>
      </c>
      <c r="I1323" s="13">
        <f>IFERROR(IF($F1323="ALTA",$D1323*0.97,
IF($F1323="MEDIA",$D1323*0.94,
IF($F1323="BAJA",$D1323*0.87,
IF($F1323="LIQUIDAR",_xlfn.XLOOKUP(A1323,Rotación!$A:$A,Rotación!$O:$O,0,0,-1),"")))),"")</f>
        <v>8460000</v>
      </c>
      <c r="J1323" s="13">
        <f>IFERROR(IF($F1323="ALTA",$D1323*0.94,
IF($F1323="MEDIA",$D1323*0.9,
IF($F1323="BAJA",$D1323*0.85,
IF($F1323="LIQUIDAR",_xlfn.XLOOKUP(A1323,Rotación!$A:$A,Rotación!$O:$O,0,0,-1),"")))),"")</f>
        <v>8100000</v>
      </c>
      <c r="K1323" s="13" t="str">
        <f>_xlfn.XLOOKUP(A1323,Rotación!$A:$A,Rotación!$P:$P,"",0,-1)</f>
        <v/>
      </c>
      <c r="L1323" s="25" t="e">
        <f t="shared" si="82"/>
        <v>#VALUE!</v>
      </c>
      <c r="M1323" s="26">
        <f t="shared" si="83"/>
        <v>0.82222222222222219</v>
      </c>
      <c r="N1323" s="22" t="str">
        <f>IFERROR(VLOOKUP(A1323,'Base ATR'!$1:$1048576,2,0),"")</f>
        <v/>
      </c>
      <c r="O1323" s="23" t="str">
        <f t="shared" ca="1" si="84"/>
        <v/>
      </c>
      <c r="P1323" t="str">
        <f t="shared" si="85"/>
        <v/>
      </c>
      <c r="R1323" t="e">
        <f>VLOOKUP(A1323,FORMULA!A:A,1,0)</f>
        <v>#N/A</v>
      </c>
    </row>
    <row r="1324" spans="1:18" x14ac:dyDescent="0.3">
      <c r="A1324" t="s">
        <v>9400</v>
      </c>
      <c r="B1324" t="str">
        <f>IFERROR(VLOOKUP(A1324,'Base ATP'!$1:$1048576,3,0),"")</f>
        <v>JEEP</v>
      </c>
      <c r="C1324" s="19" t="str">
        <f>IFERROR(VLOOKUP(A1324,'Base ATP'!$1:$1048576,4,0),"")</f>
        <v>RENEGADE</v>
      </c>
      <c r="D1324" s="20">
        <v>11800000</v>
      </c>
      <c r="E1324" s="20">
        <v>9800000</v>
      </c>
      <c r="F1324" s="13" t="s">
        <v>4033</v>
      </c>
      <c r="G1324" s="13">
        <f>IFERROR(IF($F1324="ALTA",$D1324*1.03,
IF($F1324="MEDIA",$D1324*1,
IF($F1324="BAJA",$D1324*0.92,
IF($F1324="LIQUIDAR",_xlfn.XLOOKUP(A1324,Rotación!$A:$A,Rotación!$O:$O,0,0,-1),"")))),"")</f>
        <v>11800000</v>
      </c>
      <c r="H1324" s="13">
        <f>IFERROR(IF($F1324="ALTA",$D1324*1,
IF($F1324="MEDIA",$D1324*0.97,
IF($F1324="BAJA",$D1324*0.9,
IF($F1324="LIQUIDAR",_xlfn.XLOOKUP(A1324,Rotación!$A:$A,Rotación!$O:$O,0,0,-1),"")))),"")</f>
        <v>11446000</v>
      </c>
      <c r="I1324" s="13">
        <f>IFERROR(IF($F1324="ALTA",$D1324*0.97,
IF($F1324="MEDIA",$D1324*0.94,
IF($F1324="BAJA",$D1324*0.87,
IF($F1324="LIQUIDAR",_xlfn.XLOOKUP(A1324,Rotación!$A:$A,Rotación!$O:$O,0,0,-1),"")))),"")</f>
        <v>11092000</v>
      </c>
      <c r="J1324" s="13">
        <f>IFERROR(IF($F1324="ALTA",$D1324*0.94,
IF($F1324="MEDIA",$D1324*0.9,
IF($F1324="BAJA",$D1324*0.85,
IF($F1324="LIQUIDAR",_xlfn.XLOOKUP(A1324,Rotación!$A:$A,Rotación!$O:$O,0,0,-1),"")))),"")</f>
        <v>10620000</v>
      </c>
      <c r="K1324" s="13" t="str">
        <f>_xlfn.XLOOKUP(A1324,Rotación!$A:$A,Rotación!$P:$P,"",0,-1)</f>
        <v/>
      </c>
      <c r="L1324" s="25" t="e">
        <f t="shared" si="82"/>
        <v>#VALUE!</v>
      </c>
      <c r="M1324" s="26">
        <f t="shared" si="83"/>
        <v>0.83050847457627119</v>
      </c>
      <c r="N1324" s="22" t="str">
        <f>IFERROR(VLOOKUP(A1324,'Base ATR'!$1:$1048576,2,0),"")</f>
        <v/>
      </c>
      <c r="O1324" s="23" t="str">
        <f t="shared" ca="1" si="84"/>
        <v/>
      </c>
      <c r="P1324" t="str">
        <f t="shared" si="85"/>
        <v/>
      </c>
      <c r="R1324" t="e">
        <f>VLOOKUP(A1324,FORMULA!A:A,1,0)</f>
        <v>#N/A</v>
      </c>
    </row>
    <row r="1325" spans="1:18" x14ac:dyDescent="0.3">
      <c r="A1325" t="s">
        <v>9402</v>
      </c>
      <c r="B1325" t="str">
        <f>IFERROR(VLOOKUP(A1325,'Base ATP'!$1:$1048576,3,0),"")</f>
        <v>FORD</v>
      </c>
      <c r="C1325" s="19" t="str">
        <f>IFERROR(VLOOKUP(A1325,'Base ATP'!$1:$1048576,4,0),"")</f>
        <v>RANGER</v>
      </c>
      <c r="D1325" s="20">
        <v>25300000</v>
      </c>
      <c r="E1325" s="20">
        <v>21000000</v>
      </c>
      <c r="F1325" s="13" t="s">
        <v>4033</v>
      </c>
      <c r="G1325" s="13">
        <f>IFERROR(IF($F1325="ALTA",$D1325*1.03,
IF($F1325="MEDIA",$D1325*1,
IF($F1325="BAJA",$D1325*0.92,
IF($F1325="LIQUIDAR",_xlfn.XLOOKUP(A1325,Rotación!$A:$A,Rotación!$O:$O,0,0,-1),"")))),"")</f>
        <v>25300000</v>
      </c>
      <c r="H1325" s="13">
        <f>IFERROR(IF($F1325="ALTA",$D1325*1,
IF($F1325="MEDIA",$D1325*0.97,
IF($F1325="BAJA",$D1325*0.9,
IF($F1325="LIQUIDAR",_xlfn.XLOOKUP(A1325,Rotación!$A:$A,Rotación!$O:$O,0,0,-1),"")))),"")</f>
        <v>24541000</v>
      </c>
      <c r="I1325" s="13">
        <f>IFERROR(IF($F1325="ALTA",$D1325*0.97,
IF($F1325="MEDIA",$D1325*0.94,
IF($F1325="BAJA",$D1325*0.87,
IF($F1325="LIQUIDAR",_xlfn.XLOOKUP(A1325,Rotación!$A:$A,Rotación!$O:$O,0,0,-1),"")))),"")</f>
        <v>23782000</v>
      </c>
      <c r="J1325" s="13">
        <f>IFERROR(IF($F1325="ALTA",$D1325*0.94,
IF($F1325="MEDIA",$D1325*0.9,
IF($F1325="BAJA",$D1325*0.85,
IF($F1325="LIQUIDAR",_xlfn.XLOOKUP(A1325,Rotación!$A:$A,Rotación!$O:$O,0,0,-1),"")))),"")</f>
        <v>22770000</v>
      </c>
      <c r="K1325" s="13" t="str">
        <f>_xlfn.XLOOKUP(A1325,Rotación!$A:$A,Rotación!$P:$P,"",0,-1)</f>
        <v/>
      </c>
      <c r="L1325" s="25" t="e">
        <f t="shared" si="82"/>
        <v>#VALUE!</v>
      </c>
      <c r="M1325" s="26">
        <f t="shared" si="83"/>
        <v>0.83003952569169959</v>
      </c>
      <c r="N1325" s="22" t="str">
        <f>IFERROR(VLOOKUP(A1325,'Base ATR'!$1:$1048576,2,0),"")</f>
        <v/>
      </c>
      <c r="O1325" s="23" t="str">
        <f t="shared" ca="1" si="84"/>
        <v/>
      </c>
      <c r="P1325" t="str">
        <f t="shared" si="85"/>
        <v/>
      </c>
      <c r="R1325" t="e">
        <f>VLOOKUP(A1325,FORMULA!A:A,1,0)</f>
        <v>#N/A</v>
      </c>
    </row>
    <row r="1326" spans="1:18" x14ac:dyDescent="0.3">
      <c r="A1326" t="s">
        <v>9405</v>
      </c>
      <c r="B1326" t="str">
        <f>IFERROR(VLOOKUP(A1326,'Base ATP'!$1:$1048576,3,0),"")</f>
        <v>KIA</v>
      </c>
      <c r="C1326" s="19" t="str">
        <f>IFERROR(VLOOKUP(A1326,'Base ATP'!$1:$1048576,4,0),"")</f>
        <v>NUEVO SELTOS</v>
      </c>
      <c r="D1326" s="20">
        <v>17100000</v>
      </c>
      <c r="E1326" s="20">
        <v>14000000</v>
      </c>
      <c r="F1326" s="13" t="s">
        <v>4033</v>
      </c>
      <c r="G1326" s="13">
        <f>IFERROR(IF($F1326="ALTA",$D1326*1.03,
IF($F1326="MEDIA",$D1326*1,
IF($F1326="BAJA",$D1326*0.92,
IF($F1326="LIQUIDAR",_xlfn.XLOOKUP(A1326,Rotación!$A:$A,Rotación!$O:$O,0,0,-1),"")))),"")</f>
        <v>17100000</v>
      </c>
      <c r="H1326" s="13">
        <f>IFERROR(IF($F1326="ALTA",$D1326*1,
IF($F1326="MEDIA",$D1326*0.97,
IF($F1326="BAJA",$D1326*0.9,
IF($F1326="LIQUIDAR",_xlfn.XLOOKUP(A1326,Rotación!$A:$A,Rotación!$O:$O,0,0,-1),"")))),"")</f>
        <v>16587000</v>
      </c>
      <c r="I1326" s="13">
        <f>IFERROR(IF($F1326="ALTA",$D1326*0.97,
IF($F1326="MEDIA",$D1326*0.94,
IF($F1326="BAJA",$D1326*0.87,
IF($F1326="LIQUIDAR",_xlfn.XLOOKUP(A1326,Rotación!$A:$A,Rotación!$O:$O,0,0,-1),"")))),"")</f>
        <v>16074000</v>
      </c>
      <c r="J1326" s="13">
        <f>IFERROR(IF($F1326="ALTA",$D1326*0.94,
IF($F1326="MEDIA",$D1326*0.9,
IF($F1326="BAJA",$D1326*0.85,
IF($F1326="LIQUIDAR",_xlfn.XLOOKUP(A1326,Rotación!$A:$A,Rotación!$O:$O,0,0,-1),"")))),"")</f>
        <v>15390000</v>
      </c>
      <c r="K1326" s="13" t="str">
        <f>_xlfn.XLOOKUP(A1326,Rotación!$A:$A,Rotación!$P:$P,"",0,-1)</f>
        <v/>
      </c>
      <c r="L1326" s="25" t="e">
        <f t="shared" si="82"/>
        <v>#VALUE!</v>
      </c>
      <c r="M1326" s="26">
        <f t="shared" si="83"/>
        <v>0.81871345029239762</v>
      </c>
      <c r="N1326" s="22" t="str">
        <f>IFERROR(VLOOKUP(A1326,'Base ATR'!$1:$1048576,2,0),"")</f>
        <v/>
      </c>
      <c r="O1326" s="23" t="str">
        <f t="shared" ca="1" si="84"/>
        <v/>
      </c>
      <c r="P1326" t="str">
        <f t="shared" si="85"/>
        <v/>
      </c>
      <c r="R1326" t="e">
        <f>VLOOKUP(A1326,FORMULA!A:A,1,0)</f>
        <v>#N/A</v>
      </c>
    </row>
    <row r="1327" spans="1:18" x14ac:dyDescent="0.3">
      <c r="A1327" t="s">
        <v>9407</v>
      </c>
      <c r="B1327" t="str">
        <f>IFERROR(VLOOKUP(A1327,'Base ATP'!$1:$1048576,3,0),"")</f>
        <v>MITSUBISHI</v>
      </c>
      <c r="C1327" s="19" t="str">
        <f>IFERROR(VLOOKUP(A1327,'Base ATP'!$1:$1048576,4,0),"")</f>
        <v>NEW ASX</v>
      </c>
      <c r="D1327" s="20">
        <v>11300000</v>
      </c>
      <c r="E1327" s="20">
        <v>9300000</v>
      </c>
      <c r="F1327" s="13" t="s">
        <v>4033</v>
      </c>
      <c r="G1327" s="13">
        <f>IFERROR(IF($F1327="ALTA",$D1327*1.03,
IF($F1327="MEDIA",$D1327*1,
IF($F1327="BAJA",$D1327*0.92,
IF($F1327="LIQUIDAR",_xlfn.XLOOKUP(A1327,Rotación!$A:$A,Rotación!$O:$O,0,0,-1),"")))),"")</f>
        <v>11300000</v>
      </c>
      <c r="H1327" s="13">
        <f>IFERROR(IF($F1327="ALTA",$D1327*1,
IF($F1327="MEDIA",$D1327*0.97,
IF($F1327="BAJA",$D1327*0.9,
IF($F1327="LIQUIDAR",_xlfn.XLOOKUP(A1327,Rotación!$A:$A,Rotación!$O:$O,0,0,-1),"")))),"")</f>
        <v>10961000</v>
      </c>
      <c r="I1327" s="13">
        <f>IFERROR(IF($F1327="ALTA",$D1327*0.97,
IF($F1327="MEDIA",$D1327*0.94,
IF($F1327="BAJA",$D1327*0.87,
IF($F1327="LIQUIDAR",_xlfn.XLOOKUP(A1327,Rotación!$A:$A,Rotación!$O:$O,0,0,-1),"")))),"")</f>
        <v>10622000</v>
      </c>
      <c r="J1327" s="13">
        <f>IFERROR(IF($F1327="ALTA",$D1327*0.94,
IF($F1327="MEDIA",$D1327*0.9,
IF($F1327="BAJA",$D1327*0.85,
IF($F1327="LIQUIDAR",_xlfn.XLOOKUP(A1327,Rotación!$A:$A,Rotación!$O:$O,0,0,-1),"")))),"")</f>
        <v>10170000</v>
      </c>
      <c r="K1327" s="13" t="str">
        <f>_xlfn.XLOOKUP(A1327,Rotación!$A:$A,Rotación!$P:$P,"",0,-1)</f>
        <v/>
      </c>
      <c r="L1327" s="25" t="e">
        <f t="shared" si="82"/>
        <v>#VALUE!</v>
      </c>
      <c r="M1327" s="26">
        <f t="shared" si="83"/>
        <v>0.82300884955752207</v>
      </c>
      <c r="N1327" s="22" t="str">
        <f>IFERROR(VLOOKUP(A1327,'Base ATR'!$1:$1048576,2,0),"")</f>
        <v/>
      </c>
      <c r="O1327" s="23" t="str">
        <f t="shared" ca="1" si="84"/>
        <v/>
      </c>
      <c r="P1327" t="str">
        <f t="shared" si="85"/>
        <v/>
      </c>
      <c r="R1327" t="e">
        <f>VLOOKUP(A1327,FORMULA!A:A,1,0)</f>
        <v>#N/A</v>
      </c>
    </row>
    <row r="1328" spans="1:18" x14ac:dyDescent="0.3">
      <c r="A1328" t="s">
        <v>9409</v>
      </c>
      <c r="B1328" t="str">
        <f>IFERROR(VLOOKUP(A1328,'Base ATP'!$1:$1048576,3,0),"")</f>
        <v>PEUGEOT</v>
      </c>
      <c r="C1328" s="19">
        <f>IFERROR(VLOOKUP(A1328,'Base ATP'!$1:$1048576,4,0),"")</f>
        <v>3008</v>
      </c>
      <c r="D1328" s="20">
        <v>15000000</v>
      </c>
      <c r="E1328" s="20">
        <v>12000000</v>
      </c>
      <c r="F1328" s="13" t="s">
        <v>5398</v>
      </c>
      <c r="G1328" s="13">
        <f>IFERROR(IF($F1328="ALTA",$D1328*1.03,
IF($F1328="MEDIA",$D1328*1,
IF($F1328="BAJA",$D1328*0.92,
IF($F1328="LIQUIDAR",_xlfn.XLOOKUP(A1328,Rotación!$A:$A,Rotación!$O:$O,0,0,-1),"")))),"")</f>
        <v>13800000</v>
      </c>
      <c r="H1328" s="13">
        <f>IFERROR(IF($F1328="ALTA",$D1328*1,
IF($F1328="MEDIA",$D1328*0.97,
IF($F1328="BAJA",$D1328*0.9,
IF($F1328="LIQUIDAR",_xlfn.XLOOKUP(A1328,Rotación!$A:$A,Rotación!$O:$O,0,0,-1),"")))),"")</f>
        <v>13500000</v>
      </c>
      <c r="I1328" s="13">
        <f>IFERROR(IF($F1328="ALTA",$D1328*0.97,
IF($F1328="MEDIA",$D1328*0.94,
IF($F1328="BAJA",$D1328*0.87,
IF($F1328="LIQUIDAR",_xlfn.XLOOKUP(A1328,Rotación!$A:$A,Rotación!$O:$O,0,0,-1),"")))),"")</f>
        <v>13050000</v>
      </c>
      <c r="J1328" s="13">
        <f>IFERROR(IF($F1328="ALTA",$D1328*0.94,
IF($F1328="MEDIA",$D1328*0.9,
IF($F1328="BAJA",$D1328*0.85,
IF($F1328="LIQUIDAR",_xlfn.XLOOKUP(A1328,Rotación!$A:$A,Rotación!$O:$O,0,0,-1),"")))),"")</f>
        <v>12750000</v>
      </c>
      <c r="K1328" s="13" t="str">
        <f>_xlfn.XLOOKUP(A1328,Rotación!$A:$A,Rotación!$P:$P,"",0,-1)</f>
        <v/>
      </c>
      <c r="L1328" s="25" t="e">
        <f t="shared" si="82"/>
        <v>#VALUE!</v>
      </c>
      <c r="M1328" s="26">
        <f t="shared" si="83"/>
        <v>0.8</v>
      </c>
      <c r="N1328" s="22" t="str">
        <f>IFERROR(VLOOKUP(A1328,'Base ATR'!$1:$1048576,2,0),"")</f>
        <v/>
      </c>
      <c r="O1328" s="23" t="str">
        <f t="shared" ca="1" si="84"/>
        <v/>
      </c>
      <c r="P1328" t="str">
        <f t="shared" si="85"/>
        <v/>
      </c>
      <c r="R1328" t="e">
        <f>VLOOKUP(A1328,FORMULA!A:A,1,0)</f>
        <v>#N/A</v>
      </c>
    </row>
    <row r="1329" spans="1:18" x14ac:dyDescent="0.3">
      <c r="A1329" t="s">
        <v>9416</v>
      </c>
      <c r="B1329" t="str">
        <f>IFERROR(VLOOKUP(A1329,'Base ATP'!$1:$1048576,3,0),"")</f>
        <v>PEUGEOT</v>
      </c>
      <c r="C1329" s="19" t="str">
        <f>IFERROR(VLOOKUP(A1329,'Base ATP'!$1:$1048576,4,0),"")</f>
        <v>RIFTER</v>
      </c>
      <c r="D1329" s="20">
        <v>17000000</v>
      </c>
      <c r="E1329" s="20">
        <v>13400000</v>
      </c>
      <c r="F1329" s="13" t="s">
        <v>5398</v>
      </c>
      <c r="G1329" s="13">
        <f>IFERROR(IF($F1329="ALTA",$D1329*1.03,
IF($F1329="MEDIA",$D1329*1,
IF($F1329="BAJA",$D1329*0.92,
IF($F1329="LIQUIDAR",_xlfn.XLOOKUP(A1329,Rotación!$A:$A,Rotación!$O:$O,0,0,-1),"")))),"")</f>
        <v>15640000</v>
      </c>
      <c r="H1329" s="13">
        <f>IFERROR(IF($F1329="ALTA",$D1329*1,
IF($F1329="MEDIA",$D1329*0.97,
IF($F1329="BAJA",$D1329*0.9,
IF($F1329="LIQUIDAR",_xlfn.XLOOKUP(A1329,Rotación!$A:$A,Rotación!$O:$O,0,0,-1),"")))),"")</f>
        <v>15300000</v>
      </c>
      <c r="I1329" s="13">
        <f>IFERROR(IF($F1329="ALTA",$D1329*0.97,
IF($F1329="MEDIA",$D1329*0.94,
IF($F1329="BAJA",$D1329*0.87,
IF($F1329="LIQUIDAR",_xlfn.XLOOKUP(A1329,Rotación!$A:$A,Rotación!$O:$O,0,0,-1),"")))),"")</f>
        <v>14790000</v>
      </c>
      <c r="J1329" s="13">
        <f>IFERROR(IF($F1329="ALTA",$D1329*0.94,
IF($F1329="MEDIA",$D1329*0.9,
IF($F1329="BAJA",$D1329*0.85,
IF($F1329="LIQUIDAR",_xlfn.XLOOKUP(A1329,Rotación!$A:$A,Rotación!$O:$O,0,0,-1),"")))),"")</f>
        <v>14450000</v>
      </c>
      <c r="K1329" s="13" t="str">
        <f>_xlfn.XLOOKUP(A1329,Rotación!$A:$A,Rotación!$P:$P,"",0,-1)</f>
        <v/>
      </c>
      <c r="L1329" s="25" t="e">
        <f t="shared" si="82"/>
        <v>#VALUE!</v>
      </c>
      <c r="M1329" s="26">
        <f t="shared" si="83"/>
        <v>0.78823529411764703</v>
      </c>
      <c r="N1329" s="22" t="str">
        <f>IFERROR(VLOOKUP(A1329,'Base ATR'!$1:$1048576,2,0),"")</f>
        <v/>
      </c>
      <c r="O1329" s="23" t="str">
        <f t="shared" ca="1" si="84"/>
        <v/>
      </c>
      <c r="P1329" t="str">
        <f t="shared" si="85"/>
        <v/>
      </c>
      <c r="R1329" t="e">
        <f>VLOOKUP(A1329,FORMULA!A:A,1,0)</f>
        <v>#N/A</v>
      </c>
    </row>
    <row r="1330" spans="1:18" x14ac:dyDescent="0.3">
      <c r="A1330" t="s">
        <v>9419</v>
      </c>
      <c r="B1330" t="str">
        <f>IFERROR(VLOOKUP(A1330,'Base ATP'!$1:$1048576,3,0),"")</f>
        <v>HYUNDAI</v>
      </c>
      <c r="C1330" s="19" t="str">
        <f>IFERROR(VLOOKUP(A1330,'Base ATP'!$1:$1048576,4,0),"")</f>
        <v>TUCSON</v>
      </c>
      <c r="D1330" s="20">
        <v>16600000</v>
      </c>
      <c r="E1330" s="20">
        <v>13400000</v>
      </c>
      <c r="F1330" s="13" t="s">
        <v>5398</v>
      </c>
      <c r="G1330" s="13">
        <f>IFERROR(IF($F1330="ALTA",$D1330*1.03,
IF($F1330="MEDIA",$D1330*1,
IF($F1330="BAJA",$D1330*0.92,
IF($F1330="LIQUIDAR",_xlfn.XLOOKUP(A1330,Rotación!$A:$A,Rotación!$O:$O,0,0,-1),"")))),"")</f>
        <v>15272000</v>
      </c>
      <c r="H1330" s="13">
        <f>IFERROR(IF($F1330="ALTA",$D1330*1,
IF($F1330="MEDIA",$D1330*0.97,
IF($F1330="BAJA",$D1330*0.9,
IF($F1330="LIQUIDAR",_xlfn.XLOOKUP(A1330,Rotación!$A:$A,Rotación!$O:$O,0,0,-1),"")))),"")</f>
        <v>14940000</v>
      </c>
      <c r="I1330" s="13">
        <f>IFERROR(IF($F1330="ALTA",$D1330*0.97,
IF($F1330="MEDIA",$D1330*0.94,
IF($F1330="BAJA",$D1330*0.87,
IF($F1330="LIQUIDAR",_xlfn.XLOOKUP(A1330,Rotación!$A:$A,Rotación!$O:$O,0,0,-1),"")))),"")</f>
        <v>14442000</v>
      </c>
      <c r="J1330" s="13">
        <f>IFERROR(IF($F1330="ALTA",$D1330*0.94,
IF($F1330="MEDIA",$D1330*0.9,
IF($F1330="BAJA",$D1330*0.85,
IF($F1330="LIQUIDAR",_xlfn.XLOOKUP(A1330,Rotación!$A:$A,Rotación!$O:$O,0,0,-1),"")))),"")</f>
        <v>14110000</v>
      </c>
      <c r="K1330" s="13" t="str">
        <f>_xlfn.XLOOKUP(A1330,Rotación!$A:$A,Rotación!$P:$P,"",0,-1)</f>
        <v/>
      </c>
      <c r="L1330" s="25" t="e">
        <f t="shared" si="82"/>
        <v>#VALUE!</v>
      </c>
      <c r="M1330" s="26">
        <f t="shared" si="83"/>
        <v>0.80722891566265065</v>
      </c>
      <c r="N1330" s="22" t="str">
        <f>IFERROR(VLOOKUP(A1330,'Base ATR'!$1:$1048576,2,0),"")</f>
        <v/>
      </c>
      <c r="O1330" s="23" t="str">
        <f t="shared" ca="1" si="84"/>
        <v/>
      </c>
      <c r="P1330" t="str">
        <f t="shared" si="85"/>
        <v/>
      </c>
      <c r="R1330" t="e">
        <f>VLOOKUP(A1330,FORMULA!A:A,1,0)</f>
        <v>#N/A</v>
      </c>
    </row>
    <row r="1331" spans="1:18" x14ac:dyDescent="0.3">
      <c r="A1331" t="s">
        <v>828</v>
      </c>
      <c r="B1331" t="str">
        <f>IFERROR(VLOOKUP(A1331,'Base ATP'!$1:$1048576,3,0),"")</f>
        <v>PEUGEOT</v>
      </c>
      <c r="C1331" s="19" t="str">
        <f>IFERROR(VLOOKUP(A1331,'Base ATP'!$1:$1048576,4,0),"")</f>
        <v>NUEVO 2008</v>
      </c>
      <c r="D1331" s="20">
        <v>11800000</v>
      </c>
      <c r="E1331" s="20">
        <v>8800000</v>
      </c>
      <c r="F1331" s="13" t="s">
        <v>5398</v>
      </c>
      <c r="G1331" s="13">
        <f>IFERROR(IF($F1331="ALTA",$D1331*1.03,
IF($F1331="MEDIA",$D1331*1,
IF($F1331="BAJA",$D1331*0.92,
IF($F1331="LIQUIDAR",_xlfn.XLOOKUP(A1331,Rotación!$A:$A,Rotación!$O:$O,0,0,-1),"")))),"")</f>
        <v>10856000</v>
      </c>
      <c r="H1331" s="13">
        <f>IFERROR(IF($F1331="ALTA",$D1331*1,
IF($F1331="MEDIA",$D1331*0.97,
IF($F1331="BAJA",$D1331*0.9,
IF($F1331="LIQUIDAR",_xlfn.XLOOKUP(A1331,Rotación!$A:$A,Rotación!$O:$O,0,0,-1),"")))),"")</f>
        <v>10620000</v>
      </c>
      <c r="I1331" s="13">
        <f>IFERROR(IF($F1331="ALTA",$D1331*0.97,
IF($F1331="MEDIA",$D1331*0.94,
IF($F1331="BAJA",$D1331*0.87,
IF($F1331="LIQUIDAR",_xlfn.XLOOKUP(A1331,Rotación!$A:$A,Rotación!$O:$O,0,0,-1),"")))),"")</f>
        <v>10266000</v>
      </c>
      <c r="J1331" s="13">
        <f>IFERROR(IF($F1331="ALTA",$D1331*0.94,
IF($F1331="MEDIA",$D1331*0.9,
IF($F1331="BAJA",$D1331*0.85,
IF($F1331="LIQUIDAR",_xlfn.XLOOKUP(A1331,Rotación!$A:$A,Rotación!$O:$O,0,0,-1),"")))),"")</f>
        <v>10030000</v>
      </c>
      <c r="K1331" s="13">
        <f>_xlfn.XLOOKUP(A1331,Rotación!$A:$A,Rotación!$P:$P,"",0,-1)</f>
        <v>11290000</v>
      </c>
      <c r="L1331" s="25">
        <f t="shared" si="82"/>
        <v>-510000</v>
      </c>
      <c r="M1331" s="26">
        <f t="shared" si="83"/>
        <v>0.74576271186440679</v>
      </c>
      <c r="N1331" s="22">
        <f>IFERROR(VLOOKUP(A1331,'Base ATR'!$1:$1048576,2,0),"")</f>
        <v>45761.472916666666</v>
      </c>
      <c r="O1331" s="23">
        <f t="shared" ca="1" si="84"/>
        <v>464.5270833333343</v>
      </c>
      <c r="P1331" t="str">
        <f t="shared" si="85"/>
        <v>BAJO MERCADO</v>
      </c>
      <c r="R1331" t="str">
        <f>VLOOKUP(A1331,FORMULA!A:A,1,0)</f>
        <v>SYDS69</v>
      </c>
    </row>
    <row r="1332" spans="1:18" x14ac:dyDescent="0.3">
      <c r="A1332" t="s">
        <v>9423</v>
      </c>
      <c r="B1332" t="str">
        <f>IFERROR(VLOOKUP(A1332,'Base ATP'!$1:$1048576,3,0),"")</f>
        <v>FORD</v>
      </c>
      <c r="C1332" s="19" t="str">
        <f>IFERROR(VLOOKUP(A1332,'Base ATP'!$1:$1048576,4,0),"")</f>
        <v>EXPLORER</v>
      </c>
      <c r="D1332" s="20">
        <v>27800000</v>
      </c>
      <c r="E1332" s="20">
        <v>22000000</v>
      </c>
      <c r="F1332" s="13" t="s">
        <v>4033</v>
      </c>
      <c r="G1332" s="13">
        <f>IFERROR(IF($F1332="ALTA",$D1332*1.03,
IF($F1332="MEDIA",$D1332*1,
IF($F1332="BAJA",$D1332*0.92,
IF($F1332="LIQUIDAR",_xlfn.XLOOKUP(A1332,Rotación!$A:$A,Rotación!$O:$O,0,0,-1),"")))),"")</f>
        <v>27800000</v>
      </c>
      <c r="H1332" s="13">
        <f>IFERROR(IF($F1332="ALTA",$D1332*1,
IF($F1332="MEDIA",$D1332*0.97,
IF($F1332="BAJA",$D1332*0.9,
IF($F1332="LIQUIDAR",_xlfn.XLOOKUP(A1332,Rotación!$A:$A,Rotación!$O:$O,0,0,-1),"")))),"")</f>
        <v>26966000</v>
      </c>
      <c r="I1332" s="13">
        <f>IFERROR(IF($F1332="ALTA",$D1332*0.97,
IF($F1332="MEDIA",$D1332*0.94,
IF($F1332="BAJA",$D1332*0.87,
IF($F1332="LIQUIDAR",_xlfn.XLOOKUP(A1332,Rotación!$A:$A,Rotación!$O:$O,0,0,-1),"")))),"")</f>
        <v>26132000</v>
      </c>
      <c r="J1332" s="13">
        <f>IFERROR(IF($F1332="ALTA",$D1332*0.94,
IF($F1332="MEDIA",$D1332*0.9,
IF($F1332="BAJA",$D1332*0.85,
IF($F1332="LIQUIDAR",_xlfn.XLOOKUP(A1332,Rotación!$A:$A,Rotación!$O:$O,0,0,-1),"")))),"")</f>
        <v>25020000</v>
      </c>
      <c r="K1332" s="13" t="str">
        <f>_xlfn.XLOOKUP(A1332,Rotación!$A:$A,Rotación!$P:$P,"",0,-1)</f>
        <v/>
      </c>
      <c r="L1332" s="25" t="e">
        <f t="shared" si="82"/>
        <v>#VALUE!</v>
      </c>
      <c r="M1332" s="26">
        <f t="shared" si="83"/>
        <v>0.79136690647482011</v>
      </c>
      <c r="N1332" s="22" t="str">
        <f>IFERROR(VLOOKUP(A1332,'Base ATR'!$1:$1048576,2,0),"")</f>
        <v/>
      </c>
      <c r="O1332" s="23" t="str">
        <f t="shared" ca="1" si="84"/>
        <v/>
      </c>
      <c r="P1332" t="str">
        <f t="shared" si="85"/>
        <v/>
      </c>
      <c r="R1332" t="e">
        <f>VLOOKUP(A1332,FORMULA!A:A,1,0)</f>
        <v>#N/A</v>
      </c>
    </row>
    <row r="1333" spans="1:18" x14ac:dyDescent="0.3">
      <c r="A1333" t="s">
        <v>9425</v>
      </c>
      <c r="B1333" t="str">
        <f>IFERROR(VLOOKUP(A1333,'Base ATP'!$1:$1048576,3,0),"")</f>
        <v>KIA</v>
      </c>
      <c r="C1333" s="19" t="str">
        <f>IFERROR(VLOOKUP(A1333,'Base ATP'!$1:$1048576,4,0),"")</f>
        <v>MORNING</v>
      </c>
      <c r="D1333" s="20">
        <v>11600000</v>
      </c>
      <c r="E1333" s="20">
        <v>9300000</v>
      </c>
      <c r="F1333" s="13" t="s">
        <v>5397</v>
      </c>
      <c r="G1333" s="13">
        <f>IFERROR(IF($F1333="ALTA",$D1333*1.03,
IF($F1333="MEDIA",$D1333*1,
IF($F1333="BAJA",$D1333*0.92,
IF($F1333="LIQUIDAR",_xlfn.XLOOKUP(A1333,Rotación!$A:$A,Rotación!$O:$O,0,0,-1),"")))),"")</f>
        <v>11948000</v>
      </c>
      <c r="H1333" s="13">
        <f>IFERROR(IF($F1333="ALTA",$D1333*1,
IF($F1333="MEDIA",$D1333*0.97,
IF($F1333="BAJA",$D1333*0.9,
IF($F1333="LIQUIDAR",_xlfn.XLOOKUP(A1333,Rotación!$A:$A,Rotación!$O:$O,0,0,-1),"")))),"")</f>
        <v>11600000</v>
      </c>
      <c r="I1333" s="13">
        <f>IFERROR(IF($F1333="ALTA",$D1333*0.97,
IF($F1333="MEDIA",$D1333*0.94,
IF($F1333="BAJA",$D1333*0.87,
IF($F1333="LIQUIDAR",_xlfn.XLOOKUP(A1333,Rotación!$A:$A,Rotación!$O:$O,0,0,-1),"")))),"")</f>
        <v>11252000</v>
      </c>
      <c r="J1333" s="13">
        <f>IFERROR(IF($F1333="ALTA",$D1333*0.94,
IF($F1333="MEDIA",$D1333*0.9,
IF($F1333="BAJA",$D1333*0.85,
IF($F1333="LIQUIDAR",_xlfn.XLOOKUP(A1333,Rotación!$A:$A,Rotación!$O:$O,0,0,-1),"")))),"")</f>
        <v>10904000</v>
      </c>
      <c r="K1333" s="13" t="str">
        <f>_xlfn.XLOOKUP(A1333,Rotación!$A:$A,Rotación!$P:$P,"",0,-1)</f>
        <v/>
      </c>
      <c r="L1333" s="25" t="e">
        <f t="shared" si="82"/>
        <v>#VALUE!</v>
      </c>
      <c r="M1333" s="26">
        <f t="shared" si="83"/>
        <v>0.80172413793103448</v>
      </c>
      <c r="N1333" s="22" t="str">
        <f>IFERROR(VLOOKUP(A1333,'Base ATR'!$1:$1048576,2,0),"")</f>
        <v/>
      </c>
      <c r="O1333" s="23" t="str">
        <f t="shared" ca="1" si="84"/>
        <v/>
      </c>
      <c r="P1333" t="str">
        <f t="shared" si="85"/>
        <v/>
      </c>
      <c r="R1333" t="e">
        <f>VLOOKUP(A1333,FORMULA!A:A,1,0)</f>
        <v>#N/A</v>
      </c>
    </row>
    <row r="1334" spans="1:18" x14ac:dyDescent="0.3">
      <c r="A1334" t="s">
        <v>9427</v>
      </c>
      <c r="B1334" t="str">
        <f>IFERROR(VLOOKUP(A1334,'Base ATP'!$1:$1048576,3,0),"")</f>
        <v>MITSUBISHI</v>
      </c>
      <c r="C1334" s="19" t="str">
        <f>IFERROR(VLOOKUP(A1334,'Base ATP'!$1:$1048576,4,0),"")</f>
        <v>L200</v>
      </c>
      <c r="D1334" s="20">
        <v>15700000</v>
      </c>
      <c r="E1334" s="20">
        <v>12000000</v>
      </c>
      <c r="F1334" s="13" t="s">
        <v>4033</v>
      </c>
      <c r="G1334" s="13">
        <f>IFERROR(IF($F1334="ALTA",$D1334*1.03,
IF($F1334="MEDIA",$D1334*1,
IF($F1334="BAJA",$D1334*0.92,
IF($F1334="LIQUIDAR",_xlfn.XLOOKUP(A1334,Rotación!$A:$A,Rotación!$O:$O,0,0,-1),"")))),"")</f>
        <v>15700000</v>
      </c>
      <c r="H1334" s="13">
        <f>IFERROR(IF($F1334="ALTA",$D1334*1,
IF($F1334="MEDIA",$D1334*0.97,
IF($F1334="BAJA",$D1334*0.9,
IF($F1334="LIQUIDAR",_xlfn.XLOOKUP(A1334,Rotación!$A:$A,Rotación!$O:$O,0,0,-1),"")))),"")</f>
        <v>15229000</v>
      </c>
      <c r="I1334" s="13">
        <f>IFERROR(IF($F1334="ALTA",$D1334*0.97,
IF($F1334="MEDIA",$D1334*0.94,
IF($F1334="BAJA",$D1334*0.87,
IF($F1334="LIQUIDAR",_xlfn.XLOOKUP(A1334,Rotación!$A:$A,Rotación!$O:$O,0,0,-1),"")))),"")</f>
        <v>14758000</v>
      </c>
      <c r="J1334" s="13">
        <f>IFERROR(IF($F1334="ALTA",$D1334*0.94,
IF($F1334="MEDIA",$D1334*0.9,
IF($F1334="BAJA",$D1334*0.85,
IF($F1334="LIQUIDAR",_xlfn.XLOOKUP(A1334,Rotación!$A:$A,Rotación!$O:$O,0,0,-1),"")))),"")</f>
        <v>14130000</v>
      </c>
      <c r="K1334" s="13" t="str">
        <f>_xlfn.XLOOKUP(A1334,Rotación!$A:$A,Rotación!$P:$P,"",0,-1)</f>
        <v/>
      </c>
      <c r="L1334" s="25" t="e">
        <f t="shared" si="82"/>
        <v>#VALUE!</v>
      </c>
      <c r="M1334" s="26">
        <f t="shared" si="83"/>
        <v>0.76433121019108285</v>
      </c>
      <c r="N1334" s="22" t="str">
        <f>IFERROR(VLOOKUP(A1334,'Base ATR'!$1:$1048576,2,0),"")</f>
        <v/>
      </c>
      <c r="O1334" s="23" t="str">
        <f t="shared" ca="1" si="84"/>
        <v/>
      </c>
      <c r="P1334" t="str">
        <f t="shared" si="85"/>
        <v/>
      </c>
      <c r="R1334" t="e">
        <f>VLOOKUP(A1334,FORMULA!A:A,1,0)</f>
        <v>#N/A</v>
      </c>
    </row>
    <row r="1335" spans="1:18" x14ac:dyDescent="0.3">
      <c r="A1335" t="s">
        <v>9430</v>
      </c>
      <c r="B1335" t="str">
        <f>IFERROR(VLOOKUP(A1335,'Base ATP'!$1:$1048576,3,0),"")</f>
        <v>KIA</v>
      </c>
      <c r="C1335" s="19" t="str">
        <f>IFERROR(VLOOKUP(A1335,'Base ATP'!$1:$1048576,4,0),"")</f>
        <v>SOLUTO</v>
      </c>
      <c r="D1335" s="20">
        <v>9000000</v>
      </c>
      <c r="E1335" s="20">
        <v>7500000</v>
      </c>
      <c r="F1335" s="13" t="s">
        <v>5397</v>
      </c>
      <c r="G1335" s="13">
        <f>IFERROR(IF($F1335="ALTA",$D1335*1.03,
IF($F1335="MEDIA",$D1335*1,
IF($F1335="BAJA",$D1335*0.92,
IF($F1335="LIQUIDAR",_xlfn.XLOOKUP(A1335,Rotación!$A:$A,Rotación!$O:$O,0,0,-1),"")))),"")</f>
        <v>9270000</v>
      </c>
      <c r="H1335" s="13">
        <f>IFERROR(IF($F1335="ALTA",$D1335*1,
IF($F1335="MEDIA",$D1335*0.97,
IF($F1335="BAJA",$D1335*0.9,
IF($F1335="LIQUIDAR",_xlfn.XLOOKUP(A1335,Rotación!$A:$A,Rotación!$O:$O,0,0,-1),"")))),"")</f>
        <v>9000000</v>
      </c>
      <c r="I1335" s="13">
        <f>IFERROR(IF($F1335="ALTA",$D1335*0.97,
IF($F1335="MEDIA",$D1335*0.94,
IF($F1335="BAJA",$D1335*0.87,
IF($F1335="LIQUIDAR",_xlfn.XLOOKUP(A1335,Rotación!$A:$A,Rotación!$O:$O,0,0,-1),"")))),"")</f>
        <v>8730000</v>
      </c>
      <c r="J1335" s="13">
        <f>IFERROR(IF($F1335="ALTA",$D1335*0.94,
IF($F1335="MEDIA",$D1335*0.9,
IF($F1335="BAJA",$D1335*0.85,
IF($F1335="LIQUIDAR",_xlfn.XLOOKUP(A1335,Rotación!$A:$A,Rotación!$O:$O,0,0,-1),"")))),"")</f>
        <v>8460000</v>
      </c>
      <c r="K1335" s="13" t="str">
        <f>_xlfn.XLOOKUP(A1335,Rotación!$A:$A,Rotación!$P:$P,"",0,-1)</f>
        <v/>
      </c>
      <c r="L1335" s="25" t="e">
        <f t="shared" si="82"/>
        <v>#VALUE!</v>
      </c>
      <c r="M1335" s="26">
        <f t="shared" si="83"/>
        <v>0.83333333333333337</v>
      </c>
      <c r="N1335" s="22" t="str">
        <f>IFERROR(VLOOKUP(A1335,'Base ATR'!$1:$1048576,2,0),"")</f>
        <v/>
      </c>
      <c r="O1335" s="23" t="str">
        <f t="shared" ca="1" si="84"/>
        <v/>
      </c>
      <c r="P1335" t="str">
        <f t="shared" si="85"/>
        <v/>
      </c>
      <c r="R1335" t="e">
        <f>VLOOKUP(A1335,FORMULA!A:A,1,0)</f>
        <v>#N/A</v>
      </c>
    </row>
    <row r="1336" spans="1:18" x14ac:dyDescent="0.3">
      <c r="A1336" t="s">
        <v>9432</v>
      </c>
      <c r="B1336" t="str">
        <f>IFERROR(VLOOKUP(A1336,'Base ATP'!$1:$1048576,3,0),"")</f>
        <v>DFSK</v>
      </c>
      <c r="C1336" s="19">
        <f>IFERROR(VLOOKUP(A1336,'Base ATP'!$1:$1048576,4,0),"")</f>
        <v>580</v>
      </c>
      <c r="D1336" s="20">
        <v>8200000</v>
      </c>
      <c r="E1336" s="20">
        <v>6800000</v>
      </c>
      <c r="F1336" s="13" t="s">
        <v>5397</v>
      </c>
      <c r="G1336" s="13">
        <f>IFERROR(IF($F1336="ALTA",$D1336*1.03,
IF($F1336="MEDIA",$D1336*1,
IF($F1336="BAJA",$D1336*0.92,
IF($F1336="LIQUIDAR",_xlfn.XLOOKUP(A1336,Rotación!$A:$A,Rotación!$O:$O,0,0,-1),"")))),"")</f>
        <v>8446000</v>
      </c>
      <c r="H1336" s="13">
        <f>IFERROR(IF($F1336="ALTA",$D1336*1,
IF($F1336="MEDIA",$D1336*0.97,
IF($F1336="BAJA",$D1336*0.9,
IF($F1336="LIQUIDAR",_xlfn.XLOOKUP(A1336,Rotación!$A:$A,Rotación!$O:$O,0,0,-1),"")))),"")</f>
        <v>8200000</v>
      </c>
      <c r="I1336" s="13">
        <f>IFERROR(IF($F1336="ALTA",$D1336*0.97,
IF($F1336="MEDIA",$D1336*0.94,
IF($F1336="BAJA",$D1336*0.87,
IF($F1336="LIQUIDAR",_xlfn.XLOOKUP(A1336,Rotación!$A:$A,Rotación!$O:$O,0,0,-1),"")))),"")</f>
        <v>7954000</v>
      </c>
      <c r="J1336" s="13">
        <f>IFERROR(IF($F1336="ALTA",$D1336*0.94,
IF($F1336="MEDIA",$D1336*0.9,
IF($F1336="BAJA",$D1336*0.85,
IF($F1336="LIQUIDAR",_xlfn.XLOOKUP(A1336,Rotación!$A:$A,Rotación!$O:$O,0,0,-1),"")))),"")</f>
        <v>7708000</v>
      </c>
      <c r="K1336" s="13" t="str">
        <f>_xlfn.XLOOKUP(A1336,Rotación!$A:$A,Rotación!$P:$P,"",0,-1)</f>
        <v/>
      </c>
      <c r="L1336" s="25" t="e">
        <f t="shared" si="82"/>
        <v>#VALUE!</v>
      </c>
      <c r="M1336" s="26">
        <f t="shared" si="83"/>
        <v>0.82926829268292679</v>
      </c>
      <c r="N1336" s="22" t="str">
        <f>IFERROR(VLOOKUP(A1336,'Base ATR'!$1:$1048576,2,0),"")</f>
        <v/>
      </c>
      <c r="O1336" s="23" t="str">
        <f t="shared" ca="1" si="84"/>
        <v/>
      </c>
      <c r="P1336" t="str">
        <f t="shared" si="85"/>
        <v/>
      </c>
      <c r="R1336" t="e">
        <f>VLOOKUP(A1336,FORMULA!A:A,1,0)</f>
        <v>#N/A</v>
      </c>
    </row>
    <row r="1337" spans="1:18" x14ac:dyDescent="0.3">
      <c r="A1337" t="s">
        <v>9434</v>
      </c>
      <c r="B1337" t="str">
        <f>IFERROR(VLOOKUP(A1337,'Base ATP'!$1:$1048576,3,0),"")</f>
        <v>FORD</v>
      </c>
      <c r="C1337" s="19" t="str">
        <f>IFERROR(VLOOKUP(A1337,'Base ATP'!$1:$1048576,4,0),"")</f>
        <v>EXPLORER</v>
      </c>
      <c r="D1337" s="20">
        <v>19600000</v>
      </c>
      <c r="E1337" s="20">
        <v>15000000</v>
      </c>
      <c r="F1337" s="13" t="s">
        <v>5398</v>
      </c>
      <c r="G1337" s="13">
        <f>IFERROR(IF($F1337="ALTA",$D1337*1.03,
IF($F1337="MEDIA",$D1337*1,
IF($F1337="BAJA",$D1337*0.92,
IF($F1337="LIQUIDAR",_xlfn.XLOOKUP(A1337,Rotación!$A:$A,Rotación!$O:$O,0,0,-1),"")))),"")</f>
        <v>18032000</v>
      </c>
      <c r="H1337" s="13">
        <f>IFERROR(IF($F1337="ALTA",$D1337*1,
IF($F1337="MEDIA",$D1337*0.97,
IF($F1337="BAJA",$D1337*0.9,
IF($F1337="LIQUIDAR",_xlfn.XLOOKUP(A1337,Rotación!$A:$A,Rotación!$O:$O,0,0,-1),"")))),"")</f>
        <v>17640000</v>
      </c>
      <c r="I1337" s="13">
        <f>IFERROR(IF($F1337="ALTA",$D1337*0.97,
IF($F1337="MEDIA",$D1337*0.94,
IF($F1337="BAJA",$D1337*0.87,
IF($F1337="LIQUIDAR",_xlfn.XLOOKUP(A1337,Rotación!$A:$A,Rotación!$O:$O,0,0,-1),"")))),"")</f>
        <v>17052000</v>
      </c>
      <c r="J1337" s="13">
        <f>IFERROR(IF($F1337="ALTA",$D1337*0.94,
IF($F1337="MEDIA",$D1337*0.9,
IF($F1337="BAJA",$D1337*0.85,
IF($F1337="LIQUIDAR",_xlfn.XLOOKUP(A1337,Rotación!$A:$A,Rotación!$O:$O,0,0,-1),"")))),"")</f>
        <v>16660000</v>
      </c>
      <c r="K1337" s="13" t="str">
        <f>_xlfn.XLOOKUP(A1337,Rotación!$A:$A,Rotación!$P:$P,"",0,-1)</f>
        <v/>
      </c>
      <c r="L1337" s="25" t="e">
        <f t="shared" si="82"/>
        <v>#VALUE!</v>
      </c>
      <c r="M1337" s="26">
        <f t="shared" si="83"/>
        <v>0.76530612244897955</v>
      </c>
      <c r="N1337" s="22" t="str">
        <f>IFERROR(VLOOKUP(A1337,'Base ATR'!$1:$1048576,2,0),"")</f>
        <v/>
      </c>
      <c r="O1337" s="23" t="str">
        <f t="shared" ca="1" si="84"/>
        <v/>
      </c>
      <c r="P1337" t="str">
        <f t="shared" si="85"/>
        <v/>
      </c>
      <c r="R1337" t="e">
        <f>VLOOKUP(A1337,FORMULA!A:A,1,0)</f>
        <v>#N/A</v>
      </c>
    </row>
    <row r="1338" spans="1:18" x14ac:dyDescent="0.3">
      <c r="A1338" t="s">
        <v>9437</v>
      </c>
      <c r="B1338" t="str">
        <f>IFERROR(VLOOKUP(A1338,'Base ATP'!$1:$1048576,3,0),"")</f>
        <v>SUZUKI</v>
      </c>
      <c r="C1338" s="19" t="str">
        <f>IFERROR(VLOOKUP(A1338,'Base ATP'!$1:$1048576,4,0),"")</f>
        <v>VITARA</v>
      </c>
      <c r="D1338" s="20">
        <v>13100000</v>
      </c>
      <c r="E1338" s="20">
        <v>10700000</v>
      </c>
      <c r="F1338" s="13" t="s">
        <v>4033</v>
      </c>
      <c r="G1338" s="13">
        <f>IFERROR(IF($F1338="ALTA",$D1338*1.03,
IF($F1338="MEDIA",$D1338*1,
IF($F1338="BAJA",$D1338*0.92,
IF($F1338="LIQUIDAR",_xlfn.XLOOKUP(A1338,Rotación!$A:$A,Rotación!$O:$O,0,0,-1),"")))),"")</f>
        <v>13100000</v>
      </c>
      <c r="H1338" s="13">
        <f>IFERROR(IF($F1338="ALTA",$D1338*1,
IF($F1338="MEDIA",$D1338*0.97,
IF($F1338="BAJA",$D1338*0.9,
IF($F1338="LIQUIDAR",_xlfn.XLOOKUP(A1338,Rotación!$A:$A,Rotación!$O:$O,0,0,-1),"")))),"")</f>
        <v>12707000</v>
      </c>
      <c r="I1338" s="13">
        <f>IFERROR(IF($F1338="ALTA",$D1338*0.97,
IF($F1338="MEDIA",$D1338*0.94,
IF($F1338="BAJA",$D1338*0.87,
IF($F1338="LIQUIDAR",_xlfn.XLOOKUP(A1338,Rotación!$A:$A,Rotación!$O:$O,0,0,-1),"")))),"")</f>
        <v>12314000</v>
      </c>
      <c r="J1338" s="13">
        <f>IFERROR(IF($F1338="ALTA",$D1338*0.94,
IF($F1338="MEDIA",$D1338*0.9,
IF($F1338="BAJA",$D1338*0.85,
IF($F1338="LIQUIDAR",_xlfn.XLOOKUP(A1338,Rotación!$A:$A,Rotación!$O:$O,0,0,-1),"")))),"")</f>
        <v>11790000</v>
      </c>
      <c r="K1338" s="13" t="str">
        <f>_xlfn.XLOOKUP(A1338,Rotación!$A:$A,Rotación!$P:$P,"",0,-1)</f>
        <v/>
      </c>
      <c r="L1338" s="25" t="e">
        <f t="shared" si="82"/>
        <v>#VALUE!</v>
      </c>
      <c r="M1338" s="26">
        <f t="shared" si="83"/>
        <v>0.81679389312977102</v>
      </c>
      <c r="N1338" s="22" t="str">
        <f>IFERROR(VLOOKUP(A1338,'Base ATR'!$1:$1048576,2,0),"")</f>
        <v/>
      </c>
      <c r="O1338" s="23" t="str">
        <f t="shared" ca="1" si="84"/>
        <v/>
      </c>
      <c r="P1338" t="str">
        <f t="shared" si="85"/>
        <v/>
      </c>
      <c r="R1338" t="e">
        <f>VLOOKUP(A1338,FORMULA!A:A,1,0)</f>
        <v>#N/A</v>
      </c>
    </row>
    <row r="1339" spans="1:18" x14ac:dyDescent="0.3">
      <c r="A1339" t="s">
        <v>9440</v>
      </c>
      <c r="B1339" t="str">
        <f>IFERROR(VLOOKUP(A1339,'Base ATP'!$1:$1048576,3,0),"")</f>
        <v>FORD</v>
      </c>
      <c r="C1339" s="19" t="str">
        <f>IFERROR(VLOOKUP(A1339,'Base ATP'!$1:$1048576,4,0),"")</f>
        <v>NEW EXPLORER</v>
      </c>
      <c r="D1339" s="20">
        <v>31200000</v>
      </c>
      <c r="E1339" s="20">
        <v>27000000</v>
      </c>
      <c r="F1339" s="13" t="s">
        <v>4033</v>
      </c>
      <c r="G1339" s="13">
        <f>IFERROR(IF($F1339="ALTA",$D1339*1.03,
IF($F1339="MEDIA",$D1339*1,
IF($F1339="BAJA",$D1339*0.92,
IF($F1339="LIQUIDAR",_xlfn.XLOOKUP(A1339,Rotación!$A:$A,Rotación!$O:$O,0,0,-1),"")))),"")</f>
        <v>31200000</v>
      </c>
      <c r="H1339" s="13">
        <f>IFERROR(IF($F1339="ALTA",$D1339*1,
IF($F1339="MEDIA",$D1339*0.97,
IF($F1339="BAJA",$D1339*0.9,
IF($F1339="LIQUIDAR",_xlfn.XLOOKUP(A1339,Rotación!$A:$A,Rotación!$O:$O,0,0,-1),"")))),"")</f>
        <v>30264000</v>
      </c>
      <c r="I1339" s="13">
        <f>IFERROR(IF($F1339="ALTA",$D1339*0.97,
IF($F1339="MEDIA",$D1339*0.94,
IF($F1339="BAJA",$D1339*0.87,
IF($F1339="LIQUIDAR",_xlfn.XLOOKUP(A1339,Rotación!$A:$A,Rotación!$O:$O,0,0,-1),"")))),"")</f>
        <v>29328000</v>
      </c>
      <c r="J1339" s="13">
        <f>IFERROR(IF($F1339="ALTA",$D1339*0.94,
IF($F1339="MEDIA",$D1339*0.9,
IF($F1339="BAJA",$D1339*0.85,
IF($F1339="LIQUIDAR",_xlfn.XLOOKUP(A1339,Rotación!$A:$A,Rotación!$O:$O,0,0,-1),"")))),"")</f>
        <v>28080000</v>
      </c>
      <c r="K1339" s="13" t="str">
        <f>_xlfn.XLOOKUP(A1339,Rotación!$A:$A,Rotación!$P:$P,"",0,-1)</f>
        <v/>
      </c>
      <c r="L1339" s="25" t="e">
        <f t="shared" si="82"/>
        <v>#VALUE!</v>
      </c>
      <c r="M1339" s="26">
        <f t="shared" si="83"/>
        <v>0.86538461538461542</v>
      </c>
      <c r="N1339" s="22" t="str">
        <f>IFERROR(VLOOKUP(A1339,'Base ATR'!$1:$1048576,2,0),"")</f>
        <v/>
      </c>
      <c r="O1339" s="23" t="str">
        <f t="shared" ca="1" si="84"/>
        <v/>
      </c>
      <c r="P1339" t="str">
        <f t="shared" si="85"/>
        <v/>
      </c>
      <c r="R1339" t="e">
        <f>VLOOKUP(A1339,FORMULA!A:A,1,0)</f>
        <v>#N/A</v>
      </c>
    </row>
    <row r="1340" spans="1:18" x14ac:dyDescent="0.3">
      <c r="A1340" t="s">
        <v>8635</v>
      </c>
      <c r="B1340" t="str">
        <f>IFERROR(VLOOKUP(A1340,'Base ATP'!$1:$1048576,3,0),"")</f>
        <v>CHERY</v>
      </c>
      <c r="C1340" s="19" t="str">
        <f>IFERROR(VLOOKUP(A1340,'Base ATP'!$1:$1048576,4,0),"")</f>
        <v>ARRIZO 5</v>
      </c>
      <c r="D1340" s="20">
        <v>5400000</v>
      </c>
      <c r="E1340" s="20">
        <v>4200000</v>
      </c>
      <c r="F1340" s="13" t="s">
        <v>4033</v>
      </c>
      <c r="G1340" s="13">
        <f>IFERROR(IF($F1340="ALTA",$D1340*1.03,
IF($F1340="MEDIA",$D1340*1,
IF($F1340="BAJA",$D1340*0.92,
IF($F1340="LIQUIDAR",_xlfn.XLOOKUP(A1340,Rotación!$A:$A,Rotación!$O:$O,0,0,-1),"")))),"")</f>
        <v>5400000</v>
      </c>
      <c r="H1340" s="13">
        <f>IFERROR(IF($F1340="ALTA",$D1340*1,
IF($F1340="MEDIA",$D1340*0.97,
IF($F1340="BAJA",$D1340*0.9,
IF($F1340="LIQUIDAR",_xlfn.XLOOKUP(A1340,Rotación!$A:$A,Rotación!$O:$O,0,0,-1),"")))),"")</f>
        <v>5238000</v>
      </c>
      <c r="I1340" s="13">
        <f>IFERROR(IF($F1340="ALTA",$D1340*0.97,
IF($F1340="MEDIA",$D1340*0.94,
IF($F1340="BAJA",$D1340*0.87,
IF($F1340="LIQUIDAR",_xlfn.XLOOKUP(A1340,Rotación!$A:$A,Rotación!$O:$O,0,0,-1),"")))),"")</f>
        <v>5076000</v>
      </c>
      <c r="J1340" s="13">
        <f>IFERROR(IF($F1340="ALTA",$D1340*0.94,
IF($F1340="MEDIA",$D1340*0.9,
IF($F1340="BAJA",$D1340*0.85,
IF($F1340="LIQUIDAR",_xlfn.XLOOKUP(A1340,Rotación!$A:$A,Rotación!$O:$O,0,0,-1),"")))),"")</f>
        <v>4860000</v>
      </c>
      <c r="K1340" s="13">
        <f>_xlfn.XLOOKUP(A1340,Rotación!$A:$A,Rotación!$P:$P,"",0,-1)</f>
        <v>5290000</v>
      </c>
      <c r="L1340" s="25">
        <f t="shared" si="82"/>
        <v>-110000</v>
      </c>
      <c r="M1340" s="26">
        <f t="shared" si="83"/>
        <v>0.77777777777777779</v>
      </c>
      <c r="N1340" s="22">
        <f>IFERROR(VLOOKUP(A1340,'Base ATR'!$1:$1048576,2,0),"")</f>
        <v>46172.591666666667</v>
      </c>
      <c r="O1340" s="23">
        <f t="shared" ca="1" si="84"/>
        <v>53.408333333332848</v>
      </c>
      <c r="P1340" t="str">
        <f t="shared" si="85"/>
        <v>BAJO MERCADO</v>
      </c>
      <c r="R1340" t="str">
        <f>VLOOKUP(A1340,FORMULA!A:A,1,0)</f>
        <v>KZKL71</v>
      </c>
    </row>
    <row r="1341" spans="1:18" x14ac:dyDescent="0.3">
      <c r="A1341" t="s">
        <v>9445</v>
      </c>
      <c r="B1341" t="str">
        <f>IFERROR(VLOOKUP(A1341,'Base ATP'!$1:$1048576,3,0),"")</f>
        <v>PEUGEOT</v>
      </c>
      <c r="C1341" s="19" t="str">
        <f>IFERROR(VLOOKUP(A1341,'Base ATP'!$1:$1048576,4,0),"")</f>
        <v>NUEVO 3008</v>
      </c>
      <c r="D1341" s="20">
        <v>13100000</v>
      </c>
      <c r="E1341" s="20">
        <v>10300000</v>
      </c>
      <c r="F1341" s="13" t="s">
        <v>5398</v>
      </c>
      <c r="G1341" s="13">
        <f>IFERROR(IF($F1341="ALTA",$D1341*1.03,
IF($F1341="MEDIA",$D1341*1,
IF($F1341="BAJA",$D1341*0.92,
IF($F1341="LIQUIDAR",_xlfn.XLOOKUP(A1341,Rotación!$A:$A,Rotación!$O:$O,0,0,-1),"")))),"")</f>
        <v>12052000</v>
      </c>
      <c r="H1341" s="13">
        <f>IFERROR(IF($F1341="ALTA",$D1341*1,
IF($F1341="MEDIA",$D1341*0.97,
IF($F1341="BAJA",$D1341*0.9,
IF($F1341="LIQUIDAR",_xlfn.XLOOKUP(A1341,Rotación!$A:$A,Rotación!$O:$O,0,0,-1),"")))),"")</f>
        <v>11790000</v>
      </c>
      <c r="I1341" s="13">
        <f>IFERROR(IF($F1341="ALTA",$D1341*0.97,
IF($F1341="MEDIA",$D1341*0.94,
IF($F1341="BAJA",$D1341*0.87,
IF($F1341="LIQUIDAR",_xlfn.XLOOKUP(A1341,Rotación!$A:$A,Rotación!$O:$O,0,0,-1),"")))),"")</f>
        <v>11397000</v>
      </c>
      <c r="J1341" s="13">
        <f>IFERROR(IF($F1341="ALTA",$D1341*0.94,
IF($F1341="MEDIA",$D1341*0.9,
IF($F1341="BAJA",$D1341*0.85,
IF($F1341="LIQUIDAR",_xlfn.XLOOKUP(A1341,Rotación!$A:$A,Rotación!$O:$O,0,0,-1),"")))),"")</f>
        <v>11135000</v>
      </c>
      <c r="K1341" s="13" t="str">
        <f>_xlfn.XLOOKUP(A1341,Rotación!$A:$A,Rotación!$P:$P,"",0,-1)</f>
        <v/>
      </c>
      <c r="L1341" s="25" t="e">
        <f t="shared" si="82"/>
        <v>#VALUE!</v>
      </c>
      <c r="M1341" s="26">
        <f t="shared" si="83"/>
        <v>0.7862595419847328</v>
      </c>
      <c r="N1341" s="22" t="str">
        <f>IFERROR(VLOOKUP(A1341,'Base ATR'!$1:$1048576,2,0),"")</f>
        <v/>
      </c>
      <c r="O1341" s="23" t="str">
        <f t="shared" ca="1" si="84"/>
        <v/>
      </c>
      <c r="P1341" t="str">
        <f t="shared" si="85"/>
        <v/>
      </c>
      <c r="R1341" t="e">
        <f>VLOOKUP(A1341,FORMULA!A:A,1,0)</f>
        <v>#N/A</v>
      </c>
    </row>
    <row r="1342" spans="1:18" x14ac:dyDescent="0.3">
      <c r="A1342" t="s">
        <v>10143</v>
      </c>
      <c r="B1342" t="str">
        <f>IFERROR(VLOOKUP(A1342,'Base ATP'!$1:$1048576,3,0),"")</f>
        <v/>
      </c>
      <c r="C1342" s="19" t="str">
        <f>IFERROR(VLOOKUP(A1342,'Base ATP'!$1:$1048576,4,0),"")</f>
        <v/>
      </c>
      <c r="D1342" s="20">
        <v>12600000</v>
      </c>
      <c r="E1342" s="20">
        <v>10000000</v>
      </c>
      <c r="F1342" s="13" t="s">
        <v>5398</v>
      </c>
      <c r="G1342" s="13">
        <f>IFERROR(IF($F1342="ALTA",$D1342*1.03,
IF($F1342="MEDIA",$D1342*1,
IF($F1342="BAJA",$D1342*0.92,
IF($F1342="LIQUIDAR",_xlfn.XLOOKUP(A1342,Rotación!$A:$A,Rotación!$O:$O,0,0,-1),"")))),"")</f>
        <v>11592000</v>
      </c>
      <c r="H1342" s="13">
        <f>IFERROR(IF($F1342="ALTA",$D1342*1,
IF($F1342="MEDIA",$D1342*0.97,
IF($F1342="BAJA",$D1342*0.9,
IF($F1342="LIQUIDAR",_xlfn.XLOOKUP(A1342,Rotación!$A:$A,Rotación!$O:$O,0,0,-1),"")))),"")</f>
        <v>11340000</v>
      </c>
      <c r="I1342" s="13">
        <f>IFERROR(IF($F1342="ALTA",$D1342*0.97,
IF($F1342="MEDIA",$D1342*0.94,
IF($F1342="BAJA",$D1342*0.87,
IF($F1342="LIQUIDAR",_xlfn.XLOOKUP(A1342,Rotación!$A:$A,Rotación!$O:$O,0,0,-1),"")))),"")</f>
        <v>10962000</v>
      </c>
      <c r="J1342" s="13">
        <f>IFERROR(IF($F1342="ALTA",$D1342*0.94,
IF($F1342="MEDIA",$D1342*0.9,
IF($F1342="BAJA",$D1342*0.85,
IF($F1342="LIQUIDAR",_xlfn.XLOOKUP(A1342,Rotación!$A:$A,Rotación!$O:$O,0,0,-1),"")))),"")</f>
        <v>10710000</v>
      </c>
      <c r="K1342" s="13" t="str">
        <f>_xlfn.XLOOKUP(A1342,Rotación!$A:$A,Rotación!$P:$P,"",0,-1)</f>
        <v/>
      </c>
      <c r="L1342" s="25" t="e">
        <f t="shared" si="82"/>
        <v>#VALUE!</v>
      </c>
      <c r="M1342" s="26">
        <f t="shared" si="83"/>
        <v>0.79365079365079361</v>
      </c>
      <c r="N1342" s="22" t="str">
        <f>IFERROR(VLOOKUP(A1342,'Base ATR'!$1:$1048576,2,0),"")</f>
        <v/>
      </c>
      <c r="O1342" s="23" t="str">
        <f t="shared" ca="1" si="84"/>
        <v/>
      </c>
      <c r="P1342" t="str">
        <f t="shared" si="85"/>
        <v/>
      </c>
      <c r="R1342" t="e">
        <f>VLOOKUP(A1342,FORMULA!A:A,1,0)</f>
        <v>#N/A</v>
      </c>
    </row>
    <row r="1343" spans="1:18" x14ac:dyDescent="0.3">
      <c r="A1343" t="s">
        <v>9450</v>
      </c>
      <c r="B1343" t="str">
        <f>IFERROR(VLOOKUP(A1343,'Base ATP'!$1:$1048576,3,0),"")</f>
        <v>PEUGEOT</v>
      </c>
      <c r="C1343" s="19" t="str">
        <f>IFERROR(VLOOKUP(A1343,'Base ATP'!$1:$1048576,4,0),"")</f>
        <v>NUEVO 308</v>
      </c>
      <c r="D1343" s="20">
        <v>13500000</v>
      </c>
      <c r="E1343" s="20">
        <v>10500000</v>
      </c>
      <c r="F1343" s="13" t="s">
        <v>5398</v>
      </c>
      <c r="G1343" s="13">
        <f>IFERROR(IF($F1343="ALTA",$D1343*1.03,
IF($F1343="MEDIA",$D1343*1,
IF($F1343="BAJA",$D1343*0.92,
IF($F1343="LIQUIDAR",_xlfn.XLOOKUP(A1343,Rotación!$A:$A,Rotación!$O:$O,0,0,-1),"")))),"")</f>
        <v>12420000</v>
      </c>
      <c r="H1343" s="13">
        <f>IFERROR(IF($F1343="ALTA",$D1343*1,
IF($F1343="MEDIA",$D1343*0.97,
IF($F1343="BAJA",$D1343*0.9,
IF($F1343="LIQUIDAR",_xlfn.XLOOKUP(A1343,Rotación!$A:$A,Rotación!$O:$O,0,0,-1),"")))),"")</f>
        <v>12150000</v>
      </c>
      <c r="I1343" s="13">
        <f>IFERROR(IF($F1343="ALTA",$D1343*0.97,
IF($F1343="MEDIA",$D1343*0.94,
IF($F1343="BAJA",$D1343*0.87,
IF($F1343="LIQUIDAR",_xlfn.XLOOKUP(A1343,Rotación!$A:$A,Rotación!$O:$O,0,0,-1),"")))),"")</f>
        <v>11745000</v>
      </c>
      <c r="J1343" s="13">
        <f>IFERROR(IF($F1343="ALTA",$D1343*0.94,
IF($F1343="MEDIA",$D1343*0.9,
IF($F1343="BAJA",$D1343*0.85,
IF($F1343="LIQUIDAR",_xlfn.XLOOKUP(A1343,Rotación!$A:$A,Rotación!$O:$O,0,0,-1),"")))),"")</f>
        <v>11475000</v>
      </c>
      <c r="K1343" s="13" t="str">
        <f>_xlfn.XLOOKUP(A1343,Rotación!$A:$A,Rotación!$P:$P,"",0,-1)</f>
        <v/>
      </c>
      <c r="L1343" s="25" t="e">
        <f t="shared" si="82"/>
        <v>#VALUE!</v>
      </c>
      <c r="M1343" s="26">
        <f t="shared" si="83"/>
        <v>0.77777777777777779</v>
      </c>
      <c r="N1343" s="22" t="str">
        <f>IFERROR(VLOOKUP(A1343,'Base ATR'!$1:$1048576,2,0),"")</f>
        <v/>
      </c>
      <c r="O1343" s="23" t="str">
        <f t="shared" ca="1" si="84"/>
        <v/>
      </c>
      <c r="P1343" t="str">
        <f t="shared" si="85"/>
        <v/>
      </c>
      <c r="R1343" t="e">
        <f>VLOOKUP(A1343,FORMULA!A:A,1,0)</f>
        <v>#N/A</v>
      </c>
    </row>
    <row r="1344" spans="1:18" x14ac:dyDescent="0.3">
      <c r="A1344" t="s">
        <v>1049</v>
      </c>
      <c r="B1344" t="str">
        <f>IFERROR(VLOOKUP(A1344,'Base ATP'!$1:$1048576,3,0),"")</f>
        <v>PEUGEOT</v>
      </c>
      <c r="C1344" s="19" t="str">
        <f>IFERROR(VLOOKUP(A1344,'Base ATP'!$1:$1048576,4,0),"")</f>
        <v>NUEVO 208</v>
      </c>
      <c r="D1344" s="20">
        <v>12800000</v>
      </c>
      <c r="E1344" s="20">
        <v>9200000</v>
      </c>
      <c r="F1344" s="13" t="s">
        <v>5398</v>
      </c>
      <c r="G1344" s="13">
        <f>IFERROR(IF($F1344="ALTA",$D1344*1.03,
IF($F1344="MEDIA",$D1344*1,
IF($F1344="BAJA",$D1344*0.92,
IF($F1344="LIQUIDAR",_xlfn.XLOOKUP(A1344,Rotación!$A:$A,Rotación!$O:$O,0,0,-1),"")))),"")</f>
        <v>11776000</v>
      </c>
      <c r="H1344" s="13">
        <f>IFERROR(IF($F1344="ALTA",$D1344*1,
IF($F1344="MEDIA",$D1344*0.97,
IF($F1344="BAJA",$D1344*0.9,
IF($F1344="LIQUIDAR",_xlfn.XLOOKUP(A1344,Rotación!$A:$A,Rotación!$O:$O,0,0,-1),"")))),"")</f>
        <v>11520000</v>
      </c>
      <c r="I1344" s="13">
        <f>IFERROR(IF($F1344="ALTA",$D1344*0.97,
IF($F1344="MEDIA",$D1344*0.94,
IF($F1344="BAJA",$D1344*0.87,
IF($F1344="LIQUIDAR",_xlfn.XLOOKUP(A1344,Rotación!$A:$A,Rotación!$O:$O,0,0,-1),"")))),"")</f>
        <v>11136000</v>
      </c>
      <c r="J1344" s="13">
        <f>IFERROR(IF($F1344="ALTA",$D1344*0.94,
IF($F1344="MEDIA",$D1344*0.9,
IF($F1344="BAJA",$D1344*0.85,
IF($F1344="LIQUIDAR",_xlfn.XLOOKUP(A1344,Rotación!$A:$A,Rotación!$O:$O,0,0,-1),"")))),"")</f>
        <v>10880000</v>
      </c>
      <c r="K1344" s="13" t="str">
        <f>_xlfn.XLOOKUP(A1344,Rotación!$A:$A,Rotación!$P:$P,"",0,-1)</f>
        <v/>
      </c>
      <c r="L1344" s="25" t="e">
        <f t="shared" si="82"/>
        <v>#VALUE!</v>
      </c>
      <c r="M1344" s="26">
        <f t="shared" si="83"/>
        <v>0.71875</v>
      </c>
      <c r="N1344" s="22">
        <f>IFERROR(VLOOKUP(A1344,'Base ATR'!$1:$1048576,2,0),"")</f>
        <v>45639.704861111109</v>
      </c>
      <c r="O1344" s="23">
        <f t="shared" ca="1" si="84"/>
        <v>586.29513888889051</v>
      </c>
      <c r="P1344" t="str">
        <f t="shared" si="85"/>
        <v>SOBRE MERCADO</v>
      </c>
      <c r="R1344" t="e">
        <f>VLOOKUP(A1344,FORMULA!A:A,1,0)</f>
        <v>#N/A</v>
      </c>
    </row>
    <row r="1345" spans="1:18" x14ac:dyDescent="0.3">
      <c r="A1345" t="s">
        <v>8795</v>
      </c>
      <c r="B1345" t="str">
        <f>IFERROR(VLOOKUP(A1345,'Base ATP'!$1:$1048576,3,0),"")</f>
        <v>NISSAN</v>
      </c>
      <c r="C1345" s="19" t="str">
        <f>IFERROR(VLOOKUP(A1345,'Base ATP'!$1:$1048576,4,0),"")</f>
        <v>X-TRAIL</v>
      </c>
      <c r="D1345" s="20">
        <v>23500000</v>
      </c>
      <c r="E1345" s="20">
        <v>19000000</v>
      </c>
      <c r="F1345" s="13" t="s">
        <v>5398</v>
      </c>
      <c r="G1345" s="13">
        <f>IFERROR(IF($F1345="ALTA",$D1345*1.03,
IF($F1345="MEDIA",$D1345*1,
IF($F1345="BAJA",$D1345*0.92,
IF($F1345="LIQUIDAR",_xlfn.XLOOKUP(A1345,Rotación!$A:$A,Rotación!$O:$O,0,0,-1),"")))),"")</f>
        <v>21620000</v>
      </c>
      <c r="H1345" s="13">
        <f>IFERROR(IF($F1345="ALTA",$D1345*1,
IF($F1345="MEDIA",$D1345*0.97,
IF($F1345="BAJA",$D1345*0.9,
IF($F1345="LIQUIDAR",_xlfn.XLOOKUP(A1345,Rotación!$A:$A,Rotación!$O:$O,0,0,-1),"")))),"")</f>
        <v>21150000</v>
      </c>
      <c r="I1345" s="13">
        <f>IFERROR(IF($F1345="ALTA",$D1345*0.97,
IF($F1345="MEDIA",$D1345*0.94,
IF($F1345="BAJA",$D1345*0.87,
IF($F1345="LIQUIDAR",_xlfn.XLOOKUP(A1345,Rotación!$A:$A,Rotación!$O:$O,0,0,-1),"")))),"")</f>
        <v>20445000</v>
      </c>
      <c r="J1345" s="13">
        <f>IFERROR(IF($F1345="ALTA",$D1345*0.94,
IF($F1345="MEDIA",$D1345*0.9,
IF($F1345="BAJA",$D1345*0.85,
IF($F1345="LIQUIDAR",_xlfn.XLOOKUP(A1345,Rotación!$A:$A,Rotación!$O:$O,0,0,-1),"")))),"")</f>
        <v>19975000</v>
      </c>
      <c r="K1345" s="13" t="str">
        <f>_xlfn.XLOOKUP(A1345,Rotación!$A:$A,Rotación!$P:$P,"",0,-1)</f>
        <v/>
      </c>
      <c r="L1345" s="25" t="e">
        <f t="shared" si="82"/>
        <v>#VALUE!</v>
      </c>
      <c r="M1345" s="26">
        <f t="shared" si="83"/>
        <v>0.80851063829787229</v>
      </c>
      <c r="N1345" s="22" t="str">
        <f>IFERROR(VLOOKUP(A1345,'Base ATR'!$1:$1048576,2,0),"")</f>
        <v/>
      </c>
      <c r="O1345" s="23" t="str">
        <f t="shared" ca="1" si="84"/>
        <v/>
      </c>
      <c r="P1345" t="str">
        <f t="shared" si="85"/>
        <v/>
      </c>
      <c r="R1345" t="e">
        <f>VLOOKUP(A1345,FORMULA!A:A,1,0)</f>
        <v>#N/A</v>
      </c>
    </row>
    <row r="1346" spans="1:18" x14ac:dyDescent="0.3">
      <c r="A1346" t="s">
        <v>9454</v>
      </c>
      <c r="B1346" t="str">
        <f>IFERROR(VLOOKUP(A1346,'Base ATP'!$1:$1048576,3,0),"")</f>
        <v>KIA</v>
      </c>
      <c r="C1346" s="19" t="str">
        <f>IFERROR(VLOOKUP(A1346,'Base ATP'!$1:$1048576,4,0),"")</f>
        <v>MORNING</v>
      </c>
      <c r="D1346" s="20">
        <v>9500000</v>
      </c>
      <c r="E1346" s="20">
        <v>8000000</v>
      </c>
      <c r="F1346" s="13" t="s">
        <v>5397</v>
      </c>
      <c r="G1346" s="13">
        <f>IFERROR(IF($F1346="ALTA",$D1346*1.03,
IF($F1346="MEDIA",$D1346*1,
IF($F1346="BAJA",$D1346*0.92,
IF($F1346="LIQUIDAR",_xlfn.XLOOKUP(A1346,Rotación!$A:$A,Rotación!$O:$O,0,0,-1),"")))),"")</f>
        <v>9785000</v>
      </c>
      <c r="H1346" s="13">
        <f>IFERROR(IF($F1346="ALTA",$D1346*1,
IF($F1346="MEDIA",$D1346*0.97,
IF($F1346="BAJA",$D1346*0.9,
IF($F1346="LIQUIDAR",_xlfn.XLOOKUP(A1346,Rotación!$A:$A,Rotación!$O:$O,0,0,-1),"")))),"")</f>
        <v>9500000</v>
      </c>
      <c r="I1346" s="13">
        <f>IFERROR(IF($F1346="ALTA",$D1346*0.97,
IF($F1346="MEDIA",$D1346*0.94,
IF($F1346="BAJA",$D1346*0.87,
IF($F1346="LIQUIDAR",_xlfn.XLOOKUP(A1346,Rotación!$A:$A,Rotación!$O:$O,0,0,-1),"")))),"")</f>
        <v>9215000</v>
      </c>
      <c r="J1346" s="13">
        <f>IFERROR(IF($F1346="ALTA",$D1346*0.94,
IF($F1346="MEDIA",$D1346*0.9,
IF($F1346="BAJA",$D1346*0.85,
IF($F1346="LIQUIDAR",_xlfn.XLOOKUP(A1346,Rotación!$A:$A,Rotación!$O:$O,0,0,-1),"")))),"")</f>
        <v>8930000</v>
      </c>
      <c r="K1346" s="13" t="str">
        <f>_xlfn.XLOOKUP(A1346,Rotación!$A:$A,Rotación!$P:$P,"",0,-1)</f>
        <v/>
      </c>
      <c r="L1346" s="25" t="e">
        <f t="shared" ref="L1346:L1409" si="86">K1346-D1346</f>
        <v>#VALUE!</v>
      </c>
      <c r="M1346" s="26">
        <f t="shared" ref="M1346:M1409" si="87">E1346/D1346</f>
        <v>0.84210526315789469</v>
      </c>
      <c r="N1346" s="22" t="str">
        <f>IFERROR(VLOOKUP(A1346,'Base ATR'!$1:$1048576,2,0),"")</f>
        <v/>
      </c>
      <c r="O1346" s="23" t="str">
        <f t="shared" ca="1" si="84"/>
        <v/>
      </c>
      <c r="P1346" t="str">
        <f t="shared" si="85"/>
        <v/>
      </c>
      <c r="R1346" t="e">
        <f>VLOOKUP(A1346,FORMULA!A:A,1,0)</f>
        <v>#N/A</v>
      </c>
    </row>
    <row r="1347" spans="1:18" x14ac:dyDescent="0.3">
      <c r="A1347" t="s">
        <v>9456</v>
      </c>
      <c r="B1347" t="str">
        <f>IFERROR(VLOOKUP(A1347,'Base ATP'!$1:$1048576,3,0),"")</f>
        <v>MITSUBISHI</v>
      </c>
      <c r="C1347" s="19" t="str">
        <f>IFERROR(VLOOKUP(A1347,'Base ATP'!$1:$1048576,4,0),"")</f>
        <v>MIRAGE</v>
      </c>
      <c r="D1347" s="20">
        <v>6900000</v>
      </c>
      <c r="E1347" s="20">
        <v>5900000</v>
      </c>
      <c r="F1347" s="13" t="s">
        <v>5397</v>
      </c>
      <c r="G1347" s="13">
        <f>IFERROR(IF($F1347="ALTA",$D1347*1.03,
IF($F1347="MEDIA",$D1347*1,
IF($F1347="BAJA",$D1347*0.92,
IF($F1347="LIQUIDAR",_xlfn.XLOOKUP(A1347,Rotación!$A:$A,Rotación!$O:$O,0,0,-1),"")))),"")</f>
        <v>7107000</v>
      </c>
      <c r="H1347" s="13">
        <f>IFERROR(IF($F1347="ALTA",$D1347*1,
IF($F1347="MEDIA",$D1347*0.97,
IF($F1347="BAJA",$D1347*0.9,
IF($F1347="LIQUIDAR",_xlfn.XLOOKUP(A1347,Rotación!$A:$A,Rotación!$O:$O,0,0,-1),"")))),"")</f>
        <v>6900000</v>
      </c>
      <c r="I1347" s="13">
        <f>IFERROR(IF($F1347="ALTA",$D1347*0.97,
IF($F1347="MEDIA",$D1347*0.94,
IF($F1347="BAJA",$D1347*0.87,
IF($F1347="LIQUIDAR",_xlfn.XLOOKUP(A1347,Rotación!$A:$A,Rotación!$O:$O,0,0,-1),"")))),"")</f>
        <v>6693000</v>
      </c>
      <c r="J1347" s="13">
        <f>IFERROR(IF($F1347="ALTA",$D1347*0.94,
IF($F1347="MEDIA",$D1347*0.9,
IF($F1347="BAJA",$D1347*0.85,
IF($F1347="LIQUIDAR",_xlfn.XLOOKUP(A1347,Rotación!$A:$A,Rotación!$O:$O,0,0,-1),"")))),"")</f>
        <v>6486000</v>
      </c>
      <c r="K1347" s="13" t="str">
        <f>_xlfn.XLOOKUP(A1347,Rotación!$A:$A,Rotación!$P:$P,"",0,-1)</f>
        <v/>
      </c>
      <c r="L1347" s="25" t="e">
        <f t="shared" si="86"/>
        <v>#VALUE!</v>
      </c>
      <c r="M1347" s="26">
        <f t="shared" si="87"/>
        <v>0.85507246376811596</v>
      </c>
      <c r="N1347" s="22" t="str">
        <f>IFERROR(VLOOKUP(A1347,'Base ATR'!$1:$1048576,2,0),"")</f>
        <v/>
      </c>
      <c r="O1347" s="23" t="str">
        <f t="shared" ca="1" si="84"/>
        <v/>
      </c>
      <c r="P1347" t="str">
        <f t="shared" si="85"/>
        <v/>
      </c>
      <c r="R1347" t="e">
        <f>VLOOKUP(A1347,FORMULA!A:A,1,0)</f>
        <v>#N/A</v>
      </c>
    </row>
    <row r="1348" spans="1:18" x14ac:dyDescent="0.3">
      <c r="A1348" t="s">
        <v>2014</v>
      </c>
      <c r="B1348" t="str">
        <f>IFERROR(VLOOKUP(A1348,'Base ATP'!$1:$1048576,3,0),"")</f>
        <v>KIA</v>
      </c>
      <c r="C1348" s="19" t="str">
        <f>IFERROR(VLOOKUP(A1348,'Base ATP'!$1:$1048576,4,0),"")</f>
        <v>MORNING</v>
      </c>
      <c r="D1348" s="20">
        <v>8000000</v>
      </c>
      <c r="E1348" s="20">
        <v>6800000</v>
      </c>
      <c r="F1348" s="13" t="s">
        <v>5397</v>
      </c>
      <c r="G1348" s="13">
        <f>IFERROR(IF($F1348="ALTA",$D1348*1.03,
IF($F1348="MEDIA",$D1348*1,
IF($F1348="BAJA",$D1348*0.92,
IF($F1348="LIQUIDAR",_xlfn.XLOOKUP(A1348,Rotación!$A:$A,Rotación!$O:$O,0,0,-1),"")))),"")</f>
        <v>8240000</v>
      </c>
      <c r="H1348" s="13">
        <f>IFERROR(IF($F1348="ALTA",$D1348*1,
IF($F1348="MEDIA",$D1348*0.97,
IF($F1348="BAJA",$D1348*0.9,
IF($F1348="LIQUIDAR",_xlfn.XLOOKUP(A1348,Rotación!$A:$A,Rotación!$O:$O,0,0,-1),"")))),"")</f>
        <v>8000000</v>
      </c>
      <c r="I1348" s="13">
        <f>IFERROR(IF($F1348="ALTA",$D1348*0.97,
IF($F1348="MEDIA",$D1348*0.94,
IF($F1348="BAJA",$D1348*0.87,
IF($F1348="LIQUIDAR",_xlfn.XLOOKUP(A1348,Rotación!$A:$A,Rotación!$O:$O,0,0,-1),"")))),"")</f>
        <v>7760000</v>
      </c>
      <c r="J1348" s="13">
        <f>IFERROR(IF($F1348="ALTA",$D1348*0.94,
IF($F1348="MEDIA",$D1348*0.9,
IF($F1348="BAJA",$D1348*0.85,
IF($F1348="LIQUIDAR",_xlfn.XLOOKUP(A1348,Rotación!$A:$A,Rotación!$O:$O,0,0,-1),"")))),"")</f>
        <v>7520000</v>
      </c>
      <c r="K1348" s="13" t="str">
        <f>_xlfn.XLOOKUP(A1348,Rotación!$A:$A,Rotación!$P:$P,"",0,-1)</f>
        <v/>
      </c>
      <c r="L1348" s="25" t="e">
        <f t="shared" si="86"/>
        <v>#VALUE!</v>
      </c>
      <c r="M1348" s="26">
        <f t="shared" si="87"/>
        <v>0.85</v>
      </c>
      <c r="N1348" s="22">
        <f>IFERROR(VLOOKUP(A1348,'Base ATR'!$1:$1048576,2,0),"")</f>
        <v>45077.498611111114</v>
      </c>
      <c r="O1348" s="23">
        <f t="shared" ca="1" si="84"/>
        <v>1148.5013888888861</v>
      </c>
      <c r="P1348" t="str">
        <f t="shared" si="85"/>
        <v>SOBRE MERCADO</v>
      </c>
      <c r="R1348" t="e">
        <f>VLOOKUP(A1348,FORMULA!A:A,1,0)</f>
        <v>#N/A</v>
      </c>
    </row>
    <row r="1349" spans="1:18" x14ac:dyDescent="0.3">
      <c r="A1349" t="s">
        <v>9461</v>
      </c>
      <c r="B1349" t="str">
        <f>IFERROR(VLOOKUP(A1349,'Base ATP'!$1:$1048576,3,0),"")</f>
        <v>RENAULT</v>
      </c>
      <c r="C1349" s="19" t="str">
        <f>IFERROR(VLOOKUP(A1349,'Base ATP'!$1:$1048576,4,0),"")</f>
        <v>DUSTER</v>
      </c>
      <c r="D1349" s="20">
        <v>8300000</v>
      </c>
      <c r="E1349" s="20">
        <v>6800000</v>
      </c>
      <c r="F1349" s="13" t="s">
        <v>5397</v>
      </c>
      <c r="G1349" s="13">
        <f>IFERROR(IF($F1349="ALTA",$D1349*1.03,
IF($F1349="MEDIA",$D1349*1,
IF($F1349="BAJA",$D1349*0.92,
IF($F1349="LIQUIDAR",_xlfn.XLOOKUP(A1349,Rotación!$A:$A,Rotación!$O:$O,0,0,-1),"")))),"")</f>
        <v>8549000</v>
      </c>
      <c r="H1349" s="13">
        <f>IFERROR(IF($F1349="ALTA",$D1349*1,
IF($F1349="MEDIA",$D1349*0.97,
IF($F1349="BAJA",$D1349*0.9,
IF($F1349="LIQUIDAR",_xlfn.XLOOKUP(A1349,Rotación!$A:$A,Rotación!$O:$O,0,0,-1),"")))),"")</f>
        <v>8300000</v>
      </c>
      <c r="I1349" s="13">
        <f>IFERROR(IF($F1349="ALTA",$D1349*0.97,
IF($F1349="MEDIA",$D1349*0.94,
IF($F1349="BAJA",$D1349*0.87,
IF($F1349="LIQUIDAR",_xlfn.XLOOKUP(A1349,Rotación!$A:$A,Rotación!$O:$O,0,0,-1),"")))),"")</f>
        <v>8051000</v>
      </c>
      <c r="J1349" s="13">
        <f>IFERROR(IF($F1349="ALTA",$D1349*0.94,
IF($F1349="MEDIA",$D1349*0.9,
IF($F1349="BAJA",$D1349*0.85,
IF($F1349="LIQUIDAR",_xlfn.XLOOKUP(A1349,Rotación!$A:$A,Rotación!$O:$O,0,0,-1),"")))),"")</f>
        <v>7802000</v>
      </c>
      <c r="K1349" s="13" t="str">
        <f>_xlfn.XLOOKUP(A1349,Rotación!$A:$A,Rotación!$P:$P,"",0,-1)</f>
        <v/>
      </c>
      <c r="L1349" s="25" t="e">
        <f t="shared" si="86"/>
        <v>#VALUE!</v>
      </c>
      <c r="M1349" s="26">
        <f t="shared" si="87"/>
        <v>0.81927710843373491</v>
      </c>
      <c r="N1349" s="22" t="str">
        <f>IFERROR(VLOOKUP(A1349,'Base ATR'!$1:$1048576,2,0),"")</f>
        <v/>
      </c>
      <c r="O1349" s="23" t="str">
        <f t="shared" ca="1" si="84"/>
        <v/>
      </c>
      <c r="P1349" t="str">
        <f t="shared" si="85"/>
        <v/>
      </c>
      <c r="R1349" t="e">
        <f>VLOOKUP(A1349,FORMULA!A:A,1,0)</f>
        <v>#N/A</v>
      </c>
    </row>
    <row r="1350" spans="1:18" x14ac:dyDescent="0.3">
      <c r="A1350" t="s">
        <v>10144</v>
      </c>
      <c r="B1350" t="str">
        <f>IFERROR(VLOOKUP(A1350,'Base ATP'!$1:$1048576,3,0),"")</f>
        <v/>
      </c>
      <c r="C1350" s="19" t="str">
        <f>IFERROR(VLOOKUP(A1350,'Base ATP'!$1:$1048576,4,0),"")</f>
        <v/>
      </c>
      <c r="D1350" s="20">
        <v>14200000</v>
      </c>
      <c r="E1350" s="20">
        <v>11800000</v>
      </c>
      <c r="F1350" s="13" t="s">
        <v>4033</v>
      </c>
      <c r="G1350" s="13">
        <f>IFERROR(IF($F1350="ALTA",$D1350*1.03,
IF($F1350="MEDIA",$D1350*1,
IF($F1350="BAJA",$D1350*0.92,
IF($F1350="LIQUIDAR",_xlfn.XLOOKUP(A1350,Rotación!$A:$A,Rotación!$O:$O,0,0,-1),"")))),"")</f>
        <v>14200000</v>
      </c>
      <c r="H1350" s="13">
        <f>IFERROR(IF($F1350="ALTA",$D1350*1,
IF($F1350="MEDIA",$D1350*0.97,
IF($F1350="BAJA",$D1350*0.9,
IF($F1350="LIQUIDAR",_xlfn.XLOOKUP(A1350,Rotación!$A:$A,Rotación!$O:$O,0,0,-1),"")))),"")</f>
        <v>13774000</v>
      </c>
      <c r="I1350" s="13">
        <f>IFERROR(IF($F1350="ALTA",$D1350*0.97,
IF($F1350="MEDIA",$D1350*0.94,
IF($F1350="BAJA",$D1350*0.87,
IF($F1350="LIQUIDAR",_xlfn.XLOOKUP(A1350,Rotación!$A:$A,Rotación!$O:$O,0,0,-1),"")))),"")</f>
        <v>13348000</v>
      </c>
      <c r="J1350" s="13">
        <f>IFERROR(IF($F1350="ALTA",$D1350*0.94,
IF($F1350="MEDIA",$D1350*0.9,
IF($F1350="BAJA",$D1350*0.85,
IF($F1350="LIQUIDAR",_xlfn.XLOOKUP(A1350,Rotación!$A:$A,Rotación!$O:$O,0,0,-1),"")))),"")</f>
        <v>12780000</v>
      </c>
      <c r="K1350" s="13" t="str">
        <f>_xlfn.XLOOKUP(A1350,Rotación!$A:$A,Rotación!$P:$P,"",0,-1)</f>
        <v/>
      </c>
      <c r="L1350" s="25" t="e">
        <f t="shared" si="86"/>
        <v>#VALUE!</v>
      </c>
      <c r="M1350" s="26">
        <f t="shared" si="87"/>
        <v>0.83098591549295775</v>
      </c>
      <c r="N1350" s="22" t="str">
        <f>IFERROR(VLOOKUP(A1350,'Base ATR'!$1:$1048576,2,0),"")</f>
        <v/>
      </c>
      <c r="O1350" s="23" t="str">
        <f t="shared" ca="1" si="84"/>
        <v/>
      </c>
      <c r="P1350" t="str">
        <f t="shared" si="85"/>
        <v/>
      </c>
      <c r="R1350" t="e">
        <f>VLOOKUP(A1350,FORMULA!A:A,1,0)</f>
        <v>#N/A</v>
      </c>
    </row>
    <row r="1351" spans="1:18" x14ac:dyDescent="0.3">
      <c r="A1351" t="s">
        <v>9464</v>
      </c>
      <c r="B1351" t="str">
        <f>IFERROR(VLOOKUP(A1351,'Base ATP'!$1:$1048576,3,0),"")</f>
        <v>TOYOTA</v>
      </c>
      <c r="C1351" s="19" t="str">
        <f>IFERROR(VLOOKUP(A1351,'Base ATP'!$1:$1048576,4,0),"")</f>
        <v>NEW COROLLA CROSS</v>
      </c>
      <c r="D1351" s="20">
        <v>22500000</v>
      </c>
      <c r="E1351" s="20">
        <v>19000000</v>
      </c>
      <c r="F1351" s="13" t="s">
        <v>4033</v>
      </c>
      <c r="G1351" s="13">
        <f>IFERROR(IF($F1351="ALTA",$D1351*1.03,
IF($F1351="MEDIA",$D1351*1,
IF($F1351="BAJA",$D1351*0.92,
IF($F1351="LIQUIDAR",_xlfn.XLOOKUP(A1351,Rotación!$A:$A,Rotación!$O:$O,0,0,-1),"")))),"")</f>
        <v>22500000</v>
      </c>
      <c r="H1351" s="13">
        <f>IFERROR(IF($F1351="ALTA",$D1351*1,
IF($F1351="MEDIA",$D1351*0.97,
IF($F1351="BAJA",$D1351*0.9,
IF($F1351="LIQUIDAR",_xlfn.XLOOKUP(A1351,Rotación!$A:$A,Rotación!$O:$O,0,0,-1),"")))),"")</f>
        <v>21825000</v>
      </c>
      <c r="I1351" s="13">
        <f>IFERROR(IF($F1351="ALTA",$D1351*0.97,
IF($F1351="MEDIA",$D1351*0.94,
IF($F1351="BAJA",$D1351*0.87,
IF($F1351="LIQUIDAR",_xlfn.XLOOKUP(A1351,Rotación!$A:$A,Rotación!$O:$O,0,0,-1),"")))),"")</f>
        <v>21150000</v>
      </c>
      <c r="J1351" s="13">
        <f>IFERROR(IF($F1351="ALTA",$D1351*0.94,
IF($F1351="MEDIA",$D1351*0.9,
IF($F1351="BAJA",$D1351*0.85,
IF($F1351="LIQUIDAR",_xlfn.XLOOKUP(A1351,Rotación!$A:$A,Rotación!$O:$O,0,0,-1),"")))),"")</f>
        <v>20250000</v>
      </c>
      <c r="K1351" s="13" t="str">
        <f>_xlfn.XLOOKUP(A1351,Rotación!$A:$A,Rotación!$P:$P,"",0,-1)</f>
        <v/>
      </c>
      <c r="L1351" s="25" t="e">
        <f t="shared" si="86"/>
        <v>#VALUE!</v>
      </c>
      <c r="M1351" s="26">
        <f t="shared" si="87"/>
        <v>0.84444444444444444</v>
      </c>
      <c r="N1351" s="22" t="str">
        <f>IFERROR(VLOOKUP(A1351,'Base ATR'!$1:$1048576,2,0),"")</f>
        <v/>
      </c>
      <c r="O1351" s="23" t="str">
        <f t="shared" ca="1" si="84"/>
        <v/>
      </c>
      <c r="P1351" t="str">
        <f t="shared" si="85"/>
        <v/>
      </c>
      <c r="R1351" t="e">
        <f>VLOOKUP(A1351,FORMULA!A:A,1,0)</f>
        <v>#N/A</v>
      </c>
    </row>
    <row r="1352" spans="1:18" x14ac:dyDescent="0.3">
      <c r="A1352" t="s">
        <v>9466</v>
      </c>
      <c r="B1352" t="str">
        <f>IFERROR(VLOOKUP(A1352,'Base ATP'!$1:$1048576,3,0),"")</f>
        <v>DFSK</v>
      </c>
      <c r="C1352" s="19">
        <f>IFERROR(VLOOKUP(A1352,'Base ATP'!$1:$1048576,4,0),"")</f>
        <v>560</v>
      </c>
      <c r="D1352" s="20">
        <v>9000000</v>
      </c>
      <c r="E1352" s="20">
        <v>7000000</v>
      </c>
      <c r="F1352" s="13" t="s">
        <v>4033</v>
      </c>
      <c r="G1352" s="13">
        <f>IFERROR(IF($F1352="ALTA",$D1352*1.03,
IF($F1352="MEDIA",$D1352*1,
IF($F1352="BAJA",$D1352*0.92,
IF($F1352="LIQUIDAR",_xlfn.XLOOKUP(A1352,Rotación!$A:$A,Rotación!$O:$O,0,0,-1),"")))),"")</f>
        <v>9000000</v>
      </c>
      <c r="H1352" s="13">
        <f>IFERROR(IF($F1352="ALTA",$D1352*1,
IF($F1352="MEDIA",$D1352*0.97,
IF($F1352="BAJA",$D1352*0.9,
IF($F1352="LIQUIDAR",_xlfn.XLOOKUP(A1352,Rotación!$A:$A,Rotación!$O:$O,0,0,-1),"")))),"")</f>
        <v>8730000</v>
      </c>
      <c r="I1352" s="13">
        <f>IFERROR(IF($F1352="ALTA",$D1352*0.97,
IF($F1352="MEDIA",$D1352*0.94,
IF($F1352="BAJA",$D1352*0.87,
IF($F1352="LIQUIDAR",_xlfn.XLOOKUP(A1352,Rotación!$A:$A,Rotación!$O:$O,0,0,-1),"")))),"")</f>
        <v>8460000</v>
      </c>
      <c r="J1352" s="13">
        <f>IFERROR(IF($F1352="ALTA",$D1352*0.94,
IF($F1352="MEDIA",$D1352*0.9,
IF($F1352="BAJA",$D1352*0.85,
IF($F1352="LIQUIDAR",_xlfn.XLOOKUP(A1352,Rotación!$A:$A,Rotación!$O:$O,0,0,-1),"")))),"")</f>
        <v>8100000</v>
      </c>
      <c r="K1352" s="13" t="str">
        <f>_xlfn.XLOOKUP(A1352,Rotación!$A:$A,Rotación!$P:$P,"",0,-1)</f>
        <v/>
      </c>
      <c r="L1352" s="25" t="e">
        <f t="shared" si="86"/>
        <v>#VALUE!</v>
      </c>
      <c r="M1352" s="26">
        <f t="shared" si="87"/>
        <v>0.77777777777777779</v>
      </c>
      <c r="N1352" s="22" t="str">
        <f>IFERROR(VLOOKUP(A1352,'Base ATR'!$1:$1048576,2,0),"")</f>
        <v/>
      </c>
      <c r="O1352" s="23" t="str">
        <f t="shared" ca="1" si="84"/>
        <v/>
      </c>
      <c r="P1352" t="str">
        <f t="shared" si="85"/>
        <v/>
      </c>
      <c r="R1352" t="e">
        <f>VLOOKUP(A1352,FORMULA!A:A,1,0)</f>
        <v>#N/A</v>
      </c>
    </row>
    <row r="1353" spans="1:18" x14ac:dyDescent="0.3">
      <c r="A1353" t="s">
        <v>9468</v>
      </c>
      <c r="B1353" t="str">
        <f>IFERROR(VLOOKUP(A1353,'Base ATP'!$1:$1048576,3,0),"")</f>
        <v>CITROEN</v>
      </c>
      <c r="C1353" s="19" t="str">
        <f>IFERROR(VLOOKUP(A1353,'Base ATP'!$1:$1048576,4,0),"")</f>
        <v>C4</v>
      </c>
      <c r="D1353" s="20">
        <v>13900000</v>
      </c>
      <c r="E1353" s="20">
        <v>11000000</v>
      </c>
      <c r="F1353" s="13" t="s">
        <v>4033</v>
      </c>
      <c r="G1353" s="13">
        <f>IFERROR(IF($F1353="ALTA",$D1353*1.03,
IF($F1353="MEDIA",$D1353*1,
IF($F1353="BAJA",$D1353*0.92,
IF($F1353="LIQUIDAR",_xlfn.XLOOKUP(A1353,Rotación!$A:$A,Rotación!$O:$O,0,0,-1),"")))),"")</f>
        <v>13900000</v>
      </c>
      <c r="H1353" s="13">
        <f>IFERROR(IF($F1353="ALTA",$D1353*1,
IF($F1353="MEDIA",$D1353*0.97,
IF($F1353="BAJA",$D1353*0.9,
IF($F1353="LIQUIDAR",_xlfn.XLOOKUP(A1353,Rotación!$A:$A,Rotación!$O:$O,0,0,-1),"")))),"")</f>
        <v>13483000</v>
      </c>
      <c r="I1353" s="13">
        <f>IFERROR(IF($F1353="ALTA",$D1353*0.97,
IF($F1353="MEDIA",$D1353*0.94,
IF($F1353="BAJA",$D1353*0.87,
IF($F1353="LIQUIDAR",_xlfn.XLOOKUP(A1353,Rotación!$A:$A,Rotación!$O:$O,0,0,-1),"")))),"")</f>
        <v>13066000</v>
      </c>
      <c r="J1353" s="13">
        <f>IFERROR(IF($F1353="ALTA",$D1353*0.94,
IF($F1353="MEDIA",$D1353*0.9,
IF($F1353="BAJA",$D1353*0.85,
IF($F1353="LIQUIDAR",_xlfn.XLOOKUP(A1353,Rotación!$A:$A,Rotación!$O:$O,0,0,-1),"")))),"")</f>
        <v>12510000</v>
      </c>
      <c r="K1353" s="13" t="str">
        <f>_xlfn.XLOOKUP(A1353,Rotación!$A:$A,Rotación!$P:$P,"",0,-1)</f>
        <v/>
      </c>
      <c r="L1353" s="25" t="e">
        <f t="shared" si="86"/>
        <v>#VALUE!</v>
      </c>
      <c r="M1353" s="26">
        <f t="shared" si="87"/>
        <v>0.79136690647482011</v>
      </c>
      <c r="N1353" s="22" t="str">
        <f>IFERROR(VLOOKUP(A1353,'Base ATR'!$1:$1048576,2,0),"")</f>
        <v/>
      </c>
      <c r="O1353" s="23" t="str">
        <f t="shared" ca="1" si="84"/>
        <v/>
      </c>
      <c r="P1353" t="str">
        <f t="shared" si="85"/>
        <v/>
      </c>
      <c r="R1353" t="e">
        <f>VLOOKUP(A1353,FORMULA!A:A,1,0)</f>
        <v>#N/A</v>
      </c>
    </row>
    <row r="1354" spans="1:18" x14ac:dyDescent="0.3">
      <c r="A1354" t="s">
        <v>9470</v>
      </c>
      <c r="B1354" t="str">
        <f>IFERROR(VLOOKUP(A1354,'Base ATP'!$1:$1048576,3,0),"")</f>
        <v>NISSAN</v>
      </c>
      <c r="C1354" s="19" t="str">
        <f>IFERROR(VLOOKUP(A1354,'Base ATP'!$1:$1048576,4,0),"")</f>
        <v>QASHQAI</v>
      </c>
      <c r="D1354" s="20">
        <v>17200000</v>
      </c>
      <c r="E1354" s="20">
        <v>14000000</v>
      </c>
      <c r="F1354" s="13" t="s">
        <v>4033</v>
      </c>
      <c r="G1354" s="13">
        <f>IFERROR(IF($F1354="ALTA",$D1354*1.03,
IF($F1354="MEDIA",$D1354*1,
IF($F1354="BAJA",$D1354*0.92,
IF($F1354="LIQUIDAR",_xlfn.XLOOKUP(A1354,Rotación!$A:$A,Rotación!$O:$O,0,0,-1),"")))),"")</f>
        <v>17200000</v>
      </c>
      <c r="H1354" s="13">
        <f>IFERROR(IF($F1354="ALTA",$D1354*1,
IF($F1354="MEDIA",$D1354*0.97,
IF($F1354="BAJA",$D1354*0.9,
IF($F1354="LIQUIDAR",_xlfn.XLOOKUP(A1354,Rotación!$A:$A,Rotación!$O:$O,0,0,-1),"")))),"")</f>
        <v>16684000</v>
      </c>
      <c r="I1354" s="13">
        <f>IFERROR(IF($F1354="ALTA",$D1354*0.97,
IF($F1354="MEDIA",$D1354*0.94,
IF($F1354="BAJA",$D1354*0.87,
IF($F1354="LIQUIDAR",_xlfn.XLOOKUP(A1354,Rotación!$A:$A,Rotación!$O:$O,0,0,-1),"")))),"")</f>
        <v>16168000</v>
      </c>
      <c r="J1354" s="13">
        <f>IFERROR(IF($F1354="ALTA",$D1354*0.94,
IF($F1354="MEDIA",$D1354*0.9,
IF($F1354="BAJA",$D1354*0.85,
IF($F1354="LIQUIDAR",_xlfn.XLOOKUP(A1354,Rotación!$A:$A,Rotación!$O:$O,0,0,-1),"")))),"")</f>
        <v>15480000</v>
      </c>
      <c r="K1354" s="13" t="str">
        <f>_xlfn.XLOOKUP(A1354,Rotación!$A:$A,Rotación!$P:$P,"",0,-1)</f>
        <v/>
      </c>
      <c r="L1354" s="25" t="e">
        <f t="shared" si="86"/>
        <v>#VALUE!</v>
      </c>
      <c r="M1354" s="26">
        <f t="shared" si="87"/>
        <v>0.81395348837209303</v>
      </c>
      <c r="N1354" s="22" t="str">
        <f>IFERROR(VLOOKUP(A1354,'Base ATR'!$1:$1048576,2,0),"")</f>
        <v/>
      </c>
      <c r="O1354" s="23" t="str">
        <f t="shared" ca="1" si="84"/>
        <v/>
      </c>
      <c r="P1354" t="str">
        <f t="shared" si="85"/>
        <v/>
      </c>
      <c r="R1354" t="e">
        <f>VLOOKUP(A1354,FORMULA!A:A,1,0)</f>
        <v>#N/A</v>
      </c>
    </row>
    <row r="1355" spans="1:18" x14ac:dyDescent="0.3">
      <c r="A1355" t="s">
        <v>9472</v>
      </c>
      <c r="B1355" t="str">
        <f>IFERROR(VLOOKUP(A1355,'Base ATP'!$1:$1048576,3,0),"")</f>
        <v>CHANGAN</v>
      </c>
      <c r="C1355" s="19" t="str">
        <f>IFERROR(VLOOKUP(A1355,'Base ATP'!$1:$1048576,4,0),"")</f>
        <v>HUNTER</v>
      </c>
      <c r="D1355" s="20">
        <v>13000000</v>
      </c>
      <c r="E1355" s="20">
        <v>9500000</v>
      </c>
      <c r="F1355" s="13" t="s">
        <v>5398</v>
      </c>
      <c r="G1355" s="13">
        <f>IFERROR(IF($F1355="ALTA",$D1355*1.03,
IF($F1355="MEDIA",$D1355*1,
IF($F1355="BAJA",$D1355*0.92,
IF($F1355="LIQUIDAR",_xlfn.XLOOKUP(A1355,Rotación!$A:$A,Rotación!$O:$O,0,0,-1),"")))),"")</f>
        <v>11960000</v>
      </c>
      <c r="H1355" s="13">
        <f>IFERROR(IF($F1355="ALTA",$D1355*1,
IF($F1355="MEDIA",$D1355*0.97,
IF($F1355="BAJA",$D1355*0.9,
IF($F1355="LIQUIDAR",_xlfn.XLOOKUP(A1355,Rotación!$A:$A,Rotación!$O:$O,0,0,-1),"")))),"")</f>
        <v>11700000</v>
      </c>
      <c r="I1355" s="13">
        <f>IFERROR(IF($F1355="ALTA",$D1355*0.97,
IF($F1355="MEDIA",$D1355*0.94,
IF($F1355="BAJA",$D1355*0.87,
IF($F1355="LIQUIDAR",_xlfn.XLOOKUP(A1355,Rotación!$A:$A,Rotación!$O:$O,0,0,-1),"")))),"")</f>
        <v>11310000</v>
      </c>
      <c r="J1355" s="13">
        <f>IFERROR(IF($F1355="ALTA",$D1355*0.94,
IF($F1355="MEDIA",$D1355*0.9,
IF($F1355="BAJA",$D1355*0.85,
IF($F1355="LIQUIDAR",_xlfn.XLOOKUP(A1355,Rotación!$A:$A,Rotación!$O:$O,0,0,-1),"")))),"")</f>
        <v>11050000</v>
      </c>
      <c r="K1355" s="13" t="str">
        <f>_xlfn.XLOOKUP(A1355,Rotación!$A:$A,Rotación!$P:$P,"",0,-1)</f>
        <v/>
      </c>
      <c r="L1355" s="25" t="e">
        <f t="shared" si="86"/>
        <v>#VALUE!</v>
      </c>
      <c r="M1355" s="26">
        <f t="shared" si="87"/>
        <v>0.73076923076923073</v>
      </c>
      <c r="N1355" s="22" t="str">
        <f>IFERROR(VLOOKUP(A1355,'Base ATR'!$1:$1048576,2,0),"")</f>
        <v/>
      </c>
      <c r="O1355" s="23" t="str">
        <f t="shared" ca="1" si="84"/>
        <v/>
      </c>
      <c r="P1355" t="str">
        <f t="shared" si="85"/>
        <v/>
      </c>
      <c r="R1355" t="e">
        <f>VLOOKUP(A1355,FORMULA!A:A,1,0)</f>
        <v>#N/A</v>
      </c>
    </row>
    <row r="1356" spans="1:18" x14ac:dyDescent="0.3">
      <c r="A1356" t="s">
        <v>9475</v>
      </c>
      <c r="B1356" t="str">
        <f>IFERROR(VLOOKUP(A1356,'Base ATP'!$1:$1048576,3,0),"")</f>
        <v>MG</v>
      </c>
      <c r="C1356" s="19" t="str">
        <f>IFERROR(VLOOKUP(A1356,'Base ATP'!$1:$1048576,4,0),"")</f>
        <v>NEW 5</v>
      </c>
      <c r="D1356" s="20">
        <v>8300000</v>
      </c>
      <c r="E1356" s="20">
        <v>6700000</v>
      </c>
      <c r="F1356" s="13" t="s">
        <v>5398</v>
      </c>
      <c r="G1356" s="13">
        <f>IFERROR(IF($F1356="ALTA",$D1356*1.03,
IF($F1356="MEDIA",$D1356*1,
IF($F1356="BAJA",$D1356*0.92,
IF($F1356="LIQUIDAR",_xlfn.XLOOKUP(A1356,Rotación!$A:$A,Rotación!$O:$O,0,0,-1),"")))),"")</f>
        <v>7636000</v>
      </c>
      <c r="H1356" s="13">
        <f>IFERROR(IF($F1356="ALTA",$D1356*1,
IF($F1356="MEDIA",$D1356*0.97,
IF($F1356="BAJA",$D1356*0.9,
IF($F1356="LIQUIDAR",_xlfn.XLOOKUP(A1356,Rotación!$A:$A,Rotación!$O:$O,0,0,-1),"")))),"")</f>
        <v>7470000</v>
      </c>
      <c r="I1356" s="13">
        <f>IFERROR(IF($F1356="ALTA",$D1356*0.97,
IF($F1356="MEDIA",$D1356*0.94,
IF($F1356="BAJA",$D1356*0.87,
IF($F1356="LIQUIDAR",_xlfn.XLOOKUP(A1356,Rotación!$A:$A,Rotación!$O:$O,0,0,-1),"")))),"")</f>
        <v>7221000</v>
      </c>
      <c r="J1356" s="13">
        <f>IFERROR(IF($F1356="ALTA",$D1356*0.94,
IF($F1356="MEDIA",$D1356*0.9,
IF($F1356="BAJA",$D1356*0.85,
IF($F1356="LIQUIDAR",_xlfn.XLOOKUP(A1356,Rotación!$A:$A,Rotación!$O:$O,0,0,-1),"")))),"")</f>
        <v>7055000</v>
      </c>
      <c r="K1356" s="13" t="str">
        <f>_xlfn.XLOOKUP(A1356,Rotación!$A:$A,Rotación!$P:$P,"",0,-1)</f>
        <v/>
      </c>
      <c r="L1356" s="25" t="e">
        <f t="shared" si="86"/>
        <v>#VALUE!</v>
      </c>
      <c r="M1356" s="26">
        <f t="shared" si="87"/>
        <v>0.80722891566265065</v>
      </c>
      <c r="N1356" s="22" t="str">
        <f>IFERROR(VLOOKUP(A1356,'Base ATR'!$1:$1048576,2,0),"")</f>
        <v/>
      </c>
      <c r="O1356" s="23" t="str">
        <f t="shared" ca="1" si="84"/>
        <v/>
      </c>
      <c r="P1356" t="str">
        <f t="shared" si="85"/>
        <v/>
      </c>
      <c r="R1356" t="e">
        <f>VLOOKUP(A1356,FORMULA!A:A,1,0)</f>
        <v>#N/A</v>
      </c>
    </row>
    <row r="1357" spans="1:18" x14ac:dyDescent="0.3">
      <c r="A1357" t="s">
        <v>5272</v>
      </c>
      <c r="B1357" t="str">
        <f>IFERROR(VLOOKUP(A1357,'Base ATP'!$1:$1048576,3,0),"")</f>
        <v>MAZDA</v>
      </c>
      <c r="C1357" s="19" t="str">
        <f>IFERROR(VLOOKUP(A1357,'Base ATP'!$1:$1048576,4,0),"")</f>
        <v>CX-5</v>
      </c>
      <c r="D1357" s="20">
        <v>15700000</v>
      </c>
      <c r="E1357" s="20">
        <v>13400000</v>
      </c>
      <c r="F1357" s="13" t="s">
        <v>5398</v>
      </c>
      <c r="G1357" s="13">
        <f>IFERROR(IF($F1357="ALTA",$D1357*1.03,
IF($F1357="MEDIA",$D1357*1,
IF($F1357="BAJA",$D1357*0.92,
IF($F1357="LIQUIDAR",_xlfn.XLOOKUP(A1357,Rotación!$A:$A,Rotación!$O:$O,0,0,-1),"")))),"")</f>
        <v>14444000</v>
      </c>
      <c r="H1357" s="13">
        <f>IFERROR(IF($F1357="ALTA",$D1357*1,
IF($F1357="MEDIA",$D1357*0.97,
IF($F1357="BAJA",$D1357*0.9,
IF($F1357="LIQUIDAR",_xlfn.XLOOKUP(A1357,Rotación!$A:$A,Rotación!$O:$O,0,0,-1),"")))),"")</f>
        <v>14130000</v>
      </c>
      <c r="I1357" s="13">
        <f>IFERROR(IF($F1357="ALTA",$D1357*0.97,
IF($F1357="MEDIA",$D1357*0.94,
IF($F1357="BAJA",$D1357*0.87,
IF($F1357="LIQUIDAR",_xlfn.XLOOKUP(A1357,Rotación!$A:$A,Rotación!$O:$O,0,0,-1),"")))),"")</f>
        <v>13659000</v>
      </c>
      <c r="J1357" s="13">
        <f>IFERROR(IF($F1357="ALTA",$D1357*0.94,
IF($F1357="MEDIA",$D1357*0.9,
IF($F1357="BAJA",$D1357*0.85,
IF($F1357="LIQUIDAR",_xlfn.XLOOKUP(A1357,Rotación!$A:$A,Rotación!$O:$O,0,0,-1),"")))),"")</f>
        <v>13345000</v>
      </c>
      <c r="K1357" s="13" t="str">
        <f>_xlfn.XLOOKUP(A1357,Rotación!$A:$A,Rotación!$P:$P,"",0,-1)</f>
        <v/>
      </c>
      <c r="L1357" s="25" t="e">
        <f t="shared" si="86"/>
        <v>#VALUE!</v>
      </c>
      <c r="M1357" s="26">
        <f t="shared" si="87"/>
        <v>0.85350318471337583</v>
      </c>
      <c r="N1357" s="22" t="str">
        <f>IFERROR(VLOOKUP(A1357,'Base ATR'!$1:$1048576,2,0),"")</f>
        <v/>
      </c>
      <c r="O1357" s="23" t="str">
        <f t="shared" ca="1" si="84"/>
        <v/>
      </c>
      <c r="P1357" t="str">
        <f t="shared" si="85"/>
        <v/>
      </c>
      <c r="R1357" t="e">
        <f>VLOOKUP(A1357,FORMULA!A:A,1,0)</f>
        <v>#N/A</v>
      </c>
    </row>
    <row r="1358" spans="1:18" x14ac:dyDescent="0.3">
      <c r="A1358" t="s">
        <v>9479</v>
      </c>
      <c r="B1358" t="str">
        <f>IFERROR(VLOOKUP(A1358,'Base ATP'!$1:$1048576,3,0),"")</f>
        <v>HYUNDAI</v>
      </c>
      <c r="C1358" s="19" t="str">
        <f>IFERROR(VLOOKUP(A1358,'Base ATP'!$1:$1048576,4,0),"")</f>
        <v>NEW ACCENT BN7I</v>
      </c>
      <c r="D1358" s="20">
        <v>14000000</v>
      </c>
      <c r="E1358" s="20">
        <v>11700000</v>
      </c>
      <c r="F1358" s="13" t="s">
        <v>5398</v>
      </c>
      <c r="G1358" s="13">
        <f>IFERROR(IF($F1358="ALTA",$D1358*1.03,
IF($F1358="MEDIA",$D1358*1,
IF($F1358="BAJA",$D1358*0.92,
IF($F1358="LIQUIDAR",_xlfn.XLOOKUP(A1358,Rotación!$A:$A,Rotación!$O:$O,0,0,-1),"")))),"")</f>
        <v>12880000</v>
      </c>
      <c r="H1358" s="13">
        <f>IFERROR(IF($F1358="ALTA",$D1358*1,
IF($F1358="MEDIA",$D1358*0.97,
IF($F1358="BAJA",$D1358*0.9,
IF($F1358="LIQUIDAR",_xlfn.XLOOKUP(A1358,Rotación!$A:$A,Rotación!$O:$O,0,0,-1),"")))),"")</f>
        <v>12600000</v>
      </c>
      <c r="I1358" s="13">
        <f>IFERROR(IF($F1358="ALTA",$D1358*0.97,
IF($F1358="MEDIA",$D1358*0.94,
IF($F1358="BAJA",$D1358*0.87,
IF($F1358="LIQUIDAR",_xlfn.XLOOKUP(A1358,Rotación!$A:$A,Rotación!$O:$O,0,0,-1),"")))),"")</f>
        <v>12180000</v>
      </c>
      <c r="J1358" s="13">
        <f>IFERROR(IF($F1358="ALTA",$D1358*0.94,
IF($F1358="MEDIA",$D1358*0.9,
IF($F1358="BAJA",$D1358*0.85,
IF($F1358="LIQUIDAR",_xlfn.XLOOKUP(A1358,Rotación!$A:$A,Rotación!$O:$O,0,0,-1),"")))),"")</f>
        <v>11900000</v>
      </c>
      <c r="K1358" s="13" t="str">
        <f>_xlfn.XLOOKUP(A1358,Rotación!$A:$A,Rotación!$P:$P,"",0,-1)</f>
        <v/>
      </c>
      <c r="L1358" s="25" t="e">
        <f t="shared" si="86"/>
        <v>#VALUE!</v>
      </c>
      <c r="M1358" s="26">
        <f t="shared" si="87"/>
        <v>0.83571428571428574</v>
      </c>
      <c r="N1358" s="22" t="str">
        <f>IFERROR(VLOOKUP(A1358,'Base ATR'!$1:$1048576,2,0),"")</f>
        <v/>
      </c>
      <c r="O1358" s="23" t="str">
        <f t="shared" ca="1" si="84"/>
        <v/>
      </c>
      <c r="P1358" t="str">
        <f t="shared" si="85"/>
        <v/>
      </c>
      <c r="R1358" t="e">
        <f>VLOOKUP(A1358,FORMULA!A:A,1,0)</f>
        <v>#N/A</v>
      </c>
    </row>
    <row r="1359" spans="1:18" x14ac:dyDescent="0.3">
      <c r="A1359" t="s">
        <v>9481</v>
      </c>
      <c r="B1359" t="str">
        <f>IFERROR(VLOOKUP(A1359,'Base ATP'!$1:$1048576,3,0),"")</f>
        <v>BAIC</v>
      </c>
      <c r="C1359" s="19" t="str">
        <f>IFERROR(VLOOKUP(A1359,'Base ATP'!$1:$1048576,4,0),"")</f>
        <v>X55</v>
      </c>
      <c r="D1359" s="20">
        <v>9300000</v>
      </c>
      <c r="E1359" s="20">
        <v>7400000</v>
      </c>
      <c r="F1359" s="13" t="s">
        <v>5398</v>
      </c>
      <c r="G1359" s="13">
        <f>IFERROR(IF($F1359="ALTA",$D1359*1.03,
IF($F1359="MEDIA",$D1359*1,
IF($F1359="BAJA",$D1359*0.92,
IF($F1359="LIQUIDAR",_xlfn.XLOOKUP(A1359,Rotación!$A:$A,Rotación!$O:$O,0,0,-1),"")))),"")</f>
        <v>8556000</v>
      </c>
      <c r="H1359" s="13">
        <f>IFERROR(IF($F1359="ALTA",$D1359*1,
IF($F1359="MEDIA",$D1359*0.97,
IF($F1359="BAJA",$D1359*0.9,
IF($F1359="LIQUIDAR",_xlfn.XLOOKUP(A1359,Rotación!$A:$A,Rotación!$O:$O,0,0,-1),"")))),"")</f>
        <v>8370000</v>
      </c>
      <c r="I1359" s="13">
        <f>IFERROR(IF($F1359="ALTA",$D1359*0.97,
IF($F1359="MEDIA",$D1359*0.94,
IF($F1359="BAJA",$D1359*0.87,
IF($F1359="LIQUIDAR",_xlfn.XLOOKUP(A1359,Rotación!$A:$A,Rotación!$O:$O,0,0,-1),"")))),"")</f>
        <v>8091000</v>
      </c>
      <c r="J1359" s="13">
        <f>IFERROR(IF($F1359="ALTA",$D1359*0.94,
IF($F1359="MEDIA",$D1359*0.9,
IF($F1359="BAJA",$D1359*0.85,
IF($F1359="LIQUIDAR",_xlfn.XLOOKUP(A1359,Rotación!$A:$A,Rotación!$O:$O,0,0,-1),"")))),"")</f>
        <v>7905000</v>
      </c>
      <c r="K1359" s="13" t="str">
        <f>_xlfn.XLOOKUP(A1359,Rotación!$A:$A,Rotación!$P:$P,"",0,-1)</f>
        <v/>
      </c>
      <c r="L1359" s="25" t="e">
        <f t="shared" si="86"/>
        <v>#VALUE!</v>
      </c>
      <c r="M1359" s="26">
        <f t="shared" si="87"/>
        <v>0.79569892473118276</v>
      </c>
      <c r="N1359" s="22" t="str">
        <f>IFERROR(VLOOKUP(A1359,'Base ATR'!$1:$1048576,2,0),"")</f>
        <v/>
      </c>
      <c r="O1359" s="23" t="str">
        <f t="shared" ca="1" si="84"/>
        <v/>
      </c>
      <c r="P1359" t="str">
        <f t="shared" si="85"/>
        <v/>
      </c>
      <c r="R1359" t="e">
        <f>VLOOKUP(A1359,FORMULA!A:A,1,0)</f>
        <v>#N/A</v>
      </c>
    </row>
    <row r="1360" spans="1:18" x14ac:dyDescent="0.3">
      <c r="A1360" t="s">
        <v>9483</v>
      </c>
      <c r="B1360" t="str">
        <f>IFERROR(VLOOKUP(A1360,'Base ATP'!$1:$1048576,3,0),"")</f>
        <v>KIA</v>
      </c>
      <c r="C1360" s="19" t="str">
        <f>IFERROR(VLOOKUP(A1360,'Base ATP'!$1:$1048576,4,0),"")</f>
        <v>NUEVO SELTOS</v>
      </c>
      <c r="D1360" s="20">
        <v>19000000</v>
      </c>
      <c r="E1360" s="20">
        <v>15000000</v>
      </c>
      <c r="F1360" s="13" t="s">
        <v>4033</v>
      </c>
      <c r="G1360" s="13">
        <f>IFERROR(IF($F1360="ALTA",$D1360*1.03,
IF($F1360="MEDIA",$D1360*1,
IF($F1360="BAJA",$D1360*0.92,
IF($F1360="LIQUIDAR",_xlfn.XLOOKUP(A1360,Rotación!$A:$A,Rotación!$O:$O,0,0,-1),"")))),"")</f>
        <v>19000000</v>
      </c>
      <c r="H1360" s="13">
        <f>IFERROR(IF($F1360="ALTA",$D1360*1,
IF($F1360="MEDIA",$D1360*0.97,
IF($F1360="BAJA",$D1360*0.9,
IF($F1360="LIQUIDAR",_xlfn.XLOOKUP(A1360,Rotación!$A:$A,Rotación!$O:$O,0,0,-1),"")))),"")</f>
        <v>18430000</v>
      </c>
      <c r="I1360" s="13">
        <f>IFERROR(IF($F1360="ALTA",$D1360*0.97,
IF($F1360="MEDIA",$D1360*0.94,
IF($F1360="BAJA",$D1360*0.87,
IF($F1360="LIQUIDAR",_xlfn.XLOOKUP(A1360,Rotación!$A:$A,Rotación!$O:$O,0,0,-1),"")))),"")</f>
        <v>17860000</v>
      </c>
      <c r="J1360" s="13">
        <f>IFERROR(IF($F1360="ALTA",$D1360*0.94,
IF($F1360="MEDIA",$D1360*0.9,
IF($F1360="BAJA",$D1360*0.85,
IF($F1360="LIQUIDAR",_xlfn.XLOOKUP(A1360,Rotación!$A:$A,Rotación!$O:$O,0,0,-1),"")))),"")</f>
        <v>17100000</v>
      </c>
      <c r="K1360" s="13" t="str">
        <f>_xlfn.XLOOKUP(A1360,Rotación!$A:$A,Rotación!$P:$P,"",0,-1)</f>
        <v/>
      </c>
      <c r="L1360" s="25" t="e">
        <f t="shared" si="86"/>
        <v>#VALUE!</v>
      </c>
      <c r="M1360" s="26">
        <f t="shared" si="87"/>
        <v>0.78947368421052633</v>
      </c>
      <c r="N1360" s="22" t="str">
        <f>IFERROR(VLOOKUP(A1360,'Base ATR'!$1:$1048576,2,0),"")</f>
        <v/>
      </c>
      <c r="O1360" s="23" t="str">
        <f t="shared" ca="1" si="84"/>
        <v/>
      </c>
      <c r="P1360" t="str">
        <f t="shared" si="85"/>
        <v/>
      </c>
      <c r="R1360" t="e">
        <f>VLOOKUP(A1360,FORMULA!A:A,1,0)</f>
        <v>#N/A</v>
      </c>
    </row>
    <row r="1361" spans="1:18" x14ac:dyDescent="0.3">
      <c r="A1361" t="s">
        <v>9486</v>
      </c>
      <c r="B1361" t="str">
        <f>IFERROR(VLOOKUP(A1361,'Base ATP'!$1:$1048576,3,0),"")</f>
        <v>MITSUBISHI</v>
      </c>
      <c r="C1361" s="19" t="str">
        <f>IFERROR(VLOOKUP(A1361,'Base ATP'!$1:$1048576,4,0),"")</f>
        <v>L200</v>
      </c>
      <c r="D1361" s="20">
        <v>14000000</v>
      </c>
      <c r="E1361" s="20">
        <v>11500000</v>
      </c>
      <c r="F1361" s="13" t="s">
        <v>4033</v>
      </c>
      <c r="G1361" s="13">
        <f>IFERROR(IF($F1361="ALTA",$D1361*1.03,
IF($F1361="MEDIA",$D1361*1,
IF($F1361="BAJA",$D1361*0.92,
IF($F1361="LIQUIDAR",_xlfn.XLOOKUP(A1361,Rotación!$A:$A,Rotación!$O:$O,0,0,-1),"")))),"")</f>
        <v>14000000</v>
      </c>
      <c r="H1361" s="13">
        <f>IFERROR(IF($F1361="ALTA",$D1361*1,
IF($F1361="MEDIA",$D1361*0.97,
IF($F1361="BAJA",$D1361*0.9,
IF($F1361="LIQUIDAR",_xlfn.XLOOKUP(A1361,Rotación!$A:$A,Rotación!$O:$O,0,0,-1),"")))),"")</f>
        <v>13580000</v>
      </c>
      <c r="I1361" s="13">
        <f>IFERROR(IF($F1361="ALTA",$D1361*0.97,
IF($F1361="MEDIA",$D1361*0.94,
IF($F1361="BAJA",$D1361*0.87,
IF($F1361="LIQUIDAR",_xlfn.XLOOKUP(A1361,Rotación!$A:$A,Rotación!$O:$O,0,0,-1),"")))),"")</f>
        <v>13160000</v>
      </c>
      <c r="J1361" s="13">
        <f>IFERROR(IF($F1361="ALTA",$D1361*0.94,
IF($F1361="MEDIA",$D1361*0.9,
IF($F1361="BAJA",$D1361*0.85,
IF($F1361="LIQUIDAR",_xlfn.XLOOKUP(A1361,Rotación!$A:$A,Rotación!$O:$O,0,0,-1),"")))),"")</f>
        <v>12600000</v>
      </c>
      <c r="K1361" s="13" t="str">
        <f>_xlfn.XLOOKUP(A1361,Rotación!$A:$A,Rotación!$P:$P,"",0,-1)</f>
        <v/>
      </c>
      <c r="L1361" s="25" t="e">
        <f t="shared" si="86"/>
        <v>#VALUE!</v>
      </c>
      <c r="M1361" s="26">
        <f t="shared" si="87"/>
        <v>0.8214285714285714</v>
      </c>
      <c r="N1361" s="22" t="str">
        <f>IFERROR(VLOOKUP(A1361,'Base ATR'!$1:$1048576,2,0),"")</f>
        <v/>
      </c>
      <c r="O1361" s="23" t="str">
        <f t="shared" ref="O1361:O1424" ca="1" si="88">IF(N1361="","",TODAY()-N1361)</f>
        <v/>
      </c>
      <c r="P1361" t="str">
        <f t="shared" ref="P1361:P1424" si="89">IF(N1361="", "", IF(K1361 &gt; D1361, "SOBRE MERCADO", IF(K1361 &lt; D1361, "BAJO MERCADO", "ALINEADO")))</f>
        <v/>
      </c>
      <c r="R1361" t="e">
        <f>VLOOKUP(A1361,FORMULA!A:A,1,0)</f>
        <v>#N/A</v>
      </c>
    </row>
    <row r="1362" spans="1:18" x14ac:dyDescent="0.3">
      <c r="A1362" t="s">
        <v>9488</v>
      </c>
      <c r="B1362" t="str">
        <f>IFERROR(VLOOKUP(A1362,'Base ATP'!$1:$1048576,3,0),"")</f>
        <v>KIA</v>
      </c>
      <c r="C1362" s="19" t="str">
        <f>IFERROR(VLOOKUP(A1362,'Base ATP'!$1:$1048576,4,0),"")</f>
        <v>SONET</v>
      </c>
      <c r="D1362" s="20">
        <v>12800000</v>
      </c>
      <c r="E1362" s="20">
        <v>10500000</v>
      </c>
      <c r="F1362" s="13" t="s">
        <v>4033</v>
      </c>
      <c r="G1362" s="13">
        <f>IFERROR(IF($F1362="ALTA",$D1362*1.03,
IF($F1362="MEDIA",$D1362*1,
IF($F1362="BAJA",$D1362*0.92,
IF($F1362="LIQUIDAR",_xlfn.XLOOKUP(A1362,Rotación!$A:$A,Rotación!$O:$O,0,0,-1),"")))),"")</f>
        <v>12800000</v>
      </c>
      <c r="H1362" s="13">
        <f>IFERROR(IF($F1362="ALTA",$D1362*1,
IF($F1362="MEDIA",$D1362*0.97,
IF($F1362="BAJA",$D1362*0.9,
IF($F1362="LIQUIDAR",_xlfn.XLOOKUP(A1362,Rotación!$A:$A,Rotación!$O:$O,0,0,-1),"")))),"")</f>
        <v>12416000</v>
      </c>
      <c r="I1362" s="13">
        <f>IFERROR(IF($F1362="ALTA",$D1362*0.97,
IF($F1362="MEDIA",$D1362*0.94,
IF($F1362="BAJA",$D1362*0.87,
IF($F1362="LIQUIDAR",_xlfn.XLOOKUP(A1362,Rotación!$A:$A,Rotación!$O:$O,0,0,-1),"")))),"")</f>
        <v>12032000</v>
      </c>
      <c r="J1362" s="13">
        <f>IFERROR(IF($F1362="ALTA",$D1362*0.94,
IF($F1362="MEDIA",$D1362*0.9,
IF($F1362="BAJA",$D1362*0.85,
IF($F1362="LIQUIDAR",_xlfn.XLOOKUP(A1362,Rotación!$A:$A,Rotación!$O:$O,0,0,-1),"")))),"")</f>
        <v>11520000</v>
      </c>
      <c r="K1362" s="13" t="str">
        <f>_xlfn.XLOOKUP(A1362,Rotación!$A:$A,Rotación!$P:$P,"",0,-1)</f>
        <v/>
      </c>
      <c r="L1362" s="25" t="e">
        <f t="shared" si="86"/>
        <v>#VALUE!</v>
      </c>
      <c r="M1362" s="26">
        <f t="shared" si="87"/>
        <v>0.8203125</v>
      </c>
      <c r="N1362" s="22" t="str">
        <f>IFERROR(VLOOKUP(A1362,'Base ATR'!$1:$1048576,2,0),"")</f>
        <v/>
      </c>
      <c r="O1362" s="23" t="str">
        <f t="shared" ca="1" si="88"/>
        <v/>
      </c>
      <c r="P1362" t="str">
        <f t="shared" si="89"/>
        <v/>
      </c>
      <c r="R1362" t="e">
        <f>VLOOKUP(A1362,FORMULA!A:A,1,0)</f>
        <v>#N/A</v>
      </c>
    </row>
    <row r="1363" spans="1:18" x14ac:dyDescent="0.3">
      <c r="A1363" t="s">
        <v>8689</v>
      </c>
      <c r="B1363" t="str">
        <f>IFERROR(VLOOKUP(A1363,'Base ATP'!$1:$1048576,3,0),"")</f>
        <v>NISSAN</v>
      </c>
      <c r="C1363" s="19" t="str">
        <f>IFERROR(VLOOKUP(A1363,'Base ATP'!$1:$1048576,4,0),"")</f>
        <v>NEW KICKS</v>
      </c>
      <c r="D1363" s="20">
        <v>13200000</v>
      </c>
      <c r="E1363" s="20">
        <v>10600000</v>
      </c>
      <c r="F1363" s="13" t="s">
        <v>4033</v>
      </c>
      <c r="G1363" s="13">
        <f>IFERROR(IF($F1363="ALTA",$D1363*1.03,
IF($F1363="MEDIA",$D1363*1,
IF($F1363="BAJA",$D1363*0.92,
IF($F1363="LIQUIDAR",_xlfn.XLOOKUP(A1363,Rotación!$A:$A,Rotación!$O:$O,0,0,-1),"")))),"")</f>
        <v>13200000</v>
      </c>
      <c r="H1363" s="13">
        <f>IFERROR(IF($F1363="ALTA",$D1363*1,
IF($F1363="MEDIA",$D1363*0.97,
IF($F1363="BAJA",$D1363*0.9,
IF($F1363="LIQUIDAR",_xlfn.XLOOKUP(A1363,Rotación!$A:$A,Rotación!$O:$O,0,0,-1),"")))),"")</f>
        <v>12804000</v>
      </c>
      <c r="I1363" s="13">
        <f>IFERROR(IF($F1363="ALTA",$D1363*0.97,
IF($F1363="MEDIA",$D1363*0.94,
IF($F1363="BAJA",$D1363*0.87,
IF($F1363="LIQUIDAR",_xlfn.XLOOKUP(A1363,Rotación!$A:$A,Rotación!$O:$O,0,0,-1),"")))),"")</f>
        <v>12408000</v>
      </c>
      <c r="J1363" s="13">
        <f>IFERROR(IF($F1363="ALTA",$D1363*0.94,
IF($F1363="MEDIA",$D1363*0.9,
IF($F1363="BAJA",$D1363*0.85,
IF($F1363="LIQUIDAR",_xlfn.XLOOKUP(A1363,Rotación!$A:$A,Rotación!$O:$O,0,0,-1),"")))),"")</f>
        <v>11880000</v>
      </c>
      <c r="K1363" s="13" t="str">
        <f>_xlfn.XLOOKUP(A1363,Rotación!$A:$A,Rotación!$P:$P,"",0,-1)</f>
        <v/>
      </c>
      <c r="L1363" s="25" t="e">
        <f t="shared" si="86"/>
        <v>#VALUE!</v>
      </c>
      <c r="M1363" s="26">
        <f t="shared" si="87"/>
        <v>0.80303030303030298</v>
      </c>
      <c r="N1363" s="22">
        <f>IFERROR(VLOOKUP(A1363,'Base ATR'!$1:$1048576,2,0),"")</f>
        <v>46185.719444444447</v>
      </c>
      <c r="O1363" s="23">
        <f t="shared" ca="1" si="88"/>
        <v>40.280555555553292</v>
      </c>
      <c r="P1363" t="str">
        <f t="shared" si="89"/>
        <v>SOBRE MERCADO</v>
      </c>
      <c r="R1363" t="e">
        <f>VLOOKUP(A1363,FORMULA!A:A,1,0)</f>
        <v>#N/A</v>
      </c>
    </row>
    <row r="1364" spans="1:18" x14ac:dyDescent="0.3">
      <c r="A1364" t="s">
        <v>8637</v>
      </c>
      <c r="B1364" t="str">
        <f>IFERROR(VLOOKUP(A1364,'Base ATP'!$1:$1048576,3,0),"")</f>
        <v>BAIC</v>
      </c>
      <c r="C1364" s="19" t="str">
        <f>IFERROR(VLOOKUP(A1364,'Base ATP'!$1:$1048576,4,0),"")</f>
        <v>X55</v>
      </c>
      <c r="D1364" s="20">
        <v>12400000</v>
      </c>
      <c r="E1364" s="20">
        <v>10000000</v>
      </c>
      <c r="F1364" s="13" t="s">
        <v>4033</v>
      </c>
      <c r="G1364" s="13">
        <f>IFERROR(IF($F1364="ALTA",$D1364*1.03,
IF($F1364="MEDIA",$D1364*1,
IF($F1364="BAJA",$D1364*0.92,
IF($F1364="LIQUIDAR",_xlfn.XLOOKUP(A1364,Rotación!$A:$A,Rotación!$O:$O,0,0,-1),"")))),"")</f>
        <v>12400000</v>
      </c>
      <c r="H1364" s="13">
        <f>IFERROR(IF($F1364="ALTA",$D1364*1,
IF($F1364="MEDIA",$D1364*0.97,
IF($F1364="BAJA",$D1364*0.9,
IF($F1364="LIQUIDAR",_xlfn.XLOOKUP(A1364,Rotación!$A:$A,Rotación!$O:$O,0,0,-1),"")))),"")</f>
        <v>12028000</v>
      </c>
      <c r="I1364" s="13">
        <f>IFERROR(IF($F1364="ALTA",$D1364*0.97,
IF($F1364="MEDIA",$D1364*0.94,
IF($F1364="BAJA",$D1364*0.87,
IF($F1364="LIQUIDAR",_xlfn.XLOOKUP(A1364,Rotación!$A:$A,Rotación!$O:$O,0,0,-1),"")))),"")</f>
        <v>11656000</v>
      </c>
      <c r="J1364" s="13">
        <f>IFERROR(IF($F1364="ALTA",$D1364*0.94,
IF($F1364="MEDIA",$D1364*0.9,
IF($F1364="BAJA",$D1364*0.85,
IF($F1364="LIQUIDAR",_xlfn.XLOOKUP(A1364,Rotación!$A:$A,Rotación!$O:$O,0,0,-1),"")))),"")</f>
        <v>11160000</v>
      </c>
      <c r="K1364" s="13" t="str">
        <f>_xlfn.XLOOKUP(A1364,Rotación!$A:$A,Rotación!$P:$P,"",0,-1)</f>
        <v/>
      </c>
      <c r="L1364" s="25" t="e">
        <f t="shared" si="86"/>
        <v>#VALUE!</v>
      </c>
      <c r="M1364" s="26">
        <f t="shared" si="87"/>
        <v>0.80645161290322576</v>
      </c>
      <c r="N1364" s="22">
        <f>IFERROR(VLOOKUP(A1364,'Base ATR'!$1:$1048576,2,0),"")</f>
        <v>46175.759027777778</v>
      </c>
      <c r="O1364" s="23">
        <f t="shared" ca="1" si="88"/>
        <v>50.240972222221899</v>
      </c>
      <c r="P1364" t="str">
        <f t="shared" si="89"/>
        <v>SOBRE MERCADO</v>
      </c>
      <c r="R1364" t="e">
        <f>VLOOKUP(A1364,FORMULA!A:A,1,0)</f>
        <v>#N/A</v>
      </c>
    </row>
    <row r="1365" spans="1:18" x14ac:dyDescent="0.3">
      <c r="A1365" t="s">
        <v>8695</v>
      </c>
      <c r="B1365" t="str">
        <f>IFERROR(VLOOKUP(A1365,'Base ATP'!$1:$1048576,3,0),"")</f>
        <v/>
      </c>
      <c r="C1365" s="19" t="str">
        <f>IFERROR(VLOOKUP(A1365,'Base ATP'!$1:$1048576,4,0),"")</f>
        <v/>
      </c>
      <c r="D1365" s="20">
        <v>14800000</v>
      </c>
      <c r="E1365" s="20">
        <v>11500000</v>
      </c>
      <c r="F1365" s="13" t="s">
        <v>4033</v>
      </c>
      <c r="G1365" s="13">
        <f>IFERROR(IF($F1365="ALTA",$D1365*1.03,
IF($F1365="MEDIA",$D1365*1,
IF($F1365="BAJA",$D1365*0.92,
IF($F1365="LIQUIDAR",_xlfn.XLOOKUP(A1365,Rotación!$A:$A,Rotación!$O:$O,0,0,-1),"")))),"")</f>
        <v>14800000</v>
      </c>
      <c r="H1365" s="13">
        <f>IFERROR(IF($F1365="ALTA",$D1365*1,
IF($F1365="MEDIA",$D1365*0.97,
IF($F1365="BAJA",$D1365*0.9,
IF($F1365="LIQUIDAR",_xlfn.XLOOKUP(A1365,Rotación!$A:$A,Rotación!$O:$O,0,0,-1),"")))),"")</f>
        <v>14356000</v>
      </c>
      <c r="I1365" s="13">
        <f>IFERROR(IF($F1365="ALTA",$D1365*0.97,
IF($F1365="MEDIA",$D1365*0.94,
IF($F1365="BAJA",$D1365*0.87,
IF($F1365="LIQUIDAR",_xlfn.XLOOKUP(A1365,Rotación!$A:$A,Rotación!$O:$O,0,0,-1),"")))),"")</f>
        <v>13912000</v>
      </c>
      <c r="J1365" s="13">
        <f>IFERROR(IF($F1365="ALTA",$D1365*0.94,
IF($F1365="MEDIA",$D1365*0.9,
IF($F1365="BAJA",$D1365*0.85,
IF($F1365="LIQUIDAR",_xlfn.XLOOKUP(A1365,Rotación!$A:$A,Rotación!$O:$O,0,0,-1),"")))),"")</f>
        <v>13320000</v>
      </c>
      <c r="K1365" s="13" t="str">
        <f>_xlfn.XLOOKUP(A1365,Rotación!$A:$A,Rotación!$P:$P,"",0,-1)</f>
        <v/>
      </c>
      <c r="L1365" s="25" t="e">
        <f t="shared" si="86"/>
        <v>#VALUE!</v>
      </c>
      <c r="M1365" s="26">
        <f t="shared" si="87"/>
        <v>0.77702702702702697</v>
      </c>
      <c r="N1365" s="22">
        <f>IFERROR(VLOOKUP(A1365,'Base ATR'!$1:$1048576,2,0),"")</f>
        <v>46176.696527777778</v>
      </c>
      <c r="O1365" s="23">
        <f t="shared" ca="1" si="88"/>
        <v>49.303472222221899</v>
      </c>
      <c r="P1365" t="str">
        <f t="shared" si="89"/>
        <v>SOBRE MERCADO</v>
      </c>
      <c r="R1365" t="e">
        <f>VLOOKUP(A1365,FORMULA!A:A,1,0)</f>
        <v>#N/A</v>
      </c>
    </row>
    <row r="1366" spans="1:18" x14ac:dyDescent="0.3">
      <c r="A1366" t="s">
        <v>9496</v>
      </c>
      <c r="B1366" t="str">
        <f>IFERROR(VLOOKUP(A1366,'Base ATP'!$1:$1048576,3,0),"")</f>
        <v>PEUGEOT</v>
      </c>
      <c r="C1366" s="19">
        <f>IFERROR(VLOOKUP(A1366,'Base ATP'!$1:$1048576,4,0),"")</f>
        <v>5008</v>
      </c>
      <c r="D1366" s="20">
        <v>17000000</v>
      </c>
      <c r="E1366" s="20">
        <v>13400000</v>
      </c>
      <c r="F1366" s="13" t="s">
        <v>5398</v>
      </c>
      <c r="G1366" s="13">
        <f>IFERROR(IF($F1366="ALTA",$D1366*1.03,
IF($F1366="MEDIA",$D1366*1,
IF($F1366="BAJA",$D1366*0.92,
IF($F1366="LIQUIDAR",_xlfn.XLOOKUP(A1366,Rotación!$A:$A,Rotación!$O:$O,0,0,-1),"")))),"")</f>
        <v>15640000</v>
      </c>
      <c r="H1366" s="13">
        <f>IFERROR(IF($F1366="ALTA",$D1366*1,
IF($F1366="MEDIA",$D1366*0.97,
IF($F1366="BAJA",$D1366*0.9,
IF($F1366="LIQUIDAR",_xlfn.XLOOKUP(A1366,Rotación!$A:$A,Rotación!$O:$O,0,0,-1),"")))),"")</f>
        <v>15300000</v>
      </c>
      <c r="I1366" s="13">
        <f>IFERROR(IF($F1366="ALTA",$D1366*0.97,
IF($F1366="MEDIA",$D1366*0.94,
IF($F1366="BAJA",$D1366*0.87,
IF($F1366="LIQUIDAR",_xlfn.XLOOKUP(A1366,Rotación!$A:$A,Rotación!$O:$O,0,0,-1),"")))),"")</f>
        <v>14790000</v>
      </c>
      <c r="J1366" s="13">
        <f>IFERROR(IF($F1366="ALTA",$D1366*0.94,
IF($F1366="MEDIA",$D1366*0.9,
IF($F1366="BAJA",$D1366*0.85,
IF($F1366="LIQUIDAR",_xlfn.XLOOKUP(A1366,Rotación!$A:$A,Rotación!$O:$O,0,0,-1),"")))),"")</f>
        <v>14450000</v>
      </c>
      <c r="K1366" s="13" t="str">
        <f>_xlfn.XLOOKUP(A1366,Rotación!$A:$A,Rotación!$P:$P,"",0,-1)</f>
        <v/>
      </c>
      <c r="L1366" s="25" t="e">
        <f t="shared" si="86"/>
        <v>#VALUE!</v>
      </c>
      <c r="M1366" s="26">
        <f t="shared" si="87"/>
        <v>0.78823529411764703</v>
      </c>
      <c r="N1366" s="22" t="str">
        <f>IFERROR(VLOOKUP(A1366,'Base ATR'!$1:$1048576,2,0),"")</f>
        <v/>
      </c>
      <c r="O1366" s="23" t="str">
        <f t="shared" ca="1" si="88"/>
        <v/>
      </c>
      <c r="P1366" t="str">
        <f t="shared" si="89"/>
        <v/>
      </c>
      <c r="R1366" t="e">
        <f>VLOOKUP(A1366,FORMULA!A:A,1,0)</f>
        <v>#N/A</v>
      </c>
    </row>
    <row r="1367" spans="1:18" x14ac:dyDescent="0.3">
      <c r="A1367" t="s">
        <v>9499</v>
      </c>
      <c r="B1367" t="str">
        <f>IFERROR(VLOOKUP(A1367,'Base ATP'!$1:$1048576,3,0),"")</f>
        <v>CITROEN</v>
      </c>
      <c r="C1367" s="19" t="str">
        <f>IFERROR(VLOOKUP(A1367,'Base ATP'!$1:$1048576,4,0),"")</f>
        <v>NEW C3</v>
      </c>
      <c r="D1367" s="20">
        <v>9600000</v>
      </c>
      <c r="E1367" s="20">
        <v>8000000</v>
      </c>
      <c r="F1367" s="13" t="s">
        <v>5398</v>
      </c>
      <c r="G1367" s="13">
        <f>IFERROR(IF($F1367="ALTA",$D1367*1.03,
IF($F1367="MEDIA",$D1367*1,
IF($F1367="BAJA",$D1367*0.92,
IF($F1367="LIQUIDAR",_xlfn.XLOOKUP(A1367,Rotación!$A:$A,Rotación!$O:$O,0,0,-1),"")))),"")</f>
        <v>8832000</v>
      </c>
      <c r="H1367" s="13">
        <f>IFERROR(IF($F1367="ALTA",$D1367*1,
IF($F1367="MEDIA",$D1367*0.97,
IF($F1367="BAJA",$D1367*0.9,
IF($F1367="LIQUIDAR",_xlfn.XLOOKUP(A1367,Rotación!$A:$A,Rotación!$O:$O,0,0,-1),"")))),"")</f>
        <v>8640000</v>
      </c>
      <c r="I1367" s="13">
        <f>IFERROR(IF($F1367="ALTA",$D1367*0.97,
IF($F1367="MEDIA",$D1367*0.94,
IF($F1367="BAJA",$D1367*0.87,
IF($F1367="LIQUIDAR",_xlfn.XLOOKUP(A1367,Rotación!$A:$A,Rotación!$O:$O,0,0,-1),"")))),"")</f>
        <v>8352000</v>
      </c>
      <c r="J1367" s="13">
        <f>IFERROR(IF($F1367="ALTA",$D1367*0.94,
IF($F1367="MEDIA",$D1367*0.9,
IF($F1367="BAJA",$D1367*0.85,
IF($F1367="LIQUIDAR",_xlfn.XLOOKUP(A1367,Rotación!$A:$A,Rotación!$O:$O,0,0,-1),"")))),"")</f>
        <v>8160000</v>
      </c>
      <c r="K1367" s="13" t="str">
        <f>_xlfn.XLOOKUP(A1367,Rotación!$A:$A,Rotación!$P:$P,"",0,-1)</f>
        <v/>
      </c>
      <c r="L1367" s="25" t="e">
        <f t="shared" si="86"/>
        <v>#VALUE!</v>
      </c>
      <c r="M1367" s="26">
        <f t="shared" si="87"/>
        <v>0.83333333333333337</v>
      </c>
      <c r="N1367" s="22" t="str">
        <f>IFERROR(VLOOKUP(A1367,'Base ATR'!$1:$1048576,2,0),"")</f>
        <v/>
      </c>
      <c r="O1367" s="23" t="str">
        <f t="shared" ca="1" si="88"/>
        <v/>
      </c>
      <c r="P1367" t="str">
        <f t="shared" si="89"/>
        <v/>
      </c>
      <c r="R1367" t="e">
        <f>VLOOKUP(A1367,FORMULA!A:A,1,0)</f>
        <v>#N/A</v>
      </c>
    </row>
    <row r="1368" spans="1:18" x14ac:dyDescent="0.3">
      <c r="A1368" t="s">
        <v>9501</v>
      </c>
      <c r="B1368" t="str">
        <f>IFERROR(VLOOKUP(A1368,'Base ATP'!$1:$1048576,3,0),"")</f>
        <v>KIA</v>
      </c>
      <c r="C1368" s="19" t="str">
        <f>IFERROR(VLOOKUP(A1368,'Base ATP'!$1:$1048576,4,0),"")</f>
        <v>SOLUTO</v>
      </c>
      <c r="D1368" s="20">
        <v>7200000</v>
      </c>
      <c r="E1368" s="20">
        <v>6100000</v>
      </c>
      <c r="F1368" s="13" t="s">
        <v>5397</v>
      </c>
      <c r="G1368" s="13">
        <f>IFERROR(IF($F1368="ALTA",$D1368*1.03,
IF($F1368="MEDIA",$D1368*1,
IF($F1368="BAJA",$D1368*0.92,
IF($F1368="LIQUIDAR",_xlfn.XLOOKUP(A1368,Rotación!$A:$A,Rotación!$O:$O,0,0,-1),"")))),"")</f>
        <v>7416000</v>
      </c>
      <c r="H1368" s="13">
        <f>IFERROR(IF($F1368="ALTA",$D1368*1,
IF($F1368="MEDIA",$D1368*0.97,
IF($F1368="BAJA",$D1368*0.9,
IF($F1368="LIQUIDAR",_xlfn.XLOOKUP(A1368,Rotación!$A:$A,Rotación!$O:$O,0,0,-1),"")))),"")</f>
        <v>7200000</v>
      </c>
      <c r="I1368" s="13">
        <f>IFERROR(IF($F1368="ALTA",$D1368*0.97,
IF($F1368="MEDIA",$D1368*0.94,
IF($F1368="BAJA",$D1368*0.87,
IF($F1368="LIQUIDAR",_xlfn.XLOOKUP(A1368,Rotación!$A:$A,Rotación!$O:$O,0,0,-1),"")))),"")</f>
        <v>6984000</v>
      </c>
      <c r="J1368" s="13">
        <f>IFERROR(IF($F1368="ALTA",$D1368*0.94,
IF($F1368="MEDIA",$D1368*0.9,
IF($F1368="BAJA",$D1368*0.85,
IF($F1368="LIQUIDAR",_xlfn.XLOOKUP(A1368,Rotación!$A:$A,Rotación!$O:$O,0,0,-1),"")))),"")</f>
        <v>6768000</v>
      </c>
      <c r="K1368" s="13" t="str">
        <f>_xlfn.XLOOKUP(A1368,Rotación!$A:$A,Rotación!$P:$P,"",0,-1)</f>
        <v/>
      </c>
      <c r="L1368" s="25" t="e">
        <f t="shared" si="86"/>
        <v>#VALUE!</v>
      </c>
      <c r="M1368" s="26">
        <f t="shared" si="87"/>
        <v>0.84722222222222221</v>
      </c>
      <c r="N1368" s="22" t="str">
        <f>IFERROR(VLOOKUP(A1368,'Base ATR'!$1:$1048576,2,0),"")</f>
        <v/>
      </c>
      <c r="O1368" s="23" t="str">
        <f t="shared" ca="1" si="88"/>
        <v/>
      </c>
      <c r="P1368" t="str">
        <f t="shared" si="89"/>
        <v/>
      </c>
      <c r="R1368" t="e">
        <f>VLOOKUP(A1368,FORMULA!A:A,1,0)</f>
        <v>#N/A</v>
      </c>
    </row>
    <row r="1369" spans="1:18" x14ac:dyDescent="0.3">
      <c r="A1369" t="s">
        <v>10145</v>
      </c>
      <c r="B1369" t="str">
        <f>IFERROR(VLOOKUP(A1369,'Base ATP'!$1:$1048576,3,0),"")</f>
        <v/>
      </c>
      <c r="C1369" s="19" t="str">
        <f>IFERROR(VLOOKUP(A1369,'Base ATP'!$1:$1048576,4,0),"")</f>
        <v/>
      </c>
      <c r="D1369" s="20">
        <v>20500000</v>
      </c>
      <c r="E1369" s="20">
        <v>15800000</v>
      </c>
      <c r="F1369" s="13" t="s">
        <v>5397</v>
      </c>
      <c r="G1369" s="13">
        <f>IFERROR(IF($F1369="ALTA",$D1369*1.03,
IF($F1369="MEDIA",$D1369*1,
IF($F1369="BAJA",$D1369*0.92,
IF($F1369="LIQUIDAR",_xlfn.XLOOKUP(A1369,Rotación!$A:$A,Rotación!$O:$O,0,0,-1),"")))),"")</f>
        <v>21115000</v>
      </c>
      <c r="H1369" s="13">
        <f>IFERROR(IF($F1369="ALTA",$D1369*1,
IF($F1369="MEDIA",$D1369*0.97,
IF($F1369="BAJA",$D1369*0.9,
IF($F1369="LIQUIDAR",_xlfn.XLOOKUP(A1369,Rotación!$A:$A,Rotación!$O:$O,0,0,-1),"")))),"")</f>
        <v>20500000</v>
      </c>
      <c r="I1369" s="13">
        <f>IFERROR(IF($F1369="ALTA",$D1369*0.97,
IF($F1369="MEDIA",$D1369*0.94,
IF($F1369="BAJA",$D1369*0.87,
IF($F1369="LIQUIDAR",_xlfn.XLOOKUP(A1369,Rotación!$A:$A,Rotación!$O:$O,0,0,-1),"")))),"")</f>
        <v>19885000</v>
      </c>
      <c r="J1369" s="13">
        <f>IFERROR(IF($F1369="ALTA",$D1369*0.94,
IF($F1369="MEDIA",$D1369*0.9,
IF($F1369="BAJA",$D1369*0.85,
IF($F1369="LIQUIDAR",_xlfn.XLOOKUP(A1369,Rotación!$A:$A,Rotación!$O:$O,0,0,-1),"")))),"")</f>
        <v>19270000</v>
      </c>
      <c r="K1369" s="13" t="str">
        <f>_xlfn.XLOOKUP(A1369,Rotación!$A:$A,Rotación!$P:$P,"",0,-1)</f>
        <v/>
      </c>
      <c r="L1369" s="25" t="e">
        <f t="shared" si="86"/>
        <v>#VALUE!</v>
      </c>
      <c r="M1369" s="26">
        <f t="shared" si="87"/>
        <v>0.77073170731707319</v>
      </c>
      <c r="N1369" s="22" t="str">
        <f>IFERROR(VLOOKUP(A1369,'Base ATR'!$1:$1048576,2,0),"")</f>
        <v/>
      </c>
      <c r="O1369" s="23" t="str">
        <f t="shared" ca="1" si="88"/>
        <v/>
      </c>
      <c r="P1369" t="str">
        <f t="shared" si="89"/>
        <v/>
      </c>
      <c r="R1369" t="e">
        <f>VLOOKUP(A1369,FORMULA!A:A,1,0)</f>
        <v>#N/A</v>
      </c>
    </row>
    <row r="1370" spans="1:18" x14ac:dyDescent="0.3">
      <c r="A1370" t="s">
        <v>6554</v>
      </c>
      <c r="B1370" t="str">
        <f>IFERROR(VLOOKUP(A1370,'Base ATP'!$1:$1048576,3,0),"")</f>
        <v>JAC</v>
      </c>
      <c r="C1370" s="19" t="str">
        <f>IFERROR(VLOOKUP(A1370,'Base ATP'!$1:$1048576,4,0),"")</f>
        <v>NEW T8 PRO</v>
      </c>
      <c r="D1370" s="20">
        <v>17500000</v>
      </c>
      <c r="E1370" s="20">
        <v>13000000</v>
      </c>
      <c r="F1370" s="13" t="s">
        <v>5397</v>
      </c>
      <c r="G1370" s="13">
        <f>IFERROR(IF($F1370="ALTA",$D1370*1.03,
IF($F1370="MEDIA",$D1370*1,
IF($F1370="BAJA",$D1370*0.92,
IF($F1370="LIQUIDAR",_xlfn.XLOOKUP(A1370,Rotación!$A:$A,Rotación!$O:$O,0,0,-1),"")))),"")</f>
        <v>18025000</v>
      </c>
      <c r="H1370" s="13">
        <f>IFERROR(IF($F1370="ALTA",$D1370*1,
IF($F1370="MEDIA",$D1370*0.97,
IF($F1370="BAJA",$D1370*0.9,
IF($F1370="LIQUIDAR",_xlfn.XLOOKUP(A1370,Rotación!$A:$A,Rotación!$O:$O,0,0,-1),"")))),"")</f>
        <v>17500000</v>
      </c>
      <c r="I1370" s="13">
        <f>IFERROR(IF($F1370="ALTA",$D1370*0.97,
IF($F1370="MEDIA",$D1370*0.94,
IF($F1370="BAJA",$D1370*0.87,
IF($F1370="LIQUIDAR",_xlfn.XLOOKUP(A1370,Rotación!$A:$A,Rotación!$O:$O,0,0,-1),"")))),"")</f>
        <v>16975000</v>
      </c>
      <c r="J1370" s="13">
        <f>IFERROR(IF($F1370="ALTA",$D1370*0.94,
IF($F1370="MEDIA",$D1370*0.9,
IF($F1370="BAJA",$D1370*0.85,
IF($F1370="LIQUIDAR",_xlfn.XLOOKUP(A1370,Rotación!$A:$A,Rotación!$O:$O,0,0,-1),"")))),"")</f>
        <v>16449999.999999998</v>
      </c>
      <c r="K1370" s="13">
        <f>_xlfn.XLOOKUP(A1370,Rotación!$A:$A,Rotación!$P:$P,"",0,-1)</f>
        <v>18990000</v>
      </c>
      <c r="L1370" s="25">
        <f t="shared" si="86"/>
        <v>1490000</v>
      </c>
      <c r="M1370" s="26">
        <f t="shared" si="87"/>
        <v>0.74285714285714288</v>
      </c>
      <c r="N1370" s="22" t="str">
        <f>IFERROR(VLOOKUP(A1370,'Base ATR'!$1:$1048576,2,0),"")</f>
        <v/>
      </c>
      <c r="O1370" s="23" t="str">
        <f t="shared" ca="1" si="88"/>
        <v/>
      </c>
      <c r="P1370" t="str">
        <f t="shared" si="89"/>
        <v/>
      </c>
      <c r="R1370" t="e">
        <f>VLOOKUP(A1370,FORMULA!A:A,1,0)</f>
        <v>#N/A</v>
      </c>
    </row>
    <row r="1371" spans="1:18" x14ac:dyDescent="0.3">
      <c r="A1371" t="s">
        <v>9507</v>
      </c>
      <c r="B1371" t="str">
        <f>IFERROR(VLOOKUP(A1371,'Base ATP'!$1:$1048576,3,0),"")</f>
        <v>SUBARU</v>
      </c>
      <c r="C1371" s="19" t="str">
        <f>IFERROR(VLOOKUP(A1371,'Base ATP'!$1:$1048576,4,0),"")</f>
        <v>OUTBACK</v>
      </c>
      <c r="D1371" s="20">
        <v>23400000</v>
      </c>
      <c r="E1371" s="20">
        <v>19500000</v>
      </c>
      <c r="F1371" s="13" t="s">
        <v>4033</v>
      </c>
      <c r="G1371" s="13">
        <f>IFERROR(IF($F1371="ALTA",$D1371*1.03,
IF($F1371="MEDIA",$D1371*1,
IF($F1371="BAJA",$D1371*0.92,
IF($F1371="LIQUIDAR",_xlfn.XLOOKUP(A1371,Rotación!$A:$A,Rotación!$O:$O,0,0,-1),"")))),"")</f>
        <v>23400000</v>
      </c>
      <c r="H1371" s="13">
        <f>IFERROR(IF($F1371="ALTA",$D1371*1,
IF($F1371="MEDIA",$D1371*0.97,
IF($F1371="BAJA",$D1371*0.9,
IF($F1371="LIQUIDAR",_xlfn.XLOOKUP(A1371,Rotación!$A:$A,Rotación!$O:$O,0,0,-1),"")))),"")</f>
        <v>22698000</v>
      </c>
      <c r="I1371" s="13">
        <f>IFERROR(IF($F1371="ALTA",$D1371*0.97,
IF($F1371="MEDIA",$D1371*0.94,
IF($F1371="BAJA",$D1371*0.87,
IF($F1371="LIQUIDAR",_xlfn.XLOOKUP(A1371,Rotación!$A:$A,Rotación!$O:$O,0,0,-1),"")))),"")</f>
        <v>21996000</v>
      </c>
      <c r="J1371" s="13">
        <f>IFERROR(IF($F1371="ALTA",$D1371*0.94,
IF($F1371="MEDIA",$D1371*0.9,
IF($F1371="BAJA",$D1371*0.85,
IF($F1371="LIQUIDAR",_xlfn.XLOOKUP(A1371,Rotación!$A:$A,Rotación!$O:$O,0,0,-1),"")))),"")</f>
        <v>21060000</v>
      </c>
      <c r="K1371" s="13">
        <f>_xlfn.XLOOKUP(A1371,Rotación!$A:$A,Rotación!$P:$P,"",0,-1)</f>
        <v>23290000</v>
      </c>
      <c r="L1371" s="25">
        <f t="shared" si="86"/>
        <v>-110000</v>
      </c>
      <c r="M1371" s="26">
        <f t="shared" si="87"/>
        <v>0.83333333333333337</v>
      </c>
      <c r="N1371" s="22">
        <f>IFERROR(VLOOKUP(A1371,'Base ATR'!$1:$1048576,2,0),"")</f>
        <v>46197.668055555558</v>
      </c>
      <c r="O1371" s="23">
        <f t="shared" ca="1" si="88"/>
        <v>28.331944444442343</v>
      </c>
      <c r="P1371" t="str">
        <f t="shared" si="89"/>
        <v>BAJO MERCADO</v>
      </c>
      <c r="R1371" t="e">
        <f>VLOOKUP(A1371,FORMULA!A:A,1,0)</f>
        <v>#N/A</v>
      </c>
    </row>
    <row r="1372" spans="1:18" x14ac:dyDescent="0.3">
      <c r="A1372" t="s">
        <v>9510</v>
      </c>
      <c r="B1372" t="str">
        <f>IFERROR(VLOOKUP(A1372,'Base ATP'!$1:$1048576,3,0),"")</f>
        <v>VOLKSWAGEN</v>
      </c>
      <c r="C1372" s="19" t="str">
        <f>IFERROR(VLOOKUP(A1372,'Base ATP'!$1:$1048576,4,0),"")</f>
        <v>NIVUS</v>
      </c>
      <c r="D1372" s="20">
        <v>15400000</v>
      </c>
      <c r="E1372" s="20">
        <v>12300000</v>
      </c>
      <c r="F1372" s="13" t="s">
        <v>4033</v>
      </c>
      <c r="G1372" s="13">
        <f>IFERROR(IF($F1372="ALTA",$D1372*1.03,
IF($F1372="MEDIA",$D1372*1,
IF($F1372="BAJA",$D1372*0.92,
IF($F1372="LIQUIDAR",_xlfn.XLOOKUP(A1372,Rotación!$A:$A,Rotación!$O:$O,0,0,-1),"")))),"")</f>
        <v>15400000</v>
      </c>
      <c r="H1372" s="13">
        <f>IFERROR(IF($F1372="ALTA",$D1372*1,
IF($F1372="MEDIA",$D1372*0.97,
IF($F1372="BAJA",$D1372*0.9,
IF($F1372="LIQUIDAR",_xlfn.XLOOKUP(A1372,Rotación!$A:$A,Rotación!$O:$O,0,0,-1),"")))),"")</f>
        <v>14938000</v>
      </c>
      <c r="I1372" s="13">
        <f>IFERROR(IF($F1372="ALTA",$D1372*0.97,
IF($F1372="MEDIA",$D1372*0.94,
IF($F1372="BAJA",$D1372*0.87,
IF($F1372="LIQUIDAR",_xlfn.XLOOKUP(A1372,Rotación!$A:$A,Rotación!$O:$O,0,0,-1),"")))),"")</f>
        <v>14476000</v>
      </c>
      <c r="J1372" s="13">
        <f>IFERROR(IF($F1372="ALTA",$D1372*0.94,
IF($F1372="MEDIA",$D1372*0.9,
IF($F1372="BAJA",$D1372*0.85,
IF($F1372="LIQUIDAR",_xlfn.XLOOKUP(A1372,Rotación!$A:$A,Rotación!$O:$O,0,0,-1),"")))),"")</f>
        <v>13860000</v>
      </c>
      <c r="K1372" s="13" t="str">
        <f>_xlfn.XLOOKUP(A1372,Rotación!$A:$A,Rotación!$P:$P,"",0,-1)</f>
        <v/>
      </c>
      <c r="L1372" s="25" t="e">
        <f t="shared" si="86"/>
        <v>#VALUE!</v>
      </c>
      <c r="M1372" s="26">
        <f t="shared" si="87"/>
        <v>0.79870129870129869</v>
      </c>
      <c r="N1372" s="22" t="str">
        <f>IFERROR(VLOOKUP(A1372,'Base ATR'!$1:$1048576,2,0),"")</f>
        <v/>
      </c>
      <c r="O1372" s="23" t="str">
        <f t="shared" ca="1" si="88"/>
        <v/>
      </c>
      <c r="P1372" t="str">
        <f t="shared" si="89"/>
        <v/>
      </c>
      <c r="R1372" t="e">
        <f>VLOOKUP(A1372,FORMULA!A:A,1,0)</f>
        <v>#N/A</v>
      </c>
    </row>
    <row r="1373" spans="1:18" x14ac:dyDescent="0.3">
      <c r="A1373" t="s">
        <v>9516</v>
      </c>
      <c r="B1373" t="str">
        <f>IFERROR(VLOOKUP(A1373,'Base ATP'!$1:$1048576,3,0),"")</f>
        <v>MITSUBISHI</v>
      </c>
      <c r="C1373" s="19" t="str">
        <f>IFERROR(VLOOKUP(A1373,'Base ATP'!$1:$1048576,4,0),"")</f>
        <v>L200</v>
      </c>
      <c r="D1373" s="20">
        <v>18700000</v>
      </c>
      <c r="E1373" s="20">
        <v>15000000</v>
      </c>
      <c r="F1373" s="13" t="s">
        <v>4033</v>
      </c>
      <c r="G1373" s="13">
        <f>IFERROR(IF($F1373="ALTA",$D1373*1.03,
IF($F1373="MEDIA",$D1373*1,
IF($F1373="BAJA",$D1373*0.92,
IF($F1373="LIQUIDAR",_xlfn.XLOOKUP(A1373,Rotación!$A:$A,Rotación!$O:$O,0,0,-1),"")))),"")</f>
        <v>18700000</v>
      </c>
      <c r="H1373" s="13">
        <f>IFERROR(IF($F1373="ALTA",$D1373*1,
IF($F1373="MEDIA",$D1373*0.97,
IF($F1373="BAJA",$D1373*0.9,
IF($F1373="LIQUIDAR",_xlfn.XLOOKUP(A1373,Rotación!$A:$A,Rotación!$O:$O,0,0,-1),"")))),"")</f>
        <v>18139000</v>
      </c>
      <c r="I1373" s="13">
        <f>IFERROR(IF($F1373="ALTA",$D1373*0.97,
IF($F1373="MEDIA",$D1373*0.94,
IF($F1373="BAJA",$D1373*0.87,
IF($F1373="LIQUIDAR",_xlfn.XLOOKUP(A1373,Rotación!$A:$A,Rotación!$O:$O,0,0,-1),"")))),"")</f>
        <v>17578000</v>
      </c>
      <c r="J1373" s="13">
        <f>IFERROR(IF($F1373="ALTA",$D1373*0.94,
IF($F1373="MEDIA",$D1373*0.9,
IF($F1373="BAJA",$D1373*0.85,
IF($F1373="LIQUIDAR",_xlfn.XLOOKUP(A1373,Rotación!$A:$A,Rotación!$O:$O,0,0,-1),"")))),"")</f>
        <v>16830000</v>
      </c>
      <c r="K1373" s="13" t="str">
        <f>_xlfn.XLOOKUP(A1373,Rotación!$A:$A,Rotación!$P:$P,"",0,-1)</f>
        <v/>
      </c>
      <c r="L1373" s="25" t="e">
        <f t="shared" si="86"/>
        <v>#VALUE!</v>
      </c>
      <c r="M1373" s="26">
        <f t="shared" si="87"/>
        <v>0.80213903743315507</v>
      </c>
      <c r="N1373" s="22" t="str">
        <f>IFERROR(VLOOKUP(A1373,'Base ATR'!$1:$1048576,2,0),"")</f>
        <v/>
      </c>
      <c r="O1373" s="23" t="str">
        <f t="shared" ca="1" si="88"/>
        <v/>
      </c>
      <c r="P1373" t="str">
        <f t="shared" si="89"/>
        <v/>
      </c>
      <c r="R1373" t="e">
        <f>VLOOKUP(A1373,FORMULA!A:A,1,0)</f>
        <v>#N/A</v>
      </c>
    </row>
    <row r="1374" spans="1:18" x14ac:dyDescent="0.3">
      <c r="A1374" t="s">
        <v>9519</v>
      </c>
      <c r="B1374" t="str">
        <f>IFERROR(VLOOKUP(A1374,'Base ATP'!$1:$1048576,3,0),"")</f>
        <v>CHEVROLET</v>
      </c>
      <c r="C1374" s="19" t="str">
        <f>IFERROR(VLOOKUP(A1374,'Base ATP'!$1:$1048576,4,0),"")</f>
        <v>CAPTIVA</v>
      </c>
      <c r="D1374" s="20">
        <v>12800000</v>
      </c>
      <c r="E1374" s="20">
        <v>10500000</v>
      </c>
      <c r="F1374" s="13" t="s">
        <v>4033</v>
      </c>
      <c r="G1374" s="13">
        <f>IFERROR(IF($F1374="ALTA",$D1374*1.03,
IF($F1374="MEDIA",$D1374*1,
IF($F1374="BAJA",$D1374*0.92,
IF($F1374="LIQUIDAR",_xlfn.XLOOKUP(A1374,Rotación!$A:$A,Rotación!$O:$O,0,0,-1),"")))),"")</f>
        <v>12800000</v>
      </c>
      <c r="H1374" s="13">
        <f>IFERROR(IF($F1374="ALTA",$D1374*1,
IF($F1374="MEDIA",$D1374*0.97,
IF($F1374="BAJA",$D1374*0.9,
IF($F1374="LIQUIDAR",_xlfn.XLOOKUP(A1374,Rotación!$A:$A,Rotación!$O:$O,0,0,-1),"")))),"")</f>
        <v>12416000</v>
      </c>
      <c r="I1374" s="13">
        <f>IFERROR(IF($F1374="ALTA",$D1374*0.97,
IF($F1374="MEDIA",$D1374*0.94,
IF($F1374="BAJA",$D1374*0.87,
IF($F1374="LIQUIDAR",_xlfn.XLOOKUP(A1374,Rotación!$A:$A,Rotación!$O:$O,0,0,-1),"")))),"")</f>
        <v>12032000</v>
      </c>
      <c r="J1374" s="13">
        <f>IFERROR(IF($F1374="ALTA",$D1374*0.94,
IF($F1374="MEDIA",$D1374*0.9,
IF($F1374="BAJA",$D1374*0.85,
IF($F1374="LIQUIDAR",_xlfn.XLOOKUP(A1374,Rotación!$A:$A,Rotación!$O:$O,0,0,-1),"")))),"")</f>
        <v>11520000</v>
      </c>
      <c r="K1374" s="13" t="str">
        <f>_xlfn.XLOOKUP(A1374,Rotación!$A:$A,Rotación!$P:$P,"",0,-1)</f>
        <v/>
      </c>
      <c r="L1374" s="25" t="e">
        <f t="shared" si="86"/>
        <v>#VALUE!</v>
      </c>
      <c r="M1374" s="26">
        <f t="shared" si="87"/>
        <v>0.8203125</v>
      </c>
      <c r="N1374" s="22" t="str">
        <f>IFERROR(VLOOKUP(A1374,'Base ATR'!$1:$1048576,2,0),"")</f>
        <v/>
      </c>
      <c r="O1374" s="23" t="str">
        <f t="shared" ca="1" si="88"/>
        <v/>
      </c>
      <c r="P1374" t="str">
        <f t="shared" si="89"/>
        <v/>
      </c>
      <c r="R1374" t="e">
        <f>VLOOKUP(A1374,FORMULA!A:A,1,0)</f>
        <v>#N/A</v>
      </c>
    </row>
    <row r="1375" spans="1:18" x14ac:dyDescent="0.3">
      <c r="A1375" t="s">
        <v>9521</v>
      </c>
      <c r="B1375" t="str">
        <f>IFERROR(VLOOKUP(A1375,'Base ATP'!$1:$1048576,3,0),"")</f>
        <v>JMC</v>
      </c>
      <c r="C1375" s="19" t="str">
        <f>IFERROR(VLOOKUP(A1375,'Base ATP'!$1:$1048576,4,0),"")</f>
        <v>VIGUS</v>
      </c>
      <c r="D1375" s="20">
        <v>9700000</v>
      </c>
      <c r="E1375" s="20">
        <v>7800000</v>
      </c>
      <c r="F1375" s="13" t="s">
        <v>4033</v>
      </c>
      <c r="G1375" s="13">
        <f>IFERROR(IF($F1375="ALTA",$D1375*1.03,
IF($F1375="MEDIA",$D1375*1,
IF($F1375="BAJA",$D1375*0.92,
IF($F1375="LIQUIDAR",_xlfn.XLOOKUP(A1375,Rotación!$A:$A,Rotación!$O:$O,0,0,-1),"")))),"")</f>
        <v>9700000</v>
      </c>
      <c r="H1375" s="13">
        <f>IFERROR(IF($F1375="ALTA",$D1375*1,
IF($F1375="MEDIA",$D1375*0.97,
IF($F1375="BAJA",$D1375*0.9,
IF($F1375="LIQUIDAR",_xlfn.XLOOKUP(A1375,Rotación!$A:$A,Rotación!$O:$O,0,0,-1),"")))),"")</f>
        <v>9409000</v>
      </c>
      <c r="I1375" s="13">
        <f>IFERROR(IF($F1375="ALTA",$D1375*0.97,
IF($F1375="MEDIA",$D1375*0.94,
IF($F1375="BAJA",$D1375*0.87,
IF($F1375="LIQUIDAR",_xlfn.XLOOKUP(A1375,Rotación!$A:$A,Rotación!$O:$O,0,0,-1),"")))),"")</f>
        <v>9118000</v>
      </c>
      <c r="J1375" s="13">
        <f>IFERROR(IF($F1375="ALTA",$D1375*0.94,
IF($F1375="MEDIA",$D1375*0.9,
IF($F1375="BAJA",$D1375*0.85,
IF($F1375="LIQUIDAR",_xlfn.XLOOKUP(A1375,Rotación!$A:$A,Rotación!$O:$O,0,0,-1),"")))),"")</f>
        <v>8730000</v>
      </c>
      <c r="K1375" s="13" t="str">
        <f>_xlfn.XLOOKUP(A1375,Rotación!$A:$A,Rotación!$P:$P,"",0,-1)</f>
        <v/>
      </c>
      <c r="L1375" s="25" t="e">
        <f t="shared" si="86"/>
        <v>#VALUE!</v>
      </c>
      <c r="M1375" s="26">
        <f t="shared" si="87"/>
        <v>0.80412371134020622</v>
      </c>
      <c r="N1375" s="22" t="str">
        <f>IFERROR(VLOOKUP(A1375,'Base ATR'!$1:$1048576,2,0),"")</f>
        <v/>
      </c>
      <c r="O1375" s="23" t="str">
        <f t="shared" ca="1" si="88"/>
        <v/>
      </c>
      <c r="P1375" t="str">
        <f t="shared" si="89"/>
        <v/>
      </c>
      <c r="R1375" t="e">
        <f>VLOOKUP(A1375,FORMULA!A:A,1,0)</f>
        <v>#N/A</v>
      </c>
    </row>
    <row r="1376" spans="1:18" x14ac:dyDescent="0.3">
      <c r="A1376" t="s">
        <v>9524</v>
      </c>
      <c r="B1376" t="str">
        <f>IFERROR(VLOOKUP(A1376,'Base ATP'!$1:$1048576,3,0),"")</f>
        <v>FORD</v>
      </c>
      <c r="C1376" s="19" t="str">
        <f>IFERROR(VLOOKUP(A1376,'Base ATP'!$1:$1048576,4,0),"")</f>
        <v>F-150 NEW</v>
      </c>
      <c r="D1376" s="20">
        <v>33400000</v>
      </c>
      <c r="E1376" s="20">
        <v>27000000</v>
      </c>
      <c r="F1376" s="13" t="s">
        <v>5398</v>
      </c>
      <c r="G1376" s="13">
        <f>IFERROR(IF($F1376="ALTA",$D1376*1.03,
IF($F1376="MEDIA",$D1376*1,
IF($F1376="BAJA",$D1376*0.92,
IF($F1376="LIQUIDAR",_xlfn.XLOOKUP(A1376,Rotación!$A:$A,Rotación!$O:$O,0,0,-1),"")))),"")</f>
        <v>30728000</v>
      </c>
      <c r="H1376" s="13">
        <f>IFERROR(IF($F1376="ALTA",$D1376*1,
IF($F1376="MEDIA",$D1376*0.97,
IF($F1376="BAJA",$D1376*0.9,
IF($F1376="LIQUIDAR",_xlfn.XLOOKUP(A1376,Rotación!$A:$A,Rotación!$O:$O,0,0,-1),"")))),"")</f>
        <v>30060000</v>
      </c>
      <c r="I1376" s="13">
        <f>IFERROR(IF($F1376="ALTA",$D1376*0.97,
IF($F1376="MEDIA",$D1376*0.94,
IF($F1376="BAJA",$D1376*0.87,
IF($F1376="LIQUIDAR",_xlfn.XLOOKUP(A1376,Rotación!$A:$A,Rotación!$O:$O,0,0,-1),"")))),"")</f>
        <v>29058000</v>
      </c>
      <c r="J1376" s="13">
        <f>IFERROR(IF($F1376="ALTA",$D1376*0.94,
IF($F1376="MEDIA",$D1376*0.9,
IF($F1376="BAJA",$D1376*0.85,
IF($F1376="LIQUIDAR",_xlfn.XLOOKUP(A1376,Rotación!$A:$A,Rotación!$O:$O,0,0,-1),"")))),"")</f>
        <v>28390000</v>
      </c>
      <c r="K1376" s="13" t="str">
        <f>_xlfn.XLOOKUP(A1376,Rotación!$A:$A,Rotación!$P:$P,"",0,-1)</f>
        <v/>
      </c>
      <c r="L1376" s="25" t="e">
        <f t="shared" si="86"/>
        <v>#VALUE!</v>
      </c>
      <c r="M1376" s="26">
        <f t="shared" si="87"/>
        <v>0.80838323353293418</v>
      </c>
      <c r="N1376" s="22" t="str">
        <f>IFERROR(VLOOKUP(A1376,'Base ATR'!$1:$1048576,2,0),"")</f>
        <v/>
      </c>
      <c r="O1376" s="23" t="str">
        <f t="shared" ca="1" si="88"/>
        <v/>
      </c>
      <c r="P1376" t="str">
        <f t="shared" si="89"/>
        <v/>
      </c>
      <c r="R1376" t="e">
        <f>VLOOKUP(A1376,FORMULA!A:A,1,0)</f>
        <v>#N/A</v>
      </c>
    </row>
    <row r="1377" spans="1:18" x14ac:dyDescent="0.3">
      <c r="A1377" t="s">
        <v>9526</v>
      </c>
      <c r="B1377" t="str">
        <f>IFERROR(VLOOKUP(A1377,'Base ATP'!$1:$1048576,3,0),"")</f>
        <v>NISSAN</v>
      </c>
      <c r="C1377" s="19" t="str">
        <f>IFERROR(VLOOKUP(A1377,'Base ATP'!$1:$1048576,4,0),"")</f>
        <v>NEW KICKS</v>
      </c>
      <c r="D1377" s="20">
        <v>14500000</v>
      </c>
      <c r="E1377" s="20">
        <v>11900000</v>
      </c>
      <c r="F1377" s="13" t="s">
        <v>5397</v>
      </c>
      <c r="G1377" s="13">
        <f>IFERROR(IF($F1377="ALTA",$D1377*1.03,
IF($F1377="MEDIA",$D1377*1,
IF($F1377="BAJA",$D1377*0.92,
IF($F1377="LIQUIDAR",_xlfn.XLOOKUP(A1377,Rotación!$A:$A,Rotación!$O:$O,0,0,-1),"")))),"")</f>
        <v>14935000</v>
      </c>
      <c r="H1377" s="13">
        <f>IFERROR(IF($F1377="ALTA",$D1377*1,
IF($F1377="MEDIA",$D1377*0.97,
IF($F1377="BAJA",$D1377*0.9,
IF($F1377="LIQUIDAR",_xlfn.XLOOKUP(A1377,Rotación!$A:$A,Rotación!$O:$O,0,0,-1),"")))),"")</f>
        <v>14500000</v>
      </c>
      <c r="I1377" s="13">
        <f>IFERROR(IF($F1377="ALTA",$D1377*0.97,
IF($F1377="MEDIA",$D1377*0.94,
IF($F1377="BAJA",$D1377*0.87,
IF($F1377="LIQUIDAR",_xlfn.XLOOKUP(A1377,Rotación!$A:$A,Rotación!$O:$O,0,0,-1),"")))),"")</f>
        <v>14065000</v>
      </c>
      <c r="J1377" s="13">
        <f>IFERROR(IF($F1377="ALTA",$D1377*0.94,
IF($F1377="MEDIA",$D1377*0.9,
IF($F1377="BAJA",$D1377*0.85,
IF($F1377="LIQUIDAR",_xlfn.XLOOKUP(A1377,Rotación!$A:$A,Rotación!$O:$O,0,0,-1),"")))),"")</f>
        <v>13630000</v>
      </c>
      <c r="K1377" s="13" t="str">
        <f>_xlfn.XLOOKUP(A1377,Rotación!$A:$A,Rotación!$P:$P,"",0,-1)</f>
        <v/>
      </c>
      <c r="L1377" s="25" t="e">
        <f t="shared" si="86"/>
        <v>#VALUE!</v>
      </c>
      <c r="M1377" s="26">
        <f t="shared" si="87"/>
        <v>0.82068965517241377</v>
      </c>
      <c r="N1377" s="22" t="str">
        <f>IFERROR(VLOOKUP(A1377,'Base ATR'!$1:$1048576,2,0),"")</f>
        <v/>
      </c>
      <c r="O1377" s="23" t="str">
        <f t="shared" ca="1" si="88"/>
        <v/>
      </c>
      <c r="P1377" t="str">
        <f t="shared" si="89"/>
        <v/>
      </c>
      <c r="R1377" t="e">
        <f>VLOOKUP(A1377,FORMULA!A:A,1,0)</f>
        <v>#N/A</v>
      </c>
    </row>
    <row r="1378" spans="1:18" x14ac:dyDescent="0.3">
      <c r="A1378" t="s">
        <v>9528</v>
      </c>
      <c r="B1378" t="str">
        <f>IFERROR(VLOOKUP(A1378,'Base ATP'!$1:$1048576,3,0),"")</f>
        <v>CHEVROLET</v>
      </c>
      <c r="C1378" s="19" t="str">
        <f>IFERROR(VLOOKUP(A1378,'Base ATP'!$1:$1048576,4,0),"")</f>
        <v>TRAVERSE</v>
      </c>
      <c r="D1378" s="20">
        <v>33700000</v>
      </c>
      <c r="E1378" s="20">
        <v>26500000</v>
      </c>
      <c r="F1378" s="13" t="s">
        <v>5397</v>
      </c>
      <c r="G1378" s="13">
        <f>IFERROR(IF($F1378="ALTA",$D1378*1.03,
IF($F1378="MEDIA",$D1378*1,
IF($F1378="BAJA",$D1378*0.92,
IF($F1378="LIQUIDAR",_xlfn.XLOOKUP(A1378,Rotación!$A:$A,Rotación!$O:$O,0,0,-1),"")))),"")</f>
        <v>34711000</v>
      </c>
      <c r="H1378" s="13">
        <f>IFERROR(IF($F1378="ALTA",$D1378*1,
IF($F1378="MEDIA",$D1378*0.97,
IF($F1378="BAJA",$D1378*0.9,
IF($F1378="LIQUIDAR",_xlfn.XLOOKUP(A1378,Rotación!$A:$A,Rotación!$O:$O,0,0,-1),"")))),"")</f>
        <v>33700000</v>
      </c>
      <c r="I1378" s="13">
        <f>IFERROR(IF($F1378="ALTA",$D1378*0.97,
IF($F1378="MEDIA",$D1378*0.94,
IF($F1378="BAJA",$D1378*0.87,
IF($F1378="LIQUIDAR",_xlfn.XLOOKUP(A1378,Rotación!$A:$A,Rotación!$O:$O,0,0,-1),"")))),"")</f>
        <v>32689000</v>
      </c>
      <c r="J1378" s="13">
        <f>IFERROR(IF($F1378="ALTA",$D1378*0.94,
IF($F1378="MEDIA",$D1378*0.9,
IF($F1378="BAJA",$D1378*0.85,
IF($F1378="LIQUIDAR",_xlfn.XLOOKUP(A1378,Rotación!$A:$A,Rotación!$O:$O,0,0,-1),"")))),"")</f>
        <v>31678000</v>
      </c>
      <c r="K1378" s="13" t="str">
        <f>_xlfn.XLOOKUP(A1378,Rotación!$A:$A,Rotación!$P:$P,"",0,-1)</f>
        <v/>
      </c>
      <c r="L1378" s="25" t="e">
        <f t="shared" si="86"/>
        <v>#VALUE!</v>
      </c>
      <c r="M1378" s="26">
        <f t="shared" si="87"/>
        <v>0.78635014836795247</v>
      </c>
      <c r="N1378" s="22" t="str">
        <f>IFERROR(VLOOKUP(A1378,'Base ATR'!$1:$1048576,2,0),"")</f>
        <v/>
      </c>
      <c r="O1378" s="23" t="str">
        <f t="shared" ca="1" si="88"/>
        <v/>
      </c>
      <c r="P1378" t="str">
        <f t="shared" si="89"/>
        <v/>
      </c>
      <c r="R1378" t="e">
        <f>VLOOKUP(A1378,FORMULA!A:A,1,0)</f>
        <v>#N/A</v>
      </c>
    </row>
    <row r="1379" spans="1:18" x14ac:dyDescent="0.3">
      <c r="A1379" t="s">
        <v>9306</v>
      </c>
      <c r="B1379" t="str">
        <f>IFERROR(VLOOKUP(A1379,'Base ATP'!$1:$1048576,3,0),"")</f>
        <v>PEUGEOT</v>
      </c>
      <c r="C1379" s="19" t="str">
        <f>IFERROR(VLOOKUP(A1379,'Base ATP'!$1:$1048576,4,0),"")</f>
        <v>NUEVO 2008</v>
      </c>
      <c r="D1379" s="20">
        <v>15000000</v>
      </c>
      <c r="E1379" s="20">
        <v>12000000</v>
      </c>
      <c r="F1379" s="13" t="s">
        <v>5397</v>
      </c>
      <c r="G1379" s="13">
        <f>IFERROR(IF($F1379="ALTA",$D1379*1.03,
IF($F1379="MEDIA",$D1379*1,
IF($F1379="BAJA",$D1379*0.92,
IF($F1379="LIQUIDAR",_xlfn.XLOOKUP(A1379,Rotación!$A:$A,Rotación!$O:$O,0,0,-1),"")))),"")</f>
        <v>15450000</v>
      </c>
      <c r="H1379" s="13">
        <f>IFERROR(IF($F1379="ALTA",$D1379*1,
IF($F1379="MEDIA",$D1379*0.97,
IF($F1379="BAJA",$D1379*0.9,
IF($F1379="LIQUIDAR",_xlfn.XLOOKUP(A1379,Rotación!$A:$A,Rotación!$O:$O,0,0,-1),"")))),"")</f>
        <v>15000000</v>
      </c>
      <c r="I1379" s="13">
        <f>IFERROR(IF($F1379="ALTA",$D1379*0.97,
IF($F1379="MEDIA",$D1379*0.94,
IF($F1379="BAJA",$D1379*0.87,
IF($F1379="LIQUIDAR",_xlfn.XLOOKUP(A1379,Rotación!$A:$A,Rotación!$O:$O,0,0,-1),"")))),"")</f>
        <v>14550000</v>
      </c>
      <c r="J1379" s="13">
        <f>IFERROR(IF($F1379="ALTA",$D1379*0.94,
IF($F1379="MEDIA",$D1379*0.9,
IF($F1379="BAJA",$D1379*0.85,
IF($F1379="LIQUIDAR",_xlfn.XLOOKUP(A1379,Rotación!$A:$A,Rotación!$O:$O,0,0,-1),"")))),"")</f>
        <v>14100000</v>
      </c>
      <c r="K1379" s="13" t="str">
        <f>_xlfn.XLOOKUP(A1379,Rotación!$A:$A,Rotación!$P:$P,"",0,-1)</f>
        <v/>
      </c>
      <c r="L1379" s="25" t="e">
        <f t="shared" si="86"/>
        <v>#VALUE!</v>
      </c>
      <c r="M1379" s="26">
        <f t="shared" si="87"/>
        <v>0.8</v>
      </c>
      <c r="N1379" s="22" t="str">
        <f>IFERROR(VLOOKUP(A1379,'Base ATR'!$1:$1048576,2,0),"")</f>
        <v/>
      </c>
      <c r="O1379" s="23" t="str">
        <f t="shared" ca="1" si="88"/>
        <v/>
      </c>
      <c r="P1379" t="str">
        <f t="shared" si="89"/>
        <v/>
      </c>
      <c r="R1379" t="e">
        <f>VLOOKUP(A1379,FORMULA!A:A,1,0)</f>
        <v>#N/A</v>
      </c>
    </row>
    <row r="1380" spans="1:18" x14ac:dyDescent="0.3">
      <c r="A1380" t="s">
        <v>9531</v>
      </c>
      <c r="B1380" t="str">
        <f>IFERROR(VLOOKUP(A1380,'Base ATP'!$1:$1048576,3,0),"")</f>
        <v>MAZDA</v>
      </c>
      <c r="C1380" s="19" t="str">
        <f>IFERROR(VLOOKUP(A1380,'Base ATP'!$1:$1048576,4,0),"")</f>
        <v>BT-50</v>
      </c>
      <c r="D1380" s="20">
        <v>18400000</v>
      </c>
      <c r="E1380" s="20">
        <v>14000000</v>
      </c>
      <c r="F1380" s="13" t="s">
        <v>5397</v>
      </c>
      <c r="G1380" s="13">
        <f>IFERROR(IF($F1380="ALTA",$D1380*1.03,
IF($F1380="MEDIA",$D1380*1,
IF($F1380="BAJA",$D1380*0.92,
IF($F1380="LIQUIDAR",_xlfn.XLOOKUP(A1380,Rotación!$A:$A,Rotación!$O:$O,0,0,-1),"")))),"")</f>
        <v>18952000</v>
      </c>
      <c r="H1380" s="13">
        <f>IFERROR(IF($F1380="ALTA",$D1380*1,
IF($F1380="MEDIA",$D1380*0.97,
IF($F1380="BAJA",$D1380*0.9,
IF($F1380="LIQUIDAR",_xlfn.XLOOKUP(A1380,Rotación!$A:$A,Rotación!$O:$O,0,0,-1),"")))),"")</f>
        <v>18400000</v>
      </c>
      <c r="I1380" s="13">
        <f>IFERROR(IF($F1380="ALTA",$D1380*0.97,
IF($F1380="MEDIA",$D1380*0.94,
IF($F1380="BAJA",$D1380*0.87,
IF($F1380="LIQUIDAR",_xlfn.XLOOKUP(A1380,Rotación!$A:$A,Rotación!$O:$O,0,0,-1),"")))),"")</f>
        <v>17848000</v>
      </c>
      <c r="J1380" s="13">
        <f>IFERROR(IF($F1380="ALTA",$D1380*0.94,
IF($F1380="MEDIA",$D1380*0.9,
IF($F1380="BAJA",$D1380*0.85,
IF($F1380="LIQUIDAR",_xlfn.XLOOKUP(A1380,Rotación!$A:$A,Rotación!$O:$O,0,0,-1),"")))),"")</f>
        <v>17296000</v>
      </c>
      <c r="K1380" s="13" t="str">
        <f>_xlfn.XLOOKUP(A1380,Rotación!$A:$A,Rotación!$P:$P,"",0,-1)</f>
        <v/>
      </c>
      <c r="L1380" s="25" t="e">
        <f t="shared" si="86"/>
        <v>#VALUE!</v>
      </c>
      <c r="M1380" s="26">
        <f t="shared" si="87"/>
        <v>0.76086956521739135</v>
      </c>
      <c r="N1380" s="22" t="str">
        <f>IFERROR(VLOOKUP(A1380,'Base ATR'!$1:$1048576,2,0),"")</f>
        <v/>
      </c>
      <c r="O1380" s="23" t="str">
        <f t="shared" ca="1" si="88"/>
        <v/>
      </c>
      <c r="P1380" t="str">
        <f t="shared" si="89"/>
        <v/>
      </c>
      <c r="R1380" t="e">
        <f>VLOOKUP(A1380,FORMULA!A:A,1,0)</f>
        <v>#N/A</v>
      </c>
    </row>
    <row r="1381" spans="1:18" x14ac:dyDescent="0.3">
      <c r="A1381" t="s">
        <v>612</v>
      </c>
      <c r="B1381" t="str">
        <f>IFERROR(VLOOKUP(A1381,'Base ATP'!$1:$1048576,3,0),"")</f>
        <v>FORD</v>
      </c>
      <c r="C1381" s="19" t="str">
        <f>IFERROR(VLOOKUP(A1381,'Base ATP'!$1:$1048576,4,0),"")</f>
        <v>MAVERICK</v>
      </c>
      <c r="D1381" s="20">
        <v>24800000</v>
      </c>
      <c r="E1381" s="20">
        <v>20500000</v>
      </c>
      <c r="F1381" s="13" t="s">
        <v>5397</v>
      </c>
      <c r="G1381" s="13">
        <f>IFERROR(IF($F1381="ALTA",$D1381*1.03,
IF($F1381="MEDIA",$D1381*1,
IF($F1381="BAJA",$D1381*0.92,
IF($F1381="LIQUIDAR",_xlfn.XLOOKUP(A1381,Rotación!$A:$A,Rotación!$O:$O,0,0,-1),"")))),"")</f>
        <v>25544000</v>
      </c>
      <c r="H1381" s="13">
        <f>IFERROR(IF($F1381="ALTA",$D1381*1,
IF($F1381="MEDIA",$D1381*0.97,
IF($F1381="BAJA",$D1381*0.9,
IF($F1381="LIQUIDAR",_xlfn.XLOOKUP(A1381,Rotación!$A:$A,Rotación!$O:$O,0,0,-1),"")))),"")</f>
        <v>24800000</v>
      </c>
      <c r="I1381" s="13">
        <f>IFERROR(IF($F1381="ALTA",$D1381*0.97,
IF($F1381="MEDIA",$D1381*0.94,
IF($F1381="BAJA",$D1381*0.87,
IF($F1381="LIQUIDAR",_xlfn.XLOOKUP(A1381,Rotación!$A:$A,Rotación!$O:$O,0,0,-1),"")))),"")</f>
        <v>24056000</v>
      </c>
      <c r="J1381" s="13">
        <f>IFERROR(IF($F1381="ALTA",$D1381*0.94,
IF($F1381="MEDIA",$D1381*0.9,
IF($F1381="BAJA",$D1381*0.85,
IF($F1381="LIQUIDAR",_xlfn.XLOOKUP(A1381,Rotación!$A:$A,Rotación!$O:$O,0,0,-1),"")))),"")</f>
        <v>23312000</v>
      </c>
      <c r="K1381" s="13" t="str">
        <f>_xlfn.XLOOKUP(A1381,Rotación!$A:$A,Rotación!$P:$P,"",0,-1)</f>
        <v/>
      </c>
      <c r="L1381" s="25" t="e">
        <f t="shared" si="86"/>
        <v>#VALUE!</v>
      </c>
      <c r="M1381" s="26">
        <f t="shared" si="87"/>
        <v>0.82661290322580649</v>
      </c>
      <c r="N1381" s="22">
        <f>IFERROR(VLOOKUP(A1381,'Base ATR'!$1:$1048576,2,0),"")</f>
        <v>45890.436111111114</v>
      </c>
      <c r="O1381" s="23">
        <f t="shared" ca="1" si="88"/>
        <v>335.56388888888614</v>
      </c>
      <c r="P1381" t="str">
        <f t="shared" si="89"/>
        <v>SOBRE MERCADO</v>
      </c>
      <c r="R1381" t="e">
        <f>VLOOKUP(A1381,FORMULA!A:A,1,0)</f>
        <v>#N/A</v>
      </c>
    </row>
    <row r="1382" spans="1:18" x14ac:dyDescent="0.3">
      <c r="A1382" t="s">
        <v>9536</v>
      </c>
      <c r="B1382" t="str">
        <f>IFERROR(VLOOKUP(A1382,'Base ATP'!$1:$1048576,3,0),"")</f>
        <v>NISSAN</v>
      </c>
      <c r="C1382" s="19" t="str">
        <f>IFERROR(VLOOKUP(A1382,'Base ATP'!$1:$1048576,4,0),"")</f>
        <v>NEW KICKS</v>
      </c>
      <c r="D1382" s="20">
        <v>13400000</v>
      </c>
      <c r="E1382" s="20">
        <v>10500000</v>
      </c>
      <c r="F1382" s="13" t="s">
        <v>5397</v>
      </c>
      <c r="G1382" s="13">
        <f>IFERROR(IF($F1382="ALTA",$D1382*1.03,
IF($F1382="MEDIA",$D1382*1,
IF($F1382="BAJA",$D1382*0.92,
IF($F1382="LIQUIDAR",_xlfn.XLOOKUP(A1382,Rotación!$A:$A,Rotación!$O:$O,0,0,-1),"")))),"")</f>
        <v>13802000</v>
      </c>
      <c r="H1382" s="13">
        <f>IFERROR(IF($F1382="ALTA",$D1382*1,
IF($F1382="MEDIA",$D1382*0.97,
IF($F1382="BAJA",$D1382*0.9,
IF($F1382="LIQUIDAR",_xlfn.XLOOKUP(A1382,Rotación!$A:$A,Rotación!$O:$O,0,0,-1),"")))),"")</f>
        <v>13400000</v>
      </c>
      <c r="I1382" s="13">
        <f>IFERROR(IF($F1382="ALTA",$D1382*0.97,
IF($F1382="MEDIA",$D1382*0.94,
IF($F1382="BAJA",$D1382*0.87,
IF($F1382="LIQUIDAR",_xlfn.XLOOKUP(A1382,Rotación!$A:$A,Rotación!$O:$O,0,0,-1),"")))),"")</f>
        <v>12998000</v>
      </c>
      <c r="J1382" s="13">
        <f>IFERROR(IF($F1382="ALTA",$D1382*0.94,
IF($F1382="MEDIA",$D1382*0.9,
IF($F1382="BAJA",$D1382*0.85,
IF($F1382="LIQUIDAR",_xlfn.XLOOKUP(A1382,Rotación!$A:$A,Rotación!$O:$O,0,0,-1),"")))),"")</f>
        <v>12596000</v>
      </c>
      <c r="K1382" s="13" t="str">
        <f>_xlfn.XLOOKUP(A1382,Rotación!$A:$A,Rotación!$P:$P,"",0,-1)</f>
        <v/>
      </c>
      <c r="L1382" s="25" t="e">
        <f t="shared" si="86"/>
        <v>#VALUE!</v>
      </c>
      <c r="M1382" s="26">
        <f t="shared" si="87"/>
        <v>0.78358208955223885</v>
      </c>
      <c r="N1382" s="22" t="str">
        <f>IFERROR(VLOOKUP(A1382,'Base ATR'!$1:$1048576,2,0),"")</f>
        <v/>
      </c>
      <c r="O1382" s="23" t="str">
        <f t="shared" ca="1" si="88"/>
        <v/>
      </c>
      <c r="P1382" t="str">
        <f t="shared" si="89"/>
        <v/>
      </c>
      <c r="R1382" t="e">
        <f>VLOOKUP(A1382,FORMULA!A:A,1,0)</f>
        <v>#N/A</v>
      </c>
    </row>
    <row r="1383" spans="1:18" x14ac:dyDescent="0.3">
      <c r="A1383" t="s">
        <v>9538</v>
      </c>
      <c r="B1383" t="str">
        <f>IFERROR(VLOOKUP(A1383,'Base ATP'!$1:$1048576,3,0),"")</f>
        <v>BAIC</v>
      </c>
      <c r="C1383" s="19" t="str">
        <f>IFERROR(VLOOKUP(A1383,'Base ATP'!$1:$1048576,4,0),"")</f>
        <v>X55</v>
      </c>
      <c r="D1383" s="20">
        <v>11200000</v>
      </c>
      <c r="E1383" s="20">
        <v>9800000</v>
      </c>
      <c r="F1383" s="13" t="s">
        <v>5397</v>
      </c>
      <c r="G1383" s="13">
        <f>IFERROR(IF($F1383="ALTA",$D1383*1.03,
IF($F1383="MEDIA",$D1383*1,
IF($F1383="BAJA",$D1383*0.92,
IF($F1383="LIQUIDAR",_xlfn.XLOOKUP(A1383,Rotación!$A:$A,Rotación!$O:$O,0,0,-1),"")))),"")</f>
        <v>11536000</v>
      </c>
      <c r="H1383" s="13">
        <f>IFERROR(IF($F1383="ALTA",$D1383*1,
IF($F1383="MEDIA",$D1383*0.97,
IF($F1383="BAJA",$D1383*0.9,
IF($F1383="LIQUIDAR",_xlfn.XLOOKUP(A1383,Rotación!$A:$A,Rotación!$O:$O,0,0,-1),"")))),"")</f>
        <v>11200000</v>
      </c>
      <c r="I1383" s="13">
        <f>IFERROR(IF($F1383="ALTA",$D1383*0.97,
IF($F1383="MEDIA",$D1383*0.94,
IF($F1383="BAJA",$D1383*0.87,
IF($F1383="LIQUIDAR",_xlfn.XLOOKUP(A1383,Rotación!$A:$A,Rotación!$O:$O,0,0,-1),"")))),"")</f>
        <v>10864000</v>
      </c>
      <c r="J1383" s="13">
        <f>IFERROR(IF($F1383="ALTA",$D1383*0.94,
IF($F1383="MEDIA",$D1383*0.9,
IF($F1383="BAJA",$D1383*0.85,
IF($F1383="LIQUIDAR",_xlfn.XLOOKUP(A1383,Rotación!$A:$A,Rotación!$O:$O,0,0,-1),"")))),"")</f>
        <v>10528000</v>
      </c>
      <c r="K1383" s="13" t="str">
        <f>_xlfn.XLOOKUP(A1383,Rotación!$A:$A,Rotación!$P:$P,"",0,-1)</f>
        <v/>
      </c>
      <c r="L1383" s="25" t="e">
        <f t="shared" si="86"/>
        <v>#VALUE!</v>
      </c>
      <c r="M1383" s="26">
        <f t="shared" si="87"/>
        <v>0.875</v>
      </c>
      <c r="N1383" s="22" t="str">
        <f>IFERROR(VLOOKUP(A1383,'Base ATR'!$1:$1048576,2,0),"")</f>
        <v/>
      </c>
      <c r="O1383" s="23" t="str">
        <f t="shared" ca="1" si="88"/>
        <v/>
      </c>
      <c r="P1383" t="str">
        <f t="shared" si="89"/>
        <v/>
      </c>
      <c r="R1383" t="e">
        <f>VLOOKUP(A1383,FORMULA!A:A,1,0)</f>
        <v>#N/A</v>
      </c>
    </row>
    <row r="1384" spans="1:18" x14ac:dyDescent="0.3">
      <c r="A1384" t="s">
        <v>9540</v>
      </c>
      <c r="B1384" t="str">
        <f>IFERROR(VLOOKUP(A1384,'Base ATP'!$1:$1048576,3,0),"")</f>
        <v>KIA</v>
      </c>
      <c r="C1384" s="19" t="str">
        <f>IFERROR(VLOOKUP(A1384,'Base ATP'!$1:$1048576,4,0),"")</f>
        <v>MORNING</v>
      </c>
      <c r="D1384" s="20">
        <v>6800000</v>
      </c>
      <c r="E1384" s="20">
        <v>5500000</v>
      </c>
      <c r="F1384" s="13" t="s">
        <v>5397</v>
      </c>
      <c r="G1384" s="13">
        <f>IFERROR(IF($F1384="ALTA",$D1384*1.03,
IF($F1384="MEDIA",$D1384*1,
IF($F1384="BAJA",$D1384*0.92,
IF($F1384="LIQUIDAR",_xlfn.XLOOKUP(A1384,Rotación!$A:$A,Rotación!$O:$O,0,0,-1),"")))),"")</f>
        <v>7004000</v>
      </c>
      <c r="H1384" s="13">
        <f>IFERROR(IF($F1384="ALTA",$D1384*1,
IF($F1384="MEDIA",$D1384*0.97,
IF($F1384="BAJA",$D1384*0.9,
IF($F1384="LIQUIDAR",_xlfn.XLOOKUP(A1384,Rotación!$A:$A,Rotación!$O:$O,0,0,-1),"")))),"")</f>
        <v>6800000</v>
      </c>
      <c r="I1384" s="13">
        <f>IFERROR(IF($F1384="ALTA",$D1384*0.97,
IF($F1384="MEDIA",$D1384*0.94,
IF($F1384="BAJA",$D1384*0.87,
IF($F1384="LIQUIDAR",_xlfn.XLOOKUP(A1384,Rotación!$A:$A,Rotación!$O:$O,0,0,-1),"")))),"")</f>
        <v>6596000</v>
      </c>
      <c r="J1384" s="13">
        <f>IFERROR(IF($F1384="ALTA",$D1384*0.94,
IF($F1384="MEDIA",$D1384*0.9,
IF($F1384="BAJA",$D1384*0.85,
IF($F1384="LIQUIDAR",_xlfn.XLOOKUP(A1384,Rotación!$A:$A,Rotación!$O:$O,0,0,-1),"")))),"")</f>
        <v>6392000</v>
      </c>
      <c r="K1384" s="13" t="str">
        <f>_xlfn.XLOOKUP(A1384,Rotación!$A:$A,Rotación!$P:$P,"",0,-1)</f>
        <v/>
      </c>
      <c r="L1384" s="25" t="e">
        <f t="shared" si="86"/>
        <v>#VALUE!</v>
      </c>
      <c r="M1384" s="26">
        <f t="shared" si="87"/>
        <v>0.80882352941176472</v>
      </c>
      <c r="N1384" s="22" t="str">
        <f>IFERROR(VLOOKUP(A1384,'Base ATR'!$1:$1048576,2,0),"")</f>
        <v/>
      </c>
      <c r="O1384" s="23" t="str">
        <f t="shared" ca="1" si="88"/>
        <v/>
      </c>
      <c r="P1384" t="str">
        <f t="shared" si="89"/>
        <v/>
      </c>
      <c r="R1384" t="e">
        <f>VLOOKUP(A1384,FORMULA!A:A,1,0)</f>
        <v>#N/A</v>
      </c>
    </row>
    <row r="1385" spans="1:18" x14ac:dyDescent="0.3">
      <c r="A1385" t="s">
        <v>9547</v>
      </c>
      <c r="B1385" t="str">
        <f>IFERROR(VLOOKUP(A1385,'Base ATP'!$1:$1048576,3,0),"")</f>
        <v>CHANGAN</v>
      </c>
      <c r="C1385" s="19" t="str">
        <f>IFERROR(VLOOKUP(A1385,'Base ATP'!$1:$1048576,4,0),"")</f>
        <v>X7 PLUS</v>
      </c>
      <c r="D1385" s="20">
        <v>13100000</v>
      </c>
      <c r="E1385" s="20">
        <v>10200000</v>
      </c>
      <c r="F1385" s="13" t="s">
        <v>5397</v>
      </c>
      <c r="G1385" s="13">
        <f>IFERROR(IF($F1385="ALTA",$D1385*1.03,
IF($F1385="MEDIA",$D1385*1,
IF($F1385="BAJA",$D1385*0.92,
IF($F1385="LIQUIDAR",_xlfn.XLOOKUP(A1385,Rotación!$A:$A,Rotación!$O:$O,0,0,-1),"")))),"")</f>
        <v>13493000</v>
      </c>
      <c r="H1385" s="13">
        <f>IFERROR(IF($F1385="ALTA",$D1385*1,
IF($F1385="MEDIA",$D1385*0.97,
IF($F1385="BAJA",$D1385*0.9,
IF($F1385="LIQUIDAR",_xlfn.XLOOKUP(A1385,Rotación!$A:$A,Rotación!$O:$O,0,0,-1),"")))),"")</f>
        <v>13100000</v>
      </c>
      <c r="I1385" s="13">
        <f>IFERROR(IF($F1385="ALTA",$D1385*0.97,
IF($F1385="MEDIA",$D1385*0.94,
IF($F1385="BAJA",$D1385*0.87,
IF($F1385="LIQUIDAR",_xlfn.XLOOKUP(A1385,Rotación!$A:$A,Rotación!$O:$O,0,0,-1),"")))),"")</f>
        <v>12707000</v>
      </c>
      <c r="J1385" s="13">
        <f>IFERROR(IF($F1385="ALTA",$D1385*0.94,
IF($F1385="MEDIA",$D1385*0.9,
IF($F1385="BAJA",$D1385*0.85,
IF($F1385="LIQUIDAR",_xlfn.XLOOKUP(A1385,Rotación!$A:$A,Rotación!$O:$O,0,0,-1),"")))),"")</f>
        <v>12314000</v>
      </c>
      <c r="K1385" s="13" t="str">
        <f>_xlfn.XLOOKUP(A1385,Rotación!$A:$A,Rotación!$P:$P,"",0,-1)</f>
        <v/>
      </c>
      <c r="L1385" s="25" t="e">
        <f t="shared" si="86"/>
        <v>#VALUE!</v>
      </c>
      <c r="M1385" s="26">
        <f t="shared" si="87"/>
        <v>0.77862595419847325</v>
      </c>
      <c r="N1385" s="22" t="str">
        <f>IFERROR(VLOOKUP(A1385,'Base ATR'!$1:$1048576,2,0),"")</f>
        <v/>
      </c>
      <c r="O1385" s="23" t="str">
        <f t="shared" ca="1" si="88"/>
        <v/>
      </c>
      <c r="P1385" t="str">
        <f t="shared" si="89"/>
        <v/>
      </c>
      <c r="R1385" t="e">
        <f>VLOOKUP(A1385,FORMULA!A:A,1,0)</f>
        <v>#N/A</v>
      </c>
    </row>
    <row r="1386" spans="1:18" x14ac:dyDescent="0.3">
      <c r="A1386" t="s">
        <v>9550</v>
      </c>
      <c r="B1386" t="str">
        <f>IFERROR(VLOOKUP(A1386,'Base ATP'!$1:$1048576,3,0),"")</f>
        <v>HONDA</v>
      </c>
      <c r="C1386" s="19" t="str">
        <f>IFERROR(VLOOKUP(A1386,'Base ATP'!$1:$1048576,4,0),"")</f>
        <v>HR-V</v>
      </c>
      <c r="D1386" s="20">
        <v>15500000</v>
      </c>
      <c r="E1386" s="20">
        <v>13000000</v>
      </c>
      <c r="F1386" s="13" t="s">
        <v>4033</v>
      </c>
      <c r="G1386" s="13">
        <f>IFERROR(IF($F1386="ALTA",$D1386*1.03,
IF($F1386="MEDIA",$D1386*1,
IF($F1386="BAJA",$D1386*0.92,
IF($F1386="LIQUIDAR",_xlfn.XLOOKUP(A1386,Rotación!$A:$A,Rotación!$O:$O,0,0,-1),"")))),"")</f>
        <v>15500000</v>
      </c>
      <c r="H1386" s="13">
        <f>IFERROR(IF($F1386="ALTA",$D1386*1,
IF($F1386="MEDIA",$D1386*0.97,
IF($F1386="BAJA",$D1386*0.9,
IF($F1386="LIQUIDAR",_xlfn.XLOOKUP(A1386,Rotación!$A:$A,Rotación!$O:$O,0,0,-1),"")))),"")</f>
        <v>15035000</v>
      </c>
      <c r="I1386" s="13">
        <f>IFERROR(IF($F1386="ALTA",$D1386*0.97,
IF($F1386="MEDIA",$D1386*0.94,
IF($F1386="BAJA",$D1386*0.87,
IF($F1386="LIQUIDAR",_xlfn.XLOOKUP(A1386,Rotación!$A:$A,Rotación!$O:$O,0,0,-1),"")))),"")</f>
        <v>14570000</v>
      </c>
      <c r="J1386" s="13">
        <f>IFERROR(IF($F1386="ALTA",$D1386*0.94,
IF($F1386="MEDIA",$D1386*0.9,
IF($F1386="BAJA",$D1386*0.85,
IF($F1386="LIQUIDAR",_xlfn.XLOOKUP(A1386,Rotación!$A:$A,Rotación!$O:$O,0,0,-1),"")))),"")</f>
        <v>13950000</v>
      </c>
      <c r="K1386" s="13" t="str">
        <f>_xlfn.XLOOKUP(A1386,Rotación!$A:$A,Rotación!$P:$P,"",0,-1)</f>
        <v/>
      </c>
      <c r="L1386" s="25" t="e">
        <f t="shared" si="86"/>
        <v>#VALUE!</v>
      </c>
      <c r="M1386" s="26">
        <f t="shared" si="87"/>
        <v>0.83870967741935487</v>
      </c>
      <c r="N1386" s="22" t="str">
        <f>IFERROR(VLOOKUP(A1386,'Base ATR'!$1:$1048576,2,0),"")</f>
        <v/>
      </c>
      <c r="O1386" s="23" t="str">
        <f t="shared" ca="1" si="88"/>
        <v/>
      </c>
      <c r="P1386" t="str">
        <f t="shared" si="89"/>
        <v/>
      </c>
      <c r="R1386" t="e">
        <f>VLOOKUP(A1386,FORMULA!A:A,1,0)</f>
        <v>#N/A</v>
      </c>
    </row>
    <row r="1387" spans="1:18" x14ac:dyDescent="0.3">
      <c r="A1387" t="s">
        <v>9553</v>
      </c>
      <c r="B1387" t="str">
        <f>IFERROR(VLOOKUP(A1387,'Base ATP'!$1:$1048576,3,0),"")</f>
        <v>FORD</v>
      </c>
      <c r="C1387" s="19" t="str">
        <f>IFERROR(VLOOKUP(A1387,'Base ATP'!$1:$1048576,4,0),"")</f>
        <v>NUEVA RANGER</v>
      </c>
      <c r="D1387" s="20">
        <v>31000000</v>
      </c>
      <c r="E1387" s="20">
        <v>27000000</v>
      </c>
      <c r="F1387" s="13" t="s">
        <v>4033</v>
      </c>
      <c r="G1387" s="13">
        <f>IFERROR(IF($F1387="ALTA",$D1387*1.03,
IF($F1387="MEDIA",$D1387*1,
IF($F1387="BAJA",$D1387*0.92,
IF($F1387="LIQUIDAR",_xlfn.XLOOKUP(A1387,Rotación!$A:$A,Rotación!$O:$O,0,0,-1),"")))),"")</f>
        <v>31000000</v>
      </c>
      <c r="H1387" s="13">
        <f>IFERROR(IF($F1387="ALTA",$D1387*1,
IF($F1387="MEDIA",$D1387*0.97,
IF($F1387="BAJA",$D1387*0.9,
IF($F1387="LIQUIDAR",_xlfn.XLOOKUP(A1387,Rotación!$A:$A,Rotación!$O:$O,0,0,-1),"")))),"")</f>
        <v>30070000</v>
      </c>
      <c r="I1387" s="13">
        <f>IFERROR(IF($F1387="ALTA",$D1387*0.97,
IF($F1387="MEDIA",$D1387*0.94,
IF($F1387="BAJA",$D1387*0.87,
IF($F1387="LIQUIDAR",_xlfn.XLOOKUP(A1387,Rotación!$A:$A,Rotación!$O:$O,0,0,-1),"")))),"")</f>
        <v>29140000</v>
      </c>
      <c r="J1387" s="13">
        <f>IFERROR(IF($F1387="ALTA",$D1387*0.94,
IF($F1387="MEDIA",$D1387*0.9,
IF($F1387="BAJA",$D1387*0.85,
IF($F1387="LIQUIDAR",_xlfn.XLOOKUP(A1387,Rotación!$A:$A,Rotación!$O:$O,0,0,-1),"")))),"")</f>
        <v>27900000</v>
      </c>
      <c r="K1387" s="13" t="str">
        <f>_xlfn.XLOOKUP(A1387,Rotación!$A:$A,Rotación!$P:$P,"",0,-1)</f>
        <v/>
      </c>
      <c r="L1387" s="25" t="e">
        <f t="shared" si="86"/>
        <v>#VALUE!</v>
      </c>
      <c r="M1387" s="26">
        <f t="shared" si="87"/>
        <v>0.87096774193548387</v>
      </c>
      <c r="N1387" s="22" t="str">
        <f>IFERROR(VLOOKUP(A1387,'Base ATR'!$1:$1048576,2,0),"")</f>
        <v/>
      </c>
      <c r="O1387" s="23" t="str">
        <f t="shared" ca="1" si="88"/>
        <v/>
      </c>
      <c r="P1387" t="str">
        <f t="shared" si="89"/>
        <v/>
      </c>
      <c r="R1387" t="e">
        <f>VLOOKUP(A1387,FORMULA!A:A,1,0)</f>
        <v>#N/A</v>
      </c>
    </row>
    <row r="1388" spans="1:18" x14ac:dyDescent="0.3">
      <c r="A1388" t="s">
        <v>9556</v>
      </c>
      <c r="B1388" t="str">
        <f>IFERROR(VLOOKUP(A1388,'Base ATP'!$1:$1048576,3,0),"")</f>
        <v>KIA</v>
      </c>
      <c r="C1388" s="19" t="str">
        <f>IFERROR(VLOOKUP(A1388,'Base ATP'!$1:$1048576,4,0),"")</f>
        <v>SPORTAGE</v>
      </c>
      <c r="D1388" s="20">
        <v>29600000</v>
      </c>
      <c r="E1388" s="20">
        <v>24000000</v>
      </c>
      <c r="F1388" s="13" t="s">
        <v>4033</v>
      </c>
      <c r="G1388" s="13">
        <f>IFERROR(IF($F1388="ALTA",$D1388*1.03,
IF($F1388="MEDIA",$D1388*1,
IF($F1388="BAJA",$D1388*0.92,
IF($F1388="LIQUIDAR",_xlfn.XLOOKUP(A1388,Rotación!$A:$A,Rotación!$O:$O,0,0,-1),"")))),"")</f>
        <v>29600000</v>
      </c>
      <c r="H1388" s="13">
        <f>IFERROR(IF($F1388="ALTA",$D1388*1,
IF($F1388="MEDIA",$D1388*0.97,
IF($F1388="BAJA",$D1388*0.9,
IF($F1388="LIQUIDAR",_xlfn.XLOOKUP(A1388,Rotación!$A:$A,Rotación!$O:$O,0,0,-1),"")))),"")</f>
        <v>28712000</v>
      </c>
      <c r="I1388" s="13">
        <f>IFERROR(IF($F1388="ALTA",$D1388*0.97,
IF($F1388="MEDIA",$D1388*0.94,
IF($F1388="BAJA",$D1388*0.87,
IF($F1388="LIQUIDAR",_xlfn.XLOOKUP(A1388,Rotación!$A:$A,Rotación!$O:$O,0,0,-1),"")))),"")</f>
        <v>27824000</v>
      </c>
      <c r="J1388" s="13">
        <f>IFERROR(IF($F1388="ALTA",$D1388*0.94,
IF($F1388="MEDIA",$D1388*0.9,
IF($F1388="BAJA",$D1388*0.85,
IF($F1388="LIQUIDAR",_xlfn.XLOOKUP(A1388,Rotación!$A:$A,Rotación!$O:$O,0,0,-1),"")))),"")</f>
        <v>26640000</v>
      </c>
      <c r="K1388" s="13" t="str">
        <f>_xlfn.XLOOKUP(A1388,Rotación!$A:$A,Rotación!$P:$P,"",0,-1)</f>
        <v/>
      </c>
      <c r="L1388" s="25" t="e">
        <f t="shared" si="86"/>
        <v>#VALUE!</v>
      </c>
      <c r="M1388" s="26">
        <f t="shared" si="87"/>
        <v>0.81081081081081086</v>
      </c>
      <c r="N1388" s="22" t="str">
        <f>IFERROR(VLOOKUP(A1388,'Base ATR'!$1:$1048576,2,0),"")</f>
        <v/>
      </c>
      <c r="O1388" s="23" t="str">
        <f t="shared" ca="1" si="88"/>
        <v/>
      </c>
      <c r="P1388" t="str">
        <f t="shared" si="89"/>
        <v/>
      </c>
      <c r="R1388" t="e">
        <f>VLOOKUP(A1388,FORMULA!A:A,1,0)</f>
        <v>#N/A</v>
      </c>
    </row>
    <row r="1389" spans="1:18" x14ac:dyDescent="0.3">
      <c r="A1389" t="s">
        <v>1299</v>
      </c>
      <c r="B1389" t="str">
        <f>IFERROR(VLOOKUP(A1389,'Base ATP'!$1:$1048576,3,0),"")</f>
        <v>RAM</v>
      </c>
      <c r="C1389" s="19">
        <f>IFERROR(VLOOKUP(A1389,'Base ATP'!$1:$1048576,4,0),"")</f>
        <v>1500</v>
      </c>
      <c r="D1389" s="20">
        <v>22300000</v>
      </c>
      <c r="E1389" s="20">
        <v>15600000</v>
      </c>
      <c r="F1389" s="13" t="s">
        <v>4033</v>
      </c>
      <c r="G1389" s="13">
        <f>IFERROR(IF($F1389="ALTA",$D1389*1.03,
IF($F1389="MEDIA",$D1389*1,
IF($F1389="BAJA",$D1389*0.92,
IF($F1389="LIQUIDAR",_xlfn.XLOOKUP(A1389,Rotación!$A:$A,Rotación!$O:$O,0,0,-1),"")))),"")</f>
        <v>22300000</v>
      </c>
      <c r="H1389" s="13">
        <f>IFERROR(IF($F1389="ALTA",$D1389*1,
IF($F1389="MEDIA",$D1389*0.97,
IF($F1389="BAJA",$D1389*0.9,
IF($F1389="LIQUIDAR",_xlfn.XLOOKUP(A1389,Rotación!$A:$A,Rotación!$O:$O,0,0,-1),"")))),"")</f>
        <v>21631000</v>
      </c>
      <c r="I1389" s="13">
        <f>IFERROR(IF($F1389="ALTA",$D1389*0.97,
IF($F1389="MEDIA",$D1389*0.94,
IF($F1389="BAJA",$D1389*0.87,
IF($F1389="LIQUIDAR",_xlfn.XLOOKUP(A1389,Rotación!$A:$A,Rotación!$O:$O,0,0,-1),"")))),"")</f>
        <v>20962000</v>
      </c>
      <c r="J1389" s="13">
        <f>IFERROR(IF($F1389="ALTA",$D1389*0.94,
IF($F1389="MEDIA",$D1389*0.9,
IF($F1389="BAJA",$D1389*0.85,
IF($F1389="LIQUIDAR",_xlfn.XLOOKUP(A1389,Rotación!$A:$A,Rotación!$O:$O,0,0,-1),"")))),"")</f>
        <v>20070000</v>
      </c>
      <c r="K1389" s="13" t="str">
        <f>_xlfn.XLOOKUP(A1389,Rotación!$A:$A,Rotación!$P:$P,"",0,-1)</f>
        <v/>
      </c>
      <c r="L1389" s="25" t="e">
        <f t="shared" si="86"/>
        <v>#VALUE!</v>
      </c>
      <c r="M1389" s="26">
        <f t="shared" si="87"/>
        <v>0.69955156950672648</v>
      </c>
      <c r="N1389" s="22">
        <f>IFERROR(VLOOKUP(A1389,'Base ATR'!$1:$1048576,2,0),"")</f>
        <v>45504.742361111108</v>
      </c>
      <c r="O1389" s="23">
        <f t="shared" ca="1" si="88"/>
        <v>721.25763888889196</v>
      </c>
      <c r="P1389" t="str">
        <f t="shared" si="89"/>
        <v>SOBRE MERCADO</v>
      </c>
      <c r="R1389" t="e">
        <f>VLOOKUP(A1389,FORMULA!A:A,1,0)</f>
        <v>#N/A</v>
      </c>
    </row>
    <row r="1390" spans="1:18" x14ac:dyDescent="0.3">
      <c r="A1390" t="s">
        <v>8769</v>
      </c>
      <c r="B1390" t="str">
        <f>IFERROR(VLOOKUP(A1390,'Base ATP'!$1:$1048576,3,0),"")</f>
        <v>NISSAN</v>
      </c>
      <c r="C1390" s="19" t="str">
        <f>IFERROR(VLOOKUP(A1390,'Base ATP'!$1:$1048576,4,0),"")</f>
        <v>KICKS</v>
      </c>
      <c r="D1390" s="20">
        <v>10500000</v>
      </c>
      <c r="E1390" s="20">
        <v>8700000</v>
      </c>
      <c r="F1390" s="13" t="s">
        <v>4033</v>
      </c>
      <c r="G1390" s="13">
        <f>IFERROR(IF($F1390="ALTA",$D1390*1.03,
IF($F1390="MEDIA",$D1390*1,
IF($F1390="BAJA",$D1390*0.92,
IF($F1390="LIQUIDAR",_xlfn.XLOOKUP(A1390,Rotación!$A:$A,Rotación!$O:$O,0,0,-1),"")))),"")</f>
        <v>10500000</v>
      </c>
      <c r="H1390" s="13">
        <f>IFERROR(IF($F1390="ALTA",$D1390*1,
IF($F1390="MEDIA",$D1390*0.97,
IF($F1390="BAJA",$D1390*0.9,
IF($F1390="LIQUIDAR",_xlfn.XLOOKUP(A1390,Rotación!$A:$A,Rotación!$O:$O,0,0,-1),"")))),"")</f>
        <v>10185000</v>
      </c>
      <c r="I1390" s="13">
        <f>IFERROR(IF($F1390="ALTA",$D1390*0.97,
IF($F1390="MEDIA",$D1390*0.94,
IF($F1390="BAJA",$D1390*0.87,
IF($F1390="LIQUIDAR",_xlfn.XLOOKUP(A1390,Rotación!$A:$A,Rotación!$O:$O,0,0,-1),"")))),"")</f>
        <v>9870000</v>
      </c>
      <c r="J1390" s="13">
        <f>IFERROR(IF($F1390="ALTA",$D1390*0.94,
IF($F1390="MEDIA",$D1390*0.9,
IF($F1390="BAJA",$D1390*0.85,
IF($F1390="LIQUIDAR",_xlfn.XLOOKUP(A1390,Rotación!$A:$A,Rotación!$O:$O,0,0,-1),"")))),"")</f>
        <v>9450000</v>
      </c>
      <c r="K1390" s="13" t="str">
        <f>_xlfn.XLOOKUP(A1390,Rotación!$A:$A,Rotación!$P:$P,"",0,-1)</f>
        <v/>
      </c>
      <c r="L1390" s="25" t="e">
        <f t="shared" si="86"/>
        <v>#VALUE!</v>
      </c>
      <c r="M1390" s="26">
        <f t="shared" si="87"/>
        <v>0.82857142857142863</v>
      </c>
      <c r="N1390" s="22" t="str">
        <f>IFERROR(VLOOKUP(A1390,'Base ATR'!$1:$1048576,2,0),"")</f>
        <v/>
      </c>
      <c r="O1390" s="23" t="str">
        <f t="shared" ca="1" si="88"/>
        <v/>
      </c>
      <c r="P1390" t="str">
        <f t="shared" si="89"/>
        <v/>
      </c>
      <c r="R1390" t="e">
        <f>VLOOKUP(A1390,FORMULA!A:A,1,0)</f>
        <v>#N/A</v>
      </c>
    </row>
    <row r="1391" spans="1:18" x14ac:dyDescent="0.3">
      <c r="A1391" t="s">
        <v>9560</v>
      </c>
      <c r="B1391" t="str">
        <f>IFERROR(VLOOKUP(A1391,'Base ATP'!$1:$1048576,3,0),"")</f>
        <v>RAM</v>
      </c>
      <c r="C1391" s="19" t="str">
        <f>IFERROR(VLOOKUP(A1391,'Base ATP'!$1:$1048576,4,0),"")</f>
        <v>RAMPAGE</v>
      </c>
      <c r="D1391" s="20">
        <v>29300000</v>
      </c>
      <c r="E1391" s="20">
        <v>23000000</v>
      </c>
      <c r="F1391" s="13" t="s">
        <v>4033</v>
      </c>
      <c r="G1391" s="13">
        <f>IFERROR(IF($F1391="ALTA",$D1391*1.03,
IF($F1391="MEDIA",$D1391*1,
IF($F1391="BAJA",$D1391*0.92,
IF($F1391="LIQUIDAR",_xlfn.XLOOKUP(A1391,Rotación!$A:$A,Rotación!$O:$O,0,0,-1),"")))),"")</f>
        <v>29300000</v>
      </c>
      <c r="H1391" s="13">
        <f>IFERROR(IF($F1391="ALTA",$D1391*1,
IF($F1391="MEDIA",$D1391*0.97,
IF($F1391="BAJA",$D1391*0.9,
IF($F1391="LIQUIDAR",_xlfn.XLOOKUP(A1391,Rotación!$A:$A,Rotación!$O:$O,0,0,-1),"")))),"")</f>
        <v>28421000</v>
      </c>
      <c r="I1391" s="13">
        <f>IFERROR(IF($F1391="ALTA",$D1391*0.97,
IF($F1391="MEDIA",$D1391*0.94,
IF($F1391="BAJA",$D1391*0.87,
IF($F1391="LIQUIDAR",_xlfn.XLOOKUP(A1391,Rotación!$A:$A,Rotación!$O:$O,0,0,-1),"")))),"")</f>
        <v>27542000</v>
      </c>
      <c r="J1391" s="13">
        <f>IFERROR(IF($F1391="ALTA",$D1391*0.94,
IF($F1391="MEDIA",$D1391*0.9,
IF($F1391="BAJA",$D1391*0.85,
IF($F1391="LIQUIDAR",_xlfn.XLOOKUP(A1391,Rotación!$A:$A,Rotación!$O:$O,0,0,-1),"")))),"")</f>
        <v>26370000</v>
      </c>
      <c r="K1391" s="13" t="str">
        <f>_xlfn.XLOOKUP(A1391,Rotación!$A:$A,Rotación!$P:$P,"",0,-1)</f>
        <v/>
      </c>
      <c r="L1391" s="25" t="e">
        <f t="shared" si="86"/>
        <v>#VALUE!</v>
      </c>
      <c r="M1391" s="26">
        <f t="shared" si="87"/>
        <v>0.78498293515358364</v>
      </c>
      <c r="N1391" s="22" t="str">
        <f>IFERROR(VLOOKUP(A1391,'Base ATR'!$1:$1048576,2,0),"")</f>
        <v/>
      </c>
      <c r="O1391" s="23" t="str">
        <f t="shared" ca="1" si="88"/>
        <v/>
      </c>
      <c r="P1391" t="str">
        <f t="shared" si="89"/>
        <v/>
      </c>
      <c r="R1391" t="e">
        <f>VLOOKUP(A1391,FORMULA!A:A,1,0)</f>
        <v>#N/A</v>
      </c>
    </row>
    <row r="1392" spans="1:18" x14ac:dyDescent="0.3">
      <c r="A1392" t="s">
        <v>9562</v>
      </c>
      <c r="B1392" t="str">
        <f>IFERROR(VLOOKUP(A1392,'Base ATP'!$1:$1048576,3,0),"")</f>
        <v>DFSK</v>
      </c>
      <c r="C1392" s="19" t="str">
        <f>IFERROR(VLOOKUP(A1392,'Base ATP'!$1:$1048576,4,0),"")</f>
        <v>Z9</v>
      </c>
      <c r="D1392" s="20">
        <v>17700000</v>
      </c>
      <c r="E1392" s="20">
        <v>15000000</v>
      </c>
      <c r="F1392" s="13" t="s">
        <v>4033</v>
      </c>
      <c r="G1392" s="13">
        <f>IFERROR(IF($F1392="ALTA",$D1392*1.03,
IF($F1392="MEDIA",$D1392*1,
IF($F1392="BAJA",$D1392*0.92,
IF($F1392="LIQUIDAR",_xlfn.XLOOKUP(A1392,Rotación!$A:$A,Rotación!$O:$O,0,0,-1),"")))),"")</f>
        <v>17700000</v>
      </c>
      <c r="H1392" s="13">
        <f>IFERROR(IF($F1392="ALTA",$D1392*1,
IF($F1392="MEDIA",$D1392*0.97,
IF($F1392="BAJA",$D1392*0.9,
IF($F1392="LIQUIDAR",_xlfn.XLOOKUP(A1392,Rotación!$A:$A,Rotación!$O:$O,0,0,-1),"")))),"")</f>
        <v>17169000</v>
      </c>
      <c r="I1392" s="13">
        <f>IFERROR(IF($F1392="ALTA",$D1392*0.97,
IF($F1392="MEDIA",$D1392*0.94,
IF($F1392="BAJA",$D1392*0.87,
IF($F1392="LIQUIDAR",_xlfn.XLOOKUP(A1392,Rotación!$A:$A,Rotación!$O:$O,0,0,-1),"")))),"")</f>
        <v>16637999.999999998</v>
      </c>
      <c r="J1392" s="13">
        <f>IFERROR(IF($F1392="ALTA",$D1392*0.94,
IF($F1392="MEDIA",$D1392*0.9,
IF($F1392="BAJA",$D1392*0.85,
IF($F1392="LIQUIDAR",_xlfn.XLOOKUP(A1392,Rotación!$A:$A,Rotación!$O:$O,0,0,-1),"")))),"")</f>
        <v>15930000</v>
      </c>
      <c r="K1392" s="13" t="str">
        <f>_xlfn.XLOOKUP(A1392,Rotación!$A:$A,Rotación!$P:$P,"",0,-1)</f>
        <v/>
      </c>
      <c r="L1392" s="25" t="e">
        <f t="shared" si="86"/>
        <v>#VALUE!</v>
      </c>
      <c r="M1392" s="26">
        <f t="shared" si="87"/>
        <v>0.84745762711864403</v>
      </c>
      <c r="N1392" s="22" t="str">
        <f>IFERROR(VLOOKUP(A1392,'Base ATR'!$1:$1048576,2,0),"")</f>
        <v/>
      </c>
      <c r="O1392" s="23" t="str">
        <f t="shared" ca="1" si="88"/>
        <v/>
      </c>
      <c r="P1392" t="str">
        <f t="shared" si="89"/>
        <v/>
      </c>
      <c r="R1392" t="e">
        <f>VLOOKUP(A1392,FORMULA!A:A,1,0)</f>
        <v>#N/A</v>
      </c>
    </row>
    <row r="1393" spans="1:18" x14ac:dyDescent="0.3">
      <c r="A1393" t="s">
        <v>5489</v>
      </c>
      <c r="B1393" t="str">
        <f>IFERROR(VLOOKUP(A1393,'Base ATP'!$1:$1048576,3,0),"")</f>
        <v>OPEL</v>
      </c>
      <c r="C1393" s="19" t="str">
        <f>IFERROR(VLOOKUP(A1393,'Base ATP'!$1:$1048576,4,0),"")</f>
        <v>NEW CROSSLAND</v>
      </c>
      <c r="D1393" s="20">
        <v>12600000</v>
      </c>
      <c r="E1393" s="20">
        <v>10000000</v>
      </c>
      <c r="F1393" s="13" t="s">
        <v>4033</v>
      </c>
      <c r="G1393" s="13">
        <f>IFERROR(IF($F1393="ALTA",$D1393*1.03,
IF($F1393="MEDIA",$D1393*1,
IF($F1393="BAJA",$D1393*0.92,
IF($F1393="LIQUIDAR",_xlfn.XLOOKUP(A1393,Rotación!$A:$A,Rotación!$O:$O,0,0,-1),"")))),"")</f>
        <v>12600000</v>
      </c>
      <c r="H1393" s="13">
        <f>IFERROR(IF($F1393="ALTA",$D1393*1,
IF($F1393="MEDIA",$D1393*0.97,
IF($F1393="BAJA",$D1393*0.9,
IF($F1393="LIQUIDAR",_xlfn.XLOOKUP(A1393,Rotación!$A:$A,Rotación!$O:$O,0,0,-1),"")))),"")</f>
        <v>12222000</v>
      </c>
      <c r="I1393" s="13">
        <f>IFERROR(IF($F1393="ALTA",$D1393*0.97,
IF($F1393="MEDIA",$D1393*0.94,
IF($F1393="BAJA",$D1393*0.87,
IF($F1393="LIQUIDAR",_xlfn.XLOOKUP(A1393,Rotación!$A:$A,Rotación!$O:$O,0,0,-1),"")))),"")</f>
        <v>11844000</v>
      </c>
      <c r="J1393" s="13">
        <f>IFERROR(IF($F1393="ALTA",$D1393*0.94,
IF($F1393="MEDIA",$D1393*0.9,
IF($F1393="BAJA",$D1393*0.85,
IF($F1393="LIQUIDAR",_xlfn.XLOOKUP(A1393,Rotación!$A:$A,Rotación!$O:$O,0,0,-1),"")))),"")</f>
        <v>11340000</v>
      </c>
      <c r="K1393" s="13" t="str">
        <f>_xlfn.XLOOKUP(A1393,Rotación!$A:$A,Rotación!$P:$P,"",0,-1)</f>
        <v/>
      </c>
      <c r="L1393" s="25" t="e">
        <f t="shared" si="86"/>
        <v>#VALUE!</v>
      </c>
      <c r="M1393" s="26">
        <f t="shared" si="87"/>
        <v>0.79365079365079361</v>
      </c>
      <c r="N1393" s="22" t="str">
        <f>IFERROR(VLOOKUP(A1393,'Base ATR'!$1:$1048576,2,0),"")</f>
        <v/>
      </c>
      <c r="O1393" s="23" t="str">
        <f t="shared" ca="1" si="88"/>
        <v/>
      </c>
      <c r="P1393" t="str">
        <f t="shared" si="89"/>
        <v/>
      </c>
      <c r="R1393" t="e">
        <f>VLOOKUP(A1393,FORMULA!A:A,1,0)</f>
        <v>#N/A</v>
      </c>
    </row>
    <row r="1394" spans="1:18" x14ac:dyDescent="0.3">
      <c r="A1394" t="s">
        <v>9566</v>
      </c>
      <c r="B1394" t="str">
        <f>IFERROR(VLOOKUP(A1394,'Base ATP'!$1:$1048576,3,0),"")</f>
        <v>KIA</v>
      </c>
      <c r="C1394" s="19" t="str">
        <f>IFERROR(VLOOKUP(A1394,'Base ATP'!$1:$1048576,4,0),"")</f>
        <v>SOLUTO</v>
      </c>
      <c r="D1394" s="20">
        <v>8900000</v>
      </c>
      <c r="E1394" s="20">
        <v>7600000</v>
      </c>
      <c r="F1394" s="13" t="s">
        <v>4033</v>
      </c>
      <c r="G1394" s="13">
        <f>IFERROR(IF($F1394="ALTA",$D1394*1.03,
IF($F1394="MEDIA",$D1394*1,
IF($F1394="BAJA",$D1394*0.92,
IF($F1394="LIQUIDAR",_xlfn.XLOOKUP(A1394,Rotación!$A:$A,Rotación!$O:$O,0,0,-1),"")))),"")</f>
        <v>8900000</v>
      </c>
      <c r="H1394" s="13">
        <f>IFERROR(IF($F1394="ALTA",$D1394*1,
IF($F1394="MEDIA",$D1394*0.97,
IF($F1394="BAJA",$D1394*0.9,
IF($F1394="LIQUIDAR",_xlfn.XLOOKUP(A1394,Rotación!$A:$A,Rotación!$O:$O,0,0,-1),"")))),"")</f>
        <v>8633000</v>
      </c>
      <c r="I1394" s="13">
        <f>IFERROR(IF($F1394="ALTA",$D1394*0.97,
IF($F1394="MEDIA",$D1394*0.94,
IF($F1394="BAJA",$D1394*0.87,
IF($F1394="LIQUIDAR",_xlfn.XLOOKUP(A1394,Rotación!$A:$A,Rotación!$O:$O,0,0,-1),"")))),"")</f>
        <v>8365999.9999999991</v>
      </c>
      <c r="J1394" s="13">
        <f>IFERROR(IF($F1394="ALTA",$D1394*0.94,
IF($F1394="MEDIA",$D1394*0.9,
IF($F1394="BAJA",$D1394*0.85,
IF($F1394="LIQUIDAR",_xlfn.XLOOKUP(A1394,Rotación!$A:$A,Rotación!$O:$O,0,0,-1),"")))),"")</f>
        <v>8010000</v>
      </c>
      <c r="K1394" s="13" t="str">
        <f>_xlfn.XLOOKUP(A1394,Rotación!$A:$A,Rotación!$P:$P,"",0,-1)</f>
        <v/>
      </c>
      <c r="L1394" s="25" t="e">
        <f t="shared" si="86"/>
        <v>#VALUE!</v>
      </c>
      <c r="M1394" s="26">
        <f t="shared" si="87"/>
        <v>0.8539325842696629</v>
      </c>
      <c r="N1394" s="22" t="str">
        <f>IFERROR(VLOOKUP(A1394,'Base ATR'!$1:$1048576,2,0),"")</f>
        <v/>
      </c>
      <c r="O1394" s="23" t="str">
        <f t="shared" ca="1" si="88"/>
        <v/>
      </c>
      <c r="P1394" t="str">
        <f t="shared" si="89"/>
        <v/>
      </c>
      <c r="R1394" t="e">
        <f>VLOOKUP(A1394,FORMULA!A:A,1,0)</f>
        <v>#N/A</v>
      </c>
    </row>
    <row r="1395" spans="1:18" x14ac:dyDescent="0.3">
      <c r="A1395" t="s">
        <v>9568</v>
      </c>
      <c r="B1395" t="str">
        <f>IFERROR(VLOOKUP(A1395,'Base ATP'!$1:$1048576,3,0),"")</f>
        <v>SUBARU</v>
      </c>
      <c r="C1395" s="19" t="str">
        <f>IFERROR(VLOOKUP(A1395,'Base ATP'!$1:$1048576,4,0),"")</f>
        <v>FORESTER</v>
      </c>
      <c r="D1395" s="20">
        <v>22800000</v>
      </c>
      <c r="E1395" s="20">
        <v>19000000</v>
      </c>
      <c r="F1395" s="13" t="s">
        <v>4033</v>
      </c>
      <c r="G1395" s="13">
        <f>IFERROR(IF($F1395="ALTA",$D1395*1.03,
IF($F1395="MEDIA",$D1395*1,
IF($F1395="BAJA",$D1395*0.92,
IF($F1395="LIQUIDAR",_xlfn.XLOOKUP(A1395,Rotación!$A:$A,Rotación!$O:$O,0,0,-1),"")))),"")</f>
        <v>22800000</v>
      </c>
      <c r="H1395" s="13">
        <f>IFERROR(IF($F1395="ALTA",$D1395*1,
IF($F1395="MEDIA",$D1395*0.97,
IF($F1395="BAJA",$D1395*0.9,
IF($F1395="LIQUIDAR",_xlfn.XLOOKUP(A1395,Rotación!$A:$A,Rotación!$O:$O,0,0,-1),"")))),"")</f>
        <v>22116000</v>
      </c>
      <c r="I1395" s="13">
        <f>IFERROR(IF($F1395="ALTA",$D1395*0.97,
IF($F1395="MEDIA",$D1395*0.94,
IF($F1395="BAJA",$D1395*0.87,
IF($F1395="LIQUIDAR",_xlfn.XLOOKUP(A1395,Rotación!$A:$A,Rotación!$O:$O,0,0,-1),"")))),"")</f>
        <v>21432000</v>
      </c>
      <c r="J1395" s="13">
        <f>IFERROR(IF($F1395="ALTA",$D1395*0.94,
IF($F1395="MEDIA",$D1395*0.9,
IF($F1395="BAJA",$D1395*0.85,
IF($F1395="LIQUIDAR",_xlfn.XLOOKUP(A1395,Rotación!$A:$A,Rotación!$O:$O,0,0,-1),"")))),"")</f>
        <v>20520000</v>
      </c>
      <c r="K1395" s="13" t="str">
        <f>_xlfn.XLOOKUP(A1395,Rotación!$A:$A,Rotación!$P:$P,"",0,-1)</f>
        <v/>
      </c>
      <c r="L1395" s="25" t="e">
        <f t="shared" si="86"/>
        <v>#VALUE!</v>
      </c>
      <c r="M1395" s="26">
        <f t="shared" si="87"/>
        <v>0.83333333333333337</v>
      </c>
      <c r="N1395" s="22" t="str">
        <f>IFERROR(VLOOKUP(A1395,'Base ATR'!$1:$1048576,2,0),"")</f>
        <v/>
      </c>
      <c r="O1395" s="23" t="str">
        <f t="shared" ca="1" si="88"/>
        <v/>
      </c>
      <c r="P1395" t="str">
        <f t="shared" si="89"/>
        <v/>
      </c>
      <c r="R1395" t="e">
        <f>VLOOKUP(A1395,FORMULA!A:A,1,0)</f>
        <v>#N/A</v>
      </c>
    </row>
    <row r="1396" spans="1:18" x14ac:dyDescent="0.3">
      <c r="A1396" t="s">
        <v>1850</v>
      </c>
      <c r="B1396" t="str">
        <f>IFERROR(VLOOKUP(A1396,'Base ATP'!$1:$1048576,3,0),"")</f>
        <v>SSANGYONG</v>
      </c>
      <c r="C1396" s="19" t="str">
        <f>IFERROR(VLOOKUP(A1396,'Base ATP'!$1:$1048576,4,0),"")</f>
        <v>REXTON</v>
      </c>
      <c r="D1396" s="20">
        <v>15500000</v>
      </c>
      <c r="E1396" s="20">
        <v>12300000</v>
      </c>
      <c r="F1396" s="13" t="s">
        <v>4033</v>
      </c>
      <c r="G1396" s="13">
        <f>IFERROR(IF($F1396="ALTA",$D1396*1.03,
IF($F1396="MEDIA",$D1396*1,
IF($F1396="BAJA",$D1396*0.92,
IF($F1396="LIQUIDAR",_xlfn.XLOOKUP(A1396,Rotación!$A:$A,Rotación!$O:$O,0,0,-1),"")))),"")</f>
        <v>15500000</v>
      </c>
      <c r="H1396" s="13">
        <f>IFERROR(IF($F1396="ALTA",$D1396*1,
IF($F1396="MEDIA",$D1396*0.97,
IF($F1396="BAJA",$D1396*0.9,
IF($F1396="LIQUIDAR",_xlfn.XLOOKUP(A1396,Rotación!$A:$A,Rotación!$O:$O,0,0,-1),"")))),"")</f>
        <v>15035000</v>
      </c>
      <c r="I1396" s="13">
        <f>IFERROR(IF($F1396="ALTA",$D1396*0.97,
IF($F1396="MEDIA",$D1396*0.94,
IF($F1396="BAJA",$D1396*0.87,
IF($F1396="LIQUIDAR",_xlfn.XLOOKUP(A1396,Rotación!$A:$A,Rotación!$O:$O,0,0,-1),"")))),"")</f>
        <v>14570000</v>
      </c>
      <c r="J1396" s="13">
        <f>IFERROR(IF($F1396="ALTA",$D1396*0.94,
IF($F1396="MEDIA",$D1396*0.9,
IF($F1396="BAJA",$D1396*0.85,
IF($F1396="LIQUIDAR",_xlfn.XLOOKUP(A1396,Rotación!$A:$A,Rotación!$O:$O,0,0,-1),"")))),"")</f>
        <v>13950000</v>
      </c>
      <c r="K1396" s="13" t="str">
        <f>_xlfn.XLOOKUP(A1396,Rotación!$A:$A,Rotación!$P:$P,"",0,-1)</f>
        <v/>
      </c>
      <c r="L1396" s="25" t="e">
        <f t="shared" si="86"/>
        <v>#VALUE!</v>
      </c>
      <c r="M1396" s="26">
        <f t="shared" si="87"/>
        <v>0.79354838709677422</v>
      </c>
      <c r="N1396" s="22">
        <f>IFERROR(VLOOKUP(A1396,'Base ATR'!$1:$1048576,2,0),"")</f>
        <v>45190.381944444445</v>
      </c>
      <c r="O1396" s="23">
        <f t="shared" ca="1" si="88"/>
        <v>1035.6180555555547</v>
      </c>
      <c r="P1396" t="str">
        <f t="shared" si="89"/>
        <v>SOBRE MERCADO</v>
      </c>
      <c r="R1396" t="e">
        <f>VLOOKUP(A1396,FORMULA!A:A,1,0)</f>
        <v>#N/A</v>
      </c>
    </row>
    <row r="1397" spans="1:18" x14ac:dyDescent="0.3">
      <c r="A1397" t="s">
        <v>9575</v>
      </c>
      <c r="B1397" t="str">
        <f>IFERROR(VLOOKUP(A1397,'Base ATP'!$1:$1048576,3,0),"")</f>
        <v>JEEP</v>
      </c>
      <c r="C1397" s="19" t="str">
        <f>IFERROR(VLOOKUP(A1397,'Base ATP'!$1:$1048576,4,0),"")</f>
        <v>NEW RENEGADE</v>
      </c>
      <c r="D1397" s="20">
        <v>16700000</v>
      </c>
      <c r="E1397" s="20">
        <v>13000000</v>
      </c>
      <c r="F1397" s="13" t="s">
        <v>4033</v>
      </c>
      <c r="G1397" s="13">
        <f>IFERROR(IF($F1397="ALTA",$D1397*1.03,
IF($F1397="MEDIA",$D1397*1,
IF($F1397="BAJA",$D1397*0.92,
IF($F1397="LIQUIDAR",_xlfn.XLOOKUP(A1397,Rotación!$A:$A,Rotación!$O:$O,0,0,-1),"")))),"")</f>
        <v>16700000</v>
      </c>
      <c r="H1397" s="13">
        <f>IFERROR(IF($F1397="ALTA",$D1397*1,
IF($F1397="MEDIA",$D1397*0.97,
IF($F1397="BAJA",$D1397*0.9,
IF($F1397="LIQUIDAR",_xlfn.XLOOKUP(A1397,Rotación!$A:$A,Rotación!$O:$O,0,0,-1),"")))),"")</f>
        <v>16199000</v>
      </c>
      <c r="I1397" s="13">
        <f>IFERROR(IF($F1397="ALTA",$D1397*0.97,
IF($F1397="MEDIA",$D1397*0.94,
IF($F1397="BAJA",$D1397*0.87,
IF($F1397="LIQUIDAR",_xlfn.XLOOKUP(A1397,Rotación!$A:$A,Rotación!$O:$O,0,0,-1),"")))),"")</f>
        <v>15698000</v>
      </c>
      <c r="J1397" s="13">
        <f>IFERROR(IF($F1397="ALTA",$D1397*0.94,
IF($F1397="MEDIA",$D1397*0.9,
IF($F1397="BAJA",$D1397*0.85,
IF($F1397="LIQUIDAR",_xlfn.XLOOKUP(A1397,Rotación!$A:$A,Rotación!$O:$O,0,0,-1),"")))),"")</f>
        <v>15030000</v>
      </c>
      <c r="K1397" s="13" t="str">
        <f>_xlfn.XLOOKUP(A1397,Rotación!$A:$A,Rotación!$P:$P,"",0,-1)</f>
        <v/>
      </c>
      <c r="L1397" s="25" t="e">
        <f t="shared" si="86"/>
        <v>#VALUE!</v>
      </c>
      <c r="M1397" s="26">
        <f t="shared" si="87"/>
        <v>0.77844311377245512</v>
      </c>
      <c r="N1397" s="22" t="str">
        <f>IFERROR(VLOOKUP(A1397,'Base ATR'!$1:$1048576,2,0),"")</f>
        <v/>
      </c>
      <c r="O1397" s="23" t="str">
        <f t="shared" ca="1" si="88"/>
        <v/>
      </c>
      <c r="P1397" t="str">
        <f t="shared" si="89"/>
        <v/>
      </c>
      <c r="R1397" t="e">
        <f>VLOOKUP(A1397,FORMULA!A:A,1,0)</f>
        <v>#N/A</v>
      </c>
    </row>
    <row r="1398" spans="1:18" x14ac:dyDescent="0.3">
      <c r="A1398" t="s">
        <v>9579</v>
      </c>
      <c r="B1398" t="str">
        <f>IFERROR(VLOOKUP(A1398,'Base ATP'!$1:$1048576,3,0),"")</f>
        <v>NISSAN</v>
      </c>
      <c r="C1398" s="19" t="str">
        <f>IFERROR(VLOOKUP(A1398,'Base ATP'!$1:$1048576,4,0),"")</f>
        <v>NUEVO VERSA</v>
      </c>
      <c r="D1398" s="20">
        <v>13500000</v>
      </c>
      <c r="E1398" s="20">
        <v>10800000</v>
      </c>
      <c r="F1398" s="13" t="s">
        <v>4033</v>
      </c>
      <c r="G1398" s="13">
        <f>IFERROR(IF($F1398="ALTA",$D1398*1.03,
IF($F1398="MEDIA",$D1398*1,
IF($F1398="BAJA",$D1398*0.92,
IF($F1398="LIQUIDAR",_xlfn.XLOOKUP(A1398,Rotación!$A:$A,Rotación!$O:$O,0,0,-1),"")))),"")</f>
        <v>13500000</v>
      </c>
      <c r="H1398" s="13">
        <f>IFERROR(IF($F1398="ALTA",$D1398*1,
IF($F1398="MEDIA",$D1398*0.97,
IF($F1398="BAJA",$D1398*0.9,
IF($F1398="LIQUIDAR",_xlfn.XLOOKUP(A1398,Rotación!$A:$A,Rotación!$O:$O,0,0,-1),"")))),"")</f>
        <v>13095000</v>
      </c>
      <c r="I1398" s="13">
        <f>IFERROR(IF($F1398="ALTA",$D1398*0.97,
IF($F1398="MEDIA",$D1398*0.94,
IF($F1398="BAJA",$D1398*0.87,
IF($F1398="LIQUIDAR",_xlfn.XLOOKUP(A1398,Rotación!$A:$A,Rotación!$O:$O,0,0,-1),"")))),"")</f>
        <v>12690000</v>
      </c>
      <c r="J1398" s="13">
        <f>IFERROR(IF($F1398="ALTA",$D1398*0.94,
IF($F1398="MEDIA",$D1398*0.9,
IF($F1398="BAJA",$D1398*0.85,
IF($F1398="LIQUIDAR",_xlfn.XLOOKUP(A1398,Rotación!$A:$A,Rotación!$O:$O,0,0,-1),"")))),"")</f>
        <v>12150000</v>
      </c>
      <c r="K1398" s="13" t="str">
        <f>_xlfn.XLOOKUP(A1398,Rotación!$A:$A,Rotación!$P:$P,"",0,-1)</f>
        <v/>
      </c>
      <c r="L1398" s="25" t="e">
        <f t="shared" si="86"/>
        <v>#VALUE!</v>
      </c>
      <c r="M1398" s="26">
        <f t="shared" si="87"/>
        <v>0.8</v>
      </c>
      <c r="N1398" s="22" t="str">
        <f>IFERROR(VLOOKUP(A1398,'Base ATR'!$1:$1048576,2,0),"")</f>
        <v/>
      </c>
      <c r="O1398" s="23" t="str">
        <f t="shared" ca="1" si="88"/>
        <v/>
      </c>
      <c r="P1398" t="str">
        <f t="shared" si="89"/>
        <v/>
      </c>
      <c r="R1398" t="e">
        <f>VLOOKUP(A1398,FORMULA!A:A,1,0)</f>
        <v>#N/A</v>
      </c>
    </row>
    <row r="1399" spans="1:18" x14ac:dyDescent="0.3">
      <c r="A1399" t="s">
        <v>9582</v>
      </c>
      <c r="B1399" t="str">
        <f>IFERROR(VLOOKUP(A1399,'Base ATP'!$1:$1048576,3,0),"")</f>
        <v>CHERY</v>
      </c>
      <c r="C1399" s="19" t="str">
        <f>IFERROR(VLOOKUP(A1399,'Base ATP'!$1:$1048576,4,0),"")</f>
        <v>TIGGO 2 PRO MAX</v>
      </c>
      <c r="D1399" s="20">
        <v>8700000</v>
      </c>
      <c r="E1399" s="20">
        <v>7000000</v>
      </c>
      <c r="F1399" s="13" t="s">
        <v>4033</v>
      </c>
      <c r="G1399" s="13">
        <f>IFERROR(IF($F1399="ALTA",$D1399*1.03,
IF($F1399="MEDIA",$D1399*1,
IF($F1399="BAJA",$D1399*0.92,
IF($F1399="LIQUIDAR",_xlfn.XLOOKUP(A1399,Rotación!$A:$A,Rotación!$O:$O,0,0,-1),"")))),"")</f>
        <v>8700000</v>
      </c>
      <c r="H1399" s="13">
        <f>IFERROR(IF($F1399="ALTA",$D1399*1,
IF($F1399="MEDIA",$D1399*0.97,
IF($F1399="BAJA",$D1399*0.9,
IF($F1399="LIQUIDAR",_xlfn.XLOOKUP(A1399,Rotación!$A:$A,Rotación!$O:$O,0,0,-1),"")))),"")</f>
        <v>8439000</v>
      </c>
      <c r="I1399" s="13">
        <f>IFERROR(IF($F1399="ALTA",$D1399*0.97,
IF($F1399="MEDIA",$D1399*0.94,
IF($F1399="BAJA",$D1399*0.87,
IF($F1399="LIQUIDAR",_xlfn.XLOOKUP(A1399,Rotación!$A:$A,Rotación!$O:$O,0,0,-1),"")))),"")</f>
        <v>8178000</v>
      </c>
      <c r="J1399" s="13">
        <f>IFERROR(IF($F1399="ALTA",$D1399*0.94,
IF($F1399="MEDIA",$D1399*0.9,
IF($F1399="BAJA",$D1399*0.85,
IF($F1399="LIQUIDAR",_xlfn.XLOOKUP(A1399,Rotación!$A:$A,Rotación!$O:$O,0,0,-1),"")))),"")</f>
        <v>7830000</v>
      </c>
      <c r="K1399" s="13" t="str">
        <f>_xlfn.XLOOKUP(A1399,Rotación!$A:$A,Rotación!$P:$P,"",0,-1)</f>
        <v/>
      </c>
      <c r="L1399" s="25" t="e">
        <f t="shared" si="86"/>
        <v>#VALUE!</v>
      </c>
      <c r="M1399" s="26">
        <f t="shared" si="87"/>
        <v>0.8045977011494253</v>
      </c>
      <c r="N1399" s="22" t="str">
        <f>IFERROR(VLOOKUP(A1399,'Base ATR'!$1:$1048576,2,0),"")</f>
        <v/>
      </c>
      <c r="O1399" s="23" t="str">
        <f t="shared" ca="1" si="88"/>
        <v/>
      </c>
      <c r="P1399" t="str">
        <f t="shared" si="89"/>
        <v/>
      </c>
      <c r="R1399" t="e">
        <f>VLOOKUP(A1399,FORMULA!A:A,1,0)</f>
        <v>#N/A</v>
      </c>
    </row>
    <row r="1400" spans="1:18" x14ac:dyDescent="0.3">
      <c r="A1400" t="s">
        <v>9584</v>
      </c>
      <c r="B1400" t="str">
        <f>IFERROR(VLOOKUP(A1400,'Base ATP'!$1:$1048576,3,0),"")</f>
        <v>SUZUKI</v>
      </c>
      <c r="C1400" s="19" t="str">
        <f>IFERROR(VLOOKUP(A1400,'Base ATP'!$1:$1048576,4,0),"")</f>
        <v>NUEVO SWIFT</v>
      </c>
      <c r="D1400" s="20">
        <v>9400000</v>
      </c>
      <c r="E1400" s="20">
        <v>7300000</v>
      </c>
      <c r="F1400" s="13" t="s">
        <v>4033</v>
      </c>
      <c r="G1400" s="13">
        <f>IFERROR(IF($F1400="ALTA",$D1400*1.03,
IF($F1400="MEDIA",$D1400*1,
IF($F1400="BAJA",$D1400*0.92,
IF($F1400="LIQUIDAR",_xlfn.XLOOKUP(A1400,Rotación!$A:$A,Rotación!$O:$O,0,0,-1),"")))),"")</f>
        <v>9400000</v>
      </c>
      <c r="H1400" s="13">
        <f>IFERROR(IF($F1400="ALTA",$D1400*1,
IF($F1400="MEDIA",$D1400*0.97,
IF($F1400="BAJA",$D1400*0.9,
IF($F1400="LIQUIDAR",_xlfn.XLOOKUP(A1400,Rotación!$A:$A,Rotación!$O:$O,0,0,-1),"")))),"")</f>
        <v>9118000</v>
      </c>
      <c r="I1400" s="13">
        <f>IFERROR(IF($F1400="ALTA",$D1400*0.97,
IF($F1400="MEDIA",$D1400*0.94,
IF($F1400="BAJA",$D1400*0.87,
IF($F1400="LIQUIDAR",_xlfn.XLOOKUP(A1400,Rotación!$A:$A,Rotación!$O:$O,0,0,-1),"")))),"")</f>
        <v>8836000</v>
      </c>
      <c r="J1400" s="13">
        <f>IFERROR(IF($F1400="ALTA",$D1400*0.94,
IF($F1400="MEDIA",$D1400*0.9,
IF($F1400="BAJA",$D1400*0.85,
IF($F1400="LIQUIDAR",_xlfn.XLOOKUP(A1400,Rotación!$A:$A,Rotación!$O:$O,0,0,-1),"")))),"")</f>
        <v>8460000</v>
      </c>
      <c r="K1400" s="13" t="str">
        <f>_xlfn.XLOOKUP(A1400,Rotación!$A:$A,Rotación!$P:$P,"",0,-1)</f>
        <v/>
      </c>
      <c r="L1400" s="25" t="e">
        <f t="shared" si="86"/>
        <v>#VALUE!</v>
      </c>
      <c r="M1400" s="26">
        <f t="shared" si="87"/>
        <v>0.77659574468085102</v>
      </c>
      <c r="N1400" s="22" t="str">
        <f>IFERROR(VLOOKUP(A1400,'Base ATR'!$1:$1048576,2,0),"")</f>
        <v/>
      </c>
      <c r="O1400" s="23" t="str">
        <f t="shared" ca="1" si="88"/>
        <v/>
      </c>
      <c r="P1400" t="str">
        <f t="shared" si="89"/>
        <v/>
      </c>
      <c r="R1400" t="e">
        <f>VLOOKUP(A1400,FORMULA!A:A,1,0)</f>
        <v>#N/A</v>
      </c>
    </row>
    <row r="1401" spans="1:18" x14ac:dyDescent="0.3">
      <c r="A1401" t="s">
        <v>9586</v>
      </c>
      <c r="B1401" t="str">
        <f>IFERROR(VLOOKUP(A1401,'Base ATP'!$1:$1048576,3,0),"")</f>
        <v>SUBARU</v>
      </c>
      <c r="C1401" s="19" t="str">
        <f>IFERROR(VLOOKUP(A1401,'Base ATP'!$1:$1048576,4,0),"")</f>
        <v>NEW FORESTER</v>
      </c>
      <c r="D1401" s="20">
        <v>15900000</v>
      </c>
      <c r="E1401" s="20">
        <v>13200000</v>
      </c>
      <c r="F1401" s="13" t="s">
        <v>4033</v>
      </c>
      <c r="G1401" s="13">
        <f>IFERROR(IF($F1401="ALTA",$D1401*1.03,
IF($F1401="MEDIA",$D1401*1,
IF($F1401="BAJA",$D1401*0.92,
IF($F1401="LIQUIDAR",_xlfn.XLOOKUP(A1401,Rotación!$A:$A,Rotación!$O:$O,0,0,-1),"")))),"")</f>
        <v>15900000</v>
      </c>
      <c r="H1401" s="13">
        <f>IFERROR(IF($F1401="ALTA",$D1401*1,
IF($F1401="MEDIA",$D1401*0.97,
IF($F1401="BAJA",$D1401*0.9,
IF($F1401="LIQUIDAR",_xlfn.XLOOKUP(A1401,Rotación!$A:$A,Rotación!$O:$O,0,0,-1),"")))),"")</f>
        <v>15423000</v>
      </c>
      <c r="I1401" s="13">
        <f>IFERROR(IF($F1401="ALTA",$D1401*0.97,
IF($F1401="MEDIA",$D1401*0.94,
IF($F1401="BAJA",$D1401*0.87,
IF($F1401="LIQUIDAR",_xlfn.XLOOKUP(A1401,Rotación!$A:$A,Rotación!$O:$O,0,0,-1),"")))),"")</f>
        <v>14946000</v>
      </c>
      <c r="J1401" s="13">
        <f>IFERROR(IF($F1401="ALTA",$D1401*0.94,
IF($F1401="MEDIA",$D1401*0.9,
IF($F1401="BAJA",$D1401*0.85,
IF($F1401="LIQUIDAR",_xlfn.XLOOKUP(A1401,Rotación!$A:$A,Rotación!$O:$O,0,0,-1),"")))),"")</f>
        <v>14310000</v>
      </c>
      <c r="K1401" s="13" t="str">
        <f>_xlfn.XLOOKUP(A1401,Rotación!$A:$A,Rotación!$P:$P,"",0,-1)</f>
        <v/>
      </c>
      <c r="L1401" s="25" t="e">
        <f t="shared" si="86"/>
        <v>#VALUE!</v>
      </c>
      <c r="M1401" s="26">
        <f t="shared" si="87"/>
        <v>0.83018867924528306</v>
      </c>
      <c r="N1401" s="22" t="str">
        <f>IFERROR(VLOOKUP(A1401,'Base ATR'!$1:$1048576,2,0),"")</f>
        <v/>
      </c>
      <c r="O1401" s="23" t="str">
        <f t="shared" ca="1" si="88"/>
        <v/>
      </c>
      <c r="P1401" t="str">
        <f t="shared" si="89"/>
        <v/>
      </c>
      <c r="R1401" t="e">
        <f>VLOOKUP(A1401,FORMULA!A:A,1,0)</f>
        <v>#N/A</v>
      </c>
    </row>
    <row r="1402" spans="1:18" x14ac:dyDescent="0.3">
      <c r="A1402" t="s">
        <v>9589</v>
      </c>
      <c r="B1402" t="str">
        <f>IFERROR(VLOOKUP(A1402,'Base ATP'!$1:$1048576,3,0),"")</f>
        <v>JEEP</v>
      </c>
      <c r="C1402" s="19" t="str">
        <f>IFERROR(VLOOKUP(A1402,'Base ATP'!$1:$1048576,4,0),"")</f>
        <v>RENEGADE</v>
      </c>
      <c r="D1402" s="20">
        <v>11600000</v>
      </c>
      <c r="E1402" s="20">
        <v>9500000</v>
      </c>
      <c r="F1402" s="13" t="s">
        <v>4033</v>
      </c>
      <c r="G1402" s="13">
        <f>IFERROR(IF($F1402="ALTA",$D1402*1.03,
IF($F1402="MEDIA",$D1402*1,
IF($F1402="BAJA",$D1402*0.92,
IF($F1402="LIQUIDAR",_xlfn.XLOOKUP(A1402,Rotación!$A:$A,Rotación!$O:$O,0,0,-1),"")))),"")</f>
        <v>11600000</v>
      </c>
      <c r="H1402" s="13">
        <f>IFERROR(IF($F1402="ALTA",$D1402*1,
IF($F1402="MEDIA",$D1402*0.97,
IF($F1402="BAJA",$D1402*0.9,
IF($F1402="LIQUIDAR",_xlfn.XLOOKUP(A1402,Rotación!$A:$A,Rotación!$O:$O,0,0,-1),"")))),"")</f>
        <v>11252000</v>
      </c>
      <c r="I1402" s="13">
        <f>IFERROR(IF($F1402="ALTA",$D1402*0.97,
IF($F1402="MEDIA",$D1402*0.94,
IF($F1402="BAJA",$D1402*0.87,
IF($F1402="LIQUIDAR",_xlfn.XLOOKUP(A1402,Rotación!$A:$A,Rotación!$O:$O,0,0,-1),"")))),"")</f>
        <v>10904000</v>
      </c>
      <c r="J1402" s="13">
        <f>IFERROR(IF($F1402="ALTA",$D1402*0.94,
IF($F1402="MEDIA",$D1402*0.9,
IF($F1402="BAJA",$D1402*0.85,
IF($F1402="LIQUIDAR",_xlfn.XLOOKUP(A1402,Rotación!$A:$A,Rotación!$O:$O,0,0,-1),"")))),"")</f>
        <v>10440000</v>
      </c>
      <c r="K1402" s="13" t="str">
        <f>_xlfn.XLOOKUP(A1402,Rotación!$A:$A,Rotación!$P:$P,"",0,-1)</f>
        <v/>
      </c>
      <c r="L1402" s="25" t="e">
        <f t="shared" si="86"/>
        <v>#VALUE!</v>
      </c>
      <c r="M1402" s="26">
        <f t="shared" si="87"/>
        <v>0.81896551724137934</v>
      </c>
      <c r="N1402" s="22" t="str">
        <f>IFERROR(VLOOKUP(A1402,'Base ATR'!$1:$1048576,2,0),"")</f>
        <v/>
      </c>
      <c r="O1402" s="23" t="str">
        <f t="shared" ca="1" si="88"/>
        <v/>
      </c>
      <c r="P1402" t="str">
        <f t="shared" si="89"/>
        <v/>
      </c>
      <c r="R1402" t="e">
        <f>VLOOKUP(A1402,FORMULA!A:A,1,0)</f>
        <v>#N/A</v>
      </c>
    </row>
    <row r="1403" spans="1:18" x14ac:dyDescent="0.3">
      <c r="A1403" t="s">
        <v>9591</v>
      </c>
      <c r="B1403" t="str">
        <f>IFERROR(VLOOKUP(A1403,'Base ATP'!$1:$1048576,3,0),"")</f>
        <v>PEUGEOT</v>
      </c>
      <c r="C1403" s="19" t="str">
        <f>IFERROR(VLOOKUP(A1403,'Base ATP'!$1:$1048576,4,0),"")</f>
        <v>NUEVO 5008</v>
      </c>
      <c r="D1403" s="20">
        <v>24400000</v>
      </c>
      <c r="E1403" s="20">
        <v>19000000</v>
      </c>
      <c r="F1403" s="13" t="s">
        <v>5398</v>
      </c>
      <c r="G1403" s="13">
        <f>IFERROR(IF($F1403="ALTA",$D1403*1.03,
IF($F1403="MEDIA",$D1403*1,
IF($F1403="BAJA",$D1403*0.92,
IF($F1403="LIQUIDAR",_xlfn.XLOOKUP(A1403,Rotación!$A:$A,Rotación!$O:$O,0,0,-1),"")))),"")</f>
        <v>22448000</v>
      </c>
      <c r="H1403" s="13">
        <f>IFERROR(IF($F1403="ALTA",$D1403*1,
IF($F1403="MEDIA",$D1403*0.97,
IF($F1403="BAJA",$D1403*0.9,
IF($F1403="LIQUIDAR",_xlfn.XLOOKUP(A1403,Rotación!$A:$A,Rotación!$O:$O,0,0,-1),"")))),"")</f>
        <v>21960000</v>
      </c>
      <c r="I1403" s="13">
        <f>IFERROR(IF($F1403="ALTA",$D1403*0.97,
IF($F1403="MEDIA",$D1403*0.94,
IF($F1403="BAJA",$D1403*0.87,
IF($F1403="LIQUIDAR",_xlfn.XLOOKUP(A1403,Rotación!$A:$A,Rotación!$O:$O,0,0,-1),"")))),"")</f>
        <v>21228000</v>
      </c>
      <c r="J1403" s="13">
        <f>IFERROR(IF($F1403="ALTA",$D1403*0.94,
IF($F1403="MEDIA",$D1403*0.9,
IF($F1403="BAJA",$D1403*0.85,
IF($F1403="LIQUIDAR",_xlfn.XLOOKUP(A1403,Rotación!$A:$A,Rotación!$O:$O,0,0,-1),"")))),"")</f>
        <v>20740000</v>
      </c>
      <c r="K1403" s="13" t="str">
        <f>_xlfn.XLOOKUP(A1403,Rotación!$A:$A,Rotación!$P:$P,"",0,-1)</f>
        <v/>
      </c>
      <c r="L1403" s="25" t="e">
        <f t="shared" si="86"/>
        <v>#VALUE!</v>
      </c>
      <c r="M1403" s="26">
        <f t="shared" si="87"/>
        <v>0.77868852459016391</v>
      </c>
      <c r="N1403" s="22" t="str">
        <f>IFERROR(VLOOKUP(A1403,'Base ATR'!$1:$1048576,2,0),"")</f>
        <v/>
      </c>
      <c r="O1403" s="23" t="str">
        <f t="shared" ca="1" si="88"/>
        <v/>
      </c>
      <c r="P1403" t="str">
        <f t="shared" si="89"/>
        <v/>
      </c>
      <c r="R1403" t="e">
        <f>VLOOKUP(A1403,FORMULA!A:A,1,0)</f>
        <v>#N/A</v>
      </c>
    </row>
    <row r="1404" spans="1:18" x14ac:dyDescent="0.3">
      <c r="A1404" t="s">
        <v>5627</v>
      </c>
      <c r="B1404" t="str">
        <f>IFERROR(VLOOKUP(A1404,'Base ATP'!$1:$1048576,3,0),"")</f>
        <v>KIA</v>
      </c>
      <c r="C1404" s="19" t="str">
        <f>IFERROR(VLOOKUP(A1404,'Base ATP'!$1:$1048576,4,0),"")</f>
        <v>SOLUTO</v>
      </c>
      <c r="D1404" s="20">
        <v>10000000</v>
      </c>
      <c r="E1404" s="20">
        <v>8700000</v>
      </c>
      <c r="F1404" s="13" t="s">
        <v>5398</v>
      </c>
      <c r="G1404" s="13">
        <f>IFERROR(IF($F1404="ALTA",$D1404*1.03,
IF($F1404="MEDIA",$D1404*1,
IF($F1404="BAJA",$D1404*0.92,
IF($F1404="LIQUIDAR",_xlfn.XLOOKUP(A1404,Rotación!$A:$A,Rotación!$O:$O,0,0,-1),"")))),"")</f>
        <v>9200000</v>
      </c>
      <c r="H1404" s="13">
        <f>IFERROR(IF($F1404="ALTA",$D1404*1,
IF($F1404="MEDIA",$D1404*0.97,
IF($F1404="BAJA",$D1404*0.9,
IF($F1404="LIQUIDAR",_xlfn.XLOOKUP(A1404,Rotación!$A:$A,Rotación!$O:$O,0,0,-1),"")))),"")</f>
        <v>9000000</v>
      </c>
      <c r="I1404" s="13">
        <f>IFERROR(IF($F1404="ALTA",$D1404*0.97,
IF($F1404="MEDIA",$D1404*0.94,
IF($F1404="BAJA",$D1404*0.87,
IF($F1404="LIQUIDAR",_xlfn.XLOOKUP(A1404,Rotación!$A:$A,Rotación!$O:$O,0,0,-1),"")))),"")</f>
        <v>8700000</v>
      </c>
      <c r="J1404" s="13">
        <f>IFERROR(IF($F1404="ALTA",$D1404*0.94,
IF($F1404="MEDIA",$D1404*0.9,
IF($F1404="BAJA",$D1404*0.85,
IF($F1404="LIQUIDAR",_xlfn.XLOOKUP(A1404,Rotación!$A:$A,Rotación!$O:$O,0,0,-1),"")))),"")</f>
        <v>8500000</v>
      </c>
      <c r="K1404" s="13" t="str">
        <f>_xlfn.XLOOKUP(A1404,Rotación!$A:$A,Rotación!$P:$P,"",0,-1)</f>
        <v/>
      </c>
      <c r="L1404" s="25" t="e">
        <f t="shared" si="86"/>
        <v>#VALUE!</v>
      </c>
      <c r="M1404" s="26">
        <f t="shared" si="87"/>
        <v>0.87</v>
      </c>
      <c r="N1404" s="22">
        <f>IFERROR(VLOOKUP(A1404,'Base ATR'!$1:$1048576,2,0),"")</f>
        <v>46191.561805555553</v>
      </c>
      <c r="O1404" s="23">
        <f t="shared" ca="1" si="88"/>
        <v>34.438194444446708</v>
      </c>
      <c r="P1404" t="str">
        <f t="shared" si="89"/>
        <v>SOBRE MERCADO</v>
      </c>
      <c r="R1404" t="e">
        <f>VLOOKUP(A1404,FORMULA!A:A,1,0)</f>
        <v>#N/A</v>
      </c>
    </row>
    <row r="1405" spans="1:18" x14ac:dyDescent="0.3">
      <c r="A1405" t="s">
        <v>5627</v>
      </c>
      <c r="B1405" t="str">
        <f>IFERROR(VLOOKUP(A1405,'Base ATP'!$1:$1048576,3,0),"")</f>
        <v>KIA</v>
      </c>
      <c r="C1405" s="19" t="str">
        <f>IFERROR(VLOOKUP(A1405,'Base ATP'!$1:$1048576,4,0),"")</f>
        <v>SOLUTO</v>
      </c>
      <c r="D1405" s="20">
        <v>10000000</v>
      </c>
      <c r="E1405" s="20">
        <v>7800000</v>
      </c>
      <c r="F1405" s="13" t="s">
        <v>5398</v>
      </c>
      <c r="G1405" s="13">
        <f>IFERROR(IF($F1405="ALTA",$D1405*1.03,
IF($F1405="MEDIA",$D1405*1,
IF($F1405="BAJA",$D1405*0.92,
IF($F1405="LIQUIDAR",_xlfn.XLOOKUP(A1405,Rotación!$A:$A,Rotación!$O:$O,0,0,-1),"")))),"")</f>
        <v>9200000</v>
      </c>
      <c r="H1405" s="13">
        <f>IFERROR(IF($F1405="ALTA",$D1405*1,
IF($F1405="MEDIA",$D1405*0.97,
IF($F1405="BAJA",$D1405*0.9,
IF($F1405="LIQUIDAR",_xlfn.XLOOKUP(A1405,Rotación!$A:$A,Rotación!$O:$O,0,0,-1),"")))),"")</f>
        <v>9000000</v>
      </c>
      <c r="I1405" s="13">
        <f>IFERROR(IF($F1405="ALTA",$D1405*0.97,
IF($F1405="MEDIA",$D1405*0.94,
IF($F1405="BAJA",$D1405*0.87,
IF($F1405="LIQUIDAR",_xlfn.XLOOKUP(A1405,Rotación!$A:$A,Rotación!$O:$O,0,0,-1),"")))),"")</f>
        <v>8700000</v>
      </c>
      <c r="J1405" s="13">
        <f>IFERROR(IF($F1405="ALTA",$D1405*0.94,
IF($F1405="MEDIA",$D1405*0.9,
IF($F1405="BAJA",$D1405*0.85,
IF($F1405="LIQUIDAR",_xlfn.XLOOKUP(A1405,Rotación!$A:$A,Rotación!$O:$O,0,0,-1),"")))),"")</f>
        <v>8500000</v>
      </c>
      <c r="K1405" s="13" t="str">
        <f>_xlfn.XLOOKUP(A1405,Rotación!$A:$A,Rotación!$P:$P,"",0,-1)</f>
        <v/>
      </c>
      <c r="L1405" s="25" t="e">
        <f t="shared" si="86"/>
        <v>#VALUE!</v>
      </c>
      <c r="M1405" s="26">
        <f t="shared" si="87"/>
        <v>0.78</v>
      </c>
      <c r="N1405" s="22">
        <f>IFERROR(VLOOKUP(A1405,'Base ATR'!$1:$1048576,2,0),"")</f>
        <v>46191.561805555553</v>
      </c>
      <c r="O1405" s="23">
        <f t="shared" ca="1" si="88"/>
        <v>34.438194444446708</v>
      </c>
      <c r="P1405" t="str">
        <f t="shared" si="89"/>
        <v>SOBRE MERCADO</v>
      </c>
      <c r="R1405" t="e">
        <f>VLOOKUP(A1405,FORMULA!A:A,1,0)</f>
        <v>#N/A</v>
      </c>
    </row>
    <row r="1406" spans="1:18" x14ac:dyDescent="0.3">
      <c r="A1406" t="s">
        <v>9595</v>
      </c>
      <c r="B1406" t="str">
        <f>IFERROR(VLOOKUP(A1406,'Base ATP'!$1:$1048576,3,0),"")</f>
        <v>KIA</v>
      </c>
      <c r="C1406" s="19" t="str">
        <f>IFERROR(VLOOKUP(A1406,'Base ATP'!$1:$1048576,4,0),"")</f>
        <v>NUEVO SELTOS</v>
      </c>
      <c r="D1406" s="20">
        <v>18500000</v>
      </c>
      <c r="E1406" s="20">
        <v>14500000</v>
      </c>
      <c r="F1406" s="13" t="s">
        <v>5398</v>
      </c>
      <c r="G1406" s="13">
        <f>IFERROR(IF($F1406="ALTA",$D1406*1.03,
IF($F1406="MEDIA",$D1406*1,
IF($F1406="BAJA",$D1406*0.92,
IF($F1406="LIQUIDAR",_xlfn.XLOOKUP(A1406,Rotación!$A:$A,Rotación!$O:$O,0,0,-1),"")))),"")</f>
        <v>17020000</v>
      </c>
      <c r="H1406" s="13">
        <f>IFERROR(IF($F1406="ALTA",$D1406*1,
IF($F1406="MEDIA",$D1406*0.97,
IF($F1406="BAJA",$D1406*0.9,
IF($F1406="LIQUIDAR",_xlfn.XLOOKUP(A1406,Rotación!$A:$A,Rotación!$O:$O,0,0,-1),"")))),"")</f>
        <v>16650000</v>
      </c>
      <c r="I1406" s="13">
        <f>IFERROR(IF($F1406="ALTA",$D1406*0.97,
IF($F1406="MEDIA",$D1406*0.94,
IF($F1406="BAJA",$D1406*0.87,
IF($F1406="LIQUIDAR",_xlfn.XLOOKUP(A1406,Rotación!$A:$A,Rotación!$O:$O,0,0,-1),"")))),"")</f>
        <v>16095000</v>
      </c>
      <c r="J1406" s="13">
        <f>IFERROR(IF($F1406="ALTA",$D1406*0.94,
IF($F1406="MEDIA",$D1406*0.9,
IF($F1406="BAJA",$D1406*0.85,
IF($F1406="LIQUIDAR",_xlfn.XLOOKUP(A1406,Rotación!$A:$A,Rotación!$O:$O,0,0,-1),"")))),"")</f>
        <v>15725000</v>
      </c>
      <c r="K1406" s="13" t="str">
        <f>_xlfn.XLOOKUP(A1406,Rotación!$A:$A,Rotación!$P:$P,"",0,-1)</f>
        <v/>
      </c>
      <c r="L1406" s="25" t="e">
        <f t="shared" si="86"/>
        <v>#VALUE!</v>
      </c>
      <c r="M1406" s="26">
        <f t="shared" si="87"/>
        <v>0.78378378378378377</v>
      </c>
      <c r="N1406" s="22" t="str">
        <f>IFERROR(VLOOKUP(A1406,'Base ATR'!$1:$1048576,2,0),"")</f>
        <v/>
      </c>
      <c r="O1406" s="23" t="str">
        <f t="shared" ca="1" si="88"/>
        <v/>
      </c>
      <c r="P1406" t="str">
        <f t="shared" si="89"/>
        <v/>
      </c>
      <c r="R1406" t="e">
        <f>VLOOKUP(A1406,FORMULA!A:A,1,0)</f>
        <v>#N/A</v>
      </c>
    </row>
    <row r="1407" spans="1:18" x14ac:dyDescent="0.3">
      <c r="A1407" t="s">
        <v>9597</v>
      </c>
      <c r="B1407" t="str">
        <f>IFERROR(VLOOKUP(A1407,'Base ATP'!$1:$1048576,3,0),"")</f>
        <v>HONDA</v>
      </c>
      <c r="C1407" s="19" t="str">
        <f>IFERROR(VLOOKUP(A1407,'Base ATP'!$1:$1048576,4,0),"")</f>
        <v>WR-V</v>
      </c>
      <c r="D1407" s="20">
        <v>8400000</v>
      </c>
      <c r="E1407" s="20">
        <v>6000000</v>
      </c>
      <c r="F1407" s="13" t="s">
        <v>5398</v>
      </c>
      <c r="G1407" s="13">
        <f>IFERROR(IF($F1407="ALTA",$D1407*1.03,
IF($F1407="MEDIA",$D1407*1,
IF($F1407="BAJA",$D1407*0.92,
IF($F1407="LIQUIDAR",_xlfn.XLOOKUP(A1407,Rotación!$A:$A,Rotación!$O:$O,0,0,-1),"")))),"")</f>
        <v>7728000</v>
      </c>
      <c r="H1407" s="13">
        <f>IFERROR(IF($F1407="ALTA",$D1407*1,
IF($F1407="MEDIA",$D1407*0.97,
IF($F1407="BAJA",$D1407*0.9,
IF($F1407="LIQUIDAR",_xlfn.XLOOKUP(A1407,Rotación!$A:$A,Rotación!$O:$O,0,0,-1),"")))),"")</f>
        <v>7560000</v>
      </c>
      <c r="I1407" s="13">
        <f>IFERROR(IF($F1407="ALTA",$D1407*0.97,
IF($F1407="MEDIA",$D1407*0.94,
IF($F1407="BAJA",$D1407*0.87,
IF($F1407="LIQUIDAR",_xlfn.XLOOKUP(A1407,Rotación!$A:$A,Rotación!$O:$O,0,0,-1),"")))),"")</f>
        <v>7308000</v>
      </c>
      <c r="J1407" s="13">
        <f>IFERROR(IF($F1407="ALTA",$D1407*0.94,
IF($F1407="MEDIA",$D1407*0.9,
IF($F1407="BAJA",$D1407*0.85,
IF($F1407="LIQUIDAR",_xlfn.XLOOKUP(A1407,Rotación!$A:$A,Rotación!$O:$O,0,0,-1),"")))),"")</f>
        <v>7140000</v>
      </c>
      <c r="K1407" s="13" t="str">
        <f>_xlfn.XLOOKUP(A1407,Rotación!$A:$A,Rotación!$P:$P,"",0,-1)</f>
        <v/>
      </c>
      <c r="L1407" s="25" t="e">
        <f t="shared" si="86"/>
        <v>#VALUE!</v>
      </c>
      <c r="M1407" s="26">
        <f t="shared" si="87"/>
        <v>0.7142857142857143</v>
      </c>
      <c r="N1407" s="22" t="str">
        <f>IFERROR(VLOOKUP(A1407,'Base ATR'!$1:$1048576,2,0),"")</f>
        <v/>
      </c>
      <c r="O1407" s="23" t="str">
        <f t="shared" ca="1" si="88"/>
        <v/>
      </c>
      <c r="P1407" t="str">
        <f t="shared" si="89"/>
        <v/>
      </c>
      <c r="R1407" t="e">
        <f>VLOOKUP(A1407,FORMULA!A:A,1,0)</f>
        <v>#N/A</v>
      </c>
    </row>
    <row r="1408" spans="1:18" x14ac:dyDescent="0.3">
      <c r="A1408" t="s">
        <v>9600</v>
      </c>
      <c r="B1408" t="str">
        <f>IFERROR(VLOOKUP(A1408,'Base ATP'!$1:$1048576,3,0),"")</f>
        <v>CHANGAN</v>
      </c>
      <c r="C1408" s="19" t="str">
        <f>IFERROR(VLOOKUP(A1408,'Base ATP'!$1:$1048576,4,0),"")</f>
        <v>CS55</v>
      </c>
      <c r="D1408" s="20">
        <v>8800000</v>
      </c>
      <c r="E1408" s="20">
        <v>7000000</v>
      </c>
      <c r="F1408" s="13" t="s">
        <v>5398</v>
      </c>
      <c r="G1408" s="13">
        <f>IFERROR(IF($F1408="ALTA",$D1408*1.03,
IF($F1408="MEDIA",$D1408*1,
IF($F1408="BAJA",$D1408*0.92,
IF($F1408="LIQUIDAR",_xlfn.XLOOKUP(A1408,Rotación!$A:$A,Rotación!$O:$O,0,0,-1),"")))),"")</f>
        <v>8096000</v>
      </c>
      <c r="H1408" s="13">
        <f>IFERROR(IF($F1408="ALTA",$D1408*1,
IF($F1408="MEDIA",$D1408*0.97,
IF($F1408="BAJA",$D1408*0.9,
IF($F1408="LIQUIDAR",_xlfn.XLOOKUP(A1408,Rotación!$A:$A,Rotación!$O:$O,0,0,-1),"")))),"")</f>
        <v>7920000</v>
      </c>
      <c r="I1408" s="13">
        <f>IFERROR(IF($F1408="ALTA",$D1408*0.97,
IF($F1408="MEDIA",$D1408*0.94,
IF($F1408="BAJA",$D1408*0.87,
IF($F1408="LIQUIDAR",_xlfn.XLOOKUP(A1408,Rotación!$A:$A,Rotación!$O:$O,0,0,-1),"")))),"")</f>
        <v>7656000</v>
      </c>
      <c r="J1408" s="13">
        <f>IFERROR(IF($F1408="ALTA",$D1408*0.94,
IF($F1408="MEDIA",$D1408*0.9,
IF($F1408="BAJA",$D1408*0.85,
IF($F1408="LIQUIDAR",_xlfn.XLOOKUP(A1408,Rotación!$A:$A,Rotación!$O:$O,0,0,-1),"")))),"")</f>
        <v>7480000</v>
      </c>
      <c r="K1408" s="13" t="str">
        <f>_xlfn.XLOOKUP(A1408,Rotación!$A:$A,Rotación!$P:$P,"",0,-1)</f>
        <v/>
      </c>
      <c r="L1408" s="25" t="e">
        <f t="shared" si="86"/>
        <v>#VALUE!</v>
      </c>
      <c r="M1408" s="26">
        <f t="shared" si="87"/>
        <v>0.79545454545454541</v>
      </c>
      <c r="N1408" s="22" t="str">
        <f>IFERROR(VLOOKUP(A1408,'Base ATR'!$1:$1048576,2,0),"")</f>
        <v/>
      </c>
      <c r="O1408" s="23" t="str">
        <f t="shared" ca="1" si="88"/>
        <v/>
      </c>
      <c r="P1408" t="str">
        <f t="shared" si="89"/>
        <v/>
      </c>
      <c r="R1408" t="e">
        <f>VLOOKUP(A1408,FORMULA!A:A,1,0)</f>
        <v>#N/A</v>
      </c>
    </row>
    <row r="1409" spans="1:18" x14ac:dyDescent="0.3">
      <c r="A1409" t="s">
        <v>9602</v>
      </c>
      <c r="B1409" t="str">
        <f>IFERROR(VLOOKUP(A1409,'Base ATP'!$1:$1048576,3,0),"")</f>
        <v>MAHINDRA</v>
      </c>
      <c r="C1409" s="19" t="str">
        <f>IFERROR(VLOOKUP(A1409,'Base ATP'!$1:$1048576,4,0),"")</f>
        <v>XUV 500</v>
      </c>
      <c r="D1409" s="20">
        <v>8600000</v>
      </c>
      <c r="E1409" s="20">
        <v>6600000</v>
      </c>
      <c r="F1409" s="13" t="s">
        <v>5398</v>
      </c>
      <c r="G1409" s="13">
        <f>IFERROR(IF($F1409="ALTA",$D1409*1.03,
IF($F1409="MEDIA",$D1409*1,
IF($F1409="BAJA",$D1409*0.92,
IF($F1409="LIQUIDAR",_xlfn.XLOOKUP(A1409,Rotación!$A:$A,Rotación!$O:$O,0,0,-1),"")))),"")</f>
        <v>7912000</v>
      </c>
      <c r="H1409" s="13">
        <f>IFERROR(IF($F1409="ALTA",$D1409*1,
IF($F1409="MEDIA",$D1409*0.97,
IF($F1409="BAJA",$D1409*0.9,
IF($F1409="LIQUIDAR",_xlfn.XLOOKUP(A1409,Rotación!$A:$A,Rotación!$O:$O,0,0,-1),"")))),"")</f>
        <v>7740000</v>
      </c>
      <c r="I1409" s="13">
        <f>IFERROR(IF($F1409="ALTA",$D1409*0.97,
IF($F1409="MEDIA",$D1409*0.94,
IF($F1409="BAJA",$D1409*0.87,
IF($F1409="LIQUIDAR",_xlfn.XLOOKUP(A1409,Rotación!$A:$A,Rotación!$O:$O,0,0,-1),"")))),"")</f>
        <v>7482000</v>
      </c>
      <c r="J1409" s="13">
        <f>IFERROR(IF($F1409="ALTA",$D1409*0.94,
IF($F1409="MEDIA",$D1409*0.9,
IF($F1409="BAJA",$D1409*0.85,
IF($F1409="LIQUIDAR",_xlfn.XLOOKUP(A1409,Rotación!$A:$A,Rotación!$O:$O,0,0,-1),"")))),"")</f>
        <v>7310000</v>
      </c>
      <c r="K1409" s="13" t="str">
        <f>_xlfn.XLOOKUP(A1409,Rotación!$A:$A,Rotación!$P:$P,"",0,-1)</f>
        <v/>
      </c>
      <c r="L1409" s="25" t="e">
        <f t="shared" si="86"/>
        <v>#VALUE!</v>
      </c>
      <c r="M1409" s="26">
        <f t="shared" si="87"/>
        <v>0.76744186046511631</v>
      </c>
      <c r="N1409" s="22" t="str">
        <f>IFERROR(VLOOKUP(A1409,'Base ATR'!$1:$1048576,2,0),"")</f>
        <v/>
      </c>
      <c r="O1409" s="23" t="str">
        <f t="shared" ca="1" si="88"/>
        <v/>
      </c>
      <c r="P1409" t="str">
        <f t="shared" si="89"/>
        <v/>
      </c>
      <c r="R1409" t="e">
        <f>VLOOKUP(A1409,FORMULA!A:A,1,0)</f>
        <v>#N/A</v>
      </c>
    </row>
    <row r="1410" spans="1:18" x14ac:dyDescent="0.3">
      <c r="A1410" t="s">
        <v>9606</v>
      </c>
      <c r="B1410" t="str">
        <f>IFERROR(VLOOKUP(A1410,'Base ATP'!$1:$1048576,3,0),"")</f>
        <v>CHERY</v>
      </c>
      <c r="C1410" s="19" t="str">
        <f>IFERROR(VLOOKUP(A1410,'Base ATP'!$1:$1048576,4,0),"")</f>
        <v>TIGGO 2 PRO</v>
      </c>
      <c r="D1410" s="20">
        <v>7800000</v>
      </c>
      <c r="E1410" s="20">
        <v>6300000</v>
      </c>
      <c r="F1410" s="13" t="s">
        <v>5398</v>
      </c>
      <c r="G1410" s="13">
        <f>IFERROR(IF($F1410="ALTA",$D1410*1.03,
IF($F1410="MEDIA",$D1410*1,
IF($F1410="BAJA",$D1410*0.92,
IF($F1410="LIQUIDAR",_xlfn.XLOOKUP(A1410,Rotación!$A:$A,Rotación!$O:$O,0,0,-1),"")))),"")</f>
        <v>7176000</v>
      </c>
      <c r="H1410" s="13">
        <f>IFERROR(IF($F1410="ALTA",$D1410*1,
IF($F1410="MEDIA",$D1410*0.97,
IF($F1410="BAJA",$D1410*0.9,
IF($F1410="LIQUIDAR",_xlfn.XLOOKUP(A1410,Rotación!$A:$A,Rotación!$O:$O,0,0,-1),"")))),"")</f>
        <v>7020000</v>
      </c>
      <c r="I1410" s="13">
        <f>IFERROR(IF($F1410="ALTA",$D1410*0.97,
IF($F1410="MEDIA",$D1410*0.94,
IF($F1410="BAJA",$D1410*0.87,
IF($F1410="LIQUIDAR",_xlfn.XLOOKUP(A1410,Rotación!$A:$A,Rotación!$O:$O,0,0,-1),"")))),"")</f>
        <v>6786000</v>
      </c>
      <c r="J1410" s="13">
        <f>IFERROR(IF($F1410="ALTA",$D1410*0.94,
IF($F1410="MEDIA",$D1410*0.9,
IF($F1410="BAJA",$D1410*0.85,
IF($F1410="LIQUIDAR",_xlfn.XLOOKUP(A1410,Rotación!$A:$A,Rotación!$O:$O,0,0,-1),"")))),"")</f>
        <v>6630000</v>
      </c>
      <c r="K1410" s="13" t="str">
        <f>_xlfn.XLOOKUP(A1410,Rotación!$A:$A,Rotación!$P:$P,"",0,-1)</f>
        <v/>
      </c>
      <c r="L1410" s="25" t="e">
        <f t="shared" ref="L1410:L1473" si="90">K1410-D1410</f>
        <v>#VALUE!</v>
      </c>
      <c r="M1410" s="26">
        <f t="shared" ref="M1410:M1473" si="91">E1410/D1410</f>
        <v>0.80769230769230771</v>
      </c>
      <c r="N1410" s="22" t="str">
        <f>IFERROR(VLOOKUP(A1410,'Base ATR'!$1:$1048576,2,0),"")</f>
        <v/>
      </c>
      <c r="O1410" s="23" t="str">
        <f t="shared" ca="1" si="88"/>
        <v/>
      </c>
      <c r="P1410" t="str">
        <f t="shared" si="89"/>
        <v/>
      </c>
      <c r="R1410" t="e">
        <f>VLOOKUP(A1410,FORMULA!A:A,1,0)</f>
        <v>#N/A</v>
      </c>
    </row>
    <row r="1411" spans="1:18" x14ac:dyDescent="0.3">
      <c r="A1411" t="s">
        <v>9608</v>
      </c>
      <c r="B1411" t="str">
        <f>IFERROR(VLOOKUP(A1411,'Base ATP'!$1:$1048576,3,0),"")</f>
        <v>NISSAN</v>
      </c>
      <c r="C1411" s="19" t="str">
        <f>IFERROR(VLOOKUP(A1411,'Base ATP'!$1:$1048576,4,0),"")</f>
        <v>NAVARA</v>
      </c>
      <c r="D1411" s="20">
        <v>15700000</v>
      </c>
      <c r="E1411" s="20">
        <v>11700000</v>
      </c>
      <c r="F1411" s="13" t="s">
        <v>5398</v>
      </c>
      <c r="G1411" s="13">
        <f>IFERROR(IF($F1411="ALTA",$D1411*1.03,
IF($F1411="MEDIA",$D1411*1,
IF($F1411="BAJA",$D1411*0.92,
IF($F1411="LIQUIDAR",_xlfn.XLOOKUP(A1411,Rotación!$A:$A,Rotación!$O:$O,0,0,-1),"")))),"")</f>
        <v>14444000</v>
      </c>
      <c r="H1411" s="13">
        <f>IFERROR(IF($F1411="ALTA",$D1411*1,
IF($F1411="MEDIA",$D1411*0.97,
IF($F1411="BAJA",$D1411*0.9,
IF($F1411="LIQUIDAR",_xlfn.XLOOKUP(A1411,Rotación!$A:$A,Rotación!$O:$O,0,0,-1),"")))),"")</f>
        <v>14130000</v>
      </c>
      <c r="I1411" s="13">
        <f>IFERROR(IF($F1411="ALTA",$D1411*0.97,
IF($F1411="MEDIA",$D1411*0.94,
IF($F1411="BAJA",$D1411*0.87,
IF($F1411="LIQUIDAR",_xlfn.XLOOKUP(A1411,Rotación!$A:$A,Rotación!$O:$O,0,0,-1),"")))),"")</f>
        <v>13659000</v>
      </c>
      <c r="J1411" s="13">
        <f>IFERROR(IF($F1411="ALTA",$D1411*0.94,
IF($F1411="MEDIA",$D1411*0.9,
IF($F1411="BAJA",$D1411*0.85,
IF($F1411="LIQUIDAR",_xlfn.XLOOKUP(A1411,Rotación!$A:$A,Rotación!$O:$O,0,0,-1),"")))),"")</f>
        <v>13345000</v>
      </c>
      <c r="K1411" s="13" t="str">
        <f>_xlfn.XLOOKUP(A1411,Rotación!$A:$A,Rotación!$P:$P,"",0,-1)</f>
        <v/>
      </c>
      <c r="L1411" s="25" t="e">
        <f t="shared" si="90"/>
        <v>#VALUE!</v>
      </c>
      <c r="M1411" s="26">
        <f t="shared" si="91"/>
        <v>0.74522292993630568</v>
      </c>
      <c r="N1411" s="22" t="str">
        <f>IFERROR(VLOOKUP(A1411,'Base ATR'!$1:$1048576,2,0),"")</f>
        <v/>
      </c>
      <c r="O1411" s="23" t="str">
        <f t="shared" ca="1" si="88"/>
        <v/>
      </c>
      <c r="P1411" t="str">
        <f t="shared" si="89"/>
        <v/>
      </c>
      <c r="R1411" t="e">
        <f>VLOOKUP(A1411,FORMULA!A:A,1,0)</f>
        <v>#N/A</v>
      </c>
    </row>
    <row r="1412" spans="1:18" x14ac:dyDescent="0.3">
      <c r="A1412" t="s">
        <v>9608</v>
      </c>
      <c r="B1412" t="str">
        <f>IFERROR(VLOOKUP(A1412,'Base ATP'!$1:$1048576,3,0),"")</f>
        <v>NISSAN</v>
      </c>
      <c r="C1412" s="19" t="str">
        <f>IFERROR(VLOOKUP(A1412,'Base ATP'!$1:$1048576,4,0),"")</f>
        <v>NAVARA</v>
      </c>
      <c r="D1412" s="20">
        <v>15700000</v>
      </c>
      <c r="E1412" s="20">
        <v>11500000</v>
      </c>
      <c r="F1412" s="13" t="s">
        <v>5398</v>
      </c>
      <c r="G1412" s="13">
        <f>IFERROR(IF($F1412="ALTA",$D1412*1.03,
IF($F1412="MEDIA",$D1412*1,
IF($F1412="BAJA",$D1412*0.92,
IF($F1412="LIQUIDAR",_xlfn.XLOOKUP(A1412,Rotación!$A:$A,Rotación!$O:$O,0,0,-1),"")))),"")</f>
        <v>14444000</v>
      </c>
      <c r="H1412" s="13">
        <f>IFERROR(IF($F1412="ALTA",$D1412*1,
IF($F1412="MEDIA",$D1412*0.97,
IF($F1412="BAJA",$D1412*0.9,
IF($F1412="LIQUIDAR",_xlfn.XLOOKUP(A1412,Rotación!$A:$A,Rotación!$O:$O,0,0,-1),"")))),"")</f>
        <v>14130000</v>
      </c>
      <c r="I1412" s="13">
        <f>IFERROR(IF($F1412="ALTA",$D1412*0.97,
IF($F1412="MEDIA",$D1412*0.94,
IF($F1412="BAJA",$D1412*0.87,
IF($F1412="LIQUIDAR",_xlfn.XLOOKUP(A1412,Rotación!$A:$A,Rotación!$O:$O,0,0,-1),"")))),"")</f>
        <v>13659000</v>
      </c>
      <c r="J1412" s="13">
        <f>IFERROR(IF($F1412="ALTA",$D1412*0.94,
IF($F1412="MEDIA",$D1412*0.9,
IF($F1412="BAJA",$D1412*0.85,
IF($F1412="LIQUIDAR",_xlfn.XLOOKUP(A1412,Rotación!$A:$A,Rotación!$O:$O,0,0,-1),"")))),"")</f>
        <v>13345000</v>
      </c>
      <c r="K1412" s="13" t="str">
        <f>_xlfn.XLOOKUP(A1412,Rotación!$A:$A,Rotación!$P:$P,"",0,-1)</f>
        <v/>
      </c>
      <c r="L1412" s="25" t="e">
        <f t="shared" si="90"/>
        <v>#VALUE!</v>
      </c>
      <c r="M1412" s="26">
        <f t="shared" si="91"/>
        <v>0.73248407643312097</v>
      </c>
      <c r="N1412" s="22" t="str">
        <f>IFERROR(VLOOKUP(A1412,'Base ATR'!$1:$1048576,2,0),"")</f>
        <v/>
      </c>
      <c r="O1412" s="23" t="str">
        <f t="shared" ca="1" si="88"/>
        <v/>
      </c>
      <c r="P1412" t="str">
        <f t="shared" si="89"/>
        <v/>
      </c>
      <c r="R1412" t="e">
        <f>VLOOKUP(A1412,FORMULA!A:A,1,0)</f>
        <v>#N/A</v>
      </c>
    </row>
    <row r="1413" spans="1:18" x14ac:dyDescent="0.3">
      <c r="A1413" t="s">
        <v>9610</v>
      </c>
      <c r="B1413" t="str">
        <f>IFERROR(VLOOKUP(A1413,'Base ATP'!$1:$1048576,3,0),"")</f>
        <v>NISSAN</v>
      </c>
      <c r="C1413" s="19" t="str">
        <f>IFERROR(VLOOKUP(A1413,'Base ATP'!$1:$1048576,4,0),"")</f>
        <v>NUEVO VERSA</v>
      </c>
      <c r="D1413" s="20">
        <v>12600000</v>
      </c>
      <c r="E1413" s="20">
        <v>10000000</v>
      </c>
      <c r="F1413" s="13" t="s">
        <v>5398</v>
      </c>
      <c r="G1413" s="13">
        <f>IFERROR(IF($F1413="ALTA",$D1413*1.03,
IF($F1413="MEDIA",$D1413*1,
IF($F1413="BAJA",$D1413*0.92,
IF($F1413="LIQUIDAR",_xlfn.XLOOKUP(A1413,Rotación!$A:$A,Rotación!$O:$O,0,0,-1),"")))),"")</f>
        <v>11592000</v>
      </c>
      <c r="H1413" s="13">
        <f>IFERROR(IF($F1413="ALTA",$D1413*1,
IF($F1413="MEDIA",$D1413*0.97,
IF($F1413="BAJA",$D1413*0.9,
IF($F1413="LIQUIDAR",_xlfn.XLOOKUP(A1413,Rotación!$A:$A,Rotación!$O:$O,0,0,-1),"")))),"")</f>
        <v>11340000</v>
      </c>
      <c r="I1413" s="13">
        <f>IFERROR(IF($F1413="ALTA",$D1413*0.97,
IF($F1413="MEDIA",$D1413*0.94,
IF($F1413="BAJA",$D1413*0.87,
IF($F1413="LIQUIDAR",_xlfn.XLOOKUP(A1413,Rotación!$A:$A,Rotación!$O:$O,0,0,-1),"")))),"")</f>
        <v>10962000</v>
      </c>
      <c r="J1413" s="13">
        <f>IFERROR(IF($F1413="ALTA",$D1413*0.94,
IF($F1413="MEDIA",$D1413*0.9,
IF($F1413="BAJA",$D1413*0.85,
IF($F1413="LIQUIDAR",_xlfn.XLOOKUP(A1413,Rotación!$A:$A,Rotación!$O:$O,0,0,-1),"")))),"")</f>
        <v>10710000</v>
      </c>
      <c r="K1413" s="13">
        <f>_xlfn.XLOOKUP(A1413,Rotación!$A:$A,Rotación!$P:$P,"",0,-1)</f>
        <v>11990000</v>
      </c>
      <c r="L1413" s="25">
        <f t="shared" si="90"/>
        <v>-610000</v>
      </c>
      <c r="M1413" s="26">
        <f t="shared" si="91"/>
        <v>0.79365079365079361</v>
      </c>
      <c r="N1413" s="22">
        <f>IFERROR(VLOOKUP(A1413,'Base ATR'!$1:$1048576,2,0),"")</f>
        <v>46196.686111111114</v>
      </c>
      <c r="O1413" s="23">
        <f t="shared" ca="1" si="88"/>
        <v>29.31388888888614</v>
      </c>
      <c r="P1413" t="str">
        <f t="shared" si="89"/>
        <v>BAJO MERCADO</v>
      </c>
      <c r="R1413" t="e">
        <f>VLOOKUP(A1413,FORMULA!A:A,1,0)</f>
        <v>#N/A</v>
      </c>
    </row>
    <row r="1414" spans="1:18" x14ac:dyDescent="0.3">
      <c r="A1414" t="s">
        <v>9613</v>
      </c>
      <c r="B1414" t="str">
        <f>IFERROR(VLOOKUP(A1414,'Base ATP'!$1:$1048576,3,0),"")</f>
        <v>HYUNDAI</v>
      </c>
      <c r="C1414" s="19" t="str">
        <f>IFERROR(VLOOKUP(A1414,'Base ATP'!$1:$1048576,4,0),"")</f>
        <v>GRAND I10</v>
      </c>
      <c r="D1414" s="20">
        <v>9100000</v>
      </c>
      <c r="E1414" s="20">
        <v>7800000</v>
      </c>
      <c r="F1414" s="13" t="s">
        <v>5397</v>
      </c>
      <c r="G1414" s="13">
        <f>IFERROR(IF($F1414="ALTA",$D1414*1.03,
IF($F1414="MEDIA",$D1414*1,
IF($F1414="BAJA",$D1414*0.92,
IF($F1414="LIQUIDAR",_xlfn.XLOOKUP(A1414,Rotación!$A:$A,Rotación!$O:$O,0,0,-1),"")))),"")</f>
        <v>9373000</v>
      </c>
      <c r="H1414" s="13">
        <f>IFERROR(IF($F1414="ALTA",$D1414*1,
IF($F1414="MEDIA",$D1414*0.97,
IF($F1414="BAJA",$D1414*0.9,
IF($F1414="LIQUIDAR",_xlfn.XLOOKUP(A1414,Rotación!$A:$A,Rotación!$O:$O,0,0,-1),"")))),"")</f>
        <v>9100000</v>
      </c>
      <c r="I1414" s="13">
        <f>IFERROR(IF($F1414="ALTA",$D1414*0.97,
IF($F1414="MEDIA",$D1414*0.94,
IF($F1414="BAJA",$D1414*0.87,
IF($F1414="LIQUIDAR",_xlfn.XLOOKUP(A1414,Rotación!$A:$A,Rotación!$O:$O,0,0,-1),"")))),"")</f>
        <v>8827000</v>
      </c>
      <c r="J1414" s="13">
        <f>IFERROR(IF($F1414="ALTA",$D1414*0.94,
IF($F1414="MEDIA",$D1414*0.9,
IF($F1414="BAJA",$D1414*0.85,
IF($F1414="LIQUIDAR",_xlfn.XLOOKUP(A1414,Rotación!$A:$A,Rotación!$O:$O,0,0,-1),"")))),"")</f>
        <v>8554000</v>
      </c>
      <c r="K1414" s="13" t="str">
        <f>_xlfn.XLOOKUP(A1414,Rotación!$A:$A,Rotación!$P:$P,"",0,-1)</f>
        <v/>
      </c>
      <c r="L1414" s="25" t="e">
        <f t="shared" si="90"/>
        <v>#VALUE!</v>
      </c>
      <c r="M1414" s="26">
        <f t="shared" si="91"/>
        <v>0.8571428571428571</v>
      </c>
      <c r="N1414" s="22" t="str">
        <f>IFERROR(VLOOKUP(A1414,'Base ATR'!$1:$1048576,2,0),"")</f>
        <v/>
      </c>
      <c r="O1414" s="23" t="str">
        <f t="shared" ca="1" si="88"/>
        <v/>
      </c>
      <c r="P1414" t="str">
        <f t="shared" si="89"/>
        <v/>
      </c>
      <c r="R1414" t="e">
        <f>VLOOKUP(A1414,FORMULA!A:A,1,0)</f>
        <v>#N/A</v>
      </c>
    </row>
    <row r="1415" spans="1:18" x14ac:dyDescent="0.3">
      <c r="A1415" t="s">
        <v>8691</v>
      </c>
      <c r="B1415" t="str">
        <f>IFERROR(VLOOKUP(A1415,'Base ATP'!$1:$1048576,3,0),"")</f>
        <v/>
      </c>
      <c r="C1415" s="19" t="str">
        <f>IFERROR(VLOOKUP(A1415,'Base ATP'!$1:$1048576,4,0),"")</f>
        <v/>
      </c>
      <c r="D1415" s="20">
        <v>13200000</v>
      </c>
      <c r="E1415" s="20">
        <v>10700000</v>
      </c>
      <c r="F1415" s="13" t="s">
        <v>5397</v>
      </c>
      <c r="G1415" s="13">
        <f>IFERROR(IF($F1415="ALTA",$D1415*1.03,
IF($F1415="MEDIA",$D1415*1,
IF($F1415="BAJA",$D1415*0.92,
IF($F1415="LIQUIDAR",_xlfn.XLOOKUP(A1415,Rotación!$A:$A,Rotación!$O:$O,0,0,-1),"")))),"")</f>
        <v>13596000</v>
      </c>
      <c r="H1415" s="13">
        <f>IFERROR(IF($F1415="ALTA",$D1415*1,
IF($F1415="MEDIA",$D1415*0.97,
IF($F1415="BAJA",$D1415*0.9,
IF($F1415="LIQUIDAR",_xlfn.XLOOKUP(A1415,Rotación!$A:$A,Rotación!$O:$O,0,0,-1),"")))),"")</f>
        <v>13200000</v>
      </c>
      <c r="I1415" s="13">
        <f>IFERROR(IF($F1415="ALTA",$D1415*0.97,
IF($F1415="MEDIA",$D1415*0.94,
IF($F1415="BAJA",$D1415*0.87,
IF($F1415="LIQUIDAR",_xlfn.XLOOKUP(A1415,Rotación!$A:$A,Rotación!$O:$O,0,0,-1),"")))),"")</f>
        <v>12804000</v>
      </c>
      <c r="J1415" s="13">
        <f>IFERROR(IF($F1415="ALTA",$D1415*0.94,
IF($F1415="MEDIA",$D1415*0.9,
IF($F1415="BAJA",$D1415*0.85,
IF($F1415="LIQUIDAR",_xlfn.XLOOKUP(A1415,Rotación!$A:$A,Rotación!$O:$O,0,0,-1),"")))),"")</f>
        <v>12408000</v>
      </c>
      <c r="K1415" s="13" t="str">
        <f>_xlfn.XLOOKUP(A1415,Rotación!$A:$A,Rotación!$P:$P,"",0,-1)</f>
        <v/>
      </c>
      <c r="L1415" s="25" t="e">
        <f t="shared" si="90"/>
        <v>#VALUE!</v>
      </c>
      <c r="M1415" s="26">
        <f t="shared" si="91"/>
        <v>0.81060606060606055</v>
      </c>
      <c r="N1415" s="22">
        <f>IFERROR(VLOOKUP(A1415,'Base ATR'!$1:$1048576,2,0),"")</f>
        <v>46184.756249999999</v>
      </c>
      <c r="O1415" s="23">
        <f t="shared" ca="1" si="88"/>
        <v>41.243750000001455</v>
      </c>
      <c r="P1415" t="str">
        <f t="shared" si="89"/>
        <v>SOBRE MERCADO</v>
      </c>
      <c r="R1415" t="e">
        <f>VLOOKUP(A1415,FORMULA!A:A,1,0)</f>
        <v>#N/A</v>
      </c>
    </row>
    <row r="1416" spans="1:18" x14ac:dyDescent="0.3">
      <c r="A1416" t="s">
        <v>9616</v>
      </c>
      <c r="B1416" t="str">
        <f>IFERROR(VLOOKUP(A1416,'Base ATP'!$1:$1048576,3,0),"")</f>
        <v>FORD</v>
      </c>
      <c r="C1416" s="19" t="str">
        <f>IFERROR(VLOOKUP(A1416,'Base ATP'!$1:$1048576,4,0),"")</f>
        <v>RANGER</v>
      </c>
      <c r="D1416" s="20">
        <v>26400000</v>
      </c>
      <c r="E1416" s="20">
        <v>21000000</v>
      </c>
      <c r="F1416" s="13" t="s">
        <v>5397</v>
      </c>
      <c r="G1416" s="13">
        <f>IFERROR(IF($F1416="ALTA",$D1416*1.03,
IF($F1416="MEDIA",$D1416*1,
IF($F1416="BAJA",$D1416*0.92,
IF($F1416="LIQUIDAR",_xlfn.XLOOKUP(A1416,Rotación!$A:$A,Rotación!$O:$O,0,0,-1),"")))),"")</f>
        <v>27192000</v>
      </c>
      <c r="H1416" s="13">
        <f>IFERROR(IF($F1416="ALTA",$D1416*1,
IF($F1416="MEDIA",$D1416*0.97,
IF($F1416="BAJA",$D1416*0.9,
IF($F1416="LIQUIDAR",_xlfn.XLOOKUP(A1416,Rotación!$A:$A,Rotación!$O:$O,0,0,-1),"")))),"")</f>
        <v>26400000</v>
      </c>
      <c r="I1416" s="13">
        <f>IFERROR(IF($F1416="ALTA",$D1416*0.97,
IF($F1416="MEDIA",$D1416*0.94,
IF($F1416="BAJA",$D1416*0.87,
IF($F1416="LIQUIDAR",_xlfn.XLOOKUP(A1416,Rotación!$A:$A,Rotación!$O:$O,0,0,-1),"")))),"")</f>
        <v>25608000</v>
      </c>
      <c r="J1416" s="13">
        <f>IFERROR(IF($F1416="ALTA",$D1416*0.94,
IF($F1416="MEDIA",$D1416*0.9,
IF($F1416="BAJA",$D1416*0.85,
IF($F1416="LIQUIDAR",_xlfn.XLOOKUP(A1416,Rotación!$A:$A,Rotación!$O:$O,0,0,-1),"")))),"")</f>
        <v>24816000</v>
      </c>
      <c r="K1416" s="13" t="str">
        <f>_xlfn.XLOOKUP(A1416,Rotación!$A:$A,Rotación!$P:$P,"",0,-1)</f>
        <v/>
      </c>
      <c r="L1416" s="25" t="e">
        <f t="shared" si="90"/>
        <v>#VALUE!</v>
      </c>
      <c r="M1416" s="26">
        <f t="shared" si="91"/>
        <v>0.79545454545454541</v>
      </c>
      <c r="N1416" s="22" t="str">
        <f>IFERROR(VLOOKUP(A1416,'Base ATR'!$1:$1048576,2,0),"")</f>
        <v/>
      </c>
      <c r="O1416" s="23" t="str">
        <f t="shared" ca="1" si="88"/>
        <v/>
      </c>
      <c r="P1416" t="str">
        <f t="shared" si="89"/>
        <v/>
      </c>
      <c r="R1416" t="e">
        <f>VLOOKUP(A1416,FORMULA!A:A,1,0)</f>
        <v>#N/A</v>
      </c>
    </row>
    <row r="1417" spans="1:18" x14ac:dyDescent="0.3">
      <c r="A1417" t="s">
        <v>988</v>
      </c>
      <c r="B1417" t="str">
        <f>IFERROR(VLOOKUP(A1417,'Base ATP'!$1:$1048576,3,0),"")</f>
        <v>FORD</v>
      </c>
      <c r="C1417" s="19" t="str">
        <f>IFERROR(VLOOKUP(A1417,'Base ATP'!$1:$1048576,4,0),"")</f>
        <v>EXPLORER</v>
      </c>
      <c r="D1417" s="20">
        <v>29600000</v>
      </c>
      <c r="E1417" s="20">
        <v>25500000</v>
      </c>
      <c r="F1417" s="13" t="s">
        <v>5397</v>
      </c>
      <c r="G1417" s="13">
        <f>IFERROR(IF($F1417="ALTA",$D1417*1.03,
IF($F1417="MEDIA",$D1417*1,
IF($F1417="BAJA",$D1417*0.92,
IF($F1417="LIQUIDAR",_xlfn.XLOOKUP(A1417,Rotación!$A:$A,Rotación!$O:$O,0,0,-1),"")))),"")</f>
        <v>30488000</v>
      </c>
      <c r="H1417" s="13">
        <f>IFERROR(IF($F1417="ALTA",$D1417*1,
IF($F1417="MEDIA",$D1417*0.97,
IF($F1417="BAJA",$D1417*0.9,
IF($F1417="LIQUIDAR",_xlfn.XLOOKUP(A1417,Rotación!$A:$A,Rotación!$O:$O,0,0,-1),"")))),"")</f>
        <v>29600000</v>
      </c>
      <c r="I1417" s="13">
        <f>IFERROR(IF($F1417="ALTA",$D1417*0.97,
IF($F1417="MEDIA",$D1417*0.94,
IF($F1417="BAJA",$D1417*0.87,
IF($F1417="LIQUIDAR",_xlfn.XLOOKUP(A1417,Rotación!$A:$A,Rotación!$O:$O,0,0,-1),"")))),"")</f>
        <v>28712000</v>
      </c>
      <c r="J1417" s="13">
        <f>IFERROR(IF($F1417="ALTA",$D1417*0.94,
IF($F1417="MEDIA",$D1417*0.9,
IF($F1417="BAJA",$D1417*0.85,
IF($F1417="LIQUIDAR",_xlfn.XLOOKUP(A1417,Rotación!$A:$A,Rotación!$O:$O,0,0,-1),"")))),"")</f>
        <v>27824000</v>
      </c>
      <c r="K1417" s="13" t="str">
        <f>_xlfn.XLOOKUP(A1417,Rotación!$A:$A,Rotación!$P:$P,"",0,-1)</f>
        <v/>
      </c>
      <c r="L1417" s="25" t="e">
        <f t="shared" si="90"/>
        <v>#VALUE!</v>
      </c>
      <c r="M1417" s="26">
        <f t="shared" si="91"/>
        <v>0.86148648648648651</v>
      </c>
      <c r="N1417" s="22">
        <f>IFERROR(VLOOKUP(A1417,'Base ATR'!$1:$1048576,2,0),"")</f>
        <v>45673.759027777778</v>
      </c>
      <c r="O1417" s="23">
        <f t="shared" ca="1" si="88"/>
        <v>552.2409722222219</v>
      </c>
      <c r="P1417" t="str">
        <f t="shared" si="89"/>
        <v>SOBRE MERCADO</v>
      </c>
      <c r="R1417" t="e">
        <f>VLOOKUP(A1417,FORMULA!A:A,1,0)</f>
        <v>#N/A</v>
      </c>
    </row>
    <row r="1418" spans="1:18" x14ac:dyDescent="0.3">
      <c r="A1418" t="s">
        <v>9619</v>
      </c>
      <c r="B1418" t="str">
        <f>IFERROR(VLOOKUP(A1418,'Base ATP'!$1:$1048576,3,0),"")</f>
        <v>GREAT WALL</v>
      </c>
      <c r="C1418" s="19" t="str">
        <f>IFERROR(VLOOKUP(A1418,'Base ATP'!$1:$1048576,4,0),"")</f>
        <v>WINGLE 7</v>
      </c>
      <c r="D1418" s="20">
        <v>10900000</v>
      </c>
      <c r="E1418" s="20">
        <v>8200000</v>
      </c>
      <c r="F1418" s="13" t="s">
        <v>5397</v>
      </c>
      <c r="G1418" s="13">
        <f>IFERROR(IF($F1418="ALTA",$D1418*1.03,
IF($F1418="MEDIA",$D1418*1,
IF($F1418="BAJA",$D1418*0.92,
IF($F1418="LIQUIDAR",_xlfn.XLOOKUP(A1418,Rotación!$A:$A,Rotación!$O:$O,0,0,-1),"")))),"")</f>
        <v>11227000</v>
      </c>
      <c r="H1418" s="13">
        <f>IFERROR(IF($F1418="ALTA",$D1418*1,
IF($F1418="MEDIA",$D1418*0.97,
IF($F1418="BAJA",$D1418*0.9,
IF($F1418="LIQUIDAR",_xlfn.XLOOKUP(A1418,Rotación!$A:$A,Rotación!$O:$O,0,0,-1),"")))),"")</f>
        <v>10900000</v>
      </c>
      <c r="I1418" s="13">
        <f>IFERROR(IF($F1418="ALTA",$D1418*0.97,
IF($F1418="MEDIA",$D1418*0.94,
IF($F1418="BAJA",$D1418*0.87,
IF($F1418="LIQUIDAR",_xlfn.XLOOKUP(A1418,Rotación!$A:$A,Rotación!$O:$O,0,0,-1),"")))),"")</f>
        <v>10573000</v>
      </c>
      <c r="J1418" s="13">
        <f>IFERROR(IF($F1418="ALTA",$D1418*0.94,
IF($F1418="MEDIA",$D1418*0.9,
IF($F1418="BAJA",$D1418*0.85,
IF($F1418="LIQUIDAR",_xlfn.XLOOKUP(A1418,Rotación!$A:$A,Rotación!$O:$O,0,0,-1),"")))),"")</f>
        <v>10246000</v>
      </c>
      <c r="K1418" s="13" t="str">
        <f>_xlfn.XLOOKUP(A1418,Rotación!$A:$A,Rotación!$P:$P,"",0,-1)</f>
        <v/>
      </c>
      <c r="L1418" s="25" t="e">
        <f t="shared" si="90"/>
        <v>#VALUE!</v>
      </c>
      <c r="M1418" s="26">
        <f t="shared" si="91"/>
        <v>0.75229357798165142</v>
      </c>
      <c r="N1418" s="22" t="str">
        <f>IFERROR(VLOOKUP(A1418,'Base ATR'!$1:$1048576,2,0),"")</f>
        <v/>
      </c>
      <c r="O1418" s="23" t="str">
        <f t="shared" ca="1" si="88"/>
        <v/>
      </c>
      <c r="P1418" t="str">
        <f t="shared" si="89"/>
        <v/>
      </c>
      <c r="R1418" t="e">
        <f>VLOOKUP(A1418,FORMULA!A:A,1,0)</f>
        <v>#N/A</v>
      </c>
    </row>
    <row r="1419" spans="1:18" x14ac:dyDescent="0.3">
      <c r="A1419" t="s">
        <v>9622</v>
      </c>
      <c r="B1419" t="str">
        <f>IFERROR(VLOOKUP(A1419,'Base ATP'!$1:$1048576,3,0),"")</f>
        <v>SUBARU</v>
      </c>
      <c r="C1419" s="19" t="str">
        <f>IFERROR(VLOOKUP(A1419,'Base ATP'!$1:$1048576,4,0),"")</f>
        <v>XV</v>
      </c>
      <c r="D1419" s="20">
        <v>17100000</v>
      </c>
      <c r="E1419" s="20">
        <v>14000000</v>
      </c>
      <c r="F1419" s="13" t="s">
        <v>5397</v>
      </c>
      <c r="G1419" s="13">
        <f>IFERROR(IF($F1419="ALTA",$D1419*1.03,
IF($F1419="MEDIA",$D1419*1,
IF($F1419="BAJA",$D1419*0.92,
IF($F1419="LIQUIDAR",_xlfn.XLOOKUP(A1419,Rotación!$A:$A,Rotación!$O:$O,0,0,-1),"")))),"")</f>
        <v>17613000</v>
      </c>
      <c r="H1419" s="13">
        <f>IFERROR(IF($F1419="ALTA",$D1419*1,
IF($F1419="MEDIA",$D1419*0.97,
IF($F1419="BAJA",$D1419*0.9,
IF($F1419="LIQUIDAR",_xlfn.XLOOKUP(A1419,Rotación!$A:$A,Rotación!$O:$O,0,0,-1),"")))),"")</f>
        <v>17100000</v>
      </c>
      <c r="I1419" s="13">
        <f>IFERROR(IF($F1419="ALTA",$D1419*0.97,
IF($F1419="MEDIA",$D1419*0.94,
IF($F1419="BAJA",$D1419*0.87,
IF($F1419="LIQUIDAR",_xlfn.XLOOKUP(A1419,Rotación!$A:$A,Rotación!$O:$O,0,0,-1),"")))),"")</f>
        <v>16587000</v>
      </c>
      <c r="J1419" s="13">
        <f>IFERROR(IF($F1419="ALTA",$D1419*0.94,
IF($F1419="MEDIA",$D1419*0.9,
IF($F1419="BAJA",$D1419*0.85,
IF($F1419="LIQUIDAR",_xlfn.XLOOKUP(A1419,Rotación!$A:$A,Rotación!$O:$O,0,0,-1),"")))),"")</f>
        <v>16074000</v>
      </c>
      <c r="K1419" s="13" t="str">
        <f>_xlfn.XLOOKUP(A1419,Rotación!$A:$A,Rotación!$P:$P,"",0,-1)</f>
        <v/>
      </c>
      <c r="L1419" s="25" t="e">
        <f t="shared" si="90"/>
        <v>#VALUE!</v>
      </c>
      <c r="M1419" s="26">
        <f t="shared" si="91"/>
        <v>0.81871345029239762</v>
      </c>
      <c r="N1419" s="22" t="str">
        <f>IFERROR(VLOOKUP(A1419,'Base ATR'!$1:$1048576,2,0),"")</f>
        <v/>
      </c>
      <c r="O1419" s="23" t="str">
        <f t="shared" ca="1" si="88"/>
        <v/>
      </c>
      <c r="P1419" t="str">
        <f t="shared" si="89"/>
        <v/>
      </c>
      <c r="R1419" t="e">
        <f>VLOOKUP(A1419,FORMULA!A:A,1,0)</f>
        <v>#N/A</v>
      </c>
    </row>
    <row r="1420" spans="1:18" x14ac:dyDescent="0.3">
      <c r="A1420" t="s">
        <v>1634</v>
      </c>
      <c r="B1420" t="str">
        <f>IFERROR(VLOOKUP(A1420,'Base ATP'!$1:$1048576,3,0),"")</f>
        <v>KIA</v>
      </c>
      <c r="C1420" s="19" t="str">
        <f>IFERROR(VLOOKUP(A1420,'Base ATP'!$1:$1048576,4,0),"")</f>
        <v>SONET</v>
      </c>
      <c r="D1420" s="20">
        <v>13900000</v>
      </c>
      <c r="E1420" s="20">
        <v>11500000</v>
      </c>
      <c r="F1420" s="13" t="s">
        <v>5397</v>
      </c>
      <c r="G1420" s="13">
        <f>IFERROR(IF($F1420="ALTA",$D1420*1.03,
IF($F1420="MEDIA",$D1420*1,
IF($F1420="BAJA",$D1420*0.92,
IF($F1420="LIQUIDAR",_xlfn.XLOOKUP(A1420,Rotación!$A:$A,Rotación!$O:$O,0,0,-1),"")))),"")</f>
        <v>14317000</v>
      </c>
      <c r="H1420" s="13">
        <f>IFERROR(IF($F1420="ALTA",$D1420*1,
IF($F1420="MEDIA",$D1420*0.97,
IF($F1420="BAJA",$D1420*0.9,
IF($F1420="LIQUIDAR",_xlfn.XLOOKUP(A1420,Rotación!$A:$A,Rotación!$O:$O,0,0,-1),"")))),"")</f>
        <v>13900000</v>
      </c>
      <c r="I1420" s="13">
        <f>IFERROR(IF($F1420="ALTA",$D1420*0.97,
IF($F1420="MEDIA",$D1420*0.94,
IF($F1420="BAJA",$D1420*0.87,
IF($F1420="LIQUIDAR",_xlfn.XLOOKUP(A1420,Rotación!$A:$A,Rotación!$O:$O,0,0,-1),"")))),"")</f>
        <v>13483000</v>
      </c>
      <c r="J1420" s="13">
        <f>IFERROR(IF($F1420="ALTA",$D1420*0.94,
IF($F1420="MEDIA",$D1420*0.9,
IF($F1420="BAJA",$D1420*0.85,
IF($F1420="LIQUIDAR",_xlfn.XLOOKUP(A1420,Rotación!$A:$A,Rotación!$O:$O,0,0,-1),"")))),"")</f>
        <v>13066000</v>
      </c>
      <c r="K1420" s="13" t="str">
        <f>_xlfn.XLOOKUP(A1420,Rotación!$A:$A,Rotación!$P:$P,"",0,-1)</f>
        <v/>
      </c>
      <c r="L1420" s="25" t="e">
        <f t="shared" si="90"/>
        <v>#VALUE!</v>
      </c>
      <c r="M1420" s="26">
        <f t="shared" si="91"/>
        <v>0.82733812949640284</v>
      </c>
      <c r="N1420" s="22">
        <f>IFERROR(VLOOKUP(A1420,'Base ATR'!$1:$1048576,2,0),"")</f>
        <v>45337.50277777778</v>
      </c>
      <c r="O1420" s="23">
        <f t="shared" ca="1" si="88"/>
        <v>888.49722222222044</v>
      </c>
      <c r="P1420" t="str">
        <f t="shared" si="89"/>
        <v>SOBRE MERCADO</v>
      </c>
      <c r="R1420" t="e">
        <f>VLOOKUP(A1420,FORMULA!A:A,1,0)</f>
        <v>#N/A</v>
      </c>
    </row>
    <row r="1421" spans="1:18" x14ac:dyDescent="0.3">
      <c r="A1421" t="s">
        <v>9626</v>
      </c>
      <c r="B1421" t="str">
        <f>IFERROR(VLOOKUP(A1421,'Base ATP'!$1:$1048576,3,0),"")</f>
        <v>PEUGEOT</v>
      </c>
      <c r="C1421" s="19" t="str">
        <f>IFERROR(VLOOKUP(A1421,'Base ATP'!$1:$1048576,4,0),"")</f>
        <v>NEW 3008</v>
      </c>
      <c r="D1421" s="20">
        <v>24100000</v>
      </c>
      <c r="E1421" s="20">
        <v>19000000</v>
      </c>
      <c r="F1421" s="13" t="s">
        <v>5398</v>
      </c>
      <c r="G1421" s="13">
        <f>IFERROR(IF($F1421="ALTA",$D1421*1.03,
IF($F1421="MEDIA",$D1421*1,
IF($F1421="BAJA",$D1421*0.92,
IF($F1421="LIQUIDAR",_xlfn.XLOOKUP(A1421,Rotación!$A:$A,Rotación!$O:$O,0,0,-1),"")))),"")</f>
        <v>22172000</v>
      </c>
      <c r="H1421" s="13">
        <f>IFERROR(IF($F1421="ALTA",$D1421*1,
IF($F1421="MEDIA",$D1421*0.97,
IF($F1421="BAJA",$D1421*0.9,
IF($F1421="LIQUIDAR",_xlfn.XLOOKUP(A1421,Rotación!$A:$A,Rotación!$O:$O,0,0,-1),"")))),"")</f>
        <v>21690000</v>
      </c>
      <c r="I1421" s="13">
        <f>IFERROR(IF($F1421="ALTA",$D1421*0.97,
IF($F1421="MEDIA",$D1421*0.94,
IF($F1421="BAJA",$D1421*0.87,
IF($F1421="LIQUIDAR",_xlfn.XLOOKUP(A1421,Rotación!$A:$A,Rotación!$O:$O,0,0,-1),"")))),"")</f>
        <v>20967000</v>
      </c>
      <c r="J1421" s="13">
        <f>IFERROR(IF($F1421="ALTA",$D1421*0.94,
IF($F1421="MEDIA",$D1421*0.9,
IF($F1421="BAJA",$D1421*0.85,
IF($F1421="LIQUIDAR",_xlfn.XLOOKUP(A1421,Rotación!$A:$A,Rotación!$O:$O,0,0,-1),"")))),"")</f>
        <v>20485000</v>
      </c>
      <c r="K1421" s="13" t="str">
        <f>_xlfn.XLOOKUP(A1421,Rotación!$A:$A,Rotación!$P:$P,"",0,-1)</f>
        <v/>
      </c>
      <c r="L1421" s="25" t="e">
        <f t="shared" si="90"/>
        <v>#VALUE!</v>
      </c>
      <c r="M1421" s="26">
        <f t="shared" si="91"/>
        <v>0.78838174273858919</v>
      </c>
      <c r="N1421" s="22" t="str">
        <f>IFERROR(VLOOKUP(A1421,'Base ATR'!$1:$1048576,2,0),"")</f>
        <v/>
      </c>
      <c r="O1421" s="23" t="str">
        <f t="shared" ca="1" si="88"/>
        <v/>
      </c>
      <c r="P1421" t="str">
        <f t="shared" si="89"/>
        <v/>
      </c>
      <c r="R1421" t="e">
        <f>VLOOKUP(A1421,FORMULA!A:A,1,0)</f>
        <v>#N/A</v>
      </c>
    </row>
    <row r="1422" spans="1:18" x14ac:dyDescent="0.3">
      <c r="A1422" t="s">
        <v>9628</v>
      </c>
      <c r="B1422" t="str">
        <f>IFERROR(VLOOKUP(A1422,'Base ATP'!$1:$1048576,3,0),"")</f>
        <v>FORD</v>
      </c>
      <c r="C1422" s="19" t="str">
        <f>IFERROR(VLOOKUP(A1422,'Base ATP'!$1:$1048576,4,0),"")</f>
        <v>EDGE</v>
      </c>
      <c r="D1422" s="20">
        <v>11100000</v>
      </c>
      <c r="E1422" s="20">
        <v>8300000</v>
      </c>
      <c r="F1422" s="13" t="s">
        <v>5398</v>
      </c>
      <c r="G1422" s="13">
        <f>IFERROR(IF($F1422="ALTA",$D1422*1.03,
IF($F1422="MEDIA",$D1422*1,
IF($F1422="BAJA",$D1422*0.92,
IF($F1422="LIQUIDAR",_xlfn.XLOOKUP(A1422,Rotación!$A:$A,Rotación!$O:$O,0,0,-1),"")))),"")</f>
        <v>10212000</v>
      </c>
      <c r="H1422" s="13">
        <f>IFERROR(IF($F1422="ALTA",$D1422*1,
IF($F1422="MEDIA",$D1422*0.97,
IF($F1422="BAJA",$D1422*0.9,
IF($F1422="LIQUIDAR",_xlfn.XLOOKUP(A1422,Rotación!$A:$A,Rotación!$O:$O,0,0,-1),"")))),"")</f>
        <v>9990000</v>
      </c>
      <c r="I1422" s="13">
        <f>IFERROR(IF($F1422="ALTA",$D1422*0.97,
IF($F1422="MEDIA",$D1422*0.94,
IF($F1422="BAJA",$D1422*0.87,
IF($F1422="LIQUIDAR",_xlfn.XLOOKUP(A1422,Rotación!$A:$A,Rotación!$O:$O,0,0,-1),"")))),"")</f>
        <v>9657000</v>
      </c>
      <c r="J1422" s="13">
        <f>IFERROR(IF($F1422="ALTA",$D1422*0.94,
IF($F1422="MEDIA",$D1422*0.9,
IF($F1422="BAJA",$D1422*0.85,
IF($F1422="LIQUIDAR",_xlfn.XLOOKUP(A1422,Rotación!$A:$A,Rotación!$O:$O,0,0,-1),"")))),"")</f>
        <v>9435000</v>
      </c>
      <c r="K1422" s="13" t="str">
        <f>_xlfn.XLOOKUP(A1422,Rotación!$A:$A,Rotación!$P:$P,"",0,-1)</f>
        <v/>
      </c>
      <c r="L1422" s="25" t="e">
        <f t="shared" si="90"/>
        <v>#VALUE!</v>
      </c>
      <c r="M1422" s="26">
        <f t="shared" si="91"/>
        <v>0.74774774774774777</v>
      </c>
      <c r="N1422" s="22" t="str">
        <f>IFERROR(VLOOKUP(A1422,'Base ATR'!$1:$1048576,2,0),"")</f>
        <v/>
      </c>
      <c r="O1422" s="23" t="str">
        <f t="shared" ca="1" si="88"/>
        <v/>
      </c>
      <c r="P1422" t="str">
        <f t="shared" si="89"/>
        <v/>
      </c>
      <c r="R1422" t="e">
        <f>VLOOKUP(A1422,FORMULA!A:A,1,0)</f>
        <v>#N/A</v>
      </c>
    </row>
    <row r="1423" spans="1:18" x14ac:dyDescent="0.3">
      <c r="A1423" t="s">
        <v>9631</v>
      </c>
      <c r="B1423" t="str">
        <f>IFERROR(VLOOKUP(A1423,'Base ATP'!$1:$1048576,3,0),"")</f>
        <v>PEUGEOT</v>
      </c>
      <c r="C1423" s="19" t="str">
        <f>IFERROR(VLOOKUP(A1423,'Base ATP'!$1:$1048576,4,0),"")</f>
        <v>NUEVO 208</v>
      </c>
      <c r="D1423" s="20">
        <v>9000000</v>
      </c>
      <c r="E1423" s="20">
        <v>7000000</v>
      </c>
      <c r="F1423" s="13" t="s">
        <v>5398</v>
      </c>
      <c r="G1423" s="13">
        <f>IFERROR(IF($F1423="ALTA",$D1423*1.03,
IF($F1423="MEDIA",$D1423*1,
IF($F1423="BAJA",$D1423*0.92,
IF($F1423="LIQUIDAR",_xlfn.XLOOKUP(A1423,Rotación!$A:$A,Rotación!$O:$O,0,0,-1),"")))),"")</f>
        <v>8280000</v>
      </c>
      <c r="H1423" s="13">
        <f>IFERROR(IF($F1423="ALTA",$D1423*1,
IF($F1423="MEDIA",$D1423*0.97,
IF($F1423="BAJA",$D1423*0.9,
IF($F1423="LIQUIDAR",_xlfn.XLOOKUP(A1423,Rotación!$A:$A,Rotación!$O:$O,0,0,-1),"")))),"")</f>
        <v>8100000</v>
      </c>
      <c r="I1423" s="13">
        <f>IFERROR(IF($F1423="ALTA",$D1423*0.97,
IF($F1423="MEDIA",$D1423*0.94,
IF($F1423="BAJA",$D1423*0.87,
IF($F1423="LIQUIDAR",_xlfn.XLOOKUP(A1423,Rotación!$A:$A,Rotación!$O:$O,0,0,-1),"")))),"")</f>
        <v>7830000</v>
      </c>
      <c r="J1423" s="13">
        <f>IFERROR(IF($F1423="ALTA",$D1423*0.94,
IF($F1423="MEDIA",$D1423*0.9,
IF($F1423="BAJA",$D1423*0.85,
IF($F1423="LIQUIDAR",_xlfn.XLOOKUP(A1423,Rotación!$A:$A,Rotación!$O:$O,0,0,-1),"")))),"")</f>
        <v>7650000</v>
      </c>
      <c r="K1423" s="13">
        <f>_xlfn.XLOOKUP(A1423,Rotación!$A:$A,Rotación!$P:$P,"",0,-1)</f>
        <v>8990000</v>
      </c>
      <c r="L1423" s="25">
        <f t="shared" si="90"/>
        <v>-10000</v>
      </c>
      <c r="M1423" s="26">
        <f t="shared" si="91"/>
        <v>0.77777777777777779</v>
      </c>
      <c r="N1423" s="22">
        <f>IFERROR(VLOOKUP(A1423,'Base ATR'!$1:$1048576,2,0),"")</f>
        <v>46196.689583333333</v>
      </c>
      <c r="O1423" s="23">
        <f t="shared" ca="1" si="88"/>
        <v>29.310416666667152</v>
      </c>
      <c r="P1423" t="str">
        <f t="shared" si="89"/>
        <v>BAJO MERCADO</v>
      </c>
      <c r="R1423" t="e">
        <f>VLOOKUP(A1423,FORMULA!A:A,1,0)</f>
        <v>#N/A</v>
      </c>
    </row>
    <row r="1424" spans="1:18" x14ac:dyDescent="0.3">
      <c r="A1424" t="s">
        <v>9634</v>
      </c>
      <c r="B1424" t="str">
        <f>IFERROR(VLOOKUP(A1424,'Base ATP'!$1:$1048576,3,0),"")</f>
        <v>BAIC</v>
      </c>
      <c r="C1424" s="19" t="str">
        <f>IFERROR(VLOOKUP(A1424,'Base ATP'!$1:$1048576,4,0),"")</f>
        <v>X35</v>
      </c>
      <c r="D1424" s="20">
        <v>7900000</v>
      </c>
      <c r="E1424" s="20">
        <v>6400000</v>
      </c>
      <c r="F1424" s="13" t="s">
        <v>5398</v>
      </c>
      <c r="G1424" s="13">
        <f>IFERROR(IF($F1424="ALTA",$D1424*1.03,
IF($F1424="MEDIA",$D1424*1,
IF($F1424="BAJA",$D1424*0.92,
IF($F1424="LIQUIDAR",_xlfn.XLOOKUP(A1424,Rotación!$A:$A,Rotación!$O:$O,0,0,-1),"")))),"")</f>
        <v>7268000</v>
      </c>
      <c r="H1424" s="13">
        <f>IFERROR(IF($F1424="ALTA",$D1424*1,
IF($F1424="MEDIA",$D1424*0.97,
IF($F1424="BAJA",$D1424*0.9,
IF($F1424="LIQUIDAR",_xlfn.XLOOKUP(A1424,Rotación!$A:$A,Rotación!$O:$O,0,0,-1),"")))),"")</f>
        <v>7110000</v>
      </c>
      <c r="I1424" s="13">
        <f>IFERROR(IF($F1424="ALTA",$D1424*0.97,
IF($F1424="MEDIA",$D1424*0.94,
IF($F1424="BAJA",$D1424*0.87,
IF($F1424="LIQUIDAR",_xlfn.XLOOKUP(A1424,Rotación!$A:$A,Rotación!$O:$O,0,0,-1),"")))),"")</f>
        <v>6873000</v>
      </c>
      <c r="J1424" s="13">
        <f>IFERROR(IF($F1424="ALTA",$D1424*0.94,
IF($F1424="MEDIA",$D1424*0.9,
IF($F1424="BAJA",$D1424*0.85,
IF($F1424="LIQUIDAR",_xlfn.XLOOKUP(A1424,Rotación!$A:$A,Rotación!$O:$O,0,0,-1),"")))),"")</f>
        <v>6715000</v>
      </c>
      <c r="K1424" s="13" t="str">
        <f>_xlfn.XLOOKUP(A1424,Rotación!$A:$A,Rotación!$P:$P,"",0,-1)</f>
        <v/>
      </c>
      <c r="L1424" s="25" t="e">
        <f t="shared" si="90"/>
        <v>#VALUE!</v>
      </c>
      <c r="M1424" s="26">
        <f t="shared" si="91"/>
        <v>0.810126582278481</v>
      </c>
      <c r="N1424" s="22" t="str">
        <f>IFERROR(VLOOKUP(A1424,'Base ATR'!$1:$1048576,2,0),"")</f>
        <v/>
      </c>
      <c r="O1424" s="23" t="str">
        <f t="shared" ca="1" si="88"/>
        <v/>
      </c>
      <c r="P1424" t="str">
        <f t="shared" si="89"/>
        <v/>
      </c>
      <c r="R1424" t="e">
        <f>VLOOKUP(A1424,FORMULA!A:A,1,0)</f>
        <v>#N/A</v>
      </c>
    </row>
    <row r="1425" spans="1:18" x14ac:dyDescent="0.3">
      <c r="A1425" t="s">
        <v>9637</v>
      </c>
      <c r="B1425" t="str">
        <f>IFERROR(VLOOKUP(A1425,'Base ATP'!$1:$1048576,3,0),"")</f>
        <v>FORD</v>
      </c>
      <c r="C1425" s="19" t="str">
        <f>IFERROR(VLOOKUP(A1425,'Base ATP'!$1:$1048576,4,0),"")</f>
        <v>EXPLORER</v>
      </c>
      <c r="D1425" s="20">
        <v>28900000</v>
      </c>
      <c r="E1425" s="20">
        <v>22500000</v>
      </c>
      <c r="F1425" s="13" t="s">
        <v>5398</v>
      </c>
      <c r="G1425" s="13">
        <f>IFERROR(IF($F1425="ALTA",$D1425*1.03,
IF($F1425="MEDIA",$D1425*1,
IF($F1425="BAJA",$D1425*0.92,
IF($F1425="LIQUIDAR",_xlfn.XLOOKUP(A1425,Rotación!$A:$A,Rotación!$O:$O,0,0,-1),"")))),"")</f>
        <v>26588000</v>
      </c>
      <c r="H1425" s="13">
        <f>IFERROR(IF($F1425="ALTA",$D1425*1,
IF($F1425="MEDIA",$D1425*0.97,
IF($F1425="BAJA",$D1425*0.9,
IF($F1425="LIQUIDAR",_xlfn.XLOOKUP(A1425,Rotación!$A:$A,Rotación!$O:$O,0,0,-1),"")))),"")</f>
        <v>26010000</v>
      </c>
      <c r="I1425" s="13">
        <f>IFERROR(IF($F1425="ALTA",$D1425*0.97,
IF($F1425="MEDIA",$D1425*0.94,
IF($F1425="BAJA",$D1425*0.87,
IF($F1425="LIQUIDAR",_xlfn.XLOOKUP(A1425,Rotación!$A:$A,Rotación!$O:$O,0,0,-1),"")))),"")</f>
        <v>25143000</v>
      </c>
      <c r="J1425" s="13">
        <f>IFERROR(IF($F1425="ALTA",$D1425*0.94,
IF($F1425="MEDIA",$D1425*0.9,
IF($F1425="BAJA",$D1425*0.85,
IF($F1425="LIQUIDAR",_xlfn.XLOOKUP(A1425,Rotación!$A:$A,Rotación!$O:$O,0,0,-1),"")))),"")</f>
        <v>24565000</v>
      </c>
      <c r="K1425" s="13" t="str">
        <f>_xlfn.XLOOKUP(A1425,Rotación!$A:$A,Rotación!$P:$P,"",0,-1)</f>
        <v/>
      </c>
      <c r="L1425" s="25" t="e">
        <f t="shared" si="90"/>
        <v>#VALUE!</v>
      </c>
      <c r="M1425" s="26">
        <f t="shared" si="91"/>
        <v>0.77854671280276821</v>
      </c>
      <c r="N1425" s="22" t="str">
        <f>IFERROR(VLOOKUP(A1425,'Base ATR'!$1:$1048576,2,0),"")</f>
        <v/>
      </c>
      <c r="O1425" s="23" t="str">
        <f t="shared" ref="O1425:O1488" ca="1" si="92">IF(N1425="","",TODAY()-N1425)</f>
        <v/>
      </c>
      <c r="P1425" t="str">
        <f t="shared" ref="P1425:P1488" si="93">IF(N1425="", "", IF(K1425 &gt; D1425, "SOBRE MERCADO", IF(K1425 &lt; D1425, "BAJO MERCADO", "ALINEADO")))</f>
        <v/>
      </c>
      <c r="R1425" t="e">
        <f>VLOOKUP(A1425,FORMULA!A:A,1,0)</f>
        <v>#N/A</v>
      </c>
    </row>
    <row r="1426" spans="1:18" x14ac:dyDescent="0.3">
      <c r="A1426" t="s">
        <v>9639</v>
      </c>
      <c r="B1426" t="str">
        <f>IFERROR(VLOOKUP(A1426,'Base ATP'!$1:$1048576,3,0),"")</f>
        <v>OMODA</v>
      </c>
      <c r="C1426" s="19" t="str">
        <f>IFERROR(VLOOKUP(A1426,'Base ATP'!$1:$1048576,4,0),"")</f>
        <v>C5</v>
      </c>
      <c r="D1426" s="20">
        <v>13000000</v>
      </c>
      <c r="E1426" s="20">
        <v>10800000</v>
      </c>
      <c r="F1426" s="13" t="s">
        <v>4033</v>
      </c>
      <c r="G1426" s="13">
        <f>IFERROR(IF($F1426="ALTA",$D1426*1.03,
IF($F1426="MEDIA",$D1426*1,
IF($F1426="BAJA",$D1426*0.92,
IF($F1426="LIQUIDAR",_xlfn.XLOOKUP(A1426,Rotación!$A:$A,Rotación!$O:$O,0,0,-1),"")))),"")</f>
        <v>13000000</v>
      </c>
      <c r="H1426" s="13">
        <f>IFERROR(IF($F1426="ALTA",$D1426*1,
IF($F1426="MEDIA",$D1426*0.97,
IF($F1426="BAJA",$D1426*0.9,
IF($F1426="LIQUIDAR",_xlfn.XLOOKUP(A1426,Rotación!$A:$A,Rotación!$O:$O,0,0,-1),"")))),"")</f>
        <v>12610000</v>
      </c>
      <c r="I1426" s="13">
        <f>IFERROR(IF($F1426="ALTA",$D1426*0.97,
IF($F1426="MEDIA",$D1426*0.94,
IF($F1426="BAJA",$D1426*0.87,
IF($F1426="LIQUIDAR",_xlfn.XLOOKUP(A1426,Rotación!$A:$A,Rotación!$O:$O,0,0,-1),"")))),"")</f>
        <v>12220000</v>
      </c>
      <c r="J1426" s="13">
        <f>IFERROR(IF($F1426="ALTA",$D1426*0.94,
IF($F1426="MEDIA",$D1426*0.9,
IF($F1426="BAJA",$D1426*0.85,
IF($F1426="LIQUIDAR",_xlfn.XLOOKUP(A1426,Rotación!$A:$A,Rotación!$O:$O,0,0,-1),"")))),"")</f>
        <v>11700000</v>
      </c>
      <c r="K1426" s="13" t="str">
        <f>_xlfn.XLOOKUP(A1426,Rotación!$A:$A,Rotación!$P:$P,"",0,-1)</f>
        <v/>
      </c>
      <c r="L1426" s="25" t="e">
        <f t="shared" si="90"/>
        <v>#VALUE!</v>
      </c>
      <c r="M1426" s="26">
        <f t="shared" si="91"/>
        <v>0.83076923076923082</v>
      </c>
      <c r="N1426" s="22" t="str">
        <f>IFERROR(VLOOKUP(A1426,'Base ATR'!$1:$1048576,2,0),"")</f>
        <v/>
      </c>
      <c r="O1426" s="23" t="str">
        <f t="shared" ca="1" si="92"/>
        <v/>
      </c>
      <c r="P1426" t="str">
        <f t="shared" si="93"/>
        <v/>
      </c>
      <c r="R1426" t="e">
        <f>VLOOKUP(A1426,FORMULA!A:A,1,0)</f>
        <v>#N/A</v>
      </c>
    </row>
    <row r="1427" spans="1:18" x14ac:dyDescent="0.3">
      <c r="A1427" t="s">
        <v>9641</v>
      </c>
      <c r="B1427" t="str">
        <f>IFERROR(VLOOKUP(A1427,'Base ATP'!$1:$1048576,3,0),"")</f>
        <v>CHERY</v>
      </c>
      <c r="C1427" s="19" t="str">
        <f>IFERROR(VLOOKUP(A1427,'Base ATP'!$1:$1048576,4,0),"")</f>
        <v>TIGGO 2 PRO</v>
      </c>
      <c r="D1427" s="20">
        <v>8900000</v>
      </c>
      <c r="E1427" s="20">
        <v>7500000</v>
      </c>
      <c r="F1427" s="13" t="s">
        <v>5397</v>
      </c>
      <c r="G1427" s="13">
        <f>IFERROR(IF($F1427="ALTA",$D1427*1.03,
IF($F1427="MEDIA",$D1427*1,
IF($F1427="BAJA",$D1427*0.92,
IF($F1427="LIQUIDAR",_xlfn.XLOOKUP(A1427,Rotación!$A:$A,Rotación!$O:$O,0,0,-1),"")))),"")</f>
        <v>9167000</v>
      </c>
      <c r="H1427" s="13">
        <f>IFERROR(IF($F1427="ALTA",$D1427*1,
IF($F1427="MEDIA",$D1427*0.97,
IF($F1427="BAJA",$D1427*0.9,
IF($F1427="LIQUIDAR",_xlfn.XLOOKUP(A1427,Rotación!$A:$A,Rotación!$O:$O,0,0,-1),"")))),"")</f>
        <v>8900000</v>
      </c>
      <c r="I1427" s="13">
        <f>IFERROR(IF($F1427="ALTA",$D1427*0.97,
IF($F1427="MEDIA",$D1427*0.94,
IF($F1427="BAJA",$D1427*0.87,
IF($F1427="LIQUIDAR",_xlfn.XLOOKUP(A1427,Rotación!$A:$A,Rotación!$O:$O,0,0,-1),"")))),"")</f>
        <v>8633000</v>
      </c>
      <c r="J1427" s="13">
        <f>IFERROR(IF($F1427="ALTA",$D1427*0.94,
IF($F1427="MEDIA",$D1427*0.9,
IF($F1427="BAJA",$D1427*0.85,
IF($F1427="LIQUIDAR",_xlfn.XLOOKUP(A1427,Rotación!$A:$A,Rotación!$O:$O,0,0,-1),"")))),"")</f>
        <v>8365999.9999999991</v>
      </c>
      <c r="K1427" s="13" t="str">
        <f>_xlfn.XLOOKUP(A1427,Rotación!$A:$A,Rotación!$P:$P,"",0,-1)</f>
        <v/>
      </c>
      <c r="L1427" s="25" t="e">
        <f t="shared" si="90"/>
        <v>#VALUE!</v>
      </c>
      <c r="M1427" s="26">
        <f t="shared" si="91"/>
        <v>0.84269662921348309</v>
      </c>
      <c r="N1427" s="22" t="str">
        <f>IFERROR(VLOOKUP(A1427,'Base ATR'!$1:$1048576,2,0),"")</f>
        <v/>
      </c>
      <c r="O1427" s="23" t="str">
        <f t="shared" ca="1" si="92"/>
        <v/>
      </c>
      <c r="P1427" t="str">
        <f t="shared" si="93"/>
        <v/>
      </c>
      <c r="R1427" t="e">
        <f>VLOOKUP(A1427,FORMULA!A:A,1,0)</f>
        <v>#N/A</v>
      </c>
    </row>
    <row r="1428" spans="1:18" x14ac:dyDescent="0.3">
      <c r="A1428" t="s">
        <v>9643</v>
      </c>
      <c r="B1428" t="str">
        <f>IFERROR(VLOOKUP(A1428,'Base ATP'!$1:$1048576,3,0),"")</f>
        <v>JAECOO</v>
      </c>
      <c r="C1428" s="19">
        <f>IFERROR(VLOOKUP(A1428,'Base ATP'!$1:$1048576,4,0),"")</f>
        <v>7</v>
      </c>
      <c r="D1428" s="20">
        <v>24100000</v>
      </c>
      <c r="E1428" s="20">
        <v>21800000</v>
      </c>
      <c r="F1428" s="13" t="s">
        <v>5397</v>
      </c>
      <c r="G1428" s="13">
        <f>IFERROR(IF($F1428="ALTA",$D1428*1.03,
IF($F1428="MEDIA",$D1428*1,
IF($F1428="BAJA",$D1428*0.92,
IF($F1428="LIQUIDAR",_xlfn.XLOOKUP(A1428,Rotación!$A:$A,Rotación!$O:$O,0,0,-1),"")))),"")</f>
        <v>24823000</v>
      </c>
      <c r="H1428" s="13">
        <f>IFERROR(IF($F1428="ALTA",$D1428*1,
IF($F1428="MEDIA",$D1428*0.97,
IF($F1428="BAJA",$D1428*0.9,
IF($F1428="LIQUIDAR",_xlfn.XLOOKUP(A1428,Rotación!$A:$A,Rotación!$O:$O,0,0,-1),"")))),"")</f>
        <v>24100000</v>
      </c>
      <c r="I1428" s="13">
        <f>IFERROR(IF($F1428="ALTA",$D1428*0.97,
IF($F1428="MEDIA",$D1428*0.94,
IF($F1428="BAJA",$D1428*0.87,
IF($F1428="LIQUIDAR",_xlfn.XLOOKUP(A1428,Rotación!$A:$A,Rotación!$O:$O,0,0,-1),"")))),"")</f>
        <v>23377000</v>
      </c>
      <c r="J1428" s="13">
        <f>IFERROR(IF($F1428="ALTA",$D1428*0.94,
IF($F1428="MEDIA",$D1428*0.9,
IF($F1428="BAJA",$D1428*0.85,
IF($F1428="LIQUIDAR",_xlfn.XLOOKUP(A1428,Rotación!$A:$A,Rotación!$O:$O,0,0,-1),"")))),"")</f>
        <v>22654000</v>
      </c>
      <c r="K1428" s="13" t="str">
        <f>_xlfn.XLOOKUP(A1428,Rotación!$A:$A,Rotación!$P:$P,"",0,-1)</f>
        <v/>
      </c>
      <c r="L1428" s="25" t="e">
        <f t="shared" si="90"/>
        <v>#VALUE!</v>
      </c>
      <c r="M1428" s="26">
        <f t="shared" si="91"/>
        <v>0.9045643153526971</v>
      </c>
      <c r="N1428" s="22" t="str">
        <f>IFERROR(VLOOKUP(A1428,'Base ATR'!$1:$1048576,2,0),"")</f>
        <v/>
      </c>
      <c r="O1428" s="23" t="str">
        <f t="shared" ca="1" si="92"/>
        <v/>
      </c>
      <c r="P1428" t="str">
        <f t="shared" si="93"/>
        <v/>
      </c>
      <c r="R1428" t="e">
        <f>VLOOKUP(A1428,FORMULA!A:A,1,0)</f>
        <v>#N/A</v>
      </c>
    </row>
    <row r="1429" spans="1:18" x14ac:dyDescent="0.3">
      <c r="A1429" t="s">
        <v>9645</v>
      </c>
      <c r="B1429" t="str">
        <f>IFERROR(VLOOKUP(A1429,'Base ATP'!$1:$1048576,3,0),"")</f>
        <v>DFSK</v>
      </c>
      <c r="C1429" s="19" t="str">
        <f>IFERROR(VLOOKUP(A1429,'Base ATP'!$1:$1048576,4,0),"")</f>
        <v>TRUCK</v>
      </c>
      <c r="D1429" s="20">
        <v>8500000</v>
      </c>
      <c r="E1429" s="20">
        <v>6800000</v>
      </c>
      <c r="F1429" s="13" t="s">
        <v>5397</v>
      </c>
      <c r="G1429" s="13">
        <f>IFERROR(IF($F1429="ALTA",$D1429*1.03,
IF($F1429="MEDIA",$D1429*1,
IF($F1429="BAJA",$D1429*0.92,
IF($F1429="LIQUIDAR",_xlfn.XLOOKUP(A1429,Rotación!$A:$A,Rotación!$O:$O,0,0,-1),"")))),"")</f>
        <v>8755000</v>
      </c>
      <c r="H1429" s="13">
        <f>IFERROR(IF($F1429="ALTA",$D1429*1,
IF($F1429="MEDIA",$D1429*0.97,
IF($F1429="BAJA",$D1429*0.9,
IF($F1429="LIQUIDAR",_xlfn.XLOOKUP(A1429,Rotación!$A:$A,Rotación!$O:$O,0,0,-1),"")))),"")</f>
        <v>8500000</v>
      </c>
      <c r="I1429" s="13">
        <f>IFERROR(IF($F1429="ALTA",$D1429*0.97,
IF($F1429="MEDIA",$D1429*0.94,
IF($F1429="BAJA",$D1429*0.87,
IF($F1429="LIQUIDAR",_xlfn.XLOOKUP(A1429,Rotación!$A:$A,Rotación!$O:$O,0,0,-1),"")))),"")</f>
        <v>8245000</v>
      </c>
      <c r="J1429" s="13">
        <f>IFERROR(IF($F1429="ALTA",$D1429*0.94,
IF($F1429="MEDIA",$D1429*0.9,
IF($F1429="BAJA",$D1429*0.85,
IF($F1429="LIQUIDAR",_xlfn.XLOOKUP(A1429,Rotación!$A:$A,Rotación!$O:$O,0,0,-1),"")))),"")</f>
        <v>7990000</v>
      </c>
      <c r="K1429" s="13">
        <f>_xlfn.XLOOKUP(A1429,Rotación!$A:$A,Rotación!$P:$P,"",0,-1)</f>
        <v>8990000</v>
      </c>
      <c r="L1429" s="25">
        <f t="shared" si="90"/>
        <v>490000</v>
      </c>
      <c r="M1429" s="26">
        <f t="shared" si="91"/>
        <v>0.8</v>
      </c>
      <c r="N1429" s="22">
        <f>IFERROR(VLOOKUP(A1429,'Base ATR'!$1:$1048576,2,0),"")</f>
        <v>46193.498611111114</v>
      </c>
      <c r="O1429" s="23">
        <f t="shared" ca="1" si="92"/>
        <v>32.50138888888614</v>
      </c>
      <c r="P1429" t="str">
        <f t="shared" si="93"/>
        <v>SOBRE MERCADO</v>
      </c>
      <c r="R1429" t="e">
        <f>VLOOKUP(A1429,FORMULA!A:A,1,0)</f>
        <v>#N/A</v>
      </c>
    </row>
    <row r="1430" spans="1:18" x14ac:dyDescent="0.3">
      <c r="A1430" t="s">
        <v>9648</v>
      </c>
      <c r="B1430" t="str">
        <f>IFERROR(VLOOKUP(A1430,'Base ATP'!$1:$1048576,3,0),"")</f>
        <v>FORD</v>
      </c>
      <c r="C1430" s="19" t="str">
        <f>IFERROR(VLOOKUP(A1430,'Base ATP'!$1:$1048576,4,0),"")</f>
        <v>NEW ESCAPE</v>
      </c>
      <c r="D1430" s="20">
        <v>21700000</v>
      </c>
      <c r="E1430" s="20">
        <v>17000000</v>
      </c>
      <c r="F1430" s="13" t="s">
        <v>4033</v>
      </c>
      <c r="G1430" s="13">
        <f>IFERROR(IF($F1430="ALTA",$D1430*1.03,
IF($F1430="MEDIA",$D1430*1,
IF($F1430="BAJA",$D1430*0.92,
IF($F1430="LIQUIDAR",_xlfn.XLOOKUP(A1430,Rotación!$A:$A,Rotación!$O:$O,0,0,-1),"")))),"")</f>
        <v>21700000</v>
      </c>
      <c r="H1430" s="13">
        <f>IFERROR(IF($F1430="ALTA",$D1430*1,
IF($F1430="MEDIA",$D1430*0.97,
IF($F1430="BAJA",$D1430*0.9,
IF($F1430="LIQUIDAR",_xlfn.XLOOKUP(A1430,Rotación!$A:$A,Rotación!$O:$O,0,0,-1),"")))),"")</f>
        <v>21049000</v>
      </c>
      <c r="I1430" s="13">
        <f>IFERROR(IF($F1430="ALTA",$D1430*0.97,
IF($F1430="MEDIA",$D1430*0.94,
IF($F1430="BAJA",$D1430*0.87,
IF($F1430="LIQUIDAR",_xlfn.XLOOKUP(A1430,Rotación!$A:$A,Rotación!$O:$O,0,0,-1),"")))),"")</f>
        <v>20398000</v>
      </c>
      <c r="J1430" s="13">
        <f>IFERROR(IF($F1430="ALTA",$D1430*0.94,
IF($F1430="MEDIA",$D1430*0.9,
IF($F1430="BAJA",$D1430*0.85,
IF($F1430="LIQUIDAR",_xlfn.XLOOKUP(A1430,Rotación!$A:$A,Rotación!$O:$O,0,0,-1),"")))),"")</f>
        <v>19530000</v>
      </c>
      <c r="K1430" s="13" t="str">
        <f>_xlfn.XLOOKUP(A1430,Rotación!$A:$A,Rotación!$P:$P,"",0,-1)</f>
        <v/>
      </c>
      <c r="L1430" s="25" t="e">
        <f t="shared" si="90"/>
        <v>#VALUE!</v>
      </c>
      <c r="M1430" s="26">
        <f t="shared" si="91"/>
        <v>0.78341013824884798</v>
      </c>
      <c r="N1430" s="22" t="str">
        <f>IFERROR(VLOOKUP(A1430,'Base ATR'!$1:$1048576,2,0),"")</f>
        <v/>
      </c>
      <c r="O1430" s="23" t="str">
        <f t="shared" ca="1" si="92"/>
        <v/>
      </c>
      <c r="P1430" t="str">
        <f t="shared" si="93"/>
        <v/>
      </c>
      <c r="R1430" t="e">
        <f>VLOOKUP(A1430,FORMULA!A:A,1,0)</f>
        <v>#N/A</v>
      </c>
    </row>
    <row r="1431" spans="1:18" x14ac:dyDescent="0.3">
      <c r="A1431" t="s">
        <v>1097</v>
      </c>
      <c r="B1431" t="str">
        <f>IFERROR(VLOOKUP(A1431,'Base ATP'!$1:$1048576,3,0),"")</f>
        <v>CHERY</v>
      </c>
      <c r="C1431" s="19" t="str">
        <f>IFERROR(VLOOKUP(A1431,'Base ATP'!$1:$1048576,4,0),"")</f>
        <v>TIGGO 7 PRO</v>
      </c>
      <c r="D1431" s="20">
        <v>11100000</v>
      </c>
      <c r="E1431" s="20">
        <v>8500000</v>
      </c>
      <c r="F1431" s="13" t="s">
        <v>4033</v>
      </c>
      <c r="G1431" s="13">
        <f>IFERROR(IF($F1431="ALTA",$D1431*1.03,
IF($F1431="MEDIA",$D1431*1,
IF($F1431="BAJA",$D1431*0.92,
IF($F1431="LIQUIDAR",_xlfn.XLOOKUP(A1431,Rotación!$A:$A,Rotación!$O:$O,0,0,-1),"")))),"")</f>
        <v>11100000</v>
      </c>
      <c r="H1431" s="13">
        <f>IFERROR(IF($F1431="ALTA",$D1431*1,
IF($F1431="MEDIA",$D1431*0.97,
IF($F1431="BAJA",$D1431*0.9,
IF($F1431="LIQUIDAR",_xlfn.XLOOKUP(A1431,Rotación!$A:$A,Rotación!$O:$O,0,0,-1),"")))),"")</f>
        <v>10767000</v>
      </c>
      <c r="I1431" s="13">
        <f>IFERROR(IF($F1431="ALTA",$D1431*0.97,
IF($F1431="MEDIA",$D1431*0.94,
IF($F1431="BAJA",$D1431*0.87,
IF($F1431="LIQUIDAR",_xlfn.XLOOKUP(A1431,Rotación!$A:$A,Rotación!$O:$O,0,0,-1),"")))),"")</f>
        <v>10434000</v>
      </c>
      <c r="J1431" s="13">
        <f>IFERROR(IF($F1431="ALTA",$D1431*0.94,
IF($F1431="MEDIA",$D1431*0.9,
IF($F1431="BAJA",$D1431*0.85,
IF($F1431="LIQUIDAR",_xlfn.XLOOKUP(A1431,Rotación!$A:$A,Rotación!$O:$O,0,0,-1),"")))),"")</f>
        <v>9990000</v>
      </c>
      <c r="K1431" s="13" t="str">
        <f>_xlfn.XLOOKUP(A1431,Rotación!$A:$A,Rotación!$P:$P,"",0,-1)</f>
        <v/>
      </c>
      <c r="L1431" s="25" t="e">
        <f t="shared" si="90"/>
        <v>#VALUE!</v>
      </c>
      <c r="M1431" s="26">
        <f t="shared" si="91"/>
        <v>0.76576576576576572</v>
      </c>
      <c r="N1431" s="22">
        <f>IFERROR(VLOOKUP(A1431,'Base ATR'!$1:$1048576,2,0),"")</f>
        <v>45618.75</v>
      </c>
      <c r="O1431" s="23">
        <f t="shared" ca="1" si="92"/>
        <v>607.25</v>
      </c>
      <c r="P1431" t="str">
        <f t="shared" si="93"/>
        <v>SOBRE MERCADO</v>
      </c>
      <c r="R1431" t="e">
        <f>VLOOKUP(A1431,FORMULA!A:A,1,0)</f>
        <v>#N/A</v>
      </c>
    </row>
    <row r="1432" spans="1:18" x14ac:dyDescent="0.3">
      <c r="A1432" t="s">
        <v>5595</v>
      </c>
      <c r="B1432" t="str">
        <f>IFERROR(VLOOKUP(A1432,'Base ATP'!$1:$1048576,3,0),"")</f>
        <v>FORD</v>
      </c>
      <c r="C1432" s="19" t="str">
        <f>IFERROR(VLOOKUP(A1432,'Base ATP'!$1:$1048576,4,0),"")</f>
        <v>NEW EXPLORER</v>
      </c>
      <c r="D1432" s="20">
        <v>14000000</v>
      </c>
      <c r="E1432" s="20">
        <v>10500000</v>
      </c>
      <c r="F1432" s="13" t="s">
        <v>4033</v>
      </c>
      <c r="G1432" s="13">
        <f>IFERROR(IF($F1432="ALTA",$D1432*1.03,
IF($F1432="MEDIA",$D1432*1,
IF($F1432="BAJA",$D1432*0.92,
IF($F1432="LIQUIDAR",_xlfn.XLOOKUP(A1432,Rotación!$A:$A,Rotación!$O:$O,0,0,-1),"")))),"")</f>
        <v>14000000</v>
      </c>
      <c r="H1432" s="13">
        <f>IFERROR(IF($F1432="ALTA",$D1432*1,
IF($F1432="MEDIA",$D1432*0.97,
IF($F1432="BAJA",$D1432*0.9,
IF($F1432="LIQUIDAR",_xlfn.XLOOKUP(A1432,Rotación!$A:$A,Rotación!$O:$O,0,0,-1),"")))),"")</f>
        <v>13580000</v>
      </c>
      <c r="I1432" s="13">
        <f>IFERROR(IF($F1432="ALTA",$D1432*0.97,
IF($F1432="MEDIA",$D1432*0.94,
IF($F1432="BAJA",$D1432*0.87,
IF($F1432="LIQUIDAR",_xlfn.XLOOKUP(A1432,Rotación!$A:$A,Rotación!$O:$O,0,0,-1),"")))),"")</f>
        <v>13160000</v>
      </c>
      <c r="J1432" s="13">
        <f>IFERROR(IF($F1432="ALTA",$D1432*0.94,
IF($F1432="MEDIA",$D1432*0.9,
IF($F1432="BAJA",$D1432*0.85,
IF($F1432="LIQUIDAR",_xlfn.XLOOKUP(A1432,Rotación!$A:$A,Rotación!$O:$O,0,0,-1),"")))),"")</f>
        <v>12600000</v>
      </c>
      <c r="K1432" s="13" t="str">
        <f>_xlfn.XLOOKUP(A1432,Rotación!$A:$A,Rotación!$P:$P,"",0,-1)</f>
        <v/>
      </c>
      <c r="L1432" s="25" t="e">
        <f t="shared" si="90"/>
        <v>#VALUE!</v>
      </c>
      <c r="M1432" s="26">
        <f t="shared" si="91"/>
        <v>0.75</v>
      </c>
      <c r="N1432" s="22" t="str">
        <f>IFERROR(VLOOKUP(A1432,'Base ATR'!$1:$1048576,2,0),"")</f>
        <v/>
      </c>
      <c r="O1432" s="23" t="str">
        <f t="shared" ca="1" si="92"/>
        <v/>
      </c>
      <c r="P1432" t="str">
        <f t="shared" si="93"/>
        <v/>
      </c>
      <c r="R1432" t="e">
        <f>VLOOKUP(A1432,FORMULA!A:A,1,0)</f>
        <v>#N/A</v>
      </c>
    </row>
    <row r="1433" spans="1:18" x14ac:dyDescent="0.3">
      <c r="A1433" t="s">
        <v>9653</v>
      </c>
      <c r="B1433" t="str">
        <f>IFERROR(VLOOKUP(A1433,'Base ATP'!$1:$1048576,3,0),"")</f>
        <v>KIA</v>
      </c>
      <c r="C1433" s="19" t="str">
        <f>IFERROR(VLOOKUP(A1433,'Base ATP'!$1:$1048576,4,0),"")</f>
        <v>SOLUTO</v>
      </c>
      <c r="D1433" s="20">
        <v>9000000</v>
      </c>
      <c r="E1433" s="20">
        <v>7800000</v>
      </c>
      <c r="F1433" s="13" t="s">
        <v>5397</v>
      </c>
      <c r="G1433" s="13">
        <f>IFERROR(IF($F1433="ALTA",$D1433*1.03,
IF($F1433="MEDIA",$D1433*1,
IF($F1433="BAJA",$D1433*0.92,
IF($F1433="LIQUIDAR",_xlfn.XLOOKUP(A1433,Rotación!$A:$A,Rotación!$O:$O,0,0,-1),"")))),"")</f>
        <v>9270000</v>
      </c>
      <c r="H1433" s="13">
        <f>IFERROR(IF($F1433="ALTA",$D1433*1,
IF($F1433="MEDIA",$D1433*0.97,
IF($F1433="BAJA",$D1433*0.9,
IF($F1433="LIQUIDAR",_xlfn.XLOOKUP(A1433,Rotación!$A:$A,Rotación!$O:$O,0,0,-1),"")))),"")</f>
        <v>9000000</v>
      </c>
      <c r="I1433" s="13">
        <f>IFERROR(IF($F1433="ALTA",$D1433*0.97,
IF($F1433="MEDIA",$D1433*0.94,
IF($F1433="BAJA",$D1433*0.87,
IF($F1433="LIQUIDAR",_xlfn.XLOOKUP(A1433,Rotación!$A:$A,Rotación!$O:$O,0,0,-1),"")))),"")</f>
        <v>8730000</v>
      </c>
      <c r="J1433" s="13">
        <f>IFERROR(IF($F1433="ALTA",$D1433*0.94,
IF($F1433="MEDIA",$D1433*0.9,
IF($F1433="BAJA",$D1433*0.85,
IF($F1433="LIQUIDAR",_xlfn.XLOOKUP(A1433,Rotación!$A:$A,Rotación!$O:$O,0,0,-1),"")))),"")</f>
        <v>8460000</v>
      </c>
      <c r="K1433" s="13" t="str">
        <f>_xlfn.XLOOKUP(A1433,Rotación!$A:$A,Rotación!$P:$P,"",0,-1)</f>
        <v/>
      </c>
      <c r="L1433" s="25" t="e">
        <f t="shared" si="90"/>
        <v>#VALUE!</v>
      </c>
      <c r="M1433" s="26">
        <f t="shared" si="91"/>
        <v>0.8666666666666667</v>
      </c>
      <c r="N1433" s="22" t="str">
        <f>IFERROR(VLOOKUP(A1433,'Base ATR'!$1:$1048576,2,0),"")</f>
        <v/>
      </c>
      <c r="O1433" s="23" t="str">
        <f t="shared" ca="1" si="92"/>
        <v/>
      </c>
      <c r="P1433" t="str">
        <f t="shared" si="93"/>
        <v/>
      </c>
      <c r="R1433" t="e">
        <f>VLOOKUP(A1433,FORMULA!A:A,1,0)</f>
        <v>#N/A</v>
      </c>
    </row>
    <row r="1434" spans="1:18" x14ac:dyDescent="0.3">
      <c r="A1434" t="s">
        <v>9655</v>
      </c>
      <c r="B1434" t="str">
        <f>IFERROR(VLOOKUP(A1434,'Base ATP'!$1:$1048576,3,0),"")</f>
        <v>SUBARU</v>
      </c>
      <c r="C1434" s="19" t="str">
        <f>IFERROR(VLOOKUP(A1434,'Base ATP'!$1:$1048576,4,0),"")</f>
        <v>IMPREZA</v>
      </c>
      <c r="D1434" s="20">
        <v>13500000</v>
      </c>
      <c r="E1434" s="20">
        <v>10400000</v>
      </c>
      <c r="F1434" s="13" t="s">
        <v>5397</v>
      </c>
      <c r="G1434" s="13">
        <f>IFERROR(IF($F1434="ALTA",$D1434*1.03,
IF($F1434="MEDIA",$D1434*1,
IF($F1434="BAJA",$D1434*0.92,
IF($F1434="LIQUIDAR",_xlfn.XLOOKUP(A1434,Rotación!$A:$A,Rotación!$O:$O,0,0,-1),"")))),"")</f>
        <v>13905000</v>
      </c>
      <c r="H1434" s="13">
        <f>IFERROR(IF($F1434="ALTA",$D1434*1,
IF($F1434="MEDIA",$D1434*0.97,
IF($F1434="BAJA",$D1434*0.9,
IF($F1434="LIQUIDAR",_xlfn.XLOOKUP(A1434,Rotación!$A:$A,Rotación!$O:$O,0,0,-1),"")))),"")</f>
        <v>13500000</v>
      </c>
      <c r="I1434" s="13">
        <f>IFERROR(IF($F1434="ALTA",$D1434*0.97,
IF($F1434="MEDIA",$D1434*0.94,
IF($F1434="BAJA",$D1434*0.87,
IF($F1434="LIQUIDAR",_xlfn.XLOOKUP(A1434,Rotación!$A:$A,Rotación!$O:$O,0,0,-1),"")))),"")</f>
        <v>13095000</v>
      </c>
      <c r="J1434" s="13">
        <f>IFERROR(IF($F1434="ALTA",$D1434*0.94,
IF($F1434="MEDIA",$D1434*0.9,
IF($F1434="BAJA",$D1434*0.85,
IF($F1434="LIQUIDAR",_xlfn.XLOOKUP(A1434,Rotación!$A:$A,Rotación!$O:$O,0,0,-1),"")))),"")</f>
        <v>12690000</v>
      </c>
      <c r="K1434" s="13" t="str">
        <f>_xlfn.XLOOKUP(A1434,Rotación!$A:$A,Rotación!$P:$P,"",0,-1)</f>
        <v/>
      </c>
      <c r="L1434" s="25" t="e">
        <f t="shared" si="90"/>
        <v>#VALUE!</v>
      </c>
      <c r="M1434" s="26">
        <f t="shared" si="91"/>
        <v>0.77037037037037037</v>
      </c>
      <c r="N1434" s="22" t="str">
        <f>IFERROR(VLOOKUP(A1434,'Base ATR'!$1:$1048576,2,0),"")</f>
        <v/>
      </c>
      <c r="O1434" s="23" t="str">
        <f t="shared" ca="1" si="92"/>
        <v/>
      </c>
      <c r="P1434" t="str">
        <f t="shared" si="93"/>
        <v/>
      </c>
      <c r="R1434" t="e">
        <f>VLOOKUP(A1434,FORMULA!A:A,1,0)</f>
        <v>#N/A</v>
      </c>
    </row>
    <row r="1435" spans="1:18" x14ac:dyDescent="0.3">
      <c r="A1435" t="s">
        <v>9659</v>
      </c>
      <c r="B1435" t="str">
        <f>IFERROR(VLOOKUP(A1435,'Base ATP'!$1:$1048576,3,0),"")</f>
        <v>RAM</v>
      </c>
      <c r="C1435" s="19" t="str">
        <f>IFERROR(VLOOKUP(A1435,'Base ATP'!$1:$1048576,4,0),"")</f>
        <v>RAMPAGE</v>
      </c>
      <c r="D1435" s="20">
        <v>27300000</v>
      </c>
      <c r="E1435" s="20">
        <v>22500000</v>
      </c>
      <c r="F1435" s="13" t="s">
        <v>5398</v>
      </c>
      <c r="G1435" s="13">
        <f>IFERROR(IF($F1435="ALTA",$D1435*1.03,
IF($F1435="MEDIA",$D1435*1,
IF($F1435="BAJA",$D1435*0.92,
IF($F1435="LIQUIDAR",_xlfn.XLOOKUP(A1435,Rotación!$A:$A,Rotación!$O:$O,0,0,-1),"")))),"")</f>
        <v>25116000</v>
      </c>
      <c r="H1435" s="13">
        <f>IFERROR(IF($F1435="ALTA",$D1435*1,
IF($F1435="MEDIA",$D1435*0.97,
IF($F1435="BAJA",$D1435*0.9,
IF($F1435="LIQUIDAR",_xlfn.XLOOKUP(A1435,Rotación!$A:$A,Rotación!$O:$O,0,0,-1),"")))),"")</f>
        <v>24570000</v>
      </c>
      <c r="I1435" s="13">
        <f>IFERROR(IF($F1435="ALTA",$D1435*0.97,
IF($F1435="MEDIA",$D1435*0.94,
IF($F1435="BAJA",$D1435*0.87,
IF($F1435="LIQUIDAR",_xlfn.XLOOKUP(A1435,Rotación!$A:$A,Rotación!$O:$O,0,0,-1),"")))),"")</f>
        <v>23751000</v>
      </c>
      <c r="J1435" s="13">
        <f>IFERROR(IF($F1435="ALTA",$D1435*0.94,
IF($F1435="MEDIA",$D1435*0.9,
IF($F1435="BAJA",$D1435*0.85,
IF($F1435="LIQUIDAR",_xlfn.XLOOKUP(A1435,Rotación!$A:$A,Rotación!$O:$O,0,0,-1),"")))),"")</f>
        <v>23205000</v>
      </c>
      <c r="K1435" s="13" t="str">
        <f>_xlfn.XLOOKUP(A1435,Rotación!$A:$A,Rotación!$P:$P,"",0,-1)</f>
        <v/>
      </c>
      <c r="L1435" s="25" t="e">
        <f t="shared" si="90"/>
        <v>#VALUE!</v>
      </c>
      <c r="M1435" s="26">
        <f t="shared" si="91"/>
        <v>0.82417582417582413</v>
      </c>
      <c r="N1435" s="22" t="str">
        <f>IFERROR(VLOOKUP(A1435,'Base ATR'!$1:$1048576,2,0),"")</f>
        <v/>
      </c>
      <c r="O1435" s="23" t="str">
        <f t="shared" ca="1" si="92"/>
        <v/>
      </c>
      <c r="P1435" t="str">
        <f t="shared" si="93"/>
        <v/>
      </c>
      <c r="R1435" t="e">
        <f>VLOOKUP(A1435,FORMULA!A:A,1,0)</f>
        <v>#N/A</v>
      </c>
    </row>
    <row r="1436" spans="1:18" x14ac:dyDescent="0.3">
      <c r="A1436" t="s">
        <v>9661</v>
      </c>
      <c r="B1436" t="str">
        <f>IFERROR(VLOOKUP(A1436,'Base ATP'!$1:$1048576,3,0),"")</f>
        <v>GAC MOTOR</v>
      </c>
      <c r="C1436" s="19" t="str">
        <f>IFERROR(VLOOKUP(A1436,'Base ATP'!$1:$1048576,4,0),"")</f>
        <v>GS3</v>
      </c>
      <c r="D1436" s="20">
        <v>8100000</v>
      </c>
      <c r="E1436" s="20">
        <v>6800000</v>
      </c>
      <c r="F1436" s="13" t="s">
        <v>5397</v>
      </c>
      <c r="G1436" s="13">
        <f>IFERROR(IF($F1436="ALTA",$D1436*1.03,
IF($F1436="MEDIA",$D1436*1,
IF($F1436="BAJA",$D1436*0.92,
IF($F1436="LIQUIDAR",_xlfn.XLOOKUP(A1436,Rotación!$A:$A,Rotación!$O:$O,0,0,-1),"")))),"")</f>
        <v>8343000</v>
      </c>
      <c r="H1436" s="13">
        <f>IFERROR(IF($F1436="ALTA",$D1436*1,
IF($F1436="MEDIA",$D1436*0.97,
IF($F1436="BAJA",$D1436*0.9,
IF($F1436="LIQUIDAR",_xlfn.XLOOKUP(A1436,Rotación!$A:$A,Rotación!$O:$O,0,0,-1),"")))),"")</f>
        <v>8100000</v>
      </c>
      <c r="I1436" s="13">
        <f>IFERROR(IF($F1436="ALTA",$D1436*0.97,
IF($F1436="MEDIA",$D1436*0.94,
IF($F1436="BAJA",$D1436*0.87,
IF($F1436="LIQUIDAR",_xlfn.XLOOKUP(A1436,Rotación!$A:$A,Rotación!$O:$O,0,0,-1),"")))),"")</f>
        <v>7857000</v>
      </c>
      <c r="J1436" s="13">
        <f>IFERROR(IF($F1436="ALTA",$D1436*0.94,
IF($F1436="MEDIA",$D1436*0.9,
IF($F1436="BAJA",$D1436*0.85,
IF($F1436="LIQUIDAR",_xlfn.XLOOKUP(A1436,Rotación!$A:$A,Rotación!$O:$O,0,0,-1),"")))),"")</f>
        <v>7614000</v>
      </c>
      <c r="K1436" s="13" t="str">
        <f>_xlfn.XLOOKUP(A1436,Rotación!$A:$A,Rotación!$P:$P,"",0,-1)</f>
        <v/>
      </c>
      <c r="L1436" s="25" t="e">
        <f t="shared" si="90"/>
        <v>#VALUE!</v>
      </c>
      <c r="M1436" s="26">
        <f t="shared" si="91"/>
        <v>0.83950617283950613</v>
      </c>
      <c r="N1436" s="22" t="str">
        <f>IFERROR(VLOOKUP(A1436,'Base ATR'!$1:$1048576,2,0),"")</f>
        <v/>
      </c>
      <c r="O1436" s="23" t="str">
        <f t="shared" ca="1" si="92"/>
        <v/>
      </c>
      <c r="P1436" t="str">
        <f t="shared" si="93"/>
        <v/>
      </c>
      <c r="R1436" t="e">
        <f>VLOOKUP(A1436,FORMULA!A:A,1,0)</f>
        <v>#N/A</v>
      </c>
    </row>
    <row r="1437" spans="1:18" x14ac:dyDescent="0.3">
      <c r="A1437" t="s">
        <v>10146</v>
      </c>
      <c r="B1437" t="str">
        <f>IFERROR(VLOOKUP(A1437,'Base ATP'!$1:$1048576,3,0),"")</f>
        <v/>
      </c>
      <c r="C1437" s="19" t="str">
        <f>IFERROR(VLOOKUP(A1437,'Base ATP'!$1:$1048576,4,0),"")</f>
        <v/>
      </c>
      <c r="D1437" s="20">
        <v>24000000</v>
      </c>
      <c r="E1437" s="20">
        <v>19400000</v>
      </c>
      <c r="F1437" s="13" t="s">
        <v>4033</v>
      </c>
      <c r="G1437" s="13">
        <f>IFERROR(IF($F1437="ALTA",$D1437*1.03,
IF($F1437="MEDIA",$D1437*1,
IF($F1437="BAJA",$D1437*0.92,
IF($F1437="LIQUIDAR",_xlfn.XLOOKUP(A1437,Rotación!$A:$A,Rotación!$O:$O,0,0,-1),"")))),"")</f>
        <v>24000000</v>
      </c>
      <c r="H1437" s="13">
        <f>IFERROR(IF($F1437="ALTA",$D1437*1,
IF($F1437="MEDIA",$D1437*0.97,
IF($F1437="BAJA",$D1437*0.9,
IF($F1437="LIQUIDAR",_xlfn.XLOOKUP(A1437,Rotación!$A:$A,Rotación!$O:$O,0,0,-1),"")))),"")</f>
        <v>23280000</v>
      </c>
      <c r="I1437" s="13">
        <f>IFERROR(IF($F1437="ALTA",$D1437*0.97,
IF($F1437="MEDIA",$D1437*0.94,
IF($F1437="BAJA",$D1437*0.87,
IF($F1437="LIQUIDAR",_xlfn.XLOOKUP(A1437,Rotación!$A:$A,Rotación!$O:$O,0,0,-1),"")))),"")</f>
        <v>22560000</v>
      </c>
      <c r="J1437" s="13">
        <f>IFERROR(IF($F1437="ALTA",$D1437*0.94,
IF($F1437="MEDIA",$D1437*0.9,
IF($F1437="BAJA",$D1437*0.85,
IF($F1437="LIQUIDAR",_xlfn.XLOOKUP(A1437,Rotación!$A:$A,Rotación!$O:$O,0,0,-1),"")))),"")</f>
        <v>21600000</v>
      </c>
      <c r="K1437" s="13" t="str">
        <f>_xlfn.XLOOKUP(A1437,Rotación!$A:$A,Rotación!$P:$P,"",0,-1)</f>
        <v/>
      </c>
      <c r="L1437" s="25" t="e">
        <f t="shared" si="90"/>
        <v>#VALUE!</v>
      </c>
      <c r="M1437" s="26">
        <f t="shared" si="91"/>
        <v>0.80833333333333335</v>
      </c>
      <c r="N1437" s="22" t="str">
        <f>IFERROR(VLOOKUP(A1437,'Base ATR'!$1:$1048576,2,0),"")</f>
        <v/>
      </c>
      <c r="O1437" s="23" t="str">
        <f t="shared" ca="1" si="92"/>
        <v/>
      </c>
      <c r="P1437" t="str">
        <f t="shared" si="93"/>
        <v/>
      </c>
      <c r="R1437" t="e">
        <f>VLOOKUP(A1437,FORMULA!A:A,1,0)</f>
        <v>#N/A</v>
      </c>
    </row>
    <row r="1438" spans="1:18" x14ac:dyDescent="0.3">
      <c r="A1438" t="s">
        <v>9664</v>
      </c>
      <c r="B1438" t="str">
        <f>IFERROR(VLOOKUP(A1438,'Base ATP'!$1:$1048576,3,0),"")</f>
        <v>KIA</v>
      </c>
      <c r="C1438" s="19" t="str">
        <f>IFERROR(VLOOKUP(A1438,'Base ATP'!$1:$1048576,4,0),"")</f>
        <v>NUEVO SELTOS</v>
      </c>
      <c r="D1438" s="20">
        <v>17100000</v>
      </c>
      <c r="E1438" s="20">
        <v>13800000</v>
      </c>
      <c r="F1438" s="13" t="s">
        <v>4033</v>
      </c>
      <c r="G1438" s="13">
        <f>IFERROR(IF($F1438="ALTA",$D1438*1.03,
IF($F1438="MEDIA",$D1438*1,
IF($F1438="BAJA",$D1438*0.92,
IF($F1438="LIQUIDAR",_xlfn.XLOOKUP(A1438,Rotación!$A:$A,Rotación!$O:$O,0,0,-1),"")))),"")</f>
        <v>17100000</v>
      </c>
      <c r="H1438" s="13">
        <f>IFERROR(IF($F1438="ALTA",$D1438*1,
IF($F1438="MEDIA",$D1438*0.97,
IF($F1438="BAJA",$D1438*0.9,
IF($F1438="LIQUIDAR",_xlfn.XLOOKUP(A1438,Rotación!$A:$A,Rotación!$O:$O,0,0,-1),"")))),"")</f>
        <v>16587000</v>
      </c>
      <c r="I1438" s="13">
        <f>IFERROR(IF($F1438="ALTA",$D1438*0.97,
IF($F1438="MEDIA",$D1438*0.94,
IF($F1438="BAJA",$D1438*0.87,
IF($F1438="LIQUIDAR",_xlfn.XLOOKUP(A1438,Rotación!$A:$A,Rotación!$O:$O,0,0,-1),"")))),"")</f>
        <v>16074000</v>
      </c>
      <c r="J1438" s="13">
        <f>IFERROR(IF($F1438="ALTA",$D1438*0.94,
IF($F1438="MEDIA",$D1438*0.9,
IF($F1438="BAJA",$D1438*0.85,
IF($F1438="LIQUIDAR",_xlfn.XLOOKUP(A1438,Rotación!$A:$A,Rotación!$O:$O,0,0,-1),"")))),"")</f>
        <v>15390000</v>
      </c>
      <c r="K1438" s="13" t="str">
        <f>_xlfn.XLOOKUP(A1438,Rotación!$A:$A,Rotación!$P:$P,"",0,-1)</f>
        <v/>
      </c>
      <c r="L1438" s="25" t="e">
        <f t="shared" si="90"/>
        <v>#VALUE!</v>
      </c>
      <c r="M1438" s="26">
        <f t="shared" si="91"/>
        <v>0.80701754385964908</v>
      </c>
      <c r="N1438" s="22" t="str">
        <f>IFERROR(VLOOKUP(A1438,'Base ATR'!$1:$1048576,2,0),"")</f>
        <v/>
      </c>
      <c r="O1438" s="23" t="str">
        <f t="shared" ca="1" si="92"/>
        <v/>
      </c>
      <c r="P1438" t="str">
        <f t="shared" si="93"/>
        <v/>
      </c>
      <c r="R1438" t="e">
        <f>VLOOKUP(A1438,FORMULA!A:A,1,0)</f>
        <v>#N/A</v>
      </c>
    </row>
    <row r="1439" spans="1:18" x14ac:dyDescent="0.3">
      <c r="A1439" t="s">
        <v>9666</v>
      </c>
      <c r="B1439" t="str">
        <f>IFERROR(VLOOKUP(A1439,'Base ATP'!$1:$1048576,3,0),"")</f>
        <v>PEUGEOT</v>
      </c>
      <c r="C1439" s="19" t="str">
        <f>IFERROR(VLOOKUP(A1439,'Base ATP'!$1:$1048576,4,0),"")</f>
        <v>NUEVO 2008</v>
      </c>
      <c r="D1439" s="20">
        <v>12000000</v>
      </c>
      <c r="E1439" s="20">
        <v>9000000</v>
      </c>
      <c r="F1439" s="13" t="s">
        <v>5398</v>
      </c>
      <c r="G1439" s="13">
        <f>IFERROR(IF($F1439="ALTA",$D1439*1.03,
IF($F1439="MEDIA",$D1439*1,
IF($F1439="BAJA",$D1439*0.92,
IF($F1439="LIQUIDAR",_xlfn.XLOOKUP(A1439,Rotación!$A:$A,Rotación!$O:$O,0,0,-1),"")))),"")</f>
        <v>11040000</v>
      </c>
      <c r="H1439" s="13">
        <f>IFERROR(IF($F1439="ALTA",$D1439*1,
IF($F1439="MEDIA",$D1439*0.97,
IF($F1439="BAJA",$D1439*0.9,
IF($F1439="LIQUIDAR",_xlfn.XLOOKUP(A1439,Rotación!$A:$A,Rotación!$O:$O,0,0,-1),"")))),"")</f>
        <v>10800000</v>
      </c>
      <c r="I1439" s="13">
        <f>IFERROR(IF($F1439="ALTA",$D1439*0.97,
IF($F1439="MEDIA",$D1439*0.94,
IF($F1439="BAJA",$D1439*0.87,
IF($F1439="LIQUIDAR",_xlfn.XLOOKUP(A1439,Rotación!$A:$A,Rotación!$O:$O,0,0,-1),"")))),"")</f>
        <v>10440000</v>
      </c>
      <c r="J1439" s="13">
        <f>IFERROR(IF($F1439="ALTA",$D1439*0.94,
IF($F1439="MEDIA",$D1439*0.9,
IF($F1439="BAJA",$D1439*0.85,
IF($F1439="LIQUIDAR",_xlfn.XLOOKUP(A1439,Rotación!$A:$A,Rotación!$O:$O,0,0,-1),"")))),"")</f>
        <v>10200000</v>
      </c>
      <c r="K1439" s="13" t="str">
        <f>_xlfn.XLOOKUP(A1439,Rotación!$A:$A,Rotación!$P:$P,"",0,-1)</f>
        <v/>
      </c>
      <c r="L1439" s="25" t="e">
        <f t="shared" si="90"/>
        <v>#VALUE!</v>
      </c>
      <c r="M1439" s="26">
        <f t="shared" si="91"/>
        <v>0.75</v>
      </c>
      <c r="N1439" s="22">
        <f>IFERROR(VLOOKUP(A1439,'Base ATR'!$1:$1048576,2,0),"")</f>
        <v>46190.668749999997</v>
      </c>
      <c r="O1439" s="23">
        <f t="shared" ca="1" si="92"/>
        <v>35.33125000000291</v>
      </c>
      <c r="P1439" t="str">
        <f t="shared" si="93"/>
        <v>SOBRE MERCADO</v>
      </c>
      <c r="R1439" t="e">
        <f>VLOOKUP(A1439,FORMULA!A:A,1,0)</f>
        <v>#N/A</v>
      </c>
    </row>
    <row r="1440" spans="1:18" x14ac:dyDescent="0.3">
      <c r="A1440" t="s">
        <v>8690</v>
      </c>
      <c r="B1440" t="str">
        <f>IFERROR(VLOOKUP(A1440,'Base ATP'!$1:$1048576,3,0),"")</f>
        <v>MITSUBISHI</v>
      </c>
      <c r="C1440" s="19" t="str">
        <f>IFERROR(VLOOKUP(A1440,'Base ATP'!$1:$1048576,4,0),"")</f>
        <v>OUTLANDER SPORT</v>
      </c>
      <c r="D1440" s="20">
        <v>17400000</v>
      </c>
      <c r="E1440" s="20">
        <v>15000000</v>
      </c>
      <c r="F1440" s="13" t="s">
        <v>5398</v>
      </c>
      <c r="G1440" s="13">
        <f>IFERROR(IF($F1440="ALTA",$D1440*1.03,
IF($F1440="MEDIA",$D1440*1,
IF($F1440="BAJA",$D1440*0.92,
IF($F1440="LIQUIDAR",_xlfn.XLOOKUP(A1440,Rotación!$A:$A,Rotación!$O:$O,0,0,-1),"")))),"")</f>
        <v>16008000</v>
      </c>
      <c r="H1440" s="13">
        <f>IFERROR(IF($F1440="ALTA",$D1440*1,
IF($F1440="MEDIA",$D1440*0.97,
IF($F1440="BAJA",$D1440*0.9,
IF($F1440="LIQUIDAR",_xlfn.XLOOKUP(A1440,Rotación!$A:$A,Rotación!$O:$O,0,0,-1),"")))),"")</f>
        <v>15660000</v>
      </c>
      <c r="I1440" s="13">
        <f>IFERROR(IF($F1440="ALTA",$D1440*0.97,
IF($F1440="MEDIA",$D1440*0.94,
IF($F1440="BAJA",$D1440*0.87,
IF($F1440="LIQUIDAR",_xlfn.XLOOKUP(A1440,Rotación!$A:$A,Rotación!$O:$O,0,0,-1),"")))),"")</f>
        <v>15138000</v>
      </c>
      <c r="J1440" s="13">
        <f>IFERROR(IF($F1440="ALTA",$D1440*0.94,
IF($F1440="MEDIA",$D1440*0.9,
IF($F1440="BAJA",$D1440*0.85,
IF($F1440="LIQUIDAR",_xlfn.XLOOKUP(A1440,Rotación!$A:$A,Rotación!$O:$O,0,0,-1),"")))),"")</f>
        <v>14790000</v>
      </c>
      <c r="K1440" s="13">
        <f>_xlfn.XLOOKUP(A1440,Rotación!$A:$A,Rotación!$P:$P,"",0,-1)</f>
        <v>17490000</v>
      </c>
      <c r="L1440" s="25">
        <f t="shared" si="90"/>
        <v>90000</v>
      </c>
      <c r="M1440" s="26">
        <f t="shared" si="91"/>
        <v>0.86206896551724133</v>
      </c>
      <c r="N1440" s="22">
        <f>IFERROR(VLOOKUP(A1440,'Base ATR'!$1:$1048576,2,0),"")</f>
        <v>46184.769444444442</v>
      </c>
      <c r="O1440" s="23">
        <f t="shared" ca="1" si="92"/>
        <v>41.230555555557657</v>
      </c>
      <c r="P1440" t="str">
        <f t="shared" si="93"/>
        <v>SOBRE MERCADO</v>
      </c>
      <c r="R1440" t="e">
        <f>VLOOKUP(A1440,FORMULA!A:A,1,0)</f>
        <v>#N/A</v>
      </c>
    </row>
    <row r="1441" spans="1:18" x14ac:dyDescent="0.3">
      <c r="A1441" t="s">
        <v>10147</v>
      </c>
      <c r="B1441" t="str">
        <f>IFERROR(VLOOKUP(A1441,'Base ATP'!$1:$1048576,3,0),"")</f>
        <v/>
      </c>
      <c r="C1441" s="19" t="str">
        <f>IFERROR(VLOOKUP(A1441,'Base ATP'!$1:$1048576,4,0),"")</f>
        <v/>
      </c>
      <c r="D1441" s="20">
        <v>10800000</v>
      </c>
      <c r="E1441" s="20">
        <v>8500000</v>
      </c>
      <c r="F1441" s="13" t="s">
        <v>5398</v>
      </c>
      <c r="G1441" s="13">
        <f>IFERROR(IF($F1441="ALTA",$D1441*1.03,
IF($F1441="MEDIA",$D1441*1,
IF($F1441="BAJA",$D1441*0.92,
IF($F1441="LIQUIDAR",_xlfn.XLOOKUP(A1441,Rotación!$A:$A,Rotación!$O:$O,0,0,-1),"")))),"")</f>
        <v>9936000</v>
      </c>
      <c r="H1441" s="13">
        <f>IFERROR(IF($F1441="ALTA",$D1441*1,
IF($F1441="MEDIA",$D1441*0.97,
IF($F1441="BAJA",$D1441*0.9,
IF($F1441="LIQUIDAR",_xlfn.XLOOKUP(A1441,Rotación!$A:$A,Rotación!$O:$O,0,0,-1),"")))),"")</f>
        <v>9720000</v>
      </c>
      <c r="I1441" s="13">
        <f>IFERROR(IF($F1441="ALTA",$D1441*0.97,
IF($F1441="MEDIA",$D1441*0.94,
IF($F1441="BAJA",$D1441*0.87,
IF($F1441="LIQUIDAR",_xlfn.XLOOKUP(A1441,Rotación!$A:$A,Rotación!$O:$O,0,0,-1),"")))),"")</f>
        <v>9396000</v>
      </c>
      <c r="J1441" s="13">
        <f>IFERROR(IF($F1441="ALTA",$D1441*0.94,
IF($F1441="MEDIA",$D1441*0.9,
IF($F1441="BAJA",$D1441*0.85,
IF($F1441="LIQUIDAR",_xlfn.XLOOKUP(A1441,Rotación!$A:$A,Rotación!$O:$O,0,0,-1),"")))),"")</f>
        <v>9180000</v>
      </c>
      <c r="K1441" s="13" t="str">
        <f>_xlfn.XLOOKUP(A1441,Rotación!$A:$A,Rotación!$P:$P,"",0,-1)</f>
        <v/>
      </c>
      <c r="L1441" s="25" t="e">
        <f t="shared" si="90"/>
        <v>#VALUE!</v>
      </c>
      <c r="M1441" s="26">
        <f t="shared" si="91"/>
        <v>0.78703703703703709</v>
      </c>
      <c r="N1441" s="22" t="str">
        <f>IFERROR(VLOOKUP(A1441,'Base ATR'!$1:$1048576,2,0),"")</f>
        <v/>
      </c>
      <c r="O1441" s="23" t="str">
        <f t="shared" ca="1" si="92"/>
        <v/>
      </c>
      <c r="P1441" t="str">
        <f t="shared" si="93"/>
        <v/>
      </c>
      <c r="R1441" t="e">
        <f>VLOOKUP(A1441,FORMULA!A:A,1,0)</f>
        <v>#N/A</v>
      </c>
    </row>
    <row r="1442" spans="1:18" x14ac:dyDescent="0.3">
      <c r="A1442" t="s">
        <v>6483</v>
      </c>
      <c r="B1442" t="str">
        <f>IFERROR(VLOOKUP(A1442,'Base ATP'!$1:$1048576,3,0),"")</f>
        <v>HYUNDAI</v>
      </c>
      <c r="C1442" s="19" t="str">
        <f>IFERROR(VLOOKUP(A1442,'Base ATP'!$1:$1048576,4,0),"")</f>
        <v>TUCSON</v>
      </c>
      <c r="D1442" s="20">
        <v>18700000</v>
      </c>
      <c r="E1442" s="20">
        <v>15300000</v>
      </c>
      <c r="F1442" s="13" t="s">
        <v>5398</v>
      </c>
      <c r="G1442" s="13">
        <f>IFERROR(IF($F1442="ALTA",$D1442*1.03,
IF($F1442="MEDIA",$D1442*1,
IF($F1442="BAJA",$D1442*0.92,
IF($F1442="LIQUIDAR",_xlfn.XLOOKUP(A1442,Rotación!$A:$A,Rotación!$O:$O,0,0,-1),"")))),"")</f>
        <v>17204000</v>
      </c>
      <c r="H1442" s="13">
        <f>IFERROR(IF($F1442="ALTA",$D1442*1,
IF($F1442="MEDIA",$D1442*0.97,
IF($F1442="BAJA",$D1442*0.9,
IF($F1442="LIQUIDAR",_xlfn.XLOOKUP(A1442,Rotación!$A:$A,Rotación!$O:$O,0,0,-1),"")))),"")</f>
        <v>16830000</v>
      </c>
      <c r="I1442" s="13">
        <f>IFERROR(IF($F1442="ALTA",$D1442*0.97,
IF($F1442="MEDIA",$D1442*0.94,
IF($F1442="BAJA",$D1442*0.87,
IF($F1442="LIQUIDAR",_xlfn.XLOOKUP(A1442,Rotación!$A:$A,Rotación!$O:$O,0,0,-1),"")))),"")</f>
        <v>16269000</v>
      </c>
      <c r="J1442" s="13">
        <f>IFERROR(IF($F1442="ALTA",$D1442*0.94,
IF($F1442="MEDIA",$D1442*0.9,
IF($F1442="BAJA",$D1442*0.85,
IF($F1442="LIQUIDAR",_xlfn.XLOOKUP(A1442,Rotación!$A:$A,Rotación!$O:$O,0,0,-1),"")))),"")</f>
        <v>15895000</v>
      </c>
      <c r="K1442" s="13">
        <f>_xlfn.XLOOKUP(A1442,Rotación!$A:$A,Rotación!$P:$P,"",0,-1)</f>
        <v>19990000</v>
      </c>
      <c r="L1442" s="25">
        <f t="shared" si="90"/>
        <v>1290000</v>
      </c>
      <c r="M1442" s="26">
        <f t="shared" si="91"/>
        <v>0.81818181818181823</v>
      </c>
      <c r="N1442" s="22">
        <f>IFERROR(VLOOKUP(A1442,'Base ATR'!$1:$1048576,2,0),"")</f>
        <v>46129.67291666667</v>
      </c>
      <c r="O1442" s="23">
        <f t="shared" ca="1" si="92"/>
        <v>96.327083333329938</v>
      </c>
      <c r="P1442" t="str">
        <f t="shared" si="93"/>
        <v>SOBRE MERCADO</v>
      </c>
      <c r="R1442" t="e">
        <f>VLOOKUP(A1442,FORMULA!A:A,1,0)</f>
        <v>#N/A</v>
      </c>
    </row>
    <row r="1443" spans="1:18" x14ac:dyDescent="0.3">
      <c r="A1443" t="s">
        <v>9676</v>
      </c>
      <c r="B1443" t="str">
        <f>IFERROR(VLOOKUP(A1443,'Base ATP'!$1:$1048576,3,0),"")</f>
        <v>FORD</v>
      </c>
      <c r="C1443" s="19" t="str">
        <f>IFERROR(VLOOKUP(A1443,'Base ATP'!$1:$1048576,4,0),"")</f>
        <v>RANGER</v>
      </c>
      <c r="D1443" s="20">
        <v>25200000</v>
      </c>
      <c r="E1443" s="20">
        <v>20500000</v>
      </c>
      <c r="F1443" s="13" t="s">
        <v>5398</v>
      </c>
      <c r="G1443" s="13">
        <f>IFERROR(IF($F1443="ALTA",$D1443*1.03,
IF($F1443="MEDIA",$D1443*1,
IF($F1443="BAJA",$D1443*0.92,
IF($F1443="LIQUIDAR",_xlfn.XLOOKUP(A1443,Rotación!$A:$A,Rotación!$O:$O,0,0,-1),"")))),"")</f>
        <v>23184000</v>
      </c>
      <c r="H1443" s="13">
        <f>IFERROR(IF($F1443="ALTA",$D1443*1,
IF($F1443="MEDIA",$D1443*0.97,
IF($F1443="BAJA",$D1443*0.9,
IF($F1443="LIQUIDAR",_xlfn.XLOOKUP(A1443,Rotación!$A:$A,Rotación!$O:$O,0,0,-1),"")))),"")</f>
        <v>22680000</v>
      </c>
      <c r="I1443" s="13">
        <f>IFERROR(IF($F1443="ALTA",$D1443*0.97,
IF($F1443="MEDIA",$D1443*0.94,
IF($F1443="BAJA",$D1443*0.87,
IF($F1443="LIQUIDAR",_xlfn.XLOOKUP(A1443,Rotación!$A:$A,Rotación!$O:$O,0,0,-1),"")))),"")</f>
        <v>21924000</v>
      </c>
      <c r="J1443" s="13">
        <f>IFERROR(IF($F1443="ALTA",$D1443*0.94,
IF($F1443="MEDIA",$D1443*0.9,
IF($F1443="BAJA",$D1443*0.85,
IF($F1443="LIQUIDAR",_xlfn.XLOOKUP(A1443,Rotación!$A:$A,Rotación!$O:$O,0,0,-1),"")))),"")</f>
        <v>21420000</v>
      </c>
      <c r="K1443" s="13" t="str">
        <f>_xlfn.XLOOKUP(A1443,Rotación!$A:$A,Rotación!$P:$P,"",0,-1)</f>
        <v/>
      </c>
      <c r="L1443" s="25" t="e">
        <f t="shared" si="90"/>
        <v>#VALUE!</v>
      </c>
      <c r="M1443" s="26">
        <f t="shared" si="91"/>
        <v>0.81349206349206349</v>
      </c>
      <c r="N1443" s="22" t="str">
        <f>IFERROR(VLOOKUP(A1443,'Base ATR'!$1:$1048576,2,0),"")</f>
        <v/>
      </c>
      <c r="O1443" s="23" t="str">
        <f t="shared" ca="1" si="92"/>
        <v/>
      </c>
      <c r="P1443" t="str">
        <f t="shared" si="93"/>
        <v/>
      </c>
      <c r="R1443" t="e">
        <f>VLOOKUP(A1443,FORMULA!A:A,1,0)</f>
        <v>#N/A</v>
      </c>
    </row>
    <row r="1444" spans="1:18" x14ac:dyDescent="0.3">
      <c r="A1444" t="s">
        <v>9678</v>
      </c>
      <c r="B1444" t="str">
        <f>IFERROR(VLOOKUP(A1444,'Base ATP'!$1:$1048576,3,0),"")</f>
        <v>KIA</v>
      </c>
      <c r="C1444" s="19" t="str">
        <f>IFERROR(VLOOKUP(A1444,'Base ATP'!$1:$1048576,4,0),"")</f>
        <v>MORNING</v>
      </c>
      <c r="D1444" s="20">
        <v>6800000</v>
      </c>
      <c r="E1444" s="20">
        <v>5000000</v>
      </c>
      <c r="F1444" s="13" t="s">
        <v>5397</v>
      </c>
      <c r="G1444" s="13">
        <f>IFERROR(IF($F1444="ALTA",$D1444*1.03,
IF($F1444="MEDIA",$D1444*1,
IF($F1444="BAJA",$D1444*0.92,
IF($F1444="LIQUIDAR",_xlfn.XLOOKUP(A1444,Rotación!$A:$A,Rotación!$O:$O,0,0,-1),"")))),"")</f>
        <v>7004000</v>
      </c>
      <c r="H1444" s="13">
        <f>IFERROR(IF($F1444="ALTA",$D1444*1,
IF($F1444="MEDIA",$D1444*0.97,
IF($F1444="BAJA",$D1444*0.9,
IF($F1444="LIQUIDAR",_xlfn.XLOOKUP(A1444,Rotación!$A:$A,Rotación!$O:$O,0,0,-1),"")))),"")</f>
        <v>6800000</v>
      </c>
      <c r="I1444" s="13">
        <f>IFERROR(IF($F1444="ALTA",$D1444*0.97,
IF($F1444="MEDIA",$D1444*0.94,
IF($F1444="BAJA",$D1444*0.87,
IF($F1444="LIQUIDAR",_xlfn.XLOOKUP(A1444,Rotación!$A:$A,Rotación!$O:$O,0,0,-1),"")))),"")</f>
        <v>6596000</v>
      </c>
      <c r="J1444" s="13">
        <f>IFERROR(IF($F1444="ALTA",$D1444*0.94,
IF($F1444="MEDIA",$D1444*0.9,
IF($F1444="BAJA",$D1444*0.85,
IF($F1444="LIQUIDAR",_xlfn.XLOOKUP(A1444,Rotación!$A:$A,Rotación!$O:$O,0,0,-1),"")))),"")</f>
        <v>6392000</v>
      </c>
      <c r="K1444" s="13" t="str">
        <f>_xlfn.XLOOKUP(A1444,Rotación!$A:$A,Rotación!$P:$P,"",0,-1)</f>
        <v/>
      </c>
      <c r="L1444" s="25" t="e">
        <f t="shared" si="90"/>
        <v>#VALUE!</v>
      </c>
      <c r="M1444" s="26">
        <f t="shared" si="91"/>
        <v>0.73529411764705888</v>
      </c>
      <c r="N1444" s="22" t="str">
        <f>IFERROR(VLOOKUP(A1444,'Base ATR'!$1:$1048576,2,0),"")</f>
        <v/>
      </c>
      <c r="O1444" s="23" t="str">
        <f t="shared" ca="1" si="92"/>
        <v/>
      </c>
      <c r="P1444" t="str">
        <f t="shared" si="93"/>
        <v/>
      </c>
      <c r="R1444" t="e">
        <f>VLOOKUP(A1444,FORMULA!A:A,1,0)</f>
        <v>#N/A</v>
      </c>
    </row>
    <row r="1445" spans="1:18" x14ac:dyDescent="0.3">
      <c r="A1445" t="s">
        <v>8688</v>
      </c>
      <c r="B1445" t="str">
        <f>IFERROR(VLOOKUP(A1445,'Base ATP'!$1:$1048576,3,0),"")</f>
        <v>JAC</v>
      </c>
      <c r="C1445" s="19" t="str">
        <f>IFERROR(VLOOKUP(A1445,'Base ATP'!$1:$1048576,4,0),"")</f>
        <v>JS3</v>
      </c>
      <c r="D1445" s="20">
        <v>7800000</v>
      </c>
      <c r="E1445" s="20">
        <v>6300000</v>
      </c>
      <c r="F1445" s="13" t="s">
        <v>5397</v>
      </c>
      <c r="G1445" s="13">
        <f>IFERROR(IF($F1445="ALTA",$D1445*1.03,
IF($F1445="MEDIA",$D1445*1,
IF($F1445="BAJA",$D1445*0.92,
IF($F1445="LIQUIDAR",_xlfn.XLOOKUP(A1445,Rotación!$A:$A,Rotación!$O:$O,0,0,-1),"")))),"")</f>
        <v>8034000</v>
      </c>
      <c r="H1445" s="13">
        <f>IFERROR(IF($F1445="ALTA",$D1445*1,
IF($F1445="MEDIA",$D1445*0.97,
IF($F1445="BAJA",$D1445*0.9,
IF($F1445="LIQUIDAR",_xlfn.XLOOKUP(A1445,Rotación!$A:$A,Rotación!$O:$O,0,0,-1),"")))),"")</f>
        <v>7800000</v>
      </c>
      <c r="I1445" s="13">
        <f>IFERROR(IF($F1445="ALTA",$D1445*0.97,
IF($F1445="MEDIA",$D1445*0.94,
IF($F1445="BAJA",$D1445*0.87,
IF($F1445="LIQUIDAR",_xlfn.XLOOKUP(A1445,Rotación!$A:$A,Rotación!$O:$O,0,0,-1),"")))),"")</f>
        <v>7566000</v>
      </c>
      <c r="J1445" s="13">
        <f>IFERROR(IF($F1445="ALTA",$D1445*0.94,
IF($F1445="MEDIA",$D1445*0.9,
IF($F1445="BAJA",$D1445*0.85,
IF($F1445="LIQUIDAR",_xlfn.XLOOKUP(A1445,Rotación!$A:$A,Rotación!$O:$O,0,0,-1),"")))),"")</f>
        <v>7332000</v>
      </c>
      <c r="K1445" s="13" t="str">
        <f>_xlfn.XLOOKUP(A1445,Rotación!$A:$A,Rotación!$P:$P,"",0,-1)</f>
        <v/>
      </c>
      <c r="L1445" s="25" t="e">
        <f t="shared" si="90"/>
        <v>#VALUE!</v>
      </c>
      <c r="M1445" s="26">
        <f t="shared" si="91"/>
        <v>0.80769230769230771</v>
      </c>
      <c r="N1445" s="22">
        <f>IFERROR(VLOOKUP(A1445,'Base ATR'!$1:$1048576,2,0),"")</f>
        <v>46185.734027777777</v>
      </c>
      <c r="O1445" s="23">
        <f t="shared" ca="1" si="92"/>
        <v>40.265972222223354</v>
      </c>
      <c r="P1445" t="str">
        <f t="shared" si="93"/>
        <v>SOBRE MERCADO</v>
      </c>
      <c r="R1445" t="e">
        <f>VLOOKUP(A1445,FORMULA!A:A,1,0)</f>
        <v>#N/A</v>
      </c>
    </row>
    <row r="1446" spans="1:18" x14ac:dyDescent="0.3">
      <c r="A1446" t="s">
        <v>9681</v>
      </c>
      <c r="B1446" t="str">
        <f>IFERROR(VLOOKUP(A1446,'Base ATP'!$1:$1048576,3,0),"")</f>
        <v>TOYOTA</v>
      </c>
      <c r="C1446" s="19" t="str">
        <f>IFERROR(VLOOKUP(A1446,'Base ATP'!$1:$1048576,4,0),"")</f>
        <v>HILUX ALL NEW</v>
      </c>
      <c r="D1446" s="20">
        <v>19700000</v>
      </c>
      <c r="E1446" s="20">
        <v>12000000</v>
      </c>
      <c r="F1446" s="13" t="s">
        <v>5397</v>
      </c>
      <c r="G1446" s="13">
        <f>IFERROR(IF($F1446="ALTA",$D1446*1.03,
IF($F1446="MEDIA",$D1446*1,
IF($F1446="BAJA",$D1446*0.92,
IF($F1446="LIQUIDAR",_xlfn.XLOOKUP(A1446,Rotación!$A:$A,Rotación!$O:$O,0,0,-1),"")))),"")</f>
        <v>20291000</v>
      </c>
      <c r="H1446" s="13">
        <f>IFERROR(IF($F1446="ALTA",$D1446*1,
IF($F1446="MEDIA",$D1446*0.97,
IF($F1446="BAJA",$D1446*0.9,
IF($F1446="LIQUIDAR",_xlfn.XLOOKUP(A1446,Rotación!$A:$A,Rotación!$O:$O,0,0,-1),"")))),"")</f>
        <v>19700000</v>
      </c>
      <c r="I1446" s="13">
        <f>IFERROR(IF($F1446="ALTA",$D1446*0.97,
IF($F1446="MEDIA",$D1446*0.94,
IF($F1446="BAJA",$D1446*0.87,
IF($F1446="LIQUIDAR",_xlfn.XLOOKUP(A1446,Rotación!$A:$A,Rotación!$O:$O,0,0,-1),"")))),"")</f>
        <v>19109000</v>
      </c>
      <c r="J1446" s="13">
        <f>IFERROR(IF($F1446="ALTA",$D1446*0.94,
IF($F1446="MEDIA",$D1446*0.9,
IF($F1446="BAJA",$D1446*0.85,
IF($F1446="LIQUIDAR",_xlfn.XLOOKUP(A1446,Rotación!$A:$A,Rotación!$O:$O,0,0,-1),"")))),"")</f>
        <v>18518000</v>
      </c>
      <c r="K1446" s="13" t="str">
        <f>_xlfn.XLOOKUP(A1446,Rotación!$A:$A,Rotación!$P:$P,"",0,-1)</f>
        <v/>
      </c>
      <c r="L1446" s="25" t="e">
        <f t="shared" si="90"/>
        <v>#VALUE!</v>
      </c>
      <c r="M1446" s="26">
        <f t="shared" si="91"/>
        <v>0.6091370558375635</v>
      </c>
      <c r="N1446" s="22" t="str">
        <f>IFERROR(VLOOKUP(A1446,'Base ATR'!$1:$1048576,2,0),"")</f>
        <v/>
      </c>
      <c r="O1446" s="23" t="str">
        <f t="shared" ca="1" si="92"/>
        <v/>
      </c>
      <c r="P1446" t="str">
        <f t="shared" si="93"/>
        <v/>
      </c>
      <c r="R1446" t="e">
        <f>VLOOKUP(A1446,FORMULA!A:A,1,0)</f>
        <v>#N/A</v>
      </c>
    </row>
    <row r="1447" spans="1:18" x14ac:dyDescent="0.3">
      <c r="A1447" t="s">
        <v>9684</v>
      </c>
      <c r="B1447" t="str">
        <f>IFERROR(VLOOKUP(A1447,'Base ATP'!$1:$1048576,3,0),"")</f>
        <v>FORD</v>
      </c>
      <c r="C1447" s="19" t="str">
        <f>IFERROR(VLOOKUP(A1447,'Base ATP'!$1:$1048576,4,0),"")</f>
        <v>NUEVA RANGER</v>
      </c>
      <c r="D1447" s="20">
        <v>30300000</v>
      </c>
      <c r="E1447" s="20">
        <v>23500000</v>
      </c>
      <c r="F1447" s="13" t="s">
        <v>5397</v>
      </c>
      <c r="G1447" s="13">
        <f>IFERROR(IF($F1447="ALTA",$D1447*1.03,
IF($F1447="MEDIA",$D1447*1,
IF($F1447="BAJA",$D1447*0.92,
IF($F1447="LIQUIDAR",_xlfn.XLOOKUP(A1447,Rotación!$A:$A,Rotación!$O:$O,0,0,-1),"")))),"")</f>
        <v>31209000</v>
      </c>
      <c r="H1447" s="13">
        <f>IFERROR(IF($F1447="ALTA",$D1447*1,
IF($F1447="MEDIA",$D1447*0.97,
IF($F1447="BAJA",$D1447*0.9,
IF($F1447="LIQUIDAR",_xlfn.XLOOKUP(A1447,Rotación!$A:$A,Rotación!$O:$O,0,0,-1),"")))),"")</f>
        <v>30300000</v>
      </c>
      <c r="I1447" s="13">
        <f>IFERROR(IF($F1447="ALTA",$D1447*0.97,
IF($F1447="MEDIA",$D1447*0.94,
IF($F1447="BAJA",$D1447*0.87,
IF($F1447="LIQUIDAR",_xlfn.XLOOKUP(A1447,Rotación!$A:$A,Rotación!$O:$O,0,0,-1),"")))),"")</f>
        <v>29391000</v>
      </c>
      <c r="J1447" s="13">
        <f>IFERROR(IF($F1447="ALTA",$D1447*0.94,
IF($F1447="MEDIA",$D1447*0.9,
IF($F1447="BAJA",$D1447*0.85,
IF($F1447="LIQUIDAR",_xlfn.XLOOKUP(A1447,Rotación!$A:$A,Rotación!$O:$O,0,0,-1),"")))),"")</f>
        <v>28482000</v>
      </c>
      <c r="K1447" s="13" t="str">
        <f>_xlfn.XLOOKUP(A1447,Rotación!$A:$A,Rotación!$P:$P,"",0,-1)</f>
        <v/>
      </c>
      <c r="L1447" s="25" t="e">
        <f t="shared" si="90"/>
        <v>#VALUE!</v>
      </c>
      <c r="M1447" s="26">
        <f t="shared" si="91"/>
        <v>0.77557755775577553</v>
      </c>
      <c r="N1447" s="22" t="str">
        <f>IFERROR(VLOOKUP(A1447,'Base ATR'!$1:$1048576,2,0),"")</f>
        <v/>
      </c>
      <c r="O1447" s="23" t="str">
        <f t="shared" ca="1" si="92"/>
        <v/>
      </c>
      <c r="P1447" t="str">
        <f t="shared" si="93"/>
        <v/>
      </c>
      <c r="R1447" t="e">
        <f>VLOOKUP(A1447,FORMULA!A:A,1,0)</f>
        <v>#N/A</v>
      </c>
    </row>
    <row r="1448" spans="1:18" x14ac:dyDescent="0.3">
      <c r="A1448" t="s">
        <v>2779</v>
      </c>
      <c r="B1448" t="str">
        <f>IFERROR(VLOOKUP(A1448,'Base ATP'!$1:$1048576,3,0),"")</f>
        <v>FIAT</v>
      </c>
      <c r="C1448" s="19" t="str">
        <f>IFERROR(VLOOKUP(A1448,'Base ATP'!$1:$1048576,4,0),"")</f>
        <v>ARGO</v>
      </c>
      <c r="D1448" s="20">
        <v>6850000</v>
      </c>
      <c r="E1448" s="20">
        <v>5200000</v>
      </c>
      <c r="F1448" s="13" t="s">
        <v>5397</v>
      </c>
      <c r="G1448" s="13">
        <f>IFERROR(IF($F1448="ALTA",$D1448*1.03,
IF($F1448="MEDIA",$D1448*1,
IF($F1448="BAJA",$D1448*0.92,
IF($F1448="LIQUIDAR",_xlfn.XLOOKUP(A1448,Rotación!$A:$A,Rotación!$O:$O,0,0,-1),"")))),"")</f>
        <v>7055500</v>
      </c>
      <c r="H1448" s="13">
        <f>IFERROR(IF($F1448="ALTA",$D1448*1,
IF($F1448="MEDIA",$D1448*0.97,
IF($F1448="BAJA",$D1448*0.9,
IF($F1448="LIQUIDAR",_xlfn.XLOOKUP(A1448,Rotación!$A:$A,Rotación!$O:$O,0,0,-1),"")))),"")</f>
        <v>6850000</v>
      </c>
      <c r="I1448" s="13">
        <f>IFERROR(IF($F1448="ALTA",$D1448*0.97,
IF($F1448="MEDIA",$D1448*0.94,
IF($F1448="BAJA",$D1448*0.87,
IF($F1448="LIQUIDAR",_xlfn.XLOOKUP(A1448,Rotación!$A:$A,Rotación!$O:$O,0,0,-1),"")))),"")</f>
        <v>6644500</v>
      </c>
      <c r="J1448" s="13">
        <f>IFERROR(IF($F1448="ALTA",$D1448*0.94,
IF($F1448="MEDIA",$D1448*0.9,
IF($F1448="BAJA",$D1448*0.85,
IF($F1448="LIQUIDAR",_xlfn.XLOOKUP(A1448,Rotación!$A:$A,Rotación!$O:$O,0,0,-1),"")))),"")</f>
        <v>6439000</v>
      </c>
      <c r="K1448" s="13" t="str">
        <f>_xlfn.XLOOKUP(A1448,Rotación!$A:$A,Rotación!$P:$P,"",0,-1)</f>
        <v/>
      </c>
      <c r="L1448" s="25" t="e">
        <f t="shared" si="90"/>
        <v>#VALUE!</v>
      </c>
      <c r="M1448" s="26">
        <f t="shared" si="91"/>
        <v>0.75912408759124084</v>
      </c>
      <c r="N1448" s="22">
        <f>IFERROR(VLOOKUP(A1448,'Base ATR'!$1:$1048576,2,0),"")</f>
        <v>44518.805555555555</v>
      </c>
      <c r="O1448" s="23">
        <f t="shared" ca="1" si="92"/>
        <v>1707.1944444444453</v>
      </c>
      <c r="P1448" t="str">
        <f t="shared" si="93"/>
        <v>SOBRE MERCADO</v>
      </c>
      <c r="R1448" t="e">
        <f>VLOOKUP(A1448,FORMULA!A:A,1,0)</f>
        <v>#N/A</v>
      </c>
    </row>
    <row r="1449" spans="1:18" x14ac:dyDescent="0.3">
      <c r="A1449" t="s">
        <v>9688</v>
      </c>
      <c r="B1449" t="str">
        <f>IFERROR(VLOOKUP(A1449,'Base ATP'!$1:$1048576,3,0),"")</f>
        <v>FORD</v>
      </c>
      <c r="C1449" s="19" t="str">
        <f>IFERROR(VLOOKUP(A1449,'Base ATP'!$1:$1048576,4,0),"")</f>
        <v>NUEVA RANGER</v>
      </c>
      <c r="D1449" s="20">
        <v>36300000</v>
      </c>
      <c r="E1449" s="20">
        <v>28500000</v>
      </c>
      <c r="F1449" s="13" t="s">
        <v>5397</v>
      </c>
      <c r="G1449" s="13">
        <f>IFERROR(IF($F1449="ALTA",$D1449*1.03,
IF($F1449="MEDIA",$D1449*1,
IF($F1449="BAJA",$D1449*0.92,
IF($F1449="LIQUIDAR",_xlfn.XLOOKUP(A1449,Rotación!$A:$A,Rotación!$O:$O,0,0,-1),"")))),"")</f>
        <v>37389000</v>
      </c>
      <c r="H1449" s="13">
        <f>IFERROR(IF($F1449="ALTA",$D1449*1,
IF($F1449="MEDIA",$D1449*0.97,
IF($F1449="BAJA",$D1449*0.9,
IF($F1449="LIQUIDAR",_xlfn.XLOOKUP(A1449,Rotación!$A:$A,Rotación!$O:$O,0,0,-1),"")))),"")</f>
        <v>36300000</v>
      </c>
      <c r="I1449" s="13">
        <f>IFERROR(IF($F1449="ALTA",$D1449*0.97,
IF($F1449="MEDIA",$D1449*0.94,
IF($F1449="BAJA",$D1449*0.87,
IF($F1449="LIQUIDAR",_xlfn.XLOOKUP(A1449,Rotación!$A:$A,Rotación!$O:$O,0,0,-1),"")))),"")</f>
        <v>35211000</v>
      </c>
      <c r="J1449" s="13">
        <f>IFERROR(IF($F1449="ALTA",$D1449*0.94,
IF($F1449="MEDIA",$D1449*0.9,
IF($F1449="BAJA",$D1449*0.85,
IF($F1449="LIQUIDAR",_xlfn.XLOOKUP(A1449,Rotación!$A:$A,Rotación!$O:$O,0,0,-1),"")))),"")</f>
        <v>34122000</v>
      </c>
      <c r="K1449" s="13" t="str">
        <f>_xlfn.XLOOKUP(A1449,Rotación!$A:$A,Rotación!$P:$P,"",0,-1)</f>
        <v/>
      </c>
      <c r="L1449" s="25" t="e">
        <f t="shared" si="90"/>
        <v>#VALUE!</v>
      </c>
      <c r="M1449" s="26">
        <f t="shared" si="91"/>
        <v>0.78512396694214881</v>
      </c>
      <c r="N1449" s="22" t="str">
        <f>IFERROR(VLOOKUP(A1449,'Base ATR'!$1:$1048576,2,0),"")</f>
        <v/>
      </c>
      <c r="O1449" s="23" t="str">
        <f t="shared" ca="1" si="92"/>
        <v/>
      </c>
      <c r="P1449" t="str">
        <f t="shared" si="93"/>
        <v/>
      </c>
      <c r="R1449" t="e">
        <f>VLOOKUP(A1449,FORMULA!A:A,1,0)</f>
        <v>#N/A</v>
      </c>
    </row>
    <row r="1450" spans="1:18" x14ac:dyDescent="0.3">
      <c r="A1450" t="s">
        <v>9690</v>
      </c>
      <c r="B1450" t="str">
        <f>IFERROR(VLOOKUP(A1450,'Base ATP'!$1:$1048576,3,0),"")</f>
        <v>JETOUR</v>
      </c>
      <c r="C1450" s="19" t="str">
        <f>IFERROR(VLOOKUP(A1450,'Base ATP'!$1:$1048576,4,0),"")</f>
        <v>X70</v>
      </c>
      <c r="D1450" s="20">
        <v>12100000</v>
      </c>
      <c r="E1450" s="20">
        <v>9800000</v>
      </c>
      <c r="F1450" s="13" t="s">
        <v>5397</v>
      </c>
      <c r="G1450" s="13">
        <f>IFERROR(IF($F1450="ALTA",$D1450*1.03,
IF($F1450="MEDIA",$D1450*1,
IF($F1450="BAJA",$D1450*0.92,
IF($F1450="LIQUIDAR",_xlfn.XLOOKUP(A1450,Rotación!$A:$A,Rotación!$O:$O,0,0,-1),"")))),"")</f>
        <v>12463000</v>
      </c>
      <c r="H1450" s="13">
        <f>IFERROR(IF($F1450="ALTA",$D1450*1,
IF($F1450="MEDIA",$D1450*0.97,
IF($F1450="BAJA",$D1450*0.9,
IF($F1450="LIQUIDAR",_xlfn.XLOOKUP(A1450,Rotación!$A:$A,Rotación!$O:$O,0,0,-1),"")))),"")</f>
        <v>12100000</v>
      </c>
      <c r="I1450" s="13">
        <f>IFERROR(IF($F1450="ALTA",$D1450*0.97,
IF($F1450="MEDIA",$D1450*0.94,
IF($F1450="BAJA",$D1450*0.87,
IF($F1450="LIQUIDAR",_xlfn.XLOOKUP(A1450,Rotación!$A:$A,Rotación!$O:$O,0,0,-1),"")))),"")</f>
        <v>11737000</v>
      </c>
      <c r="J1450" s="13">
        <f>IFERROR(IF($F1450="ALTA",$D1450*0.94,
IF($F1450="MEDIA",$D1450*0.9,
IF($F1450="BAJA",$D1450*0.85,
IF($F1450="LIQUIDAR",_xlfn.XLOOKUP(A1450,Rotación!$A:$A,Rotación!$O:$O,0,0,-1),"")))),"")</f>
        <v>11374000</v>
      </c>
      <c r="K1450" s="13" t="str">
        <f>_xlfn.XLOOKUP(A1450,Rotación!$A:$A,Rotación!$P:$P,"",0,-1)</f>
        <v/>
      </c>
      <c r="L1450" s="25" t="e">
        <f t="shared" si="90"/>
        <v>#VALUE!</v>
      </c>
      <c r="M1450" s="26">
        <f t="shared" si="91"/>
        <v>0.80991735537190079</v>
      </c>
      <c r="N1450" s="22" t="str">
        <f>IFERROR(VLOOKUP(A1450,'Base ATR'!$1:$1048576,2,0),"")</f>
        <v/>
      </c>
      <c r="O1450" s="23" t="str">
        <f t="shared" ca="1" si="92"/>
        <v/>
      </c>
      <c r="P1450" t="str">
        <f t="shared" si="93"/>
        <v/>
      </c>
      <c r="R1450" t="e">
        <f>VLOOKUP(A1450,FORMULA!A:A,1,0)</f>
        <v>#N/A</v>
      </c>
    </row>
    <row r="1451" spans="1:18" x14ac:dyDescent="0.3">
      <c r="A1451" t="s">
        <v>9693</v>
      </c>
      <c r="B1451" t="str">
        <f>IFERROR(VLOOKUP(A1451,'Base ATP'!$1:$1048576,3,0),"")</f>
        <v>KIA</v>
      </c>
      <c r="C1451" s="19" t="str">
        <f>IFERROR(VLOOKUP(A1451,'Base ATP'!$1:$1048576,4,0),"")</f>
        <v>MORNING</v>
      </c>
      <c r="D1451" s="20">
        <v>10400000</v>
      </c>
      <c r="E1451" s="20">
        <v>8500000</v>
      </c>
      <c r="F1451" s="13" t="s">
        <v>5397</v>
      </c>
      <c r="G1451" s="13">
        <f>IFERROR(IF($F1451="ALTA",$D1451*1.03,
IF($F1451="MEDIA",$D1451*1,
IF($F1451="BAJA",$D1451*0.92,
IF($F1451="LIQUIDAR",_xlfn.XLOOKUP(A1451,Rotación!$A:$A,Rotación!$O:$O,0,0,-1),"")))),"")</f>
        <v>10712000</v>
      </c>
      <c r="H1451" s="13">
        <f>IFERROR(IF($F1451="ALTA",$D1451*1,
IF($F1451="MEDIA",$D1451*0.97,
IF($F1451="BAJA",$D1451*0.9,
IF($F1451="LIQUIDAR",_xlfn.XLOOKUP(A1451,Rotación!$A:$A,Rotación!$O:$O,0,0,-1),"")))),"")</f>
        <v>10400000</v>
      </c>
      <c r="I1451" s="13">
        <f>IFERROR(IF($F1451="ALTA",$D1451*0.97,
IF($F1451="MEDIA",$D1451*0.94,
IF($F1451="BAJA",$D1451*0.87,
IF($F1451="LIQUIDAR",_xlfn.XLOOKUP(A1451,Rotación!$A:$A,Rotación!$O:$O,0,0,-1),"")))),"")</f>
        <v>10088000</v>
      </c>
      <c r="J1451" s="13">
        <f>IFERROR(IF($F1451="ALTA",$D1451*0.94,
IF($F1451="MEDIA",$D1451*0.9,
IF($F1451="BAJA",$D1451*0.85,
IF($F1451="LIQUIDAR",_xlfn.XLOOKUP(A1451,Rotación!$A:$A,Rotación!$O:$O,0,0,-1),"")))),"")</f>
        <v>9776000</v>
      </c>
      <c r="K1451" s="13" t="str">
        <f>_xlfn.XLOOKUP(A1451,Rotación!$A:$A,Rotación!$P:$P,"",0,-1)</f>
        <v/>
      </c>
      <c r="L1451" s="25" t="e">
        <f t="shared" si="90"/>
        <v>#VALUE!</v>
      </c>
      <c r="M1451" s="26">
        <f t="shared" si="91"/>
        <v>0.81730769230769229</v>
      </c>
      <c r="N1451" s="22" t="str">
        <f>IFERROR(VLOOKUP(A1451,'Base ATR'!$1:$1048576,2,0),"")</f>
        <v/>
      </c>
      <c r="O1451" s="23" t="str">
        <f t="shared" ca="1" si="92"/>
        <v/>
      </c>
      <c r="P1451" t="str">
        <f t="shared" si="93"/>
        <v/>
      </c>
      <c r="R1451" t="e">
        <f>VLOOKUP(A1451,FORMULA!A:A,1,0)</f>
        <v>#N/A</v>
      </c>
    </row>
    <row r="1452" spans="1:18" x14ac:dyDescent="0.3">
      <c r="A1452" t="s">
        <v>9695</v>
      </c>
      <c r="B1452" t="str">
        <f>IFERROR(VLOOKUP(A1452,'Base ATP'!$1:$1048576,3,0),"")</f>
        <v>SUZUKI</v>
      </c>
      <c r="C1452" s="19" t="str">
        <f>IFERROR(VLOOKUP(A1452,'Base ATP'!$1:$1048576,4,0),"")</f>
        <v>NUEVO BALENO</v>
      </c>
      <c r="D1452" s="20">
        <v>10400000</v>
      </c>
      <c r="E1452" s="20">
        <v>8800000</v>
      </c>
      <c r="F1452" s="13" t="s">
        <v>5397</v>
      </c>
      <c r="G1452" s="13">
        <f>IFERROR(IF($F1452="ALTA",$D1452*1.03,
IF($F1452="MEDIA",$D1452*1,
IF($F1452="BAJA",$D1452*0.92,
IF($F1452="LIQUIDAR",_xlfn.XLOOKUP(A1452,Rotación!$A:$A,Rotación!$O:$O,0,0,-1),"")))),"")</f>
        <v>10712000</v>
      </c>
      <c r="H1452" s="13">
        <f>IFERROR(IF($F1452="ALTA",$D1452*1,
IF($F1452="MEDIA",$D1452*0.97,
IF($F1452="BAJA",$D1452*0.9,
IF($F1452="LIQUIDAR",_xlfn.XLOOKUP(A1452,Rotación!$A:$A,Rotación!$O:$O,0,0,-1),"")))),"")</f>
        <v>10400000</v>
      </c>
      <c r="I1452" s="13">
        <f>IFERROR(IF($F1452="ALTA",$D1452*0.97,
IF($F1452="MEDIA",$D1452*0.94,
IF($F1452="BAJA",$D1452*0.87,
IF($F1452="LIQUIDAR",_xlfn.XLOOKUP(A1452,Rotación!$A:$A,Rotación!$O:$O,0,0,-1),"")))),"")</f>
        <v>10088000</v>
      </c>
      <c r="J1452" s="13">
        <f>IFERROR(IF($F1452="ALTA",$D1452*0.94,
IF($F1452="MEDIA",$D1452*0.9,
IF($F1452="BAJA",$D1452*0.85,
IF($F1452="LIQUIDAR",_xlfn.XLOOKUP(A1452,Rotación!$A:$A,Rotación!$O:$O,0,0,-1),"")))),"")</f>
        <v>9776000</v>
      </c>
      <c r="K1452" s="13" t="str">
        <f>_xlfn.XLOOKUP(A1452,Rotación!$A:$A,Rotación!$P:$P,"",0,-1)</f>
        <v/>
      </c>
      <c r="L1452" s="25" t="e">
        <f t="shared" si="90"/>
        <v>#VALUE!</v>
      </c>
      <c r="M1452" s="26">
        <f t="shared" si="91"/>
        <v>0.84615384615384615</v>
      </c>
      <c r="N1452" s="22" t="str">
        <f>IFERROR(VLOOKUP(A1452,'Base ATR'!$1:$1048576,2,0),"")</f>
        <v/>
      </c>
      <c r="O1452" s="23" t="str">
        <f t="shared" ca="1" si="92"/>
        <v/>
      </c>
      <c r="P1452" t="str">
        <f t="shared" si="93"/>
        <v/>
      </c>
      <c r="R1452" t="e">
        <f>VLOOKUP(A1452,FORMULA!A:A,1,0)</f>
        <v>#N/A</v>
      </c>
    </row>
    <row r="1453" spans="1:18" x14ac:dyDescent="0.3">
      <c r="A1453" t="s">
        <v>9698</v>
      </c>
      <c r="B1453" t="str">
        <f>IFERROR(VLOOKUP(A1453,'Base ATP'!$1:$1048576,3,0),"")</f>
        <v>NISSAN</v>
      </c>
      <c r="C1453" s="19" t="str">
        <f>IFERROR(VLOOKUP(A1453,'Base ATP'!$1:$1048576,4,0),"")</f>
        <v>NP300</v>
      </c>
      <c r="D1453" s="20">
        <v>18100000</v>
      </c>
      <c r="E1453" s="20">
        <v>13750000</v>
      </c>
      <c r="F1453" s="13" t="s">
        <v>5398</v>
      </c>
      <c r="G1453" s="13">
        <f>IFERROR(IF($F1453="ALTA",$D1453*1.03,
IF($F1453="MEDIA",$D1453*1,
IF($F1453="BAJA",$D1453*0.92,
IF($F1453="LIQUIDAR",_xlfn.XLOOKUP(A1453,Rotación!$A:$A,Rotación!$O:$O,0,0,-1),"")))),"")</f>
        <v>16652000</v>
      </c>
      <c r="H1453" s="13">
        <f>IFERROR(IF($F1453="ALTA",$D1453*1,
IF($F1453="MEDIA",$D1453*0.97,
IF($F1453="BAJA",$D1453*0.9,
IF($F1453="LIQUIDAR",_xlfn.XLOOKUP(A1453,Rotación!$A:$A,Rotación!$O:$O,0,0,-1),"")))),"")</f>
        <v>16290000</v>
      </c>
      <c r="I1453" s="13">
        <f>IFERROR(IF($F1453="ALTA",$D1453*0.97,
IF($F1453="MEDIA",$D1453*0.94,
IF($F1453="BAJA",$D1453*0.87,
IF($F1453="LIQUIDAR",_xlfn.XLOOKUP(A1453,Rotación!$A:$A,Rotación!$O:$O,0,0,-1),"")))),"")</f>
        <v>15747000</v>
      </c>
      <c r="J1453" s="13">
        <f>IFERROR(IF($F1453="ALTA",$D1453*0.94,
IF($F1453="MEDIA",$D1453*0.9,
IF($F1453="BAJA",$D1453*0.85,
IF($F1453="LIQUIDAR",_xlfn.XLOOKUP(A1453,Rotación!$A:$A,Rotación!$O:$O,0,0,-1),"")))),"")</f>
        <v>15385000</v>
      </c>
      <c r="K1453" s="13" t="str">
        <f>_xlfn.XLOOKUP(A1453,Rotación!$A:$A,Rotación!$P:$P,"",0,-1)</f>
        <v/>
      </c>
      <c r="L1453" s="25" t="e">
        <f t="shared" si="90"/>
        <v>#VALUE!</v>
      </c>
      <c r="M1453" s="26">
        <f t="shared" si="91"/>
        <v>0.75966850828729282</v>
      </c>
      <c r="N1453" s="22" t="str">
        <f>IFERROR(VLOOKUP(A1453,'Base ATR'!$1:$1048576,2,0),"")</f>
        <v/>
      </c>
      <c r="O1453" s="23" t="str">
        <f t="shared" ca="1" si="92"/>
        <v/>
      </c>
      <c r="P1453" t="str">
        <f t="shared" si="93"/>
        <v/>
      </c>
      <c r="R1453" t="e">
        <f>VLOOKUP(A1453,FORMULA!A:A,1,0)</f>
        <v>#N/A</v>
      </c>
    </row>
    <row r="1454" spans="1:18" x14ac:dyDescent="0.3">
      <c r="A1454" t="s">
        <v>4524</v>
      </c>
      <c r="B1454" t="str">
        <f>IFERROR(VLOOKUP(A1454,'Base ATP'!$1:$1048576,3,0),"")</f>
        <v>KIA</v>
      </c>
      <c r="C1454" s="19" t="str">
        <f>IFERROR(VLOOKUP(A1454,'Base ATP'!$1:$1048576,4,0),"")</f>
        <v>SPORTAGE</v>
      </c>
      <c r="D1454" s="20">
        <v>20700000</v>
      </c>
      <c r="E1454" s="20">
        <v>16500000</v>
      </c>
      <c r="F1454" s="13" t="s">
        <v>4033</v>
      </c>
      <c r="G1454" s="13">
        <f>IFERROR(IF($F1454="ALTA",$D1454*1.03,
IF($F1454="MEDIA",$D1454*1,
IF($F1454="BAJA",$D1454*0.92,
IF($F1454="LIQUIDAR",_xlfn.XLOOKUP(A1454,Rotación!$A:$A,Rotación!$O:$O,0,0,-1),"")))),"")</f>
        <v>20700000</v>
      </c>
      <c r="H1454" s="13">
        <f>IFERROR(IF($F1454="ALTA",$D1454*1,
IF($F1454="MEDIA",$D1454*0.97,
IF($F1454="BAJA",$D1454*0.9,
IF($F1454="LIQUIDAR",_xlfn.XLOOKUP(A1454,Rotación!$A:$A,Rotación!$O:$O,0,0,-1),"")))),"")</f>
        <v>20079000</v>
      </c>
      <c r="I1454" s="13">
        <f>IFERROR(IF($F1454="ALTA",$D1454*0.97,
IF($F1454="MEDIA",$D1454*0.94,
IF($F1454="BAJA",$D1454*0.87,
IF($F1454="LIQUIDAR",_xlfn.XLOOKUP(A1454,Rotación!$A:$A,Rotación!$O:$O,0,0,-1),"")))),"")</f>
        <v>19458000</v>
      </c>
      <c r="J1454" s="13">
        <f>IFERROR(IF($F1454="ALTA",$D1454*0.94,
IF($F1454="MEDIA",$D1454*0.9,
IF($F1454="BAJA",$D1454*0.85,
IF($F1454="LIQUIDAR",_xlfn.XLOOKUP(A1454,Rotación!$A:$A,Rotación!$O:$O,0,0,-1),"")))),"")</f>
        <v>18630000</v>
      </c>
      <c r="K1454" s="13" t="str">
        <f>_xlfn.XLOOKUP(A1454,Rotación!$A:$A,Rotación!$P:$P,"",0,-1)</f>
        <v/>
      </c>
      <c r="L1454" s="25" t="e">
        <f t="shared" si="90"/>
        <v>#VALUE!</v>
      </c>
      <c r="M1454" s="26">
        <f t="shared" si="91"/>
        <v>0.79710144927536231</v>
      </c>
      <c r="N1454" s="22" t="str">
        <f>IFERROR(VLOOKUP(A1454,'Base ATR'!$1:$1048576,2,0),"")</f>
        <v/>
      </c>
      <c r="O1454" s="23" t="str">
        <f t="shared" ca="1" si="92"/>
        <v/>
      </c>
      <c r="P1454" t="str">
        <f t="shared" si="93"/>
        <v/>
      </c>
      <c r="R1454" t="e">
        <f>VLOOKUP(A1454,FORMULA!A:A,1,0)</f>
        <v>#N/A</v>
      </c>
    </row>
    <row r="1455" spans="1:18" x14ac:dyDescent="0.3">
      <c r="A1455" t="s">
        <v>9705</v>
      </c>
      <c r="B1455" t="str">
        <f>IFERROR(VLOOKUP(A1455,'Base ATP'!$1:$1048576,3,0),"")</f>
        <v>VOLKSWAGEN</v>
      </c>
      <c r="C1455" s="19" t="str">
        <f>IFERROR(VLOOKUP(A1455,'Base ATP'!$1:$1048576,4,0),"")</f>
        <v>SAVEIRO</v>
      </c>
      <c r="D1455" s="20">
        <v>9400000</v>
      </c>
      <c r="E1455" s="20">
        <v>7700000</v>
      </c>
      <c r="F1455" s="13" t="s">
        <v>4033</v>
      </c>
      <c r="G1455" s="13">
        <f>IFERROR(IF($F1455="ALTA",$D1455*1.03,
IF($F1455="MEDIA",$D1455*1,
IF($F1455="BAJA",$D1455*0.92,
IF($F1455="LIQUIDAR",_xlfn.XLOOKUP(A1455,Rotación!$A:$A,Rotación!$O:$O,0,0,-1),"")))),"")</f>
        <v>9400000</v>
      </c>
      <c r="H1455" s="13">
        <f>IFERROR(IF($F1455="ALTA",$D1455*1,
IF($F1455="MEDIA",$D1455*0.97,
IF($F1455="BAJA",$D1455*0.9,
IF($F1455="LIQUIDAR",_xlfn.XLOOKUP(A1455,Rotación!$A:$A,Rotación!$O:$O,0,0,-1),"")))),"")</f>
        <v>9118000</v>
      </c>
      <c r="I1455" s="13">
        <f>IFERROR(IF($F1455="ALTA",$D1455*0.97,
IF($F1455="MEDIA",$D1455*0.94,
IF($F1455="BAJA",$D1455*0.87,
IF($F1455="LIQUIDAR",_xlfn.XLOOKUP(A1455,Rotación!$A:$A,Rotación!$O:$O,0,0,-1),"")))),"")</f>
        <v>8836000</v>
      </c>
      <c r="J1455" s="13">
        <f>IFERROR(IF($F1455="ALTA",$D1455*0.94,
IF($F1455="MEDIA",$D1455*0.9,
IF($F1455="BAJA",$D1455*0.85,
IF($F1455="LIQUIDAR",_xlfn.XLOOKUP(A1455,Rotación!$A:$A,Rotación!$O:$O,0,0,-1),"")))),"")</f>
        <v>8460000</v>
      </c>
      <c r="K1455" s="13" t="str">
        <f>_xlfn.XLOOKUP(A1455,Rotación!$A:$A,Rotación!$P:$P,"",0,-1)</f>
        <v/>
      </c>
      <c r="L1455" s="25" t="e">
        <f t="shared" si="90"/>
        <v>#VALUE!</v>
      </c>
      <c r="M1455" s="26">
        <f t="shared" si="91"/>
        <v>0.81914893617021278</v>
      </c>
      <c r="N1455" s="22" t="str">
        <f>IFERROR(VLOOKUP(A1455,'Base ATR'!$1:$1048576,2,0),"")</f>
        <v/>
      </c>
      <c r="O1455" s="23" t="str">
        <f t="shared" ca="1" si="92"/>
        <v/>
      </c>
      <c r="P1455" t="str">
        <f t="shared" si="93"/>
        <v/>
      </c>
      <c r="R1455" t="e">
        <f>VLOOKUP(A1455,FORMULA!A:A,1,0)</f>
        <v>#N/A</v>
      </c>
    </row>
    <row r="1456" spans="1:18" x14ac:dyDescent="0.3">
      <c r="A1456" t="s">
        <v>5581</v>
      </c>
      <c r="B1456" t="str">
        <f>IFERROR(VLOOKUP(A1456,'Base ATP'!$1:$1048576,3,0),"")</f>
        <v>FORD</v>
      </c>
      <c r="C1456" s="19" t="str">
        <f>IFERROR(VLOOKUP(A1456,'Base ATP'!$1:$1048576,4,0),"")</f>
        <v>F-150 NEW</v>
      </c>
      <c r="D1456" s="20">
        <v>35400000</v>
      </c>
      <c r="E1456" s="20">
        <v>28000000</v>
      </c>
      <c r="F1456" s="13" t="s">
        <v>5398</v>
      </c>
      <c r="G1456" s="13">
        <f>IFERROR(IF($F1456="ALTA",$D1456*1.03,
IF($F1456="MEDIA",$D1456*1,
IF($F1456="BAJA",$D1456*0.92,
IF($F1456="LIQUIDAR",_xlfn.XLOOKUP(A1456,Rotación!$A:$A,Rotación!$O:$O,0,0,-1),"")))),"")</f>
        <v>32568000</v>
      </c>
      <c r="H1456" s="13">
        <f>IFERROR(IF($F1456="ALTA",$D1456*1,
IF($F1456="MEDIA",$D1456*0.97,
IF($F1456="BAJA",$D1456*0.9,
IF($F1456="LIQUIDAR",_xlfn.XLOOKUP(A1456,Rotación!$A:$A,Rotación!$O:$O,0,0,-1),"")))),"")</f>
        <v>31860000</v>
      </c>
      <c r="I1456" s="13">
        <f>IFERROR(IF($F1456="ALTA",$D1456*0.97,
IF($F1456="MEDIA",$D1456*0.94,
IF($F1456="BAJA",$D1456*0.87,
IF($F1456="LIQUIDAR",_xlfn.XLOOKUP(A1456,Rotación!$A:$A,Rotación!$O:$O,0,0,-1),"")))),"")</f>
        <v>30798000</v>
      </c>
      <c r="J1456" s="13">
        <f>IFERROR(IF($F1456="ALTA",$D1456*0.94,
IF($F1456="MEDIA",$D1456*0.9,
IF($F1456="BAJA",$D1456*0.85,
IF($F1456="LIQUIDAR",_xlfn.XLOOKUP(A1456,Rotación!$A:$A,Rotación!$O:$O,0,0,-1),"")))),"")</f>
        <v>30090000</v>
      </c>
      <c r="K1456" s="13" t="str">
        <f>_xlfn.XLOOKUP(A1456,Rotación!$A:$A,Rotación!$P:$P,"",0,-1)</f>
        <v/>
      </c>
      <c r="L1456" s="25" t="e">
        <f t="shared" si="90"/>
        <v>#VALUE!</v>
      </c>
      <c r="M1456" s="26">
        <f t="shared" si="91"/>
        <v>0.79096045197740117</v>
      </c>
      <c r="N1456" s="22" t="str">
        <f>IFERROR(VLOOKUP(A1456,'Base ATR'!$1:$1048576,2,0),"")</f>
        <v/>
      </c>
      <c r="O1456" s="23" t="str">
        <f t="shared" ca="1" si="92"/>
        <v/>
      </c>
      <c r="P1456" t="str">
        <f t="shared" si="93"/>
        <v/>
      </c>
      <c r="R1456" t="e">
        <f>VLOOKUP(A1456,FORMULA!A:A,1,0)</f>
        <v>#N/A</v>
      </c>
    </row>
    <row r="1457" spans="1:18" x14ac:dyDescent="0.3">
      <c r="A1457" t="s">
        <v>9709</v>
      </c>
      <c r="B1457" t="str">
        <f>IFERROR(VLOOKUP(A1457,'Base ATP'!$1:$1048576,3,0),"")</f>
        <v>FORD</v>
      </c>
      <c r="C1457" s="19" t="str">
        <f>IFERROR(VLOOKUP(A1457,'Base ATP'!$1:$1048576,4,0),"")</f>
        <v>EXPEDITION</v>
      </c>
      <c r="D1457" s="20">
        <v>32600000</v>
      </c>
      <c r="E1457" s="20">
        <v>25500000</v>
      </c>
      <c r="F1457" s="13" t="s">
        <v>5398</v>
      </c>
      <c r="G1457" s="13">
        <f>IFERROR(IF($F1457="ALTA",$D1457*1.03,
IF($F1457="MEDIA",$D1457*1,
IF($F1457="BAJA",$D1457*0.92,
IF($F1457="LIQUIDAR",_xlfn.XLOOKUP(A1457,Rotación!$A:$A,Rotación!$O:$O,0,0,-1),"")))),"")</f>
        <v>29992000</v>
      </c>
      <c r="H1457" s="13">
        <f>IFERROR(IF($F1457="ALTA",$D1457*1,
IF($F1457="MEDIA",$D1457*0.97,
IF($F1457="BAJA",$D1457*0.9,
IF($F1457="LIQUIDAR",_xlfn.XLOOKUP(A1457,Rotación!$A:$A,Rotación!$O:$O,0,0,-1),"")))),"")</f>
        <v>29340000</v>
      </c>
      <c r="I1457" s="13">
        <f>IFERROR(IF($F1457="ALTA",$D1457*0.97,
IF($F1457="MEDIA",$D1457*0.94,
IF($F1457="BAJA",$D1457*0.87,
IF($F1457="LIQUIDAR",_xlfn.XLOOKUP(A1457,Rotación!$A:$A,Rotación!$O:$O,0,0,-1),"")))),"")</f>
        <v>28362000</v>
      </c>
      <c r="J1457" s="13">
        <f>IFERROR(IF($F1457="ALTA",$D1457*0.94,
IF($F1457="MEDIA",$D1457*0.9,
IF($F1457="BAJA",$D1457*0.85,
IF($F1457="LIQUIDAR",_xlfn.XLOOKUP(A1457,Rotación!$A:$A,Rotación!$O:$O,0,0,-1),"")))),"")</f>
        <v>27710000</v>
      </c>
      <c r="K1457" s="13" t="str">
        <f>_xlfn.XLOOKUP(A1457,Rotación!$A:$A,Rotación!$P:$P,"",0,-1)</f>
        <v/>
      </c>
      <c r="L1457" s="25" t="e">
        <f t="shared" si="90"/>
        <v>#VALUE!</v>
      </c>
      <c r="M1457" s="26">
        <f t="shared" si="91"/>
        <v>0.78220858895705525</v>
      </c>
      <c r="N1457" s="22" t="str">
        <f>IFERROR(VLOOKUP(A1457,'Base ATR'!$1:$1048576,2,0),"")</f>
        <v/>
      </c>
      <c r="O1457" s="23" t="str">
        <f t="shared" ca="1" si="92"/>
        <v/>
      </c>
      <c r="P1457" t="str">
        <f t="shared" si="93"/>
        <v/>
      </c>
      <c r="R1457" t="e">
        <f>VLOOKUP(A1457,FORMULA!A:A,1,0)</f>
        <v>#N/A</v>
      </c>
    </row>
    <row r="1458" spans="1:18" x14ac:dyDescent="0.3">
      <c r="A1458" t="s">
        <v>9711</v>
      </c>
      <c r="B1458" t="str">
        <f>IFERROR(VLOOKUP(A1458,'Base ATP'!$1:$1048576,3,0),"")</f>
        <v>CHERY</v>
      </c>
      <c r="C1458" s="19" t="str">
        <f>IFERROR(VLOOKUP(A1458,'Base ATP'!$1:$1048576,4,0),"")</f>
        <v>TIGGO 7 PRO</v>
      </c>
      <c r="D1458" s="20">
        <v>14000000</v>
      </c>
      <c r="E1458" s="20">
        <v>11500000</v>
      </c>
      <c r="F1458" s="13" t="s">
        <v>4033</v>
      </c>
      <c r="G1458" s="13">
        <f>IFERROR(IF($F1458="ALTA",$D1458*1.03,
IF($F1458="MEDIA",$D1458*1,
IF($F1458="BAJA",$D1458*0.92,
IF($F1458="LIQUIDAR",_xlfn.XLOOKUP(A1458,Rotación!$A:$A,Rotación!$O:$O,0,0,-1),"")))),"")</f>
        <v>14000000</v>
      </c>
      <c r="H1458" s="13">
        <f>IFERROR(IF($F1458="ALTA",$D1458*1,
IF($F1458="MEDIA",$D1458*0.97,
IF($F1458="BAJA",$D1458*0.9,
IF($F1458="LIQUIDAR",_xlfn.XLOOKUP(A1458,Rotación!$A:$A,Rotación!$O:$O,0,0,-1),"")))),"")</f>
        <v>13580000</v>
      </c>
      <c r="I1458" s="13">
        <f>IFERROR(IF($F1458="ALTA",$D1458*0.97,
IF($F1458="MEDIA",$D1458*0.94,
IF($F1458="BAJA",$D1458*0.87,
IF($F1458="LIQUIDAR",_xlfn.XLOOKUP(A1458,Rotación!$A:$A,Rotación!$O:$O,0,0,-1),"")))),"")</f>
        <v>13160000</v>
      </c>
      <c r="J1458" s="13">
        <f>IFERROR(IF($F1458="ALTA",$D1458*0.94,
IF($F1458="MEDIA",$D1458*0.9,
IF($F1458="BAJA",$D1458*0.85,
IF($F1458="LIQUIDAR",_xlfn.XLOOKUP(A1458,Rotación!$A:$A,Rotación!$O:$O,0,0,-1),"")))),"")</f>
        <v>12600000</v>
      </c>
      <c r="K1458" s="13" t="str">
        <f>_xlfn.XLOOKUP(A1458,Rotación!$A:$A,Rotación!$P:$P,"",0,-1)</f>
        <v/>
      </c>
      <c r="L1458" s="25" t="e">
        <f t="shared" si="90"/>
        <v>#VALUE!</v>
      </c>
      <c r="M1458" s="26">
        <f t="shared" si="91"/>
        <v>0.8214285714285714</v>
      </c>
      <c r="N1458" s="22" t="str">
        <f>IFERROR(VLOOKUP(A1458,'Base ATR'!$1:$1048576,2,0),"")</f>
        <v/>
      </c>
      <c r="O1458" s="23" t="str">
        <f t="shared" ca="1" si="92"/>
        <v/>
      </c>
      <c r="P1458" t="str">
        <f t="shared" si="93"/>
        <v/>
      </c>
      <c r="R1458" t="e">
        <f>VLOOKUP(A1458,FORMULA!A:A,1,0)</f>
        <v>#N/A</v>
      </c>
    </row>
    <row r="1459" spans="1:18" x14ac:dyDescent="0.3">
      <c r="A1459" t="s">
        <v>5055</v>
      </c>
      <c r="B1459" t="str">
        <f>IFERROR(VLOOKUP(A1459,'Base ATP'!$1:$1048576,3,0),"")</f>
        <v>CHEVROLET</v>
      </c>
      <c r="C1459" s="19" t="str">
        <f>IFERROR(VLOOKUP(A1459,'Base ATP'!$1:$1048576,4,0),"")</f>
        <v>SPIN II</v>
      </c>
      <c r="D1459" s="20">
        <v>8800000</v>
      </c>
      <c r="E1459" s="20">
        <v>7100000</v>
      </c>
      <c r="F1459" s="13" t="s">
        <v>4033</v>
      </c>
      <c r="G1459" s="13">
        <f>IFERROR(IF($F1459="ALTA",$D1459*1.03,
IF($F1459="MEDIA",$D1459*1,
IF($F1459="BAJA",$D1459*0.92,
IF($F1459="LIQUIDAR",_xlfn.XLOOKUP(A1459,Rotación!$A:$A,Rotación!$O:$O,0,0,-1),"")))),"")</f>
        <v>8800000</v>
      </c>
      <c r="H1459" s="13">
        <f>IFERROR(IF($F1459="ALTA",$D1459*1,
IF($F1459="MEDIA",$D1459*0.97,
IF($F1459="BAJA",$D1459*0.9,
IF($F1459="LIQUIDAR",_xlfn.XLOOKUP(A1459,Rotación!$A:$A,Rotación!$O:$O,0,0,-1),"")))),"")</f>
        <v>8536000</v>
      </c>
      <c r="I1459" s="13">
        <f>IFERROR(IF($F1459="ALTA",$D1459*0.97,
IF($F1459="MEDIA",$D1459*0.94,
IF($F1459="BAJA",$D1459*0.87,
IF($F1459="LIQUIDAR",_xlfn.XLOOKUP(A1459,Rotación!$A:$A,Rotación!$O:$O,0,0,-1),"")))),"")</f>
        <v>8271999.9999999991</v>
      </c>
      <c r="J1459" s="13">
        <f>IFERROR(IF($F1459="ALTA",$D1459*0.94,
IF($F1459="MEDIA",$D1459*0.9,
IF($F1459="BAJA",$D1459*0.85,
IF($F1459="LIQUIDAR",_xlfn.XLOOKUP(A1459,Rotación!$A:$A,Rotación!$O:$O,0,0,-1),"")))),"")</f>
        <v>7920000</v>
      </c>
      <c r="K1459" s="13" t="str">
        <f>_xlfn.XLOOKUP(A1459,Rotación!$A:$A,Rotación!$P:$P,"",0,-1)</f>
        <v/>
      </c>
      <c r="L1459" s="25" t="e">
        <f t="shared" si="90"/>
        <v>#VALUE!</v>
      </c>
      <c r="M1459" s="26">
        <f t="shared" si="91"/>
        <v>0.80681818181818177</v>
      </c>
      <c r="N1459" s="22" t="str">
        <f>IFERROR(VLOOKUP(A1459,'Base ATR'!$1:$1048576,2,0),"")</f>
        <v/>
      </c>
      <c r="O1459" s="23" t="str">
        <f t="shared" ca="1" si="92"/>
        <v/>
      </c>
      <c r="P1459" t="str">
        <f t="shared" si="93"/>
        <v/>
      </c>
      <c r="R1459" t="e">
        <f>VLOOKUP(A1459,FORMULA!A:A,1,0)</f>
        <v>#N/A</v>
      </c>
    </row>
    <row r="1460" spans="1:18" x14ac:dyDescent="0.3">
      <c r="A1460" t="s">
        <v>9714</v>
      </c>
      <c r="B1460" t="str">
        <f>IFERROR(VLOOKUP(A1460,'Base ATP'!$1:$1048576,3,0),"")</f>
        <v>BRILLIANCE</v>
      </c>
      <c r="C1460" s="19" t="str">
        <f>IFERROR(VLOOKUP(A1460,'Base ATP'!$1:$1048576,4,0),"")</f>
        <v>T32</v>
      </c>
      <c r="D1460" s="20">
        <v>6500000</v>
      </c>
      <c r="E1460" s="20">
        <v>5000000</v>
      </c>
      <c r="F1460" s="13" t="s">
        <v>4033</v>
      </c>
      <c r="G1460" s="13">
        <f>IFERROR(IF($F1460="ALTA",$D1460*1.03,
IF($F1460="MEDIA",$D1460*1,
IF($F1460="BAJA",$D1460*0.92,
IF($F1460="LIQUIDAR",_xlfn.XLOOKUP(A1460,Rotación!$A:$A,Rotación!$O:$O,0,0,-1),"")))),"")</f>
        <v>6500000</v>
      </c>
      <c r="H1460" s="13">
        <f>IFERROR(IF($F1460="ALTA",$D1460*1,
IF($F1460="MEDIA",$D1460*0.97,
IF($F1460="BAJA",$D1460*0.9,
IF($F1460="LIQUIDAR",_xlfn.XLOOKUP(A1460,Rotación!$A:$A,Rotación!$O:$O,0,0,-1),"")))),"")</f>
        <v>6305000</v>
      </c>
      <c r="I1460" s="13">
        <f>IFERROR(IF($F1460="ALTA",$D1460*0.97,
IF($F1460="MEDIA",$D1460*0.94,
IF($F1460="BAJA",$D1460*0.87,
IF($F1460="LIQUIDAR",_xlfn.XLOOKUP(A1460,Rotación!$A:$A,Rotación!$O:$O,0,0,-1),"")))),"")</f>
        <v>6110000</v>
      </c>
      <c r="J1460" s="13">
        <f>IFERROR(IF($F1460="ALTA",$D1460*0.94,
IF($F1460="MEDIA",$D1460*0.9,
IF($F1460="BAJA",$D1460*0.85,
IF($F1460="LIQUIDAR",_xlfn.XLOOKUP(A1460,Rotación!$A:$A,Rotación!$O:$O,0,0,-1),"")))),"")</f>
        <v>5850000</v>
      </c>
      <c r="K1460" s="13" t="str">
        <f>_xlfn.XLOOKUP(A1460,Rotación!$A:$A,Rotación!$P:$P,"",0,-1)</f>
        <v/>
      </c>
      <c r="L1460" s="25" t="e">
        <f t="shared" si="90"/>
        <v>#VALUE!</v>
      </c>
      <c r="M1460" s="26">
        <f t="shared" si="91"/>
        <v>0.76923076923076927</v>
      </c>
      <c r="N1460" s="22" t="str">
        <f>IFERROR(VLOOKUP(A1460,'Base ATR'!$1:$1048576,2,0),"")</f>
        <v/>
      </c>
      <c r="O1460" s="23" t="str">
        <f t="shared" ca="1" si="92"/>
        <v/>
      </c>
      <c r="P1460" t="str">
        <f t="shared" si="93"/>
        <v/>
      </c>
      <c r="R1460" t="e">
        <f>VLOOKUP(A1460,FORMULA!A:A,1,0)</f>
        <v>#N/A</v>
      </c>
    </row>
    <row r="1461" spans="1:18" x14ac:dyDescent="0.3">
      <c r="A1461" t="s">
        <v>8720</v>
      </c>
      <c r="B1461" t="str">
        <f>IFERROR(VLOOKUP(A1461,'Base ATP'!$1:$1048576,3,0),"")</f>
        <v>FORD</v>
      </c>
      <c r="C1461" s="19" t="str">
        <f>IFERROR(VLOOKUP(A1461,'Base ATP'!$1:$1048576,4,0),"")</f>
        <v>RANGER</v>
      </c>
      <c r="D1461" s="20">
        <v>19800000</v>
      </c>
      <c r="E1461" s="20">
        <v>5000000</v>
      </c>
      <c r="F1461" s="13" t="s">
        <v>4033</v>
      </c>
      <c r="G1461" s="13">
        <f>IFERROR(IF($F1461="ALTA",$D1461*1.03,
IF($F1461="MEDIA",$D1461*1,
IF($F1461="BAJA",$D1461*0.92,
IF($F1461="LIQUIDAR",_xlfn.XLOOKUP(A1461,Rotación!$A:$A,Rotación!$O:$O,0,0,-1),"")))),"")</f>
        <v>19800000</v>
      </c>
      <c r="H1461" s="13">
        <f>IFERROR(IF($F1461="ALTA",$D1461*1,
IF($F1461="MEDIA",$D1461*0.97,
IF($F1461="BAJA",$D1461*0.9,
IF($F1461="LIQUIDAR",_xlfn.XLOOKUP(A1461,Rotación!$A:$A,Rotación!$O:$O,0,0,-1),"")))),"")</f>
        <v>19206000</v>
      </c>
      <c r="I1461" s="13">
        <f>IFERROR(IF($F1461="ALTA",$D1461*0.97,
IF($F1461="MEDIA",$D1461*0.94,
IF($F1461="BAJA",$D1461*0.87,
IF($F1461="LIQUIDAR",_xlfn.XLOOKUP(A1461,Rotación!$A:$A,Rotación!$O:$O,0,0,-1),"")))),"")</f>
        <v>18612000</v>
      </c>
      <c r="J1461" s="13">
        <f>IFERROR(IF($F1461="ALTA",$D1461*0.94,
IF($F1461="MEDIA",$D1461*0.9,
IF($F1461="BAJA",$D1461*0.85,
IF($F1461="LIQUIDAR",_xlfn.XLOOKUP(A1461,Rotación!$A:$A,Rotación!$O:$O,0,0,-1),"")))),"")</f>
        <v>17820000</v>
      </c>
      <c r="K1461" s="13">
        <f>_xlfn.XLOOKUP(A1461,Rotación!$A:$A,Rotación!$P:$P,"",0,-1)</f>
        <v>19790000</v>
      </c>
      <c r="L1461" s="25">
        <f t="shared" si="90"/>
        <v>-10000</v>
      </c>
      <c r="M1461" s="26">
        <f t="shared" si="91"/>
        <v>0.25252525252525254</v>
      </c>
      <c r="N1461" s="22" t="str">
        <f>IFERROR(VLOOKUP(A1461,'Base ATR'!$1:$1048576,2,0),"")</f>
        <v/>
      </c>
      <c r="O1461" s="23" t="str">
        <f t="shared" ca="1" si="92"/>
        <v/>
      </c>
      <c r="P1461" t="str">
        <f t="shared" si="93"/>
        <v/>
      </c>
      <c r="R1461" t="e">
        <f>VLOOKUP(A1461,FORMULA!A:A,1,0)</f>
        <v>#N/A</v>
      </c>
    </row>
    <row r="1462" spans="1:18" x14ac:dyDescent="0.3">
      <c r="A1462" t="s">
        <v>9718</v>
      </c>
      <c r="B1462" t="str">
        <f>IFERROR(VLOOKUP(A1462,'Base ATP'!$1:$1048576,3,0),"")</f>
        <v>VOLKSWAGEN</v>
      </c>
      <c r="C1462" s="19" t="str">
        <f>IFERROR(VLOOKUP(A1462,'Base ATP'!$1:$1048576,4,0),"")</f>
        <v>AMAROK</v>
      </c>
      <c r="D1462" s="20">
        <v>31600000</v>
      </c>
      <c r="E1462" s="20">
        <v>24000000</v>
      </c>
      <c r="F1462" s="13" t="s">
        <v>4033</v>
      </c>
      <c r="G1462" s="13">
        <f>IFERROR(IF($F1462="ALTA",$D1462*1.03,
IF($F1462="MEDIA",$D1462*1,
IF($F1462="BAJA",$D1462*0.92,
IF($F1462="LIQUIDAR",_xlfn.XLOOKUP(A1462,Rotación!$A:$A,Rotación!$O:$O,0,0,-1),"")))),"")</f>
        <v>31600000</v>
      </c>
      <c r="H1462" s="13">
        <f>IFERROR(IF($F1462="ALTA",$D1462*1,
IF($F1462="MEDIA",$D1462*0.97,
IF($F1462="BAJA",$D1462*0.9,
IF($F1462="LIQUIDAR",_xlfn.XLOOKUP(A1462,Rotación!$A:$A,Rotación!$O:$O,0,0,-1),"")))),"")</f>
        <v>30652000</v>
      </c>
      <c r="I1462" s="13">
        <f>IFERROR(IF($F1462="ALTA",$D1462*0.97,
IF($F1462="MEDIA",$D1462*0.94,
IF($F1462="BAJA",$D1462*0.87,
IF($F1462="LIQUIDAR",_xlfn.XLOOKUP(A1462,Rotación!$A:$A,Rotación!$O:$O,0,0,-1),"")))),"")</f>
        <v>29704000</v>
      </c>
      <c r="J1462" s="13">
        <f>IFERROR(IF($F1462="ALTA",$D1462*0.94,
IF($F1462="MEDIA",$D1462*0.9,
IF($F1462="BAJA",$D1462*0.85,
IF($F1462="LIQUIDAR",_xlfn.XLOOKUP(A1462,Rotación!$A:$A,Rotación!$O:$O,0,0,-1),"")))),"")</f>
        <v>28440000</v>
      </c>
      <c r="K1462" s="13" t="str">
        <f>_xlfn.XLOOKUP(A1462,Rotación!$A:$A,Rotación!$P:$P,"",0,-1)</f>
        <v/>
      </c>
      <c r="L1462" s="25" t="e">
        <f t="shared" si="90"/>
        <v>#VALUE!</v>
      </c>
      <c r="M1462" s="26">
        <f t="shared" si="91"/>
        <v>0.759493670886076</v>
      </c>
      <c r="N1462" s="22" t="str">
        <f>IFERROR(VLOOKUP(A1462,'Base ATR'!$1:$1048576,2,0),"")</f>
        <v/>
      </c>
      <c r="O1462" s="23" t="str">
        <f t="shared" ca="1" si="92"/>
        <v/>
      </c>
      <c r="P1462" t="str">
        <f t="shared" si="93"/>
        <v/>
      </c>
      <c r="R1462" t="e">
        <f>VLOOKUP(A1462,FORMULA!A:A,1,0)</f>
        <v>#N/A</v>
      </c>
    </row>
    <row r="1463" spans="1:18" x14ac:dyDescent="0.3">
      <c r="A1463" t="s">
        <v>9721</v>
      </c>
      <c r="B1463" t="str">
        <f>IFERROR(VLOOKUP(A1463,'Base ATP'!$1:$1048576,3,0),"")</f>
        <v>FORD</v>
      </c>
      <c r="C1463" s="19" t="str">
        <f>IFERROR(VLOOKUP(A1463,'Base ATP'!$1:$1048576,4,0),"")</f>
        <v>NUEVA TERRITORY</v>
      </c>
      <c r="D1463" s="20">
        <v>15300000</v>
      </c>
      <c r="E1463" s="20">
        <v>12200000</v>
      </c>
      <c r="F1463" s="13" t="s">
        <v>4033</v>
      </c>
      <c r="G1463" s="13">
        <f>IFERROR(IF($F1463="ALTA",$D1463*1.03,
IF($F1463="MEDIA",$D1463*1,
IF($F1463="BAJA",$D1463*0.92,
IF($F1463="LIQUIDAR",_xlfn.XLOOKUP(A1463,Rotación!$A:$A,Rotación!$O:$O,0,0,-1),"")))),"")</f>
        <v>15300000</v>
      </c>
      <c r="H1463" s="13">
        <f>IFERROR(IF($F1463="ALTA",$D1463*1,
IF($F1463="MEDIA",$D1463*0.97,
IF($F1463="BAJA",$D1463*0.9,
IF($F1463="LIQUIDAR",_xlfn.XLOOKUP(A1463,Rotación!$A:$A,Rotación!$O:$O,0,0,-1),"")))),"")</f>
        <v>14841000</v>
      </c>
      <c r="I1463" s="13">
        <f>IFERROR(IF($F1463="ALTA",$D1463*0.97,
IF($F1463="MEDIA",$D1463*0.94,
IF($F1463="BAJA",$D1463*0.87,
IF($F1463="LIQUIDAR",_xlfn.XLOOKUP(A1463,Rotación!$A:$A,Rotación!$O:$O,0,0,-1),"")))),"")</f>
        <v>14382000</v>
      </c>
      <c r="J1463" s="13">
        <f>IFERROR(IF($F1463="ALTA",$D1463*0.94,
IF($F1463="MEDIA",$D1463*0.9,
IF($F1463="BAJA",$D1463*0.85,
IF($F1463="LIQUIDAR",_xlfn.XLOOKUP(A1463,Rotación!$A:$A,Rotación!$O:$O,0,0,-1),"")))),"")</f>
        <v>13770000</v>
      </c>
      <c r="K1463" s="13" t="str">
        <f>_xlfn.XLOOKUP(A1463,Rotación!$A:$A,Rotación!$P:$P,"",0,-1)</f>
        <v/>
      </c>
      <c r="L1463" s="25" t="e">
        <f t="shared" si="90"/>
        <v>#VALUE!</v>
      </c>
      <c r="M1463" s="26">
        <f t="shared" si="91"/>
        <v>0.79738562091503273</v>
      </c>
      <c r="N1463" s="22" t="str">
        <f>IFERROR(VLOOKUP(A1463,'Base ATR'!$1:$1048576,2,0),"")</f>
        <v/>
      </c>
      <c r="O1463" s="23" t="str">
        <f t="shared" ca="1" si="92"/>
        <v/>
      </c>
      <c r="P1463" t="str">
        <f t="shared" si="93"/>
        <v/>
      </c>
      <c r="R1463" t="e">
        <f>VLOOKUP(A1463,FORMULA!A:A,1,0)</f>
        <v>#N/A</v>
      </c>
    </row>
    <row r="1464" spans="1:18" x14ac:dyDescent="0.3">
      <c r="A1464" t="s">
        <v>9723</v>
      </c>
      <c r="B1464" t="str">
        <f>IFERROR(VLOOKUP(A1464,'Base ATP'!$1:$1048576,3,0),"")</f>
        <v>SUZUKI</v>
      </c>
      <c r="C1464" s="19" t="str">
        <f>IFERROR(VLOOKUP(A1464,'Base ATP'!$1:$1048576,4,0),"")</f>
        <v>NEW GRAND VITARA</v>
      </c>
      <c r="D1464" s="20">
        <v>16800000</v>
      </c>
      <c r="E1464" s="20">
        <v>13500000</v>
      </c>
      <c r="F1464" s="13" t="s">
        <v>4033</v>
      </c>
      <c r="G1464" s="13">
        <f>IFERROR(IF($F1464="ALTA",$D1464*1.03,
IF($F1464="MEDIA",$D1464*1,
IF($F1464="BAJA",$D1464*0.92,
IF($F1464="LIQUIDAR",_xlfn.XLOOKUP(A1464,Rotación!$A:$A,Rotación!$O:$O,0,0,-1),"")))),"")</f>
        <v>16800000</v>
      </c>
      <c r="H1464" s="13">
        <f>IFERROR(IF($F1464="ALTA",$D1464*1,
IF($F1464="MEDIA",$D1464*0.97,
IF($F1464="BAJA",$D1464*0.9,
IF($F1464="LIQUIDAR",_xlfn.XLOOKUP(A1464,Rotación!$A:$A,Rotación!$O:$O,0,0,-1),"")))),"")</f>
        <v>16296000</v>
      </c>
      <c r="I1464" s="13">
        <f>IFERROR(IF($F1464="ALTA",$D1464*0.97,
IF($F1464="MEDIA",$D1464*0.94,
IF($F1464="BAJA",$D1464*0.87,
IF($F1464="LIQUIDAR",_xlfn.XLOOKUP(A1464,Rotación!$A:$A,Rotación!$O:$O,0,0,-1),"")))),"")</f>
        <v>15792000</v>
      </c>
      <c r="J1464" s="13">
        <f>IFERROR(IF($F1464="ALTA",$D1464*0.94,
IF($F1464="MEDIA",$D1464*0.9,
IF($F1464="BAJA",$D1464*0.85,
IF($F1464="LIQUIDAR",_xlfn.XLOOKUP(A1464,Rotación!$A:$A,Rotación!$O:$O,0,0,-1),"")))),"")</f>
        <v>15120000</v>
      </c>
      <c r="K1464" s="13" t="str">
        <f>_xlfn.XLOOKUP(A1464,Rotación!$A:$A,Rotación!$P:$P,"",0,-1)</f>
        <v/>
      </c>
      <c r="L1464" s="25" t="e">
        <f t="shared" si="90"/>
        <v>#VALUE!</v>
      </c>
      <c r="M1464" s="26">
        <f t="shared" si="91"/>
        <v>0.8035714285714286</v>
      </c>
      <c r="N1464" s="22" t="str">
        <f>IFERROR(VLOOKUP(A1464,'Base ATR'!$1:$1048576,2,0),"")</f>
        <v/>
      </c>
      <c r="O1464" s="23" t="str">
        <f t="shared" ca="1" si="92"/>
        <v/>
      </c>
      <c r="P1464" t="str">
        <f t="shared" si="93"/>
        <v/>
      </c>
      <c r="R1464" t="e">
        <f>VLOOKUP(A1464,FORMULA!A:A,1,0)</f>
        <v>#N/A</v>
      </c>
    </row>
    <row r="1465" spans="1:18" x14ac:dyDescent="0.3">
      <c r="A1465" t="s">
        <v>9726</v>
      </c>
      <c r="B1465" t="str">
        <f>IFERROR(VLOOKUP(A1465,'Base ATP'!$1:$1048576,3,0),"")</f>
        <v>FORD</v>
      </c>
      <c r="C1465" s="19" t="str">
        <f>IFERROR(VLOOKUP(A1465,'Base ATP'!$1:$1048576,4,0),"")</f>
        <v>EDGE NEW</v>
      </c>
      <c r="D1465" s="20">
        <v>16700000</v>
      </c>
      <c r="E1465" s="20">
        <v>13500000</v>
      </c>
      <c r="F1465" s="13" t="s">
        <v>4033</v>
      </c>
      <c r="G1465" s="13">
        <f>IFERROR(IF($F1465="ALTA",$D1465*1.03,
IF($F1465="MEDIA",$D1465*1,
IF($F1465="BAJA",$D1465*0.92,
IF($F1465="LIQUIDAR",_xlfn.XLOOKUP(A1465,Rotación!$A:$A,Rotación!$O:$O,0,0,-1),"")))),"")</f>
        <v>16700000</v>
      </c>
      <c r="H1465" s="13">
        <f>IFERROR(IF($F1465="ALTA",$D1465*1,
IF($F1465="MEDIA",$D1465*0.97,
IF($F1465="BAJA",$D1465*0.9,
IF($F1465="LIQUIDAR",_xlfn.XLOOKUP(A1465,Rotación!$A:$A,Rotación!$O:$O,0,0,-1),"")))),"")</f>
        <v>16199000</v>
      </c>
      <c r="I1465" s="13">
        <f>IFERROR(IF($F1465="ALTA",$D1465*0.97,
IF($F1465="MEDIA",$D1465*0.94,
IF($F1465="BAJA",$D1465*0.87,
IF($F1465="LIQUIDAR",_xlfn.XLOOKUP(A1465,Rotación!$A:$A,Rotación!$O:$O,0,0,-1),"")))),"")</f>
        <v>15698000</v>
      </c>
      <c r="J1465" s="13">
        <f>IFERROR(IF($F1465="ALTA",$D1465*0.94,
IF($F1465="MEDIA",$D1465*0.9,
IF($F1465="BAJA",$D1465*0.85,
IF($F1465="LIQUIDAR",_xlfn.XLOOKUP(A1465,Rotación!$A:$A,Rotación!$O:$O,0,0,-1),"")))),"")</f>
        <v>15030000</v>
      </c>
      <c r="K1465" s="13" t="str">
        <f>_xlfn.XLOOKUP(A1465,Rotación!$A:$A,Rotación!$P:$P,"",0,-1)</f>
        <v/>
      </c>
      <c r="L1465" s="25" t="e">
        <f t="shared" si="90"/>
        <v>#VALUE!</v>
      </c>
      <c r="M1465" s="26">
        <f t="shared" si="91"/>
        <v>0.80838323353293418</v>
      </c>
      <c r="N1465" s="22" t="str">
        <f>IFERROR(VLOOKUP(A1465,'Base ATR'!$1:$1048576,2,0),"")</f>
        <v/>
      </c>
      <c r="O1465" s="23" t="str">
        <f t="shared" ca="1" si="92"/>
        <v/>
      </c>
      <c r="P1465" t="str">
        <f t="shared" si="93"/>
        <v/>
      </c>
      <c r="R1465" t="e">
        <f>VLOOKUP(A1465,FORMULA!A:A,1,0)</f>
        <v>#N/A</v>
      </c>
    </row>
    <row r="1466" spans="1:18" x14ac:dyDescent="0.3">
      <c r="A1466" t="s">
        <v>9728</v>
      </c>
      <c r="B1466" t="str">
        <f>IFERROR(VLOOKUP(A1466,'Base ATP'!$1:$1048576,3,0),"")</f>
        <v>NISSAN</v>
      </c>
      <c r="C1466" s="19" t="str">
        <f>IFERROR(VLOOKUP(A1466,'Base ATP'!$1:$1048576,4,0),"")</f>
        <v>X-TRAIL</v>
      </c>
      <c r="D1466" s="20">
        <v>22600000</v>
      </c>
      <c r="E1466" s="20">
        <v>18000000</v>
      </c>
      <c r="F1466" s="13" t="s">
        <v>4033</v>
      </c>
      <c r="G1466" s="13">
        <f>IFERROR(IF($F1466="ALTA",$D1466*1.03,
IF($F1466="MEDIA",$D1466*1,
IF($F1466="BAJA",$D1466*0.92,
IF($F1466="LIQUIDAR",_xlfn.XLOOKUP(A1466,Rotación!$A:$A,Rotación!$O:$O,0,0,-1),"")))),"")</f>
        <v>22600000</v>
      </c>
      <c r="H1466" s="13">
        <f>IFERROR(IF($F1466="ALTA",$D1466*1,
IF($F1466="MEDIA",$D1466*0.97,
IF($F1466="BAJA",$D1466*0.9,
IF($F1466="LIQUIDAR",_xlfn.XLOOKUP(A1466,Rotación!$A:$A,Rotación!$O:$O,0,0,-1),"")))),"")</f>
        <v>21922000</v>
      </c>
      <c r="I1466" s="13">
        <f>IFERROR(IF($F1466="ALTA",$D1466*0.97,
IF($F1466="MEDIA",$D1466*0.94,
IF($F1466="BAJA",$D1466*0.87,
IF($F1466="LIQUIDAR",_xlfn.XLOOKUP(A1466,Rotación!$A:$A,Rotación!$O:$O,0,0,-1),"")))),"")</f>
        <v>21244000</v>
      </c>
      <c r="J1466" s="13">
        <f>IFERROR(IF($F1466="ALTA",$D1466*0.94,
IF($F1466="MEDIA",$D1466*0.9,
IF($F1466="BAJA",$D1466*0.85,
IF($F1466="LIQUIDAR",_xlfn.XLOOKUP(A1466,Rotación!$A:$A,Rotación!$O:$O,0,0,-1),"")))),"")</f>
        <v>20340000</v>
      </c>
      <c r="K1466" s="13" t="str">
        <f>_xlfn.XLOOKUP(A1466,Rotación!$A:$A,Rotación!$P:$P,"",0,-1)</f>
        <v/>
      </c>
      <c r="L1466" s="25" t="e">
        <f t="shared" si="90"/>
        <v>#VALUE!</v>
      </c>
      <c r="M1466" s="26">
        <f t="shared" si="91"/>
        <v>0.79646017699115046</v>
      </c>
      <c r="N1466" s="22" t="str">
        <f>IFERROR(VLOOKUP(A1466,'Base ATR'!$1:$1048576,2,0),"")</f>
        <v/>
      </c>
      <c r="O1466" s="23" t="str">
        <f t="shared" ca="1" si="92"/>
        <v/>
      </c>
      <c r="P1466" t="str">
        <f t="shared" si="93"/>
        <v/>
      </c>
      <c r="R1466" t="e">
        <f>VLOOKUP(A1466,FORMULA!A:A,1,0)</f>
        <v>#N/A</v>
      </c>
    </row>
    <row r="1467" spans="1:18" x14ac:dyDescent="0.3">
      <c r="A1467" t="s">
        <v>9730</v>
      </c>
      <c r="B1467" t="str">
        <f>IFERROR(VLOOKUP(A1467,'Base ATP'!$1:$1048576,3,0),"")</f>
        <v>HYUNDAI</v>
      </c>
      <c r="C1467" s="19" t="str">
        <f>IFERROR(VLOOKUP(A1467,'Base ATP'!$1:$1048576,4,0),"")</f>
        <v>GRAND I10</v>
      </c>
      <c r="D1467" s="20">
        <v>9700000</v>
      </c>
      <c r="E1467" s="20">
        <v>8000000</v>
      </c>
      <c r="F1467" s="13" t="s">
        <v>5397</v>
      </c>
      <c r="G1467" s="13">
        <f>IFERROR(IF($F1467="ALTA",$D1467*1.03,
IF($F1467="MEDIA",$D1467*1,
IF($F1467="BAJA",$D1467*0.92,
IF($F1467="LIQUIDAR",_xlfn.XLOOKUP(A1467,Rotación!$A:$A,Rotación!$O:$O,0,0,-1),"")))),"")</f>
        <v>9991000</v>
      </c>
      <c r="H1467" s="13">
        <f>IFERROR(IF($F1467="ALTA",$D1467*1,
IF($F1467="MEDIA",$D1467*0.97,
IF($F1467="BAJA",$D1467*0.9,
IF($F1467="LIQUIDAR",_xlfn.XLOOKUP(A1467,Rotación!$A:$A,Rotación!$O:$O,0,0,-1),"")))),"")</f>
        <v>9700000</v>
      </c>
      <c r="I1467" s="13">
        <f>IFERROR(IF($F1467="ALTA",$D1467*0.97,
IF($F1467="MEDIA",$D1467*0.94,
IF($F1467="BAJA",$D1467*0.87,
IF($F1467="LIQUIDAR",_xlfn.XLOOKUP(A1467,Rotación!$A:$A,Rotación!$O:$O,0,0,-1),"")))),"")</f>
        <v>9409000</v>
      </c>
      <c r="J1467" s="13">
        <f>IFERROR(IF($F1467="ALTA",$D1467*0.94,
IF($F1467="MEDIA",$D1467*0.9,
IF($F1467="BAJA",$D1467*0.85,
IF($F1467="LIQUIDAR",_xlfn.XLOOKUP(A1467,Rotación!$A:$A,Rotación!$O:$O,0,0,-1),"")))),"")</f>
        <v>9118000</v>
      </c>
      <c r="K1467" s="13" t="str">
        <f>_xlfn.XLOOKUP(A1467,Rotación!$A:$A,Rotación!$P:$P,"",0,-1)</f>
        <v/>
      </c>
      <c r="L1467" s="25" t="e">
        <f t="shared" si="90"/>
        <v>#VALUE!</v>
      </c>
      <c r="M1467" s="26">
        <f t="shared" si="91"/>
        <v>0.82474226804123707</v>
      </c>
      <c r="N1467" s="22">
        <f>IFERROR(VLOOKUP(A1467,'Base ATR'!$1:$1048576,2,0),"")</f>
        <v>46195.457638888889</v>
      </c>
      <c r="O1467" s="23">
        <f t="shared" ca="1" si="92"/>
        <v>30.542361111110949</v>
      </c>
      <c r="P1467" t="str">
        <f t="shared" si="93"/>
        <v>SOBRE MERCADO</v>
      </c>
      <c r="R1467" t="e">
        <f>VLOOKUP(A1467,FORMULA!A:A,1,0)</f>
        <v>#N/A</v>
      </c>
    </row>
    <row r="1468" spans="1:18" x14ac:dyDescent="0.3">
      <c r="A1468" t="s">
        <v>9732</v>
      </c>
      <c r="B1468" t="str">
        <f>IFERROR(VLOOKUP(A1468,'Base ATP'!$1:$1048576,3,0),"")</f>
        <v>NISSAN</v>
      </c>
      <c r="C1468" s="19" t="str">
        <f>IFERROR(VLOOKUP(A1468,'Base ATP'!$1:$1048576,4,0),"")</f>
        <v>NEW QASHQAI</v>
      </c>
      <c r="D1468" s="20">
        <v>11200000</v>
      </c>
      <c r="E1468" s="20">
        <v>9000000</v>
      </c>
      <c r="F1468" s="13" t="s">
        <v>4033</v>
      </c>
      <c r="G1468" s="13">
        <f>IFERROR(IF($F1468="ALTA",$D1468*1.03,
IF($F1468="MEDIA",$D1468*1,
IF($F1468="BAJA",$D1468*0.92,
IF($F1468="LIQUIDAR",_xlfn.XLOOKUP(A1468,Rotación!$A:$A,Rotación!$O:$O,0,0,-1),"")))),"")</f>
        <v>11200000</v>
      </c>
      <c r="H1468" s="13">
        <f>IFERROR(IF($F1468="ALTA",$D1468*1,
IF($F1468="MEDIA",$D1468*0.97,
IF($F1468="BAJA",$D1468*0.9,
IF($F1468="LIQUIDAR",_xlfn.XLOOKUP(A1468,Rotación!$A:$A,Rotación!$O:$O,0,0,-1),"")))),"")</f>
        <v>10864000</v>
      </c>
      <c r="I1468" s="13">
        <f>IFERROR(IF($F1468="ALTA",$D1468*0.97,
IF($F1468="MEDIA",$D1468*0.94,
IF($F1468="BAJA",$D1468*0.87,
IF($F1468="LIQUIDAR",_xlfn.XLOOKUP(A1468,Rotación!$A:$A,Rotación!$O:$O,0,0,-1),"")))),"")</f>
        <v>10528000</v>
      </c>
      <c r="J1468" s="13">
        <f>IFERROR(IF($F1468="ALTA",$D1468*0.94,
IF($F1468="MEDIA",$D1468*0.9,
IF($F1468="BAJA",$D1468*0.85,
IF($F1468="LIQUIDAR",_xlfn.XLOOKUP(A1468,Rotación!$A:$A,Rotación!$O:$O,0,0,-1),"")))),"")</f>
        <v>10080000</v>
      </c>
      <c r="K1468" s="13" t="str">
        <f>_xlfn.XLOOKUP(A1468,Rotación!$A:$A,Rotación!$P:$P,"",0,-1)</f>
        <v/>
      </c>
      <c r="L1468" s="25" t="e">
        <f t="shared" si="90"/>
        <v>#VALUE!</v>
      </c>
      <c r="M1468" s="26">
        <f t="shared" si="91"/>
        <v>0.8035714285714286</v>
      </c>
      <c r="N1468" s="22" t="str">
        <f>IFERROR(VLOOKUP(A1468,'Base ATR'!$1:$1048576,2,0),"")</f>
        <v/>
      </c>
      <c r="O1468" s="23" t="str">
        <f t="shared" ca="1" si="92"/>
        <v/>
      </c>
      <c r="P1468" t="str">
        <f t="shared" si="93"/>
        <v/>
      </c>
      <c r="R1468" t="e">
        <f>VLOOKUP(A1468,FORMULA!A:A,1,0)</f>
        <v>#N/A</v>
      </c>
    </row>
    <row r="1469" spans="1:18" x14ac:dyDescent="0.3">
      <c r="A1469" t="s">
        <v>5406</v>
      </c>
      <c r="B1469" t="str">
        <f>IFERROR(VLOOKUP(A1469,'Base ATP'!$1:$1048576,3,0),"")</f>
        <v>HYUNDAI</v>
      </c>
      <c r="C1469" s="19" t="str">
        <f>IFERROR(VLOOKUP(A1469,'Base ATP'!$1:$1048576,4,0),"")</f>
        <v>ELANTRA</v>
      </c>
      <c r="D1469" s="20">
        <v>9300000</v>
      </c>
      <c r="E1469" s="20">
        <v>7700000</v>
      </c>
      <c r="F1469" s="13" t="s">
        <v>4033</v>
      </c>
      <c r="G1469" s="13">
        <f>IFERROR(IF($F1469="ALTA",$D1469*1.03,
IF($F1469="MEDIA",$D1469*1,
IF($F1469="BAJA",$D1469*0.92,
IF($F1469="LIQUIDAR",_xlfn.XLOOKUP(A1469,Rotación!$A:$A,Rotación!$O:$O,0,0,-1),"")))),"")</f>
        <v>9300000</v>
      </c>
      <c r="H1469" s="13">
        <f>IFERROR(IF($F1469="ALTA",$D1469*1,
IF($F1469="MEDIA",$D1469*0.97,
IF($F1469="BAJA",$D1469*0.9,
IF($F1469="LIQUIDAR",_xlfn.XLOOKUP(A1469,Rotación!$A:$A,Rotación!$O:$O,0,0,-1),"")))),"")</f>
        <v>9021000</v>
      </c>
      <c r="I1469" s="13">
        <f>IFERROR(IF($F1469="ALTA",$D1469*0.97,
IF($F1469="MEDIA",$D1469*0.94,
IF($F1469="BAJA",$D1469*0.87,
IF($F1469="LIQUIDAR",_xlfn.XLOOKUP(A1469,Rotación!$A:$A,Rotación!$O:$O,0,0,-1),"")))),"")</f>
        <v>8742000</v>
      </c>
      <c r="J1469" s="13">
        <f>IFERROR(IF($F1469="ALTA",$D1469*0.94,
IF($F1469="MEDIA",$D1469*0.9,
IF($F1469="BAJA",$D1469*0.85,
IF($F1469="LIQUIDAR",_xlfn.XLOOKUP(A1469,Rotación!$A:$A,Rotación!$O:$O,0,0,-1),"")))),"")</f>
        <v>8370000</v>
      </c>
      <c r="K1469" s="13" t="str">
        <f>_xlfn.XLOOKUP(A1469,Rotación!$A:$A,Rotación!$P:$P,"",0,-1)</f>
        <v/>
      </c>
      <c r="L1469" s="25" t="e">
        <f t="shared" si="90"/>
        <v>#VALUE!</v>
      </c>
      <c r="M1469" s="26">
        <f t="shared" si="91"/>
        <v>0.82795698924731187</v>
      </c>
      <c r="N1469" s="22" t="str">
        <f>IFERROR(VLOOKUP(A1469,'Base ATR'!$1:$1048576,2,0),"")</f>
        <v/>
      </c>
      <c r="O1469" s="23" t="str">
        <f t="shared" ca="1" si="92"/>
        <v/>
      </c>
      <c r="P1469" t="str">
        <f t="shared" si="93"/>
        <v/>
      </c>
      <c r="R1469" t="e">
        <f>VLOOKUP(A1469,FORMULA!A:A,1,0)</f>
        <v>#N/A</v>
      </c>
    </row>
    <row r="1470" spans="1:18" x14ac:dyDescent="0.3">
      <c r="A1470" t="s">
        <v>9735</v>
      </c>
      <c r="B1470" t="str">
        <f>IFERROR(VLOOKUP(A1470,'Base ATP'!$1:$1048576,3,0),"")</f>
        <v>VOLKSWAGEN</v>
      </c>
      <c r="C1470" s="19" t="str">
        <f>IFERROR(VLOOKUP(A1470,'Base ATP'!$1:$1048576,4,0),"")</f>
        <v>TAOS</v>
      </c>
      <c r="D1470" s="20">
        <v>22500000</v>
      </c>
      <c r="E1470" s="20">
        <v>18000000</v>
      </c>
      <c r="F1470" s="13" t="s">
        <v>4033</v>
      </c>
      <c r="G1470" s="13">
        <f>IFERROR(IF($F1470="ALTA",$D1470*1.03,
IF($F1470="MEDIA",$D1470*1,
IF($F1470="BAJA",$D1470*0.92,
IF($F1470="LIQUIDAR",_xlfn.XLOOKUP(A1470,Rotación!$A:$A,Rotación!$O:$O,0,0,-1),"")))),"")</f>
        <v>22500000</v>
      </c>
      <c r="H1470" s="13">
        <f>IFERROR(IF($F1470="ALTA",$D1470*1,
IF($F1470="MEDIA",$D1470*0.97,
IF($F1470="BAJA",$D1470*0.9,
IF($F1470="LIQUIDAR",_xlfn.XLOOKUP(A1470,Rotación!$A:$A,Rotación!$O:$O,0,0,-1),"")))),"")</f>
        <v>21825000</v>
      </c>
      <c r="I1470" s="13">
        <f>IFERROR(IF($F1470="ALTA",$D1470*0.97,
IF($F1470="MEDIA",$D1470*0.94,
IF($F1470="BAJA",$D1470*0.87,
IF($F1470="LIQUIDAR",_xlfn.XLOOKUP(A1470,Rotación!$A:$A,Rotación!$O:$O,0,0,-1),"")))),"")</f>
        <v>21150000</v>
      </c>
      <c r="J1470" s="13">
        <f>IFERROR(IF($F1470="ALTA",$D1470*0.94,
IF($F1470="MEDIA",$D1470*0.9,
IF($F1470="BAJA",$D1470*0.85,
IF($F1470="LIQUIDAR",_xlfn.XLOOKUP(A1470,Rotación!$A:$A,Rotación!$O:$O,0,0,-1),"")))),"")</f>
        <v>20250000</v>
      </c>
      <c r="K1470" s="13" t="str">
        <f>_xlfn.XLOOKUP(A1470,Rotación!$A:$A,Rotación!$P:$P,"",0,-1)</f>
        <v/>
      </c>
      <c r="L1470" s="25" t="e">
        <f t="shared" si="90"/>
        <v>#VALUE!</v>
      </c>
      <c r="M1470" s="26">
        <f t="shared" si="91"/>
        <v>0.8</v>
      </c>
      <c r="N1470" s="22" t="str">
        <f>IFERROR(VLOOKUP(A1470,'Base ATR'!$1:$1048576,2,0),"")</f>
        <v/>
      </c>
      <c r="O1470" s="23" t="str">
        <f t="shared" ca="1" si="92"/>
        <v/>
      </c>
      <c r="P1470" t="str">
        <f t="shared" si="93"/>
        <v/>
      </c>
      <c r="R1470" t="e">
        <f>VLOOKUP(A1470,FORMULA!A:A,1,0)</f>
        <v>#N/A</v>
      </c>
    </row>
    <row r="1471" spans="1:18" x14ac:dyDescent="0.3">
      <c r="A1471" t="s">
        <v>9737</v>
      </c>
      <c r="B1471" t="str">
        <f>IFERROR(VLOOKUP(A1471,'Base ATP'!$1:$1048576,3,0),"")</f>
        <v>FORD</v>
      </c>
      <c r="C1471" s="19" t="str">
        <f>IFERROR(VLOOKUP(A1471,'Base ATP'!$1:$1048576,4,0),"")</f>
        <v>TERRITORY</v>
      </c>
      <c r="D1471" s="20">
        <v>12200000</v>
      </c>
      <c r="E1471" s="20">
        <v>9500000</v>
      </c>
      <c r="F1471" s="13" t="s">
        <v>4033</v>
      </c>
      <c r="G1471" s="13">
        <f>IFERROR(IF($F1471="ALTA",$D1471*1.03,
IF($F1471="MEDIA",$D1471*1,
IF($F1471="BAJA",$D1471*0.92,
IF($F1471="LIQUIDAR",_xlfn.XLOOKUP(A1471,Rotación!$A:$A,Rotación!$O:$O,0,0,-1),"")))),"")</f>
        <v>12200000</v>
      </c>
      <c r="H1471" s="13">
        <f>IFERROR(IF($F1471="ALTA",$D1471*1,
IF($F1471="MEDIA",$D1471*0.97,
IF($F1471="BAJA",$D1471*0.9,
IF($F1471="LIQUIDAR",_xlfn.XLOOKUP(A1471,Rotación!$A:$A,Rotación!$O:$O,0,0,-1),"")))),"")</f>
        <v>11834000</v>
      </c>
      <c r="I1471" s="13">
        <f>IFERROR(IF($F1471="ALTA",$D1471*0.97,
IF($F1471="MEDIA",$D1471*0.94,
IF($F1471="BAJA",$D1471*0.87,
IF($F1471="LIQUIDAR",_xlfn.XLOOKUP(A1471,Rotación!$A:$A,Rotación!$O:$O,0,0,-1),"")))),"")</f>
        <v>11468000</v>
      </c>
      <c r="J1471" s="13">
        <f>IFERROR(IF($F1471="ALTA",$D1471*0.94,
IF($F1471="MEDIA",$D1471*0.9,
IF($F1471="BAJA",$D1471*0.85,
IF($F1471="LIQUIDAR",_xlfn.XLOOKUP(A1471,Rotación!$A:$A,Rotación!$O:$O,0,0,-1),"")))),"")</f>
        <v>10980000</v>
      </c>
      <c r="K1471" s="13" t="str">
        <f>_xlfn.XLOOKUP(A1471,Rotación!$A:$A,Rotación!$P:$P,"",0,-1)</f>
        <v/>
      </c>
      <c r="L1471" s="25" t="e">
        <f t="shared" si="90"/>
        <v>#VALUE!</v>
      </c>
      <c r="M1471" s="26">
        <f t="shared" si="91"/>
        <v>0.77868852459016391</v>
      </c>
      <c r="N1471" s="22" t="str">
        <f>IFERROR(VLOOKUP(A1471,'Base ATR'!$1:$1048576,2,0),"")</f>
        <v/>
      </c>
      <c r="O1471" s="23" t="str">
        <f t="shared" ca="1" si="92"/>
        <v/>
      </c>
      <c r="P1471" t="str">
        <f t="shared" si="93"/>
        <v/>
      </c>
      <c r="R1471" t="e">
        <f>VLOOKUP(A1471,FORMULA!A:A,1,0)</f>
        <v>#N/A</v>
      </c>
    </row>
    <row r="1472" spans="1:18" x14ac:dyDescent="0.3">
      <c r="A1472" t="s">
        <v>9739</v>
      </c>
      <c r="B1472" t="str">
        <f>IFERROR(VLOOKUP(A1472,'Base ATP'!$1:$1048576,3,0),"")</f>
        <v>NISSAN</v>
      </c>
      <c r="C1472" s="19" t="str">
        <f>IFERROR(VLOOKUP(A1472,'Base ATP'!$1:$1048576,4,0),"")</f>
        <v>X-TRAIL</v>
      </c>
      <c r="D1472" s="20">
        <v>17000000</v>
      </c>
      <c r="E1472" s="20">
        <v>14000000</v>
      </c>
      <c r="F1472" s="13" t="s">
        <v>4033</v>
      </c>
      <c r="G1472" s="13">
        <f>IFERROR(IF($F1472="ALTA",$D1472*1.03,
IF($F1472="MEDIA",$D1472*1,
IF($F1472="BAJA",$D1472*0.92,
IF($F1472="LIQUIDAR",_xlfn.XLOOKUP(A1472,Rotación!$A:$A,Rotación!$O:$O,0,0,-1),"")))),"")</f>
        <v>17000000</v>
      </c>
      <c r="H1472" s="13">
        <f>IFERROR(IF($F1472="ALTA",$D1472*1,
IF($F1472="MEDIA",$D1472*0.97,
IF($F1472="BAJA",$D1472*0.9,
IF($F1472="LIQUIDAR",_xlfn.XLOOKUP(A1472,Rotación!$A:$A,Rotación!$O:$O,0,0,-1),"")))),"")</f>
        <v>16490000</v>
      </c>
      <c r="I1472" s="13">
        <f>IFERROR(IF($F1472="ALTA",$D1472*0.97,
IF($F1472="MEDIA",$D1472*0.94,
IF($F1472="BAJA",$D1472*0.87,
IF($F1472="LIQUIDAR",_xlfn.XLOOKUP(A1472,Rotación!$A:$A,Rotación!$O:$O,0,0,-1),"")))),"")</f>
        <v>15980000</v>
      </c>
      <c r="J1472" s="13">
        <f>IFERROR(IF($F1472="ALTA",$D1472*0.94,
IF($F1472="MEDIA",$D1472*0.9,
IF($F1472="BAJA",$D1472*0.85,
IF($F1472="LIQUIDAR",_xlfn.XLOOKUP(A1472,Rotación!$A:$A,Rotación!$O:$O,0,0,-1),"")))),"")</f>
        <v>15300000</v>
      </c>
      <c r="K1472" s="13">
        <f>_xlfn.XLOOKUP(A1472,Rotación!$A:$A,Rotación!$P:$P,"",0,-1)</f>
        <v>16990000</v>
      </c>
      <c r="L1472" s="25">
        <f t="shared" si="90"/>
        <v>-10000</v>
      </c>
      <c r="M1472" s="26">
        <f t="shared" si="91"/>
        <v>0.82352941176470584</v>
      </c>
      <c r="N1472" s="22">
        <f>IFERROR(VLOOKUP(A1472,'Base ATR'!$1:$1048576,2,0),"")</f>
        <v>46195.720138888886</v>
      </c>
      <c r="O1472" s="23">
        <f t="shared" ca="1" si="92"/>
        <v>30.27986111111386</v>
      </c>
      <c r="P1472" t="str">
        <f t="shared" si="93"/>
        <v>BAJO MERCADO</v>
      </c>
      <c r="R1472" t="e">
        <f>VLOOKUP(A1472,FORMULA!A:A,1,0)</f>
        <v>#N/A</v>
      </c>
    </row>
    <row r="1473" spans="1:18" x14ac:dyDescent="0.3">
      <c r="A1473" t="s">
        <v>9742</v>
      </c>
      <c r="B1473" t="str">
        <f>IFERROR(VLOOKUP(A1473,'Base ATP'!$1:$1048576,3,0),"")</f>
        <v>OPEL</v>
      </c>
      <c r="C1473" s="19" t="str">
        <f>IFERROR(VLOOKUP(A1473,'Base ATP'!$1:$1048576,4,0),"")</f>
        <v>NEW MOKKA</v>
      </c>
      <c r="D1473" s="20">
        <v>13700000</v>
      </c>
      <c r="E1473" s="20">
        <v>11100000</v>
      </c>
      <c r="F1473" s="13" t="s">
        <v>4033</v>
      </c>
      <c r="G1473" s="13">
        <f>IFERROR(IF($F1473="ALTA",$D1473*1.03,
IF($F1473="MEDIA",$D1473*1,
IF($F1473="BAJA",$D1473*0.92,
IF($F1473="LIQUIDAR",_xlfn.XLOOKUP(A1473,Rotación!$A:$A,Rotación!$O:$O,0,0,-1),"")))),"")</f>
        <v>13700000</v>
      </c>
      <c r="H1473" s="13">
        <f>IFERROR(IF($F1473="ALTA",$D1473*1,
IF($F1473="MEDIA",$D1473*0.97,
IF($F1473="BAJA",$D1473*0.9,
IF($F1473="LIQUIDAR",_xlfn.XLOOKUP(A1473,Rotación!$A:$A,Rotación!$O:$O,0,0,-1),"")))),"")</f>
        <v>13289000</v>
      </c>
      <c r="I1473" s="13">
        <f>IFERROR(IF($F1473="ALTA",$D1473*0.97,
IF($F1473="MEDIA",$D1473*0.94,
IF($F1473="BAJA",$D1473*0.87,
IF($F1473="LIQUIDAR",_xlfn.XLOOKUP(A1473,Rotación!$A:$A,Rotación!$O:$O,0,0,-1),"")))),"")</f>
        <v>12878000</v>
      </c>
      <c r="J1473" s="13">
        <f>IFERROR(IF($F1473="ALTA",$D1473*0.94,
IF($F1473="MEDIA",$D1473*0.9,
IF($F1473="BAJA",$D1473*0.85,
IF($F1473="LIQUIDAR",_xlfn.XLOOKUP(A1473,Rotación!$A:$A,Rotación!$O:$O,0,0,-1),"")))),"")</f>
        <v>12330000</v>
      </c>
      <c r="K1473" s="13" t="str">
        <f>_xlfn.XLOOKUP(A1473,Rotación!$A:$A,Rotación!$P:$P,"",0,-1)</f>
        <v/>
      </c>
      <c r="L1473" s="25" t="e">
        <f t="shared" si="90"/>
        <v>#VALUE!</v>
      </c>
      <c r="M1473" s="26">
        <f t="shared" si="91"/>
        <v>0.81021897810218979</v>
      </c>
      <c r="N1473" s="22" t="str">
        <f>IFERROR(VLOOKUP(A1473,'Base ATR'!$1:$1048576,2,0),"")</f>
        <v/>
      </c>
      <c r="O1473" s="23" t="str">
        <f t="shared" ca="1" si="92"/>
        <v/>
      </c>
      <c r="P1473" t="str">
        <f t="shared" si="93"/>
        <v/>
      </c>
      <c r="R1473" t="e">
        <f>VLOOKUP(A1473,FORMULA!A:A,1,0)</f>
        <v>#N/A</v>
      </c>
    </row>
    <row r="1474" spans="1:18" x14ac:dyDescent="0.3">
      <c r="A1474" t="s">
        <v>9744</v>
      </c>
      <c r="B1474" t="str">
        <f>IFERROR(VLOOKUP(A1474,'Base ATP'!$1:$1048576,3,0),"")</f>
        <v>KIA</v>
      </c>
      <c r="C1474" s="19" t="str">
        <f>IFERROR(VLOOKUP(A1474,'Base ATP'!$1:$1048576,4,0),"")</f>
        <v>NUEVO SELTOS</v>
      </c>
      <c r="D1474" s="20">
        <v>16500000</v>
      </c>
      <c r="E1474" s="20">
        <v>13000000</v>
      </c>
      <c r="F1474" s="13" t="s">
        <v>4033</v>
      </c>
      <c r="G1474" s="13">
        <f>IFERROR(IF($F1474="ALTA",$D1474*1.03,
IF($F1474="MEDIA",$D1474*1,
IF($F1474="BAJA",$D1474*0.92,
IF($F1474="LIQUIDAR",_xlfn.XLOOKUP(A1474,Rotación!$A:$A,Rotación!$O:$O,0,0,-1),"")))),"")</f>
        <v>16500000</v>
      </c>
      <c r="H1474" s="13">
        <f>IFERROR(IF($F1474="ALTA",$D1474*1,
IF($F1474="MEDIA",$D1474*0.97,
IF($F1474="BAJA",$D1474*0.9,
IF($F1474="LIQUIDAR",_xlfn.XLOOKUP(A1474,Rotación!$A:$A,Rotación!$O:$O,0,0,-1),"")))),"")</f>
        <v>16005000</v>
      </c>
      <c r="I1474" s="13">
        <f>IFERROR(IF($F1474="ALTA",$D1474*0.97,
IF($F1474="MEDIA",$D1474*0.94,
IF($F1474="BAJA",$D1474*0.87,
IF($F1474="LIQUIDAR",_xlfn.XLOOKUP(A1474,Rotación!$A:$A,Rotación!$O:$O,0,0,-1),"")))),"")</f>
        <v>15510000</v>
      </c>
      <c r="J1474" s="13">
        <f>IFERROR(IF($F1474="ALTA",$D1474*0.94,
IF($F1474="MEDIA",$D1474*0.9,
IF($F1474="BAJA",$D1474*0.85,
IF($F1474="LIQUIDAR",_xlfn.XLOOKUP(A1474,Rotación!$A:$A,Rotación!$O:$O,0,0,-1),"")))),"")</f>
        <v>14850000</v>
      </c>
      <c r="K1474" s="13" t="str">
        <f>_xlfn.XLOOKUP(A1474,Rotación!$A:$A,Rotación!$P:$P,"",0,-1)</f>
        <v/>
      </c>
      <c r="L1474" s="25" t="e">
        <f t="shared" ref="L1474:L1504" si="94">K1474-D1474</f>
        <v>#VALUE!</v>
      </c>
      <c r="M1474" s="26">
        <f t="shared" ref="M1474:M1504" si="95">E1474/D1474</f>
        <v>0.78787878787878785</v>
      </c>
      <c r="N1474" s="22" t="str">
        <f>IFERROR(VLOOKUP(A1474,'Base ATR'!$1:$1048576,2,0),"")</f>
        <v/>
      </c>
      <c r="O1474" s="23" t="str">
        <f t="shared" ca="1" si="92"/>
        <v/>
      </c>
      <c r="P1474" t="str">
        <f t="shared" si="93"/>
        <v/>
      </c>
      <c r="R1474" t="e">
        <f>VLOOKUP(A1474,FORMULA!A:A,1,0)</f>
        <v>#N/A</v>
      </c>
    </row>
    <row r="1475" spans="1:18" x14ac:dyDescent="0.3">
      <c r="A1475" t="s">
        <v>9746</v>
      </c>
      <c r="B1475" t="str">
        <f>IFERROR(VLOOKUP(A1475,'Base ATP'!$1:$1048576,3,0),"")</f>
        <v>OMODA</v>
      </c>
      <c r="C1475" s="19" t="str">
        <f>IFERROR(VLOOKUP(A1475,'Base ATP'!$1:$1048576,4,0),"")</f>
        <v>C5</v>
      </c>
      <c r="D1475" s="20">
        <v>12100000</v>
      </c>
      <c r="E1475" s="20">
        <v>9700000</v>
      </c>
      <c r="F1475" s="13" t="s">
        <v>4033</v>
      </c>
      <c r="G1475" s="13">
        <f>IFERROR(IF($F1475="ALTA",$D1475*1.03,
IF($F1475="MEDIA",$D1475*1,
IF($F1475="BAJA",$D1475*0.92,
IF($F1475="LIQUIDAR",_xlfn.XLOOKUP(A1475,Rotación!$A:$A,Rotación!$O:$O,0,0,-1),"")))),"")</f>
        <v>12100000</v>
      </c>
      <c r="H1475" s="13">
        <f>IFERROR(IF($F1475="ALTA",$D1475*1,
IF($F1475="MEDIA",$D1475*0.97,
IF($F1475="BAJA",$D1475*0.9,
IF($F1475="LIQUIDAR",_xlfn.XLOOKUP(A1475,Rotación!$A:$A,Rotación!$O:$O,0,0,-1),"")))),"")</f>
        <v>11737000</v>
      </c>
      <c r="I1475" s="13">
        <f>IFERROR(IF($F1475="ALTA",$D1475*0.97,
IF($F1475="MEDIA",$D1475*0.94,
IF($F1475="BAJA",$D1475*0.87,
IF($F1475="LIQUIDAR",_xlfn.XLOOKUP(A1475,Rotación!$A:$A,Rotación!$O:$O,0,0,-1),"")))),"")</f>
        <v>11374000</v>
      </c>
      <c r="J1475" s="13">
        <f>IFERROR(IF($F1475="ALTA",$D1475*0.94,
IF($F1475="MEDIA",$D1475*0.9,
IF($F1475="BAJA",$D1475*0.85,
IF($F1475="LIQUIDAR",_xlfn.XLOOKUP(A1475,Rotación!$A:$A,Rotación!$O:$O,0,0,-1),"")))),"")</f>
        <v>10890000</v>
      </c>
      <c r="K1475" s="13" t="str">
        <f>_xlfn.XLOOKUP(A1475,Rotación!$A:$A,Rotación!$P:$P,"",0,-1)</f>
        <v/>
      </c>
      <c r="L1475" s="25" t="e">
        <f t="shared" si="94"/>
        <v>#VALUE!</v>
      </c>
      <c r="M1475" s="26">
        <f t="shared" si="95"/>
        <v>0.80165289256198347</v>
      </c>
      <c r="N1475" s="22" t="str">
        <f>IFERROR(VLOOKUP(A1475,'Base ATR'!$1:$1048576,2,0),"")</f>
        <v/>
      </c>
      <c r="O1475" s="23" t="str">
        <f t="shared" ca="1" si="92"/>
        <v/>
      </c>
      <c r="P1475" t="str">
        <f t="shared" si="93"/>
        <v/>
      </c>
      <c r="R1475" t="e">
        <f>VLOOKUP(A1475,FORMULA!A:A,1,0)</f>
        <v>#N/A</v>
      </c>
    </row>
    <row r="1476" spans="1:18" x14ac:dyDescent="0.3">
      <c r="A1476" t="s">
        <v>9748</v>
      </c>
      <c r="B1476" t="str">
        <f>IFERROR(VLOOKUP(A1476,'Base ATP'!$1:$1048576,3,0),"")</f>
        <v>CHERY</v>
      </c>
      <c r="C1476" s="19" t="str">
        <f>IFERROR(VLOOKUP(A1476,'Base ATP'!$1:$1048576,4,0),"")</f>
        <v>TIGGO 3</v>
      </c>
      <c r="D1476" s="20">
        <v>7550000</v>
      </c>
      <c r="E1476" s="20">
        <v>6150000</v>
      </c>
      <c r="F1476" s="13" t="s">
        <v>4033</v>
      </c>
      <c r="G1476" s="13">
        <f>IFERROR(IF($F1476="ALTA",$D1476*1.03,
IF($F1476="MEDIA",$D1476*1,
IF($F1476="BAJA",$D1476*0.92,
IF($F1476="LIQUIDAR",_xlfn.XLOOKUP(A1476,Rotación!$A:$A,Rotación!$O:$O,0,0,-1),"")))),"")</f>
        <v>7550000</v>
      </c>
      <c r="H1476" s="13">
        <f>IFERROR(IF($F1476="ALTA",$D1476*1,
IF($F1476="MEDIA",$D1476*0.97,
IF($F1476="BAJA",$D1476*0.9,
IF($F1476="LIQUIDAR",_xlfn.XLOOKUP(A1476,Rotación!$A:$A,Rotación!$O:$O,0,0,-1),"")))),"")</f>
        <v>7323500</v>
      </c>
      <c r="I1476" s="13">
        <f>IFERROR(IF($F1476="ALTA",$D1476*0.97,
IF($F1476="MEDIA",$D1476*0.94,
IF($F1476="BAJA",$D1476*0.87,
IF($F1476="LIQUIDAR",_xlfn.XLOOKUP(A1476,Rotación!$A:$A,Rotación!$O:$O,0,0,-1),"")))),"")</f>
        <v>7097000</v>
      </c>
      <c r="J1476" s="13">
        <f>IFERROR(IF($F1476="ALTA",$D1476*0.94,
IF($F1476="MEDIA",$D1476*0.9,
IF($F1476="BAJA",$D1476*0.85,
IF($F1476="LIQUIDAR",_xlfn.XLOOKUP(A1476,Rotación!$A:$A,Rotación!$O:$O,0,0,-1),"")))),"")</f>
        <v>6795000</v>
      </c>
      <c r="K1476" s="13" t="str">
        <f>_xlfn.XLOOKUP(A1476,Rotación!$A:$A,Rotación!$P:$P,"",0,-1)</f>
        <v/>
      </c>
      <c r="L1476" s="25" t="e">
        <f t="shared" si="94"/>
        <v>#VALUE!</v>
      </c>
      <c r="M1476" s="26">
        <f t="shared" si="95"/>
        <v>0.81456953642384111</v>
      </c>
      <c r="N1476" s="22">
        <f>IFERROR(VLOOKUP(A1476,'Base ATR'!$1:$1048576,2,0),"")</f>
        <v>46192.413888888892</v>
      </c>
      <c r="O1476" s="23">
        <f t="shared" ca="1" si="92"/>
        <v>33.586111111108039</v>
      </c>
      <c r="P1476" t="str">
        <f t="shared" si="93"/>
        <v>SOBRE MERCADO</v>
      </c>
      <c r="R1476" t="e">
        <f>VLOOKUP(A1476,FORMULA!A:A,1,0)</f>
        <v>#N/A</v>
      </c>
    </row>
    <row r="1477" spans="1:18" x14ac:dyDescent="0.3">
      <c r="A1477" t="s">
        <v>9750</v>
      </c>
      <c r="B1477" t="str">
        <f>IFERROR(VLOOKUP(A1477,'Base ATP'!$1:$1048576,3,0),"")</f>
        <v>TOYOTA</v>
      </c>
      <c r="C1477" s="19" t="str">
        <f>IFERROR(VLOOKUP(A1477,'Base ATP'!$1:$1048576,4,0),"")</f>
        <v>NEW COROLLA CROSS</v>
      </c>
      <c r="D1477" s="20">
        <v>24100000</v>
      </c>
      <c r="E1477" s="20">
        <v>20000000</v>
      </c>
      <c r="F1477" s="13" t="s">
        <v>4033</v>
      </c>
      <c r="G1477" s="13">
        <f>IFERROR(IF($F1477="ALTA",$D1477*1.03,
IF($F1477="MEDIA",$D1477*1,
IF($F1477="BAJA",$D1477*0.92,
IF($F1477="LIQUIDAR",_xlfn.XLOOKUP(A1477,Rotación!$A:$A,Rotación!$O:$O,0,0,-1),"")))),"")</f>
        <v>24100000</v>
      </c>
      <c r="H1477" s="13">
        <f>IFERROR(IF($F1477="ALTA",$D1477*1,
IF($F1477="MEDIA",$D1477*0.97,
IF($F1477="BAJA",$D1477*0.9,
IF($F1477="LIQUIDAR",_xlfn.XLOOKUP(A1477,Rotación!$A:$A,Rotación!$O:$O,0,0,-1),"")))),"")</f>
        <v>23377000</v>
      </c>
      <c r="I1477" s="13">
        <f>IFERROR(IF($F1477="ALTA",$D1477*0.97,
IF($F1477="MEDIA",$D1477*0.94,
IF($F1477="BAJA",$D1477*0.87,
IF($F1477="LIQUIDAR",_xlfn.XLOOKUP(A1477,Rotación!$A:$A,Rotación!$O:$O,0,0,-1),"")))),"")</f>
        <v>22654000</v>
      </c>
      <c r="J1477" s="13">
        <f>IFERROR(IF($F1477="ALTA",$D1477*0.94,
IF($F1477="MEDIA",$D1477*0.9,
IF($F1477="BAJA",$D1477*0.85,
IF($F1477="LIQUIDAR",_xlfn.XLOOKUP(A1477,Rotación!$A:$A,Rotación!$O:$O,0,0,-1),"")))),"")</f>
        <v>21690000</v>
      </c>
      <c r="K1477" s="13" t="str">
        <f>_xlfn.XLOOKUP(A1477,Rotación!$A:$A,Rotación!$P:$P,"",0,-1)</f>
        <v/>
      </c>
      <c r="L1477" s="25" t="e">
        <f t="shared" si="94"/>
        <v>#VALUE!</v>
      </c>
      <c r="M1477" s="26">
        <f t="shared" si="95"/>
        <v>0.82987551867219922</v>
      </c>
      <c r="N1477" s="22" t="str">
        <f>IFERROR(VLOOKUP(A1477,'Base ATR'!$1:$1048576,2,0),"")</f>
        <v/>
      </c>
      <c r="O1477" s="23" t="str">
        <f t="shared" ca="1" si="92"/>
        <v/>
      </c>
      <c r="P1477" t="str">
        <f t="shared" si="93"/>
        <v/>
      </c>
      <c r="R1477" t="e">
        <f>VLOOKUP(A1477,FORMULA!A:A,1,0)</f>
        <v>#N/A</v>
      </c>
    </row>
    <row r="1478" spans="1:18" x14ac:dyDescent="0.3">
      <c r="A1478" t="s">
        <v>9507</v>
      </c>
      <c r="B1478" t="str">
        <f>IFERROR(VLOOKUP(A1478,'Base ATP'!$1:$1048576,3,0),"")</f>
        <v>SUBARU</v>
      </c>
      <c r="C1478" s="19" t="str">
        <f>IFERROR(VLOOKUP(A1478,'Base ATP'!$1:$1048576,4,0),"")</f>
        <v>OUTBACK</v>
      </c>
      <c r="D1478" s="20">
        <v>23400000</v>
      </c>
      <c r="E1478" s="20">
        <v>19200000</v>
      </c>
      <c r="F1478" s="13" t="s">
        <v>4033</v>
      </c>
      <c r="G1478" s="13">
        <f>IFERROR(IF($F1478="ALTA",$D1478*1.03,
IF($F1478="MEDIA",$D1478*1,
IF($F1478="BAJA",$D1478*0.92,
IF($F1478="LIQUIDAR",_xlfn.XLOOKUP(A1478,Rotación!$A:$A,Rotación!$O:$O,0,0,-1),"")))),"")</f>
        <v>23400000</v>
      </c>
      <c r="H1478" s="13">
        <f>IFERROR(IF($F1478="ALTA",$D1478*1,
IF($F1478="MEDIA",$D1478*0.97,
IF($F1478="BAJA",$D1478*0.9,
IF($F1478="LIQUIDAR",_xlfn.XLOOKUP(A1478,Rotación!$A:$A,Rotación!$O:$O,0,0,-1),"")))),"")</f>
        <v>22698000</v>
      </c>
      <c r="I1478" s="13">
        <f>IFERROR(IF($F1478="ALTA",$D1478*0.97,
IF($F1478="MEDIA",$D1478*0.94,
IF($F1478="BAJA",$D1478*0.87,
IF($F1478="LIQUIDAR",_xlfn.XLOOKUP(A1478,Rotación!$A:$A,Rotación!$O:$O,0,0,-1),"")))),"")</f>
        <v>21996000</v>
      </c>
      <c r="J1478" s="13">
        <f>IFERROR(IF($F1478="ALTA",$D1478*0.94,
IF($F1478="MEDIA",$D1478*0.9,
IF($F1478="BAJA",$D1478*0.85,
IF($F1478="LIQUIDAR",_xlfn.XLOOKUP(A1478,Rotación!$A:$A,Rotación!$O:$O,0,0,-1),"")))),"")</f>
        <v>21060000</v>
      </c>
      <c r="K1478" s="13">
        <f>_xlfn.XLOOKUP(A1478,Rotación!$A:$A,Rotación!$P:$P,"",0,-1)</f>
        <v>23290000</v>
      </c>
      <c r="L1478" s="25">
        <f t="shared" si="94"/>
        <v>-110000</v>
      </c>
      <c r="M1478" s="26">
        <f t="shared" si="95"/>
        <v>0.82051282051282048</v>
      </c>
      <c r="N1478" s="22">
        <f>IFERROR(VLOOKUP(A1478,'Base ATR'!$1:$1048576,2,0),"")</f>
        <v>46197.668055555558</v>
      </c>
      <c r="O1478" s="23">
        <f t="shared" ca="1" si="92"/>
        <v>28.331944444442343</v>
      </c>
      <c r="P1478" t="str">
        <f t="shared" si="93"/>
        <v>BAJO MERCADO</v>
      </c>
      <c r="R1478" t="e">
        <f>VLOOKUP(A1478,FORMULA!A:A,1,0)</f>
        <v>#N/A</v>
      </c>
    </row>
    <row r="1479" spans="1:18" x14ac:dyDescent="0.3">
      <c r="A1479" t="s">
        <v>988</v>
      </c>
      <c r="B1479" t="str">
        <f>IFERROR(VLOOKUP(A1479,'Base ATP'!$1:$1048576,3,0),"")</f>
        <v>FORD</v>
      </c>
      <c r="C1479" s="19" t="str">
        <f>IFERROR(VLOOKUP(A1479,'Base ATP'!$1:$1048576,4,0),"")</f>
        <v>EXPLORER</v>
      </c>
      <c r="D1479" s="20">
        <v>29600000</v>
      </c>
      <c r="E1479" s="20">
        <v>25500000</v>
      </c>
      <c r="F1479" s="13" t="s">
        <v>4033</v>
      </c>
      <c r="G1479" s="13">
        <f>IFERROR(IF($F1479="ALTA",$D1479*1.03,
IF($F1479="MEDIA",$D1479*1,
IF($F1479="BAJA",$D1479*0.92,
IF($F1479="LIQUIDAR",_xlfn.XLOOKUP(A1479,Rotación!$A:$A,Rotación!$O:$O,0,0,-1),"")))),"")</f>
        <v>29600000</v>
      </c>
      <c r="H1479" s="13">
        <f>IFERROR(IF($F1479="ALTA",$D1479*1,
IF($F1479="MEDIA",$D1479*0.97,
IF($F1479="BAJA",$D1479*0.9,
IF($F1479="LIQUIDAR",_xlfn.XLOOKUP(A1479,Rotación!$A:$A,Rotación!$O:$O,0,0,-1),"")))),"")</f>
        <v>28712000</v>
      </c>
      <c r="I1479" s="13">
        <f>IFERROR(IF($F1479="ALTA",$D1479*0.97,
IF($F1479="MEDIA",$D1479*0.94,
IF($F1479="BAJA",$D1479*0.87,
IF($F1479="LIQUIDAR",_xlfn.XLOOKUP(A1479,Rotación!$A:$A,Rotación!$O:$O,0,0,-1),"")))),"")</f>
        <v>27824000</v>
      </c>
      <c r="J1479" s="13">
        <f>IFERROR(IF($F1479="ALTA",$D1479*0.94,
IF($F1479="MEDIA",$D1479*0.9,
IF($F1479="BAJA",$D1479*0.85,
IF($F1479="LIQUIDAR",_xlfn.XLOOKUP(A1479,Rotación!$A:$A,Rotación!$O:$O,0,0,-1),"")))),"")</f>
        <v>26640000</v>
      </c>
      <c r="K1479" s="13" t="str">
        <f>_xlfn.XLOOKUP(A1479,Rotación!$A:$A,Rotación!$P:$P,"",0,-1)</f>
        <v/>
      </c>
      <c r="L1479" s="25" t="e">
        <f t="shared" si="94"/>
        <v>#VALUE!</v>
      </c>
      <c r="M1479" s="26">
        <f t="shared" si="95"/>
        <v>0.86148648648648651</v>
      </c>
      <c r="N1479" s="22">
        <f>IFERROR(VLOOKUP(A1479,'Base ATR'!$1:$1048576,2,0),"")</f>
        <v>45673.759027777778</v>
      </c>
      <c r="O1479" s="23">
        <f t="shared" ca="1" si="92"/>
        <v>552.2409722222219</v>
      </c>
      <c r="P1479" t="str">
        <f t="shared" si="93"/>
        <v>SOBRE MERCADO</v>
      </c>
      <c r="R1479" t="e">
        <f>VLOOKUP(A1479,FORMULA!A:A,1,0)</f>
        <v>#N/A</v>
      </c>
    </row>
    <row r="1480" spans="1:18" x14ac:dyDescent="0.3">
      <c r="A1480" t="s">
        <v>9752</v>
      </c>
      <c r="B1480" t="str">
        <f>IFERROR(VLOOKUP(A1480,'Base ATP'!$1:$1048576,3,0),"")</f>
        <v>PEUGEOT</v>
      </c>
      <c r="C1480" s="19" t="str">
        <f>IFERROR(VLOOKUP(A1480,'Base ATP'!$1:$1048576,4,0),"")</f>
        <v>NUEVO 3008</v>
      </c>
      <c r="D1480" s="20">
        <v>16900000</v>
      </c>
      <c r="E1480" s="20">
        <v>13500000</v>
      </c>
      <c r="F1480" s="13" t="s">
        <v>5398</v>
      </c>
      <c r="G1480" s="13">
        <f>IFERROR(IF($F1480="ALTA",$D1480*1.03,
IF($F1480="MEDIA",$D1480*1,
IF($F1480="BAJA",$D1480*0.92,
IF($F1480="LIQUIDAR",_xlfn.XLOOKUP(A1480,Rotación!$A:$A,Rotación!$O:$O,0,0,-1),"")))),"")</f>
        <v>15548000</v>
      </c>
      <c r="H1480" s="13">
        <f>IFERROR(IF($F1480="ALTA",$D1480*1,
IF($F1480="MEDIA",$D1480*0.97,
IF($F1480="BAJA",$D1480*0.9,
IF($F1480="LIQUIDAR",_xlfn.XLOOKUP(A1480,Rotación!$A:$A,Rotación!$O:$O,0,0,-1),"")))),"")</f>
        <v>15210000</v>
      </c>
      <c r="I1480" s="13">
        <f>IFERROR(IF($F1480="ALTA",$D1480*0.97,
IF($F1480="MEDIA",$D1480*0.94,
IF($F1480="BAJA",$D1480*0.87,
IF($F1480="LIQUIDAR",_xlfn.XLOOKUP(A1480,Rotación!$A:$A,Rotación!$O:$O,0,0,-1),"")))),"")</f>
        <v>14703000</v>
      </c>
      <c r="J1480" s="13">
        <f>IFERROR(IF($F1480="ALTA",$D1480*0.94,
IF($F1480="MEDIA",$D1480*0.9,
IF($F1480="BAJA",$D1480*0.85,
IF($F1480="LIQUIDAR",_xlfn.XLOOKUP(A1480,Rotación!$A:$A,Rotación!$O:$O,0,0,-1),"")))),"")</f>
        <v>14365000</v>
      </c>
      <c r="K1480" s="13" t="str">
        <f>_xlfn.XLOOKUP(A1480,Rotación!$A:$A,Rotación!$P:$P,"",0,-1)</f>
        <v/>
      </c>
      <c r="L1480" s="25" t="e">
        <f t="shared" si="94"/>
        <v>#VALUE!</v>
      </c>
      <c r="M1480" s="26">
        <f t="shared" si="95"/>
        <v>0.79881656804733725</v>
      </c>
      <c r="N1480" s="22" t="str">
        <f>IFERROR(VLOOKUP(A1480,'Base ATR'!$1:$1048576,2,0),"")</f>
        <v/>
      </c>
      <c r="O1480" s="23" t="str">
        <f t="shared" ca="1" si="92"/>
        <v/>
      </c>
      <c r="P1480" t="str">
        <f t="shared" si="93"/>
        <v/>
      </c>
      <c r="R1480" t="e">
        <f>VLOOKUP(A1480,FORMULA!A:A,1,0)</f>
        <v>#N/A</v>
      </c>
    </row>
    <row r="1481" spans="1:18" x14ac:dyDescent="0.3">
      <c r="A1481" t="s">
        <v>9754</v>
      </c>
      <c r="B1481" t="str">
        <f>IFERROR(VLOOKUP(A1481,'Base ATP'!$1:$1048576,3,0),"")</f>
        <v>DFSK</v>
      </c>
      <c r="C1481" s="19" t="str">
        <f>IFERROR(VLOOKUP(A1481,'Base ATP'!$1:$1048576,4,0),"")</f>
        <v>D1</v>
      </c>
      <c r="D1481" s="20">
        <v>16300000</v>
      </c>
      <c r="E1481" s="20">
        <v>12000000</v>
      </c>
      <c r="F1481" s="13" t="s">
        <v>5398</v>
      </c>
      <c r="G1481" s="13">
        <f>IFERROR(IF($F1481="ALTA",$D1481*1.03,
IF($F1481="MEDIA",$D1481*1,
IF($F1481="BAJA",$D1481*0.92,
IF($F1481="LIQUIDAR",_xlfn.XLOOKUP(A1481,Rotación!$A:$A,Rotación!$O:$O,0,0,-1),"")))),"")</f>
        <v>14996000</v>
      </c>
      <c r="H1481" s="13">
        <f>IFERROR(IF($F1481="ALTA",$D1481*1,
IF($F1481="MEDIA",$D1481*0.97,
IF($F1481="BAJA",$D1481*0.9,
IF($F1481="LIQUIDAR",_xlfn.XLOOKUP(A1481,Rotación!$A:$A,Rotación!$O:$O,0,0,-1),"")))),"")</f>
        <v>14670000</v>
      </c>
      <c r="I1481" s="13">
        <f>IFERROR(IF($F1481="ALTA",$D1481*0.97,
IF($F1481="MEDIA",$D1481*0.94,
IF($F1481="BAJA",$D1481*0.87,
IF($F1481="LIQUIDAR",_xlfn.XLOOKUP(A1481,Rotación!$A:$A,Rotación!$O:$O,0,0,-1),"")))),"")</f>
        <v>14181000</v>
      </c>
      <c r="J1481" s="13">
        <f>IFERROR(IF($F1481="ALTA",$D1481*0.94,
IF($F1481="MEDIA",$D1481*0.9,
IF($F1481="BAJA",$D1481*0.85,
IF($F1481="LIQUIDAR",_xlfn.XLOOKUP(A1481,Rotación!$A:$A,Rotación!$O:$O,0,0,-1),"")))),"")</f>
        <v>13855000</v>
      </c>
      <c r="K1481" s="13" t="str">
        <f>_xlfn.XLOOKUP(A1481,Rotación!$A:$A,Rotación!$P:$P,"",0,-1)</f>
        <v/>
      </c>
      <c r="L1481" s="25" t="e">
        <f t="shared" si="94"/>
        <v>#VALUE!</v>
      </c>
      <c r="M1481" s="26">
        <f t="shared" si="95"/>
        <v>0.73619631901840488</v>
      </c>
      <c r="N1481" s="22" t="str">
        <f>IFERROR(VLOOKUP(A1481,'Base ATR'!$1:$1048576,2,0),"")</f>
        <v/>
      </c>
      <c r="O1481" s="23" t="str">
        <f t="shared" ca="1" si="92"/>
        <v/>
      </c>
      <c r="P1481" t="str">
        <f t="shared" si="93"/>
        <v/>
      </c>
      <c r="R1481" t="e">
        <f>VLOOKUP(A1481,FORMULA!A:A,1,0)</f>
        <v>#N/A</v>
      </c>
    </row>
    <row r="1482" spans="1:18" x14ac:dyDescent="0.3">
      <c r="A1482" t="s">
        <v>9760</v>
      </c>
      <c r="B1482" t="str">
        <f>IFERROR(VLOOKUP(A1482,'Base ATP'!$1:$1048576,3,0),"")</f>
        <v>KIA</v>
      </c>
      <c r="C1482" s="19" t="str">
        <f>IFERROR(VLOOKUP(A1482,'Base ATP'!$1:$1048576,4,0),"")</f>
        <v>SORENTO</v>
      </c>
      <c r="D1482" s="20">
        <v>17300000</v>
      </c>
      <c r="E1482" s="20">
        <v>13500000</v>
      </c>
      <c r="F1482" s="13" t="s">
        <v>5398</v>
      </c>
      <c r="G1482" s="13">
        <f>IFERROR(IF($F1482="ALTA",$D1482*1.03,
IF($F1482="MEDIA",$D1482*1,
IF($F1482="BAJA",$D1482*0.92,
IF($F1482="LIQUIDAR",_xlfn.XLOOKUP(A1482,Rotación!$A:$A,Rotación!$O:$O,0,0,-1),"")))),"")</f>
        <v>15916000</v>
      </c>
      <c r="H1482" s="13">
        <f>IFERROR(IF($F1482="ALTA",$D1482*1,
IF($F1482="MEDIA",$D1482*0.97,
IF($F1482="BAJA",$D1482*0.9,
IF($F1482="LIQUIDAR",_xlfn.XLOOKUP(A1482,Rotación!$A:$A,Rotación!$O:$O,0,0,-1),"")))),"")</f>
        <v>15570000</v>
      </c>
      <c r="I1482" s="13">
        <f>IFERROR(IF($F1482="ALTA",$D1482*0.97,
IF($F1482="MEDIA",$D1482*0.94,
IF($F1482="BAJA",$D1482*0.87,
IF($F1482="LIQUIDAR",_xlfn.XLOOKUP(A1482,Rotación!$A:$A,Rotación!$O:$O,0,0,-1),"")))),"")</f>
        <v>15051000</v>
      </c>
      <c r="J1482" s="13">
        <f>IFERROR(IF($F1482="ALTA",$D1482*0.94,
IF($F1482="MEDIA",$D1482*0.9,
IF($F1482="BAJA",$D1482*0.85,
IF($F1482="LIQUIDAR",_xlfn.XLOOKUP(A1482,Rotación!$A:$A,Rotación!$O:$O,0,0,-1),"")))),"")</f>
        <v>14705000</v>
      </c>
      <c r="K1482" s="13" t="str">
        <f>_xlfn.XLOOKUP(A1482,Rotación!$A:$A,Rotación!$P:$P,"",0,-1)</f>
        <v/>
      </c>
      <c r="L1482" s="25" t="e">
        <f t="shared" si="94"/>
        <v>#VALUE!</v>
      </c>
      <c r="M1482" s="26">
        <f t="shared" si="95"/>
        <v>0.78034682080924855</v>
      </c>
      <c r="N1482" s="22" t="str">
        <f>IFERROR(VLOOKUP(A1482,'Base ATR'!$1:$1048576,2,0),"")</f>
        <v/>
      </c>
      <c r="O1482" s="23" t="str">
        <f t="shared" ca="1" si="92"/>
        <v/>
      </c>
      <c r="P1482" t="str">
        <f t="shared" si="93"/>
        <v/>
      </c>
      <c r="R1482" t="e">
        <f>VLOOKUP(A1482,FORMULA!A:A,1,0)</f>
        <v>#N/A</v>
      </c>
    </row>
    <row r="1483" spans="1:18" x14ac:dyDescent="0.3">
      <c r="A1483" t="s">
        <v>9763</v>
      </c>
      <c r="B1483" t="str">
        <f>IFERROR(VLOOKUP(A1483,'Base ATP'!$1:$1048576,3,0),"")</f>
        <v>FORD</v>
      </c>
      <c r="C1483" s="19" t="str">
        <f>IFERROR(VLOOKUP(A1483,'Base ATP'!$1:$1048576,4,0),"")</f>
        <v>MAVERICK</v>
      </c>
      <c r="D1483" s="20">
        <v>25500000</v>
      </c>
      <c r="E1483" s="20">
        <v>21000000</v>
      </c>
      <c r="F1483" s="13" t="s">
        <v>5398</v>
      </c>
      <c r="G1483" s="13">
        <f>IFERROR(IF($F1483="ALTA",$D1483*1.03,
IF($F1483="MEDIA",$D1483*1,
IF($F1483="BAJA",$D1483*0.92,
IF($F1483="LIQUIDAR",_xlfn.XLOOKUP(A1483,Rotación!$A:$A,Rotación!$O:$O,0,0,-1),"")))),"")</f>
        <v>23460000</v>
      </c>
      <c r="H1483" s="13">
        <f>IFERROR(IF($F1483="ALTA",$D1483*1,
IF($F1483="MEDIA",$D1483*0.97,
IF($F1483="BAJA",$D1483*0.9,
IF($F1483="LIQUIDAR",_xlfn.XLOOKUP(A1483,Rotación!$A:$A,Rotación!$O:$O,0,0,-1),"")))),"")</f>
        <v>22950000</v>
      </c>
      <c r="I1483" s="13">
        <f>IFERROR(IF($F1483="ALTA",$D1483*0.97,
IF($F1483="MEDIA",$D1483*0.94,
IF($F1483="BAJA",$D1483*0.87,
IF($F1483="LIQUIDAR",_xlfn.XLOOKUP(A1483,Rotación!$A:$A,Rotación!$O:$O,0,0,-1),"")))),"")</f>
        <v>22185000</v>
      </c>
      <c r="J1483" s="13">
        <f>IFERROR(IF($F1483="ALTA",$D1483*0.94,
IF($F1483="MEDIA",$D1483*0.9,
IF($F1483="BAJA",$D1483*0.85,
IF($F1483="LIQUIDAR",_xlfn.XLOOKUP(A1483,Rotación!$A:$A,Rotación!$O:$O,0,0,-1),"")))),"")</f>
        <v>21675000</v>
      </c>
      <c r="K1483" s="13">
        <f>_xlfn.XLOOKUP(A1483,Rotación!$A:$A,Rotación!$P:$P,"",0,-1)</f>
        <v>25990000</v>
      </c>
      <c r="L1483" s="25">
        <f t="shared" si="94"/>
        <v>490000</v>
      </c>
      <c r="M1483" s="26">
        <f t="shared" si="95"/>
        <v>0.82352941176470584</v>
      </c>
      <c r="N1483" s="22">
        <f>IFERROR(VLOOKUP(A1483,'Base ATR'!$1:$1048576,2,0),"")</f>
        <v>46198.452777777777</v>
      </c>
      <c r="O1483" s="23">
        <f t="shared" ca="1" si="92"/>
        <v>27.547222222223354</v>
      </c>
      <c r="P1483" t="str">
        <f t="shared" si="93"/>
        <v>SOBRE MERCADO</v>
      </c>
      <c r="R1483" t="e">
        <f>VLOOKUP(A1483,FORMULA!A:A,1,0)</f>
        <v>#N/A</v>
      </c>
    </row>
    <row r="1484" spans="1:18" x14ac:dyDescent="0.3">
      <c r="A1484" t="s">
        <v>9766</v>
      </c>
      <c r="B1484" t="str">
        <f>IFERROR(VLOOKUP(A1484,'Base ATP'!$1:$1048576,3,0),"")</f>
        <v>FORD</v>
      </c>
      <c r="C1484" s="19" t="str">
        <f>IFERROR(VLOOKUP(A1484,'Base ATP'!$1:$1048576,4,0),"")</f>
        <v>RANGER</v>
      </c>
      <c r="D1484" s="20">
        <v>25100000</v>
      </c>
      <c r="E1484" s="20">
        <v>19500000</v>
      </c>
      <c r="F1484" s="13" t="s">
        <v>5398</v>
      </c>
      <c r="G1484" s="13">
        <f>IFERROR(IF($F1484="ALTA",$D1484*1.03,
IF($F1484="MEDIA",$D1484*1,
IF($F1484="BAJA",$D1484*0.92,
IF($F1484="LIQUIDAR",_xlfn.XLOOKUP(A1484,Rotación!$A:$A,Rotación!$O:$O,0,0,-1),"")))),"")</f>
        <v>23092000</v>
      </c>
      <c r="H1484" s="13">
        <f>IFERROR(IF($F1484="ALTA",$D1484*1,
IF($F1484="MEDIA",$D1484*0.97,
IF($F1484="BAJA",$D1484*0.9,
IF($F1484="LIQUIDAR",_xlfn.XLOOKUP(A1484,Rotación!$A:$A,Rotación!$O:$O,0,0,-1),"")))),"")</f>
        <v>22590000</v>
      </c>
      <c r="I1484" s="13">
        <f>IFERROR(IF($F1484="ALTA",$D1484*0.97,
IF($F1484="MEDIA",$D1484*0.94,
IF($F1484="BAJA",$D1484*0.87,
IF($F1484="LIQUIDAR",_xlfn.XLOOKUP(A1484,Rotación!$A:$A,Rotación!$O:$O,0,0,-1),"")))),"")</f>
        <v>21837000</v>
      </c>
      <c r="J1484" s="13">
        <f>IFERROR(IF($F1484="ALTA",$D1484*0.94,
IF($F1484="MEDIA",$D1484*0.9,
IF($F1484="BAJA",$D1484*0.85,
IF($F1484="LIQUIDAR",_xlfn.XLOOKUP(A1484,Rotación!$A:$A,Rotación!$O:$O,0,0,-1),"")))),"")</f>
        <v>21335000</v>
      </c>
      <c r="K1484" s="13" t="str">
        <f>_xlfn.XLOOKUP(A1484,Rotación!$A:$A,Rotación!$P:$P,"",0,-1)</f>
        <v/>
      </c>
      <c r="L1484" s="25" t="e">
        <f t="shared" si="94"/>
        <v>#VALUE!</v>
      </c>
      <c r="M1484" s="26">
        <f t="shared" si="95"/>
        <v>0.77689243027888444</v>
      </c>
      <c r="N1484" s="22" t="str">
        <f>IFERROR(VLOOKUP(A1484,'Base ATR'!$1:$1048576,2,0),"")</f>
        <v/>
      </c>
      <c r="O1484" s="23" t="str">
        <f t="shared" ca="1" si="92"/>
        <v/>
      </c>
      <c r="P1484" t="str">
        <f t="shared" si="93"/>
        <v/>
      </c>
      <c r="R1484" t="e">
        <f>VLOOKUP(A1484,FORMULA!A:A,1,0)</f>
        <v>#N/A</v>
      </c>
    </row>
    <row r="1485" spans="1:18" x14ac:dyDescent="0.3">
      <c r="A1485" t="s">
        <v>9768</v>
      </c>
      <c r="B1485" t="str">
        <f>IFERROR(VLOOKUP(A1485,'Base ATP'!$1:$1048576,3,0),"")</f>
        <v>NISSAN</v>
      </c>
      <c r="C1485" s="19" t="str">
        <f>IFERROR(VLOOKUP(A1485,'Base ATP'!$1:$1048576,4,0),"")</f>
        <v>NAVARA</v>
      </c>
      <c r="D1485" s="20">
        <v>16500000</v>
      </c>
      <c r="E1485" s="20">
        <v>12500000</v>
      </c>
      <c r="F1485" s="13" t="s">
        <v>5398</v>
      </c>
      <c r="G1485" s="13">
        <f>IFERROR(IF($F1485="ALTA",$D1485*1.03,
IF($F1485="MEDIA",$D1485*1,
IF($F1485="BAJA",$D1485*0.92,
IF($F1485="LIQUIDAR",_xlfn.XLOOKUP(A1485,Rotación!$A:$A,Rotación!$O:$O,0,0,-1),"")))),"")</f>
        <v>15180000</v>
      </c>
      <c r="H1485" s="13">
        <f>IFERROR(IF($F1485="ALTA",$D1485*1,
IF($F1485="MEDIA",$D1485*0.97,
IF($F1485="BAJA",$D1485*0.9,
IF($F1485="LIQUIDAR",_xlfn.XLOOKUP(A1485,Rotación!$A:$A,Rotación!$O:$O,0,0,-1),"")))),"")</f>
        <v>14850000</v>
      </c>
      <c r="I1485" s="13">
        <f>IFERROR(IF($F1485="ALTA",$D1485*0.97,
IF($F1485="MEDIA",$D1485*0.94,
IF($F1485="BAJA",$D1485*0.87,
IF($F1485="LIQUIDAR",_xlfn.XLOOKUP(A1485,Rotación!$A:$A,Rotación!$O:$O,0,0,-1),"")))),"")</f>
        <v>14355000</v>
      </c>
      <c r="J1485" s="13">
        <f>IFERROR(IF($F1485="ALTA",$D1485*0.94,
IF($F1485="MEDIA",$D1485*0.9,
IF($F1485="BAJA",$D1485*0.85,
IF($F1485="LIQUIDAR",_xlfn.XLOOKUP(A1485,Rotación!$A:$A,Rotación!$O:$O,0,0,-1),"")))),"")</f>
        <v>14025000</v>
      </c>
      <c r="K1485" s="13" t="str">
        <f>_xlfn.XLOOKUP(A1485,Rotación!$A:$A,Rotación!$P:$P,"",0,-1)</f>
        <v/>
      </c>
      <c r="L1485" s="25" t="e">
        <f t="shared" si="94"/>
        <v>#VALUE!</v>
      </c>
      <c r="M1485" s="26">
        <f t="shared" si="95"/>
        <v>0.75757575757575757</v>
      </c>
      <c r="N1485" s="22" t="str">
        <f>IFERROR(VLOOKUP(A1485,'Base ATR'!$1:$1048576,2,0),"")</f>
        <v/>
      </c>
      <c r="O1485" s="23" t="str">
        <f t="shared" ca="1" si="92"/>
        <v/>
      </c>
      <c r="P1485" t="str">
        <f t="shared" si="93"/>
        <v/>
      </c>
      <c r="R1485" t="e">
        <f>VLOOKUP(A1485,FORMULA!A:A,1,0)</f>
        <v>#N/A</v>
      </c>
    </row>
    <row r="1486" spans="1:18" x14ac:dyDescent="0.3">
      <c r="A1486" t="s">
        <v>9770</v>
      </c>
      <c r="B1486" t="str">
        <f>IFERROR(VLOOKUP(A1486,'Base ATP'!$1:$1048576,3,0),"")</f>
        <v>FORD</v>
      </c>
      <c r="C1486" s="19" t="str">
        <f>IFERROR(VLOOKUP(A1486,'Base ATP'!$1:$1048576,4,0),"")</f>
        <v>MAVERICK</v>
      </c>
      <c r="D1486" s="20">
        <v>22100000</v>
      </c>
      <c r="E1486" s="20">
        <v>17000000</v>
      </c>
      <c r="F1486" s="13" t="s">
        <v>5398</v>
      </c>
      <c r="G1486" s="13">
        <f>IFERROR(IF($F1486="ALTA",$D1486*1.03,
IF($F1486="MEDIA",$D1486*1,
IF($F1486="BAJA",$D1486*0.92,
IF($F1486="LIQUIDAR",_xlfn.XLOOKUP(A1486,Rotación!$A:$A,Rotación!$O:$O,0,0,-1),"")))),"")</f>
        <v>20332000</v>
      </c>
      <c r="H1486" s="13">
        <f>IFERROR(IF($F1486="ALTA",$D1486*1,
IF($F1486="MEDIA",$D1486*0.97,
IF($F1486="BAJA",$D1486*0.9,
IF($F1486="LIQUIDAR",_xlfn.XLOOKUP(A1486,Rotación!$A:$A,Rotación!$O:$O,0,0,-1),"")))),"")</f>
        <v>19890000</v>
      </c>
      <c r="I1486" s="13">
        <f>IFERROR(IF($F1486="ALTA",$D1486*0.97,
IF($F1486="MEDIA",$D1486*0.94,
IF($F1486="BAJA",$D1486*0.87,
IF($F1486="LIQUIDAR",_xlfn.XLOOKUP(A1486,Rotación!$A:$A,Rotación!$O:$O,0,0,-1),"")))),"")</f>
        <v>19227000</v>
      </c>
      <c r="J1486" s="13">
        <f>IFERROR(IF($F1486="ALTA",$D1486*0.94,
IF($F1486="MEDIA",$D1486*0.9,
IF($F1486="BAJA",$D1486*0.85,
IF($F1486="LIQUIDAR",_xlfn.XLOOKUP(A1486,Rotación!$A:$A,Rotación!$O:$O,0,0,-1),"")))),"")</f>
        <v>18785000</v>
      </c>
      <c r="K1486" s="13" t="str">
        <f>_xlfn.XLOOKUP(A1486,Rotación!$A:$A,Rotación!$P:$P,"",0,-1)</f>
        <v/>
      </c>
      <c r="L1486" s="25" t="e">
        <f t="shared" si="94"/>
        <v>#VALUE!</v>
      </c>
      <c r="M1486" s="26">
        <f t="shared" si="95"/>
        <v>0.76923076923076927</v>
      </c>
      <c r="N1486" s="22" t="str">
        <f>IFERROR(VLOOKUP(A1486,'Base ATR'!$1:$1048576,2,0),"")</f>
        <v/>
      </c>
      <c r="O1486" s="23" t="str">
        <f t="shared" ca="1" si="92"/>
        <v/>
      </c>
      <c r="P1486" t="str">
        <f t="shared" si="93"/>
        <v/>
      </c>
      <c r="R1486" t="e">
        <f>VLOOKUP(A1486,FORMULA!A:A,1,0)</f>
        <v>#N/A</v>
      </c>
    </row>
    <row r="1487" spans="1:18" x14ac:dyDescent="0.3">
      <c r="A1487" t="s">
        <v>9772</v>
      </c>
      <c r="B1487" t="str">
        <f>IFERROR(VLOOKUP(A1487,'Base ATP'!$1:$1048576,3,0),"")</f>
        <v>FORD</v>
      </c>
      <c r="C1487" s="19" t="str">
        <f>IFERROR(VLOOKUP(A1487,'Base ATP'!$1:$1048576,4,0),"")</f>
        <v>NUEVA RANGER</v>
      </c>
      <c r="D1487" s="20">
        <v>29100000</v>
      </c>
      <c r="E1487" s="20">
        <v>23000000</v>
      </c>
      <c r="F1487" s="13" t="s">
        <v>5398</v>
      </c>
      <c r="G1487" s="13">
        <f>IFERROR(IF($F1487="ALTA",$D1487*1.03,
IF($F1487="MEDIA",$D1487*1,
IF($F1487="BAJA",$D1487*0.92,
IF($F1487="LIQUIDAR",_xlfn.XLOOKUP(A1487,Rotación!$A:$A,Rotación!$O:$O,0,0,-1),"")))),"")</f>
        <v>26772000</v>
      </c>
      <c r="H1487" s="13">
        <f>IFERROR(IF($F1487="ALTA",$D1487*1,
IF($F1487="MEDIA",$D1487*0.97,
IF($F1487="BAJA",$D1487*0.9,
IF($F1487="LIQUIDAR",_xlfn.XLOOKUP(A1487,Rotación!$A:$A,Rotación!$O:$O,0,0,-1),"")))),"")</f>
        <v>26190000</v>
      </c>
      <c r="I1487" s="13">
        <f>IFERROR(IF($F1487="ALTA",$D1487*0.97,
IF($F1487="MEDIA",$D1487*0.94,
IF($F1487="BAJA",$D1487*0.87,
IF($F1487="LIQUIDAR",_xlfn.XLOOKUP(A1487,Rotación!$A:$A,Rotación!$O:$O,0,0,-1),"")))),"")</f>
        <v>25317000</v>
      </c>
      <c r="J1487" s="13">
        <f>IFERROR(IF($F1487="ALTA",$D1487*0.94,
IF($F1487="MEDIA",$D1487*0.9,
IF($F1487="BAJA",$D1487*0.85,
IF($F1487="LIQUIDAR",_xlfn.XLOOKUP(A1487,Rotación!$A:$A,Rotación!$O:$O,0,0,-1),"")))),"")</f>
        <v>24735000</v>
      </c>
      <c r="K1487" s="13" t="str">
        <f>_xlfn.XLOOKUP(A1487,Rotación!$A:$A,Rotación!$P:$P,"",0,-1)</f>
        <v/>
      </c>
      <c r="L1487" s="25" t="e">
        <f t="shared" si="94"/>
        <v>#VALUE!</v>
      </c>
      <c r="M1487" s="26">
        <f t="shared" si="95"/>
        <v>0.7903780068728522</v>
      </c>
      <c r="N1487" s="22" t="str">
        <f>IFERROR(VLOOKUP(A1487,'Base ATR'!$1:$1048576,2,0),"")</f>
        <v/>
      </c>
      <c r="O1487" s="23" t="str">
        <f t="shared" ca="1" si="92"/>
        <v/>
      </c>
      <c r="P1487" t="str">
        <f t="shared" si="93"/>
        <v/>
      </c>
      <c r="R1487" t="e">
        <f>VLOOKUP(A1487,FORMULA!A:A,1,0)</f>
        <v>#N/A</v>
      </c>
    </row>
    <row r="1488" spans="1:18" x14ac:dyDescent="0.3">
      <c r="A1488" t="s">
        <v>9774</v>
      </c>
      <c r="B1488" t="str">
        <f>IFERROR(VLOOKUP(A1488,'Base ATP'!$1:$1048576,3,0),"")</f>
        <v>SUBARU</v>
      </c>
      <c r="C1488" s="19" t="str">
        <f>IFERROR(VLOOKUP(A1488,'Base ATP'!$1:$1048576,4,0),"")</f>
        <v>XV</v>
      </c>
      <c r="D1488" s="20">
        <v>16100000</v>
      </c>
      <c r="E1488" s="20">
        <v>12400000</v>
      </c>
      <c r="F1488" s="13" t="s">
        <v>5398</v>
      </c>
      <c r="G1488" s="13">
        <f>IFERROR(IF($F1488="ALTA",$D1488*1.03,
IF($F1488="MEDIA",$D1488*1,
IF($F1488="BAJA",$D1488*0.92,
IF($F1488="LIQUIDAR",_xlfn.XLOOKUP(A1488,Rotación!$A:$A,Rotación!$O:$O,0,0,-1),"")))),"")</f>
        <v>14812000</v>
      </c>
      <c r="H1488" s="13">
        <f>IFERROR(IF($F1488="ALTA",$D1488*1,
IF($F1488="MEDIA",$D1488*0.97,
IF($F1488="BAJA",$D1488*0.9,
IF($F1488="LIQUIDAR",_xlfn.XLOOKUP(A1488,Rotación!$A:$A,Rotación!$O:$O,0,0,-1),"")))),"")</f>
        <v>14490000</v>
      </c>
      <c r="I1488" s="13">
        <f>IFERROR(IF($F1488="ALTA",$D1488*0.97,
IF($F1488="MEDIA",$D1488*0.94,
IF($F1488="BAJA",$D1488*0.87,
IF($F1488="LIQUIDAR",_xlfn.XLOOKUP(A1488,Rotación!$A:$A,Rotación!$O:$O,0,0,-1),"")))),"")</f>
        <v>14007000</v>
      </c>
      <c r="J1488" s="13">
        <f>IFERROR(IF($F1488="ALTA",$D1488*0.94,
IF($F1488="MEDIA",$D1488*0.9,
IF($F1488="BAJA",$D1488*0.85,
IF($F1488="LIQUIDAR",_xlfn.XLOOKUP(A1488,Rotación!$A:$A,Rotación!$O:$O,0,0,-1),"")))),"")</f>
        <v>13685000</v>
      </c>
      <c r="K1488" s="13" t="str">
        <f>_xlfn.XLOOKUP(A1488,Rotación!$A:$A,Rotación!$P:$P,"",0,-1)</f>
        <v/>
      </c>
      <c r="L1488" s="25" t="e">
        <f t="shared" si="94"/>
        <v>#VALUE!</v>
      </c>
      <c r="M1488" s="26">
        <f t="shared" si="95"/>
        <v>0.77018633540372672</v>
      </c>
      <c r="N1488" s="22" t="str">
        <f>IFERROR(VLOOKUP(A1488,'Base ATR'!$1:$1048576,2,0),"")</f>
        <v/>
      </c>
      <c r="O1488" s="23" t="str">
        <f t="shared" ca="1" si="92"/>
        <v/>
      </c>
      <c r="P1488" t="str">
        <f t="shared" si="93"/>
        <v/>
      </c>
      <c r="R1488" t="e">
        <f>VLOOKUP(A1488,FORMULA!A:A,1,0)</f>
        <v>#N/A</v>
      </c>
    </row>
    <row r="1489" spans="1:18" x14ac:dyDescent="0.3">
      <c r="A1489" t="s">
        <v>9776</v>
      </c>
      <c r="B1489" t="str">
        <f>IFERROR(VLOOKUP(A1489,'Base ATP'!$1:$1048576,3,0),"")</f>
        <v>FORD</v>
      </c>
      <c r="C1489" s="19" t="str">
        <f>IFERROR(VLOOKUP(A1489,'Base ATP'!$1:$1048576,4,0),"")</f>
        <v>RANGER</v>
      </c>
      <c r="D1489" s="20">
        <v>25300000</v>
      </c>
      <c r="E1489" s="20">
        <v>20500000</v>
      </c>
      <c r="F1489" s="13" t="s">
        <v>5398</v>
      </c>
      <c r="G1489" s="13">
        <f>IFERROR(IF($F1489="ALTA",$D1489*1.03,
IF($F1489="MEDIA",$D1489*1,
IF($F1489="BAJA",$D1489*0.92,
IF($F1489="LIQUIDAR",_xlfn.XLOOKUP(A1489,Rotación!$A:$A,Rotación!$O:$O,0,0,-1),"")))),"")</f>
        <v>23276000</v>
      </c>
      <c r="H1489" s="13">
        <f>IFERROR(IF($F1489="ALTA",$D1489*1,
IF($F1489="MEDIA",$D1489*0.97,
IF($F1489="BAJA",$D1489*0.9,
IF($F1489="LIQUIDAR",_xlfn.XLOOKUP(A1489,Rotación!$A:$A,Rotación!$O:$O,0,0,-1),"")))),"")</f>
        <v>22770000</v>
      </c>
      <c r="I1489" s="13">
        <f>IFERROR(IF($F1489="ALTA",$D1489*0.97,
IF($F1489="MEDIA",$D1489*0.94,
IF($F1489="BAJA",$D1489*0.87,
IF($F1489="LIQUIDAR",_xlfn.XLOOKUP(A1489,Rotación!$A:$A,Rotación!$O:$O,0,0,-1),"")))),"")</f>
        <v>22011000</v>
      </c>
      <c r="J1489" s="13">
        <f>IFERROR(IF($F1489="ALTA",$D1489*0.94,
IF($F1489="MEDIA",$D1489*0.9,
IF($F1489="BAJA",$D1489*0.85,
IF($F1489="LIQUIDAR",_xlfn.XLOOKUP(A1489,Rotación!$A:$A,Rotación!$O:$O,0,0,-1),"")))),"")</f>
        <v>21505000</v>
      </c>
      <c r="K1489" s="13">
        <f>_xlfn.XLOOKUP(A1489,Rotación!$A:$A,Rotación!$P:$P,"",0,-1)</f>
        <v>24990000</v>
      </c>
      <c r="L1489" s="25">
        <f t="shared" si="94"/>
        <v>-310000</v>
      </c>
      <c r="M1489" s="26">
        <f t="shared" si="95"/>
        <v>0.81027667984189722</v>
      </c>
      <c r="N1489" s="22">
        <f>IFERROR(VLOOKUP(A1489,'Base ATR'!$1:$1048576,2,0),"")</f>
        <v>46197.452777777777</v>
      </c>
      <c r="O1489" s="23">
        <f t="shared" ref="O1489:O1552" ca="1" si="96">IF(N1489="","",TODAY()-N1489)</f>
        <v>28.547222222223354</v>
      </c>
      <c r="P1489" t="str">
        <f t="shared" ref="P1489:P1552" si="97">IF(N1489="", "", IF(K1489 &gt; D1489, "SOBRE MERCADO", IF(K1489 &lt; D1489, "BAJO MERCADO", "ALINEADO")))</f>
        <v>BAJO MERCADO</v>
      </c>
      <c r="R1489" t="e">
        <f>VLOOKUP(A1489,FORMULA!A:A,1,0)</f>
        <v>#N/A</v>
      </c>
    </row>
    <row r="1490" spans="1:18" x14ac:dyDescent="0.3">
      <c r="A1490" t="s">
        <v>9778</v>
      </c>
      <c r="B1490" t="str">
        <f>IFERROR(VLOOKUP(A1490,'Base ATP'!$1:$1048576,3,0),"")</f>
        <v>KIA</v>
      </c>
      <c r="C1490" s="19" t="str">
        <f>IFERROR(VLOOKUP(A1490,'Base ATP'!$1:$1048576,4,0),"")</f>
        <v>MORNING</v>
      </c>
      <c r="D1490" s="20">
        <v>8700000</v>
      </c>
      <c r="E1490" s="20">
        <v>7000000</v>
      </c>
      <c r="F1490" s="13" t="s">
        <v>5398</v>
      </c>
      <c r="G1490" s="13">
        <f>IFERROR(IF($F1490="ALTA",$D1490*1.03,
IF($F1490="MEDIA",$D1490*1,
IF($F1490="BAJA",$D1490*0.92,
IF($F1490="LIQUIDAR",_xlfn.XLOOKUP(A1490,Rotación!$A:$A,Rotación!$O:$O,0,0,-1),"")))),"")</f>
        <v>8004000</v>
      </c>
      <c r="H1490" s="13">
        <f>IFERROR(IF($F1490="ALTA",$D1490*1,
IF($F1490="MEDIA",$D1490*0.97,
IF($F1490="BAJA",$D1490*0.9,
IF($F1490="LIQUIDAR",_xlfn.XLOOKUP(A1490,Rotación!$A:$A,Rotación!$O:$O,0,0,-1),"")))),"")</f>
        <v>7830000</v>
      </c>
      <c r="I1490" s="13">
        <f>IFERROR(IF($F1490="ALTA",$D1490*0.97,
IF($F1490="MEDIA",$D1490*0.94,
IF($F1490="BAJA",$D1490*0.87,
IF($F1490="LIQUIDAR",_xlfn.XLOOKUP(A1490,Rotación!$A:$A,Rotación!$O:$O,0,0,-1),"")))),"")</f>
        <v>7569000</v>
      </c>
      <c r="J1490" s="13">
        <f>IFERROR(IF($F1490="ALTA",$D1490*0.94,
IF($F1490="MEDIA",$D1490*0.9,
IF($F1490="BAJA",$D1490*0.85,
IF($F1490="LIQUIDAR",_xlfn.XLOOKUP(A1490,Rotación!$A:$A,Rotación!$O:$O,0,0,-1),"")))),"")</f>
        <v>7395000</v>
      </c>
      <c r="K1490" s="13" t="str">
        <f>_xlfn.XLOOKUP(A1490,Rotación!$A:$A,Rotación!$P:$P,"",0,-1)</f>
        <v/>
      </c>
      <c r="L1490" s="25" t="e">
        <f t="shared" si="94"/>
        <v>#VALUE!</v>
      </c>
      <c r="M1490" s="26">
        <f t="shared" si="95"/>
        <v>0.8045977011494253</v>
      </c>
      <c r="N1490" s="22" t="str">
        <f>IFERROR(VLOOKUP(A1490,'Base ATR'!$1:$1048576,2,0),"")</f>
        <v/>
      </c>
      <c r="O1490" s="23" t="str">
        <f t="shared" ca="1" si="96"/>
        <v/>
      </c>
      <c r="P1490" t="str">
        <f t="shared" si="97"/>
        <v/>
      </c>
      <c r="R1490" t="e">
        <f>VLOOKUP(A1490,FORMULA!A:A,1,0)</f>
        <v>#N/A</v>
      </c>
    </row>
    <row r="1491" spans="1:18" x14ac:dyDescent="0.3">
      <c r="A1491" t="s">
        <v>9780</v>
      </c>
      <c r="B1491" t="str">
        <f>IFERROR(VLOOKUP(A1491,'Base ATP'!$1:$1048576,3,0),"")</f>
        <v>TOYOTA</v>
      </c>
      <c r="C1491" s="19" t="str">
        <f>IFERROR(VLOOKUP(A1491,'Base ATP'!$1:$1048576,4,0),"")</f>
        <v>RAIZE</v>
      </c>
      <c r="D1491" s="20">
        <v>11100000</v>
      </c>
      <c r="E1491" s="20">
        <v>9200000</v>
      </c>
      <c r="F1491" s="13" t="s">
        <v>5398</v>
      </c>
      <c r="G1491" s="13">
        <f>IFERROR(IF($F1491="ALTA",$D1491*1.03,
IF($F1491="MEDIA",$D1491*1,
IF($F1491="BAJA",$D1491*0.92,
IF($F1491="LIQUIDAR",_xlfn.XLOOKUP(A1491,Rotación!$A:$A,Rotación!$O:$O,0,0,-1),"")))),"")</f>
        <v>10212000</v>
      </c>
      <c r="H1491" s="13">
        <f>IFERROR(IF($F1491="ALTA",$D1491*1,
IF($F1491="MEDIA",$D1491*0.97,
IF($F1491="BAJA",$D1491*0.9,
IF($F1491="LIQUIDAR",_xlfn.XLOOKUP(A1491,Rotación!$A:$A,Rotación!$O:$O,0,0,-1),"")))),"")</f>
        <v>9990000</v>
      </c>
      <c r="I1491" s="13">
        <f>IFERROR(IF($F1491="ALTA",$D1491*0.97,
IF($F1491="MEDIA",$D1491*0.94,
IF($F1491="BAJA",$D1491*0.87,
IF($F1491="LIQUIDAR",_xlfn.XLOOKUP(A1491,Rotación!$A:$A,Rotación!$O:$O,0,0,-1),"")))),"")</f>
        <v>9657000</v>
      </c>
      <c r="J1491" s="13">
        <f>IFERROR(IF($F1491="ALTA",$D1491*0.94,
IF($F1491="MEDIA",$D1491*0.9,
IF($F1491="BAJA",$D1491*0.85,
IF($F1491="LIQUIDAR",_xlfn.XLOOKUP(A1491,Rotación!$A:$A,Rotación!$O:$O,0,0,-1),"")))),"")</f>
        <v>9435000</v>
      </c>
      <c r="K1491" s="13" t="str">
        <f>_xlfn.XLOOKUP(A1491,Rotación!$A:$A,Rotación!$P:$P,"",0,-1)</f>
        <v/>
      </c>
      <c r="L1491" s="25" t="e">
        <f t="shared" si="94"/>
        <v>#VALUE!</v>
      </c>
      <c r="M1491" s="26">
        <f t="shared" si="95"/>
        <v>0.8288288288288288</v>
      </c>
      <c r="N1491" s="22">
        <f>IFERROR(VLOOKUP(A1491,'Base ATR'!$1:$1048576,2,0),"")</f>
        <v>46203.662499999999</v>
      </c>
      <c r="O1491" s="23">
        <f t="shared" ca="1" si="96"/>
        <v>22.337500000001455</v>
      </c>
      <c r="P1491" t="str">
        <f t="shared" si="97"/>
        <v>SOBRE MERCADO</v>
      </c>
      <c r="R1491" t="e">
        <f>VLOOKUP(A1491,FORMULA!A:A,1,0)</f>
        <v>#N/A</v>
      </c>
    </row>
    <row r="1492" spans="1:18" x14ac:dyDescent="0.3">
      <c r="A1492" t="s">
        <v>9782</v>
      </c>
      <c r="B1492" t="str">
        <f>IFERROR(VLOOKUP(A1492,'Base ATP'!$1:$1048576,3,0),"")</f>
        <v>SSANGYONG</v>
      </c>
      <c r="C1492" s="19" t="str">
        <f>IFERROR(VLOOKUP(A1492,'Base ATP'!$1:$1048576,4,0),"")</f>
        <v>REXTON</v>
      </c>
      <c r="D1492" s="20">
        <v>17500000</v>
      </c>
      <c r="E1492" s="20">
        <v>13000000</v>
      </c>
      <c r="F1492" s="13" t="s">
        <v>5398</v>
      </c>
      <c r="G1492" s="13">
        <f>IFERROR(IF($F1492="ALTA",$D1492*1.03,
IF($F1492="MEDIA",$D1492*1,
IF($F1492="BAJA",$D1492*0.92,
IF($F1492="LIQUIDAR",_xlfn.XLOOKUP(A1492,Rotación!$A:$A,Rotación!$O:$O,0,0,-1),"")))),"")</f>
        <v>16100000</v>
      </c>
      <c r="H1492" s="13">
        <f>IFERROR(IF($F1492="ALTA",$D1492*1,
IF($F1492="MEDIA",$D1492*0.97,
IF($F1492="BAJA",$D1492*0.9,
IF($F1492="LIQUIDAR",_xlfn.XLOOKUP(A1492,Rotación!$A:$A,Rotación!$O:$O,0,0,-1),"")))),"")</f>
        <v>15750000</v>
      </c>
      <c r="I1492" s="13">
        <f>IFERROR(IF($F1492="ALTA",$D1492*0.97,
IF($F1492="MEDIA",$D1492*0.94,
IF($F1492="BAJA",$D1492*0.87,
IF($F1492="LIQUIDAR",_xlfn.XLOOKUP(A1492,Rotación!$A:$A,Rotación!$O:$O,0,0,-1),"")))),"")</f>
        <v>15225000</v>
      </c>
      <c r="J1492" s="13">
        <f>IFERROR(IF($F1492="ALTA",$D1492*0.94,
IF($F1492="MEDIA",$D1492*0.9,
IF($F1492="BAJA",$D1492*0.85,
IF($F1492="LIQUIDAR",_xlfn.XLOOKUP(A1492,Rotación!$A:$A,Rotación!$O:$O,0,0,-1),"")))),"")</f>
        <v>14875000</v>
      </c>
      <c r="K1492" s="13" t="str">
        <f>_xlfn.XLOOKUP(A1492,Rotación!$A:$A,Rotación!$P:$P,"",0,-1)</f>
        <v/>
      </c>
      <c r="L1492" s="25" t="e">
        <f t="shared" si="94"/>
        <v>#VALUE!</v>
      </c>
      <c r="M1492" s="26">
        <f t="shared" si="95"/>
        <v>0.74285714285714288</v>
      </c>
      <c r="N1492" s="22" t="str">
        <f>IFERROR(VLOOKUP(A1492,'Base ATR'!$1:$1048576,2,0),"")</f>
        <v/>
      </c>
      <c r="O1492" s="23" t="str">
        <f t="shared" ca="1" si="96"/>
        <v/>
      </c>
      <c r="P1492" t="str">
        <f t="shared" si="97"/>
        <v/>
      </c>
      <c r="R1492" t="e">
        <f>VLOOKUP(A1492,FORMULA!A:A,1,0)</f>
        <v>#N/A</v>
      </c>
    </row>
    <row r="1493" spans="1:18" x14ac:dyDescent="0.3">
      <c r="A1493" t="s">
        <v>9786</v>
      </c>
      <c r="B1493" t="str">
        <f>IFERROR(VLOOKUP(A1493,'Base ATP'!$1:$1048576,3,0),"")</f>
        <v>KIA</v>
      </c>
      <c r="C1493" s="19" t="str">
        <f>IFERROR(VLOOKUP(A1493,'Base ATP'!$1:$1048576,4,0),"")</f>
        <v>SPORTAGE</v>
      </c>
      <c r="D1493" s="20">
        <v>27600000</v>
      </c>
      <c r="E1493" s="20">
        <v>21500000</v>
      </c>
      <c r="F1493" s="13" t="s">
        <v>5398</v>
      </c>
      <c r="G1493" s="13">
        <f>IFERROR(IF($F1493="ALTA",$D1493*1.03,
IF($F1493="MEDIA",$D1493*1,
IF($F1493="BAJA",$D1493*0.92,
IF($F1493="LIQUIDAR",_xlfn.XLOOKUP(A1493,Rotación!$A:$A,Rotación!$O:$O,0,0,-1),"")))),"")</f>
        <v>25392000</v>
      </c>
      <c r="H1493" s="13">
        <f>IFERROR(IF($F1493="ALTA",$D1493*1,
IF($F1493="MEDIA",$D1493*0.97,
IF($F1493="BAJA",$D1493*0.9,
IF($F1493="LIQUIDAR",_xlfn.XLOOKUP(A1493,Rotación!$A:$A,Rotación!$O:$O,0,0,-1),"")))),"")</f>
        <v>24840000</v>
      </c>
      <c r="I1493" s="13">
        <f>IFERROR(IF($F1493="ALTA",$D1493*0.97,
IF($F1493="MEDIA",$D1493*0.94,
IF($F1493="BAJA",$D1493*0.87,
IF($F1493="LIQUIDAR",_xlfn.XLOOKUP(A1493,Rotación!$A:$A,Rotación!$O:$O,0,0,-1),"")))),"")</f>
        <v>24012000</v>
      </c>
      <c r="J1493" s="13">
        <f>IFERROR(IF($F1493="ALTA",$D1493*0.94,
IF($F1493="MEDIA",$D1493*0.9,
IF($F1493="BAJA",$D1493*0.85,
IF($F1493="LIQUIDAR",_xlfn.XLOOKUP(A1493,Rotación!$A:$A,Rotación!$O:$O,0,0,-1),"")))),"")</f>
        <v>23460000</v>
      </c>
      <c r="K1493" s="13" t="str">
        <f>_xlfn.XLOOKUP(A1493,Rotación!$A:$A,Rotación!$P:$P,"",0,-1)</f>
        <v/>
      </c>
      <c r="L1493" s="25" t="e">
        <f t="shared" si="94"/>
        <v>#VALUE!</v>
      </c>
      <c r="M1493" s="26">
        <f t="shared" si="95"/>
        <v>0.77898550724637683</v>
      </c>
      <c r="N1493" s="22" t="str">
        <f>IFERROR(VLOOKUP(A1493,'Base ATR'!$1:$1048576,2,0),"")</f>
        <v/>
      </c>
      <c r="O1493" s="23" t="str">
        <f t="shared" ca="1" si="96"/>
        <v/>
      </c>
      <c r="P1493" t="str">
        <f t="shared" si="97"/>
        <v/>
      </c>
      <c r="R1493" t="e">
        <f>VLOOKUP(A1493,FORMULA!A:A,1,0)</f>
        <v>#N/A</v>
      </c>
    </row>
    <row r="1494" spans="1:18" x14ac:dyDescent="0.3">
      <c r="A1494" t="s">
        <v>9788</v>
      </c>
      <c r="B1494" t="str">
        <f>IFERROR(VLOOKUP(A1494,'Base ATP'!$1:$1048576,3,0),"")</f>
        <v>KIA</v>
      </c>
      <c r="C1494" s="19" t="str">
        <f>IFERROR(VLOOKUP(A1494,'Base ATP'!$1:$1048576,4,0),"")</f>
        <v>SPORTAGE</v>
      </c>
      <c r="D1494" s="20">
        <v>19900000</v>
      </c>
      <c r="E1494" s="20">
        <v>15500000</v>
      </c>
      <c r="F1494" s="13" t="s">
        <v>5398</v>
      </c>
      <c r="G1494" s="13">
        <f>IFERROR(IF($F1494="ALTA",$D1494*1.03,
IF($F1494="MEDIA",$D1494*1,
IF($F1494="BAJA",$D1494*0.92,
IF($F1494="LIQUIDAR",_xlfn.XLOOKUP(A1494,Rotación!$A:$A,Rotación!$O:$O,0,0,-1),"")))),"")</f>
        <v>18308000</v>
      </c>
      <c r="H1494" s="13">
        <f>IFERROR(IF($F1494="ALTA",$D1494*1,
IF($F1494="MEDIA",$D1494*0.97,
IF($F1494="BAJA",$D1494*0.9,
IF($F1494="LIQUIDAR",_xlfn.XLOOKUP(A1494,Rotación!$A:$A,Rotación!$O:$O,0,0,-1),"")))),"")</f>
        <v>17910000</v>
      </c>
      <c r="I1494" s="13">
        <f>IFERROR(IF($F1494="ALTA",$D1494*0.97,
IF($F1494="MEDIA",$D1494*0.94,
IF($F1494="BAJA",$D1494*0.87,
IF($F1494="LIQUIDAR",_xlfn.XLOOKUP(A1494,Rotación!$A:$A,Rotación!$O:$O,0,0,-1),"")))),"")</f>
        <v>17313000</v>
      </c>
      <c r="J1494" s="13">
        <f>IFERROR(IF($F1494="ALTA",$D1494*0.94,
IF($F1494="MEDIA",$D1494*0.9,
IF($F1494="BAJA",$D1494*0.85,
IF($F1494="LIQUIDAR",_xlfn.XLOOKUP(A1494,Rotación!$A:$A,Rotación!$O:$O,0,0,-1),"")))),"")</f>
        <v>16915000</v>
      </c>
      <c r="K1494" s="13" t="str">
        <f>_xlfn.XLOOKUP(A1494,Rotación!$A:$A,Rotación!$P:$P,"",0,-1)</f>
        <v/>
      </c>
      <c r="L1494" s="25" t="e">
        <f t="shared" si="94"/>
        <v>#VALUE!</v>
      </c>
      <c r="M1494" s="26">
        <f t="shared" si="95"/>
        <v>0.77889447236180909</v>
      </c>
      <c r="N1494" s="22" t="str">
        <f>IFERROR(VLOOKUP(A1494,'Base ATR'!$1:$1048576,2,0),"")</f>
        <v/>
      </c>
      <c r="O1494" s="23" t="str">
        <f t="shared" ca="1" si="96"/>
        <v/>
      </c>
      <c r="P1494" t="str">
        <f t="shared" si="97"/>
        <v/>
      </c>
      <c r="R1494" t="e">
        <f>VLOOKUP(A1494,FORMULA!A:A,1,0)</f>
        <v>#N/A</v>
      </c>
    </row>
    <row r="1495" spans="1:18" x14ac:dyDescent="0.3">
      <c r="A1495" t="s">
        <v>9791</v>
      </c>
      <c r="B1495" t="str">
        <f>IFERROR(VLOOKUP(A1495,'Base ATP'!$1:$1048576,3,0),"")</f>
        <v>DFSK</v>
      </c>
      <c r="C1495" s="19">
        <f>IFERROR(VLOOKUP(A1495,'Base ATP'!$1:$1048576,4,0),"")</f>
        <v>560</v>
      </c>
      <c r="D1495" s="20">
        <v>8900000</v>
      </c>
      <c r="E1495" s="20">
        <v>6800000</v>
      </c>
      <c r="F1495" s="13" t="s">
        <v>5398</v>
      </c>
      <c r="G1495" s="13">
        <f>IFERROR(IF($F1495="ALTA",$D1495*1.03,
IF($F1495="MEDIA",$D1495*1,
IF($F1495="BAJA",$D1495*0.92,
IF($F1495="LIQUIDAR",_xlfn.XLOOKUP(A1495,Rotación!$A:$A,Rotación!$O:$O,0,0,-1),"")))),"")</f>
        <v>8188000</v>
      </c>
      <c r="H1495" s="13">
        <f>IFERROR(IF($F1495="ALTA",$D1495*1,
IF($F1495="MEDIA",$D1495*0.97,
IF($F1495="BAJA",$D1495*0.9,
IF($F1495="LIQUIDAR",_xlfn.XLOOKUP(A1495,Rotación!$A:$A,Rotación!$O:$O,0,0,-1),"")))),"")</f>
        <v>8010000</v>
      </c>
      <c r="I1495" s="13">
        <f>IFERROR(IF($F1495="ALTA",$D1495*0.97,
IF($F1495="MEDIA",$D1495*0.94,
IF($F1495="BAJA",$D1495*0.87,
IF($F1495="LIQUIDAR",_xlfn.XLOOKUP(A1495,Rotación!$A:$A,Rotación!$O:$O,0,0,-1),"")))),"")</f>
        <v>7743000</v>
      </c>
      <c r="J1495" s="13">
        <f>IFERROR(IF($F1495="ALTA",$D1495*0.94,
IF($F1495="MEDIA",$D1495*0.9,
IF($F1495="BAJA",$D1495*0.85,
IF($F1495="LIQUIDAR",_xlfn.XLOOKUP(A1495,Rotación!$A:$A,Rotación!$O:$O,0,0,-1),"")))),"")</f>
        <v>7565000</v>
      </c>
      <c r="K1495" s="13" t="str">
        <f>_xlfn.XLOOKUP(A1495,Rotación!$A:$A,Rotación!$P:$P,"",0,-1)</f>
        <v/>
      </c>
      <c r="L1495" s="25" t="e">
        <f t="shared" si="94"/>
        <v>#VALUE!</v>
      </c>
      <c r="M1495" s="26">
        <f t="shared" si="95"/>
        <v>0.7640449438202247</v>
      </c>
      <c r="N1495" s="22" t="str">
        <f>IFERROR(VLOOKUP(A1495,'Base ATR'!$1:$1048576,2,0),"")</f>
        <v/>
      </c>
      <c r="O1495" s="23" t="str">
        <f t="shared" ca="1" si="96"/>
        <v/>
      </c>
      <c r="P1495" t="str">
        <f t="shared" si="97"/>
        <v/>
      </c>
      <c r="R1495" t="e">
        <f>VLOOKUP(A1495,FORMULA!A:A,1,0)</f>
        <v>#N/A</v>
      </c>
    </row>
    <row r="1496" spans="1:18" x14ac:dyDescent="0.3">
      <c r="A1496" t="s">
        <v>573</v>
      </c>
      <c r="B1496" t="str">
        <f>IFERROR(VLOOKUP(A1496,'Base ATP'!$1:$1048576,3,0),"")</f>
        <v>CHERY</v>
      </c>
      <c r="C1496" s="19" t="str">
        <f>IFERROR(VLOOKUP(A1496,'Base ATP'!$1:$1048576,4,0),"")</f>
        <v>TIGGO 2 PRO</v>
      </c>
      <c r="D1496" s="20">
        <v>9400000</v>
      </c>
      <c r="E1496" s="20">
        <v>7500000</v>
      </c>
      <c r="F1496" s="13" t="s">
        <v>5398</v>
      </c>
      <c r="G1496" s="13">
        <f>IFERROR(IF($F1496="ALTA",$D1496*1.03,
IF($F1496="MEDIA",$D1496*1,
IF($F1496="BAJA",$D1496*0.92,
IF($F1496="LIQUIDAR",_xlfn.XLOOKUP(A1496,Rotación!$A:$A,Rotación!$O:$O,0,0,-1),"")))),"")</f>
        <v>8648000</v>
      </c>
      <c r="H1496" s="13">
        <f>IFERROR(IF($F1496="ALTA",$D1496*1,
IF($F1496="MEDIA",$D1496*0.97,
IF($F1496="BAJA",$D1496*0.9,
IF($F1496="LIQUIDAR",_xlfn.XLOOKUP(A1496,Rotación!$A:$A,Rotación!$O:$O,0,0,-1),"")))),"")</f>
        <v>8460000</v>
      </c>
      <c r="I1496" s="13">
        <f>IFERROR(IF($F1496="ALTA",$D1496*0.97,
IF($F1496="MEDIA",$D1496*0.94,
IF($F1496="BAJA",$D1496*0.87,
IF($F1496="LIQUIDAR",_xlfn.XLOOKUP(A1496,Rotación!$A:$A,Rotación!$O:$O,0,0,-1),"")))),"")</f>
        <v>8178000</v>
      </c>
      <c r="J1496" s="13">
        <f>IFERROR(IF($F1496="ALTA",$D1496*0.94,
IF($F1496="MEDIA",$D1496*0.9,
IF($F1496="BAJA",$D1496*0.85,
IF($F1496="LIQUIDAR",_xlfn.XLOOKUP(A1496,Rotación!$A:$A,Rotación!$O:$O,0,0,-1),"")))),"")</f>
        <v>7990000</v>
      </c>
      <c r="K1496" s="13">
        <f>_xlfn.XLOOKUP(A1496,Rotación!$A:$A,Rotación!$P:$P,"",0,-1)</f>
        <v>9290000</v>
      </c>
      <c r="L1496" s="25">
        <f t="shared" si="94"/>
        <v>-110000</v>
      </c>
      <c r="M1496" s="26">
        <f t="shared" si="95"/>
        <v>0.7978723404255319</v>
      </c>
      <c r="N1496" s="22">
        <f>IFERROR(VLOOKUP(A1496,'Base ATR'!$1:$1048576,2,0),"")</f>
        <v>45898.696527777778</v>
      </c>
      <c r="O1496" s="23">
        <f t="shared" ca="1" si="96"/>
        <v>327.3034722222219</v>
      </c>
      <c r="P1496" t="str">
        <f t="shared" si="97"/>
        <v>BAJO MERCADO</v>
      </c>
      <c r="R1496" t="e">
        <f>VLOOKUP(A1496,FORMULA!A:A,1,0)</f>
        <v>#N/A</v>
      </c>
    </row>
    <row r="1497" spans="1:18" x14ac:dyDescent="0.3">
      <c r="A1497" t="s">
        <v>9794</v>
      </c>
      <c r="B1497" t="str">
        <f>IFERROR(VLOOKUP(A1497,'Base ATP'!$1:$1048576,3,0),"")</f>
        <v>OPEL</v>
      </c>
      <c r="C1497" s="19" t="str">
        <f>IFERROR(VLOOKUP(A1497,'Base ATP'!$1:$1048576,4,0),"")</f>
        <v>NEW MOKKA</v>
      </c>
      <c r="D1497" s="20">
        <v>14100000</v>
      </c>
      <c r="E1497" s="20">
        <v>11000000</v>
      </c>
      <c r="F1497" s="13" t="s">
        <v>5398</v>
      </c>
      <c r="G1497" s="13">
        <f>IFERROR(IF($F1497="ALTA",$D1497*1.03,
IF($F1497="MEDIA",$D1497*1,
IF($F1497="BAJA",$D1497*0.92,
IF($F1497="LIQUIDAR",_xlfn.XLOOKUP(A1497,Rotación!$A:$A,Rotación!$O:$O,0,0,-1),"")))),"")</f>
        <v>12972000</v>
      </c>
      <c r="H1497" s="13">
        <f>IFERROR(IF($F1497="ALTA",$D1497*1,
IF($F1497="MEDIA",$D1497*0.97,
IF($F1497="BAJA",$D1497*0.9,
IF($F1497="LIQUIDAR",_xlfn.XLOOKUP(A1497,Rotación!$A:$A,Rotación!$O:$O,0,0,-1),"")))),"")</f>
        <v>12690000</v>
      </c>
      <c r="I1497" s="13">
        <f>IFERROR(IF($F1497="ALTA",$D1497*0.97,
IF($F1497="MEDIA",$D1497*0.94,
IF($F1497="BAJA",$D1497*0.87,
IF($F1497="LIQUIDAR",_xlfn.XLOOKUP(A1497,Rotación!$A:$A,Rotación!$O:$O,0,0,-1),"")))),"")</f>
        <v>12267000</v>
      </c>
      <c r="J1497" s="13">
        <f>IFERROR(IF($F1497="ALTA",$D1497*0.94,
IF($F1497="MEDIA",$D1497*0.9,
IF($F1497="BAJA",$D1497*0.85,
IF($F1497="LIQUIDAR",_xlfn.XLOOKUP(A1497,Rotación!$A:$A,Rotación!$O:$O,0,0,-1),"")))),"")</f>
        <v>11985000</v>
      </c>
      <c r="K1497" s="13" t="str">
        <f>_xlfn.XLOOKUP(A1497,Rotación!$A:$A,Rotación!$P:$P,"",0,-1)</f>
        <v/>
      </c>
      <c r="L1497" s="25" t="e">
        <f t="shared" si="94"/>
        <v>#VALUE!</v>
      </c>
      <c r="M1497" s="26">
        <f t="shared" si="95"/>
        <v>0.78014184397163122</v>
      </c>
      <c r="N1497" s="22" t="str">
        <f>IFERROR(VLOOKUP(A1497,'Base ATR'!$1:$1048576,2,0),"")</f>
        <v/>
      </c>
      <c r="O1497" s="23" t="str">
        <f t="shared" ca="1" si="96"/>
        <v/>
      </c>
      <c r="P1497" t="str">
        <f t="shared" si="97"/>
        <v/>
      </c>
      <c r="R1497" t="e">
        <f>VLOOKUP(A1497,FORMULA!A:A,1,0)</f>
        <v>#N/A</v>
      </c>
    </row>
    <row r="1498" spans="1:18" x14ac:dyDescent="0.3">
      <c r="A1498" t="s">
        <v>9796</v>
      </c>
      <c r="B1498" t="str">
        <f>IFERROR(VLOOKUP(A1498,'Base ATP'!$1:$1048576,3,0),"")</f>
        <v>DFSK</v>
      </c>
      <c r="C1498" s="19">
        <f>IFERROR(VLOOKUP(A1498,'Base ATP'!$1:$1048576,4,0),"")</f>
        <v>580</v>
      </c>
      <c r="D1498" s="20">
        <v>11900000</v>
      </c>
      <c r="E1498" s="20">
        <v>9800000</v>
      </c>
      <c r="F1498" s="13" t="s">
        <v>5398</v>
      </c>
      <c r="G1498" s="13">
        <f>IFERROR(IF($F1498="ALTA",$D1498*1.03,
IF($F1498="MEDIA",$D1498*1,
IF($F1498="BAJA",$D1498*0.92,
IF($F1498="LIQUIDAR",_xlfn.XLOOKUP(A1498,Rotación!$A:$A,Rotación!$O:$O,0,0,-1),"")))),"")</f>
        <v>10948000</v>
      </c>
      <c r="H1498" s="13">
        <f>IFERROR(IF($F1498="ALTA",$D1498*1,
IF($F1498="MEDIA",$D1498*0.97,
IF($F1498="BAJA",$D1498*0.9,
IF($F1498="LIQUIDAR",_xlfn.XLOOKUP(A1498,Rotación!$A:$A,Rotación!$O:$O,0,0,-1),"")))),"")</f>
        <v>10710000</v>
      </c>
      <c r="I1498" s="13">
        <f>IFERROR(IF($F1498="ALTA",$D1498*0.97,
IF($F1498="MEDIA",$D1498*0.94,
IF($F1498="BAJA",$D1498*0.87,
IF($F1498="LIQUIDAR",_xlfn.XLOOKUP(A1498,Rotación!$A:$A,Rotación!$O:$O,0,0,-1),"")))),"")</f>
        <v>10353000</v>
      </c>
      <c r="J1498" s="13">
        <f>IFERROR(IF($F1498="ALTA",$D1498*0.94,
IF($F1498="MEDIA",$D1498*0.9,
IF($F1498="BAJA",$D1498*0.85,
IF($F1498="LIQUIDAR",_xlfn.XLOOKUP(A1498,Rotación!$A:$A,Rotación!$O:$O,0,0,-1),"")))),"")</f>
        <v>10115000</v>
      </c>
      <c r="K1498" s="13" t="str">
        <f>_xlfn.XLOOKUP(A1498,Rotación!$A:$A,Rotación!$P:$P,"",0,-1)</f>
        <v/>
      </c>
      <c r="L1498" s="25" t="e">
        <f t="shared" si="94"/>
        <v>#VALUE!</v>
      </c>
      <c r="M1498" s="26">
        <f t="shared" si="95"/>
        <v>0.82352941176470584</v>
      </c>
      <c r="N1498" s="22" t="str">
        <f>IFERROR(VLOOKUP(A1498,'Base ATR'!$1:$1048576,2,0),"")</f>
        <v/>
      </c>
      <c r="O1498" s="23" t="str">
        <f t="shared" ca="1" si="96"/>
        <v/>
      </c>
      <c r="P1498" t="str">
        <f t="shared" si="97"/>
        <v/>
      </c>
      <c r="R1498" t="e">
        <f>VLOOKUP(A1498,FORMULA!A:A,1,0)</f>
        <v>#N/A</v>
      </c>
    </row>
    <row r="1499" spans="1:18" x14ac:dyDescent="0.3">
      <c r="A1499" t="s">
        <v>9798</v>
      </c>
      <c r="B1499" t="str">
        <f>IFERROR(VLOOKUP(A1499,'Base ATP'!$1:$1048576,3,0),"")</f>
        <v>JMC</v>
      </c>
      <c r="C1499" s="19" t="str">
        <f>IFERROR(VLOOKUP(A1499,'Base ATP'!$1:$1048576,4,0),"")</f>
        <v>GRAND AVENUE</v>
      </c>
      <c r="D1499" s="20">
        <v>15800000</v>
      </c>
      <c r="E1499" s="20">
        <v>13000000</v>
      </c>
      <c r="F1499" s="13" t="s">
        <v>4033</v>
      </c>
      <c r="G1499" s="13">
        <f>IFERROR(IF($F1499="ALTA",$D1499*1.03,
IF($F1499="MEDIA",$D1499*1,
IF($F1499="BAJA",$D1499*0.92,
IF($F1499="LIQUIDAR",_xlfn.XLOOKUP(A1499,Rotación!$A:$A,Rotación!$O:$O,0,0,-1),"")))),"")</f>
        <v>15800000</v>
      </c>
      <c r="H1499" s="13">
        <f>IFERROR(IF($F1499="ALTA",$D1499*1,
IF($F1499="MEDIA",$D1499*0.97,
IF($F1499="BAJA",$D1499*0.9,
IF($F1499="LIQUIDAR",_xlfn.XLOOKUP(A1499,Rotación!$A:$A,Rotación!$O:$O,0,0,-1),"")))),"")</f>
        <v>15326000</v>
      </c>
      <c r="I1499" s="13">
        <f>IFERROR(IF($F1499="ALTA",$D1499*0.97,
IF($F1499="MEDIA",$D1499*0.94,
IF($F1499="BAJA",$D1499*0.87,
IF($F1499="LIQUIDAR",_xlfn.XLOOKUP(A1499,Rotación!$A:$A,Rotación!$O:$O,0,0,-1),"")))),"")</f>
        <v>14852000</v>
      </c>
      <c r="J1499" s="13">
        <f>IFERROR(IF($F1499="ALTA",$D1499*0.94,
IF($F1499="MEDIA",$D1499*0.9,
IF($F1499="BAJA",$D1499*0.85,
IF($F1499="LIQUIDAR",_xlfn.XLOOKUP(A1499,Rotación!$A:$A,Rotación!$O:$O,0,0,-1),"")))),"")</f>
        <v>14220000</v>
      </c>
      <c r="K1499" s="13" t="str">
        <f>_xlfn.XLOOKUP(A1499,Rotación!$A:$A,Rotación!$P:$P,"",0,-1)</f>
        <v/>
      </c>
      <c r="L1499" s="25" t="e">
        <f t="shared" si="94"/>
        <v>#VALUE!</v>
      </c>
      <c r="M1499" s="26">
        <f t="shared" si="95"/>
        <v>0.82278481012658233</v>
      </c>
      <c r="N1499" s="22" t="str">
        <f>IFERROR(VLOOKUP(A1499,'Base ATR'!$1:$1048576,2,0),"")</f>
        <v/>
      </c>
      <c r="O1499" s="23" t="str">
        <f t="shared" ca="1" si="96"/>
        <v/>
      </c>
      <c r="P1499" t="str">
        <f t="shared" si="97"/>
        <v/>
      </c>
      <c r="R1499" t="e">
        <f>VLOOKUP(A1499,FORMULA!A:A,1,0)</f>
        <v>#N/A</v>
      </c>
    </row>
    <row r="1500" spans="1:18" x14ac:dyDescent="0.3">
      <c r="A1500" t="s">
        <v>9800</v>
      </c>
      <c r="B1500" t="str">
        <f>IFERROR(VLOOKUP(A1500,'Base ATP'!$1:$1048576,3,0),"")</f>
        <v>SSANGYONG</v>
      </c>
      <c r="C1500" s="19" t="str">
        <f>IFERROR(VLOOKUP(A1500,'Base ATP'!$1:$1048576,4,0),"")</f>
        <v>NEW MUSSO</v>
      </c>
      <c r="D1500" s="20">
        <v>22600000</v>
      </c>
      <c r="E1500" s="20">
        <v>19000000</v>
      </c>
      <c r="F1500" s="13" t="s">
        <v>4033</v>
      </c>
      <c r="G1500" s="13">
        <f>IFERROR(IF($F1500="ALTA",$D1500*1.03,
IF($F1500="MEDIA",$D1500*1,
IF($F1500="BAJA",$D1500*0.92,
IF($F1500="LIQUIDAR",_xlfn.XLOOKUP(A1500,Rotación!$A:$A,Rotación!$O:$O,0,0,-1),"")))),"")</f>
        <v>22600000</v>
      </c>
      <c r="H1500" s="13">
        <f>IFERROR(IF($F1500="ALTA",$D1500*1,
IF($F1500="MEDIA",$D1500*0.97,
IF($F1500="BAJA",$D1500*0.9,
IF($F1500="LIQUIDAR",_xlfn.XLOOKUP(A1500,Rotación!$A:$A,Rotación!$O:$O,0,0,-1),"")))),"")</f>
        <v>21922000</v>
      </c>
      <c r="I1500" s="13">
        <f>IFERROR(IF($F1500="ALTA",$D1500*0.97,
IF($F1500="MEDIA",$D1500*0.94,
IF($F1500="BAJA",$D1500*0.87,
IF($F1500="LIQUIDAR",_xlfn.XLOOKUP(A1500,Rotación!$A:$A,Rotación!$O:$O,0,0,-1),"")))),"")</f>
        <v>21244000</v>
      </c>
      <c r="J1500" s="13">
        <f>IFERROR(IF($F1500="ALTA",$D1500*0.94,
IF($F1500="MEDIA",$D1500*0.9,
IF($F1500="BAJA",$D1500*0.85,
IF($F1500="LIQUIDAR",_xlfn.XLOOKUP(A1500,Rotación!$A:$A,Rotación!$O:$O,0,0,-1),"")))),"")</f>
        <v>20340000</v>
      </c>
      <c r="K1500" s="13" t="str">
        <f>_xlfn.XLOOKUP(A1500,Rotación!$A:$A,Rotación!$P:$P,"",0,-1)</f>
        <v/>
      </c>
      <c r="L1500" s="25" t="e">
        <f t="shared" si="94"/>
        <v>#VALUE!</v>
      </c>
      <c r="M1500" s="26">
        <f t="shared" si="95"/>
        <v>0.84070796460176989</v>
      </c>
      <c r="N1500" s="22" t="str">
        <f>IFERROR(VLOOKUP(A1500,'Base ATR'!$1:$1048576,2,0),"")</f>
        <v/>
      </c>
      <c r="O1500" s="23" t="str">
        <f t="shared" ca="1" si="96"/>
        <v/>
      </c>
      <c r="P1500" t="str">
        <f t="shared" si="97"/>
        <v/>
      </c>
      <c r="R1500" t="e">
        <f>VLOOKUP(A1500,FORMULA!A:A,1,0)</f>
        <v>#N/A</v>
      </c>
    </row>
    <row r="1501" spans="1:18" x14ac:dyDescent="0.3">
      <c r="A1501" t="s">
        <v>9805</v>
      </c>
      <c r="B1501" t="str">
        <f>IFERROR(VLOOKUP(A1501,'Base ATP'!$1:$1048576,3,0),"")</f>
        <v>PEUGEOT</v>
      </c>
      <c r="C1501" s="19" t="str">
        <f>IFERROR(VLOOKUP(A1501,'Base ATP'!$1:$1048576,4,0),"")</f>
        <v>NUEVO 2008</v>
      </c>
      <c r="D1501" s="20">
        <v>12200000</v>
      </c>
      <c r="E1501" s="20">
        <v>9000000</v>
      </c>
      <c r="F1501" s="13" t="s">
        <v>5398</v>
      </c>
      <c r="G1501" s="13">
        <f>IFERROR(IF($F1501="ALTA",$D1501*1.03,
IF($F1501="MEDIA",$D1501*1,
IF($F1501="BAJA",$D1501*0.92,
IF($F1501="LIQUIDAR",_xlfn.XLOOKUP(A1501,Rotación!$A:$A,Rotación!$O:$O,0,0,-1),"")))),"")</f>
        <v>11224000</v>
      </c>
      <c r="H1501" s="13">
        <f>IFERROR(IF($F1501="ALTA",$D1501*1,
IF($F1501="MEDIA",$D1501*0.97,
IF($F1501="BAJA",$D1501*0.9,
IF($F1501="LIQUIDAR",_xlfn.XLOOKUP(A1501,Rotación!$A:$A,Rotación!$O:$O,0,0,-1),"")))),"")</f>
        <v>10980000</v>
      </c>
      <c r="I1501" s="13">
        <f>IFERROR(IF($F1501="ALTA",$D1501*0.97,
IF($F1501="MEDIA",$D1501*0.94,
IF($F1501="BAJA",$D1501*0.87,
IF($F1501="LIQUIDAR",_xlfn.XLOOKUP(A1501,Rotación!$A:$A,Rotación!$O:$O,0,0,-1),"")))),"")</f>
        <v>10614000</v>
      </c>
      <c r="J1501" s="13">
        <f>IFERROR(IF($F1501="ALTA",$D1501*0.94,
IF($F1501="MEDIA",$D1501*0.9,
IF($F1501="BAJA",$D1501*0.85,
IF($F1501="LIQUIDAR",_xlfn.XLOOKUP(A1501,Rotación!$A:$A,Rotación!$O:$O,0,0,-1),"")))),"")</f>
        <v>10370000</v>
      </c>
      <c r="K1501" s="13" t="str">
        <f>_xlfn.XLOOKUP(A1501,Rotación!$A:$A,Rotación!$P:$P,"",0,-1)</f>
        <v/>
      </c>
      <c r="L1501" s="25" t="e">
        <f t="shared" si="94"/>
        <v>#VALUE!</v>
      </c>
      <c r="M1501" s="26">
        <f t="shared" si="95"/>
        <v>0.73770491803278693</v>
      </c>
      <c r="N1501" s="22" t="str">
        <f>IFERROR(VLOOKUP(A1501,'Base ATR'!$1:$1048576,2,0),"")</f>
        <v/>
      </c>
      <c r="O1501" s="23" t="str">
        <f t="shared" ca="1" si="96"/>
        <v/>
      </c>
      <c r="P1501" t="str">
        <f t="shared" si="97"/>
        <v/>
      </c>
      <c r="R1501" t="e">
        <f>VLOOKUP(A1501,FORMULA!A:A,1,0)</f>
        <v>#N/A</v>
      </c>
    </row>
    <row r="1502" spans="1:18" x14ac:dyDescent="0.3">
      <c r="A1502" t="s">
        <v>9807</v>
      </c>
      <c r="B1502" t="str">
        <f>IFERROR(VLOOKUP(A1502,'Base ATP'!$1:$1048576,3,0),"")</f>
        <v>HYUNDAI</v>
      </c>
      <c r="C1502" s="19" t="str">
        <f>IFERROR(VLOOKUP(A1502,'Base ATP'!$1:$1048576,4,0),"")</f>
        <v>GRAND I10</v>
      </c>
      <c r="D1502" s="20">
        <v>9300000</v>
      </c>
      <c r="E1502" s="20">
        <v>7700000</v>
      </c>
      <c r="F1502" s="13" t="s">
        <v>5398</v>
      </c>
      <c r="G1502" s="13">
        <f>IFERROR(IF($F1502="ALTA",$D1502*1.03,
IF($F1502="MEDIA",$D1502*1,
IF($F1502="BAJA",$D1502*0.92,
IF($F1502="LIQUIDAR",_xlfn.XLOOKUP(A1502,Rotación!$A:$A,Rotación!$O:$O,0,0,-1),"")))),"")</f>
        <v>8556000</v>
      </c>
      <c r="H1502" s="13">
        <f>IFERROR(IF($F1502="ALTA",$D1502*1,
IF($F1502="MEDIA",$D1502*0.97,
IF($F1502="BAJA",$D1502*0.9,
IF($F1502="LIQUIDAR",_xlfn.XLOOKUP(A1502,Rotación!$A:$A,Rotación!$O:$O,0,0,-1),"")))),"")</f>
        <v>8370000</v>
      </c>
      <c r="I1502" s="13">
        <f>IFERROR(IF($F1502="ALTA",$D1502*0.97,
IF($F1502="MEDIA",$D1502*0.94,
IF($F1502="BAJA",$D1502*0.87,
IF($F1502="LIQUIDAR",_xlfn.XLOOKUP(A1502,Rotación!$A:$A,Rotación!$O:$O,0,0,-1),"")))),"")</f>
        <v>8091000</v>
      </c>
      <c r="J1502" s="13">
        <f>IFERROR(IF($F1502="ALTA",$D1502*0.94,
IF($F1502="MEDIA",$D1502*0.9,
IF($F1502="BAJA",$D1502*0.85,
IF($F1502="LIQUIDAR",_xlfn.XLOOKUP(A1502,Rotación!$A:$A,Rotación!$O:$O,0,0,-1),"")))),"")</f>
        <v>7905000</v>
      </c>
      <c r="K1502" s="13" t="str">
        <f>_xlfn.XLOOKUP(A1502,Rotación!$A:$A,Rotación!$P:$P,"",0,-1)</f>
        <v/>
      </c>
      <c r="L1502" s="25" t="e">
        <f t="shared" si="94"/>
        <v>#VALUE!</v>
      </c>
      <c r="M1502" s="26">
        <f t="shared" si="95"/>
        <v>0.82795698924731187</v>
      </c>
      <c r="N1502" s="22" t="str">
        <f>IFERROR(VLOOKUP(A1502,'Base ATR'!$1:$1048576,2,0),"")</f>
        <v/>
      </c>
      <c r="O1502" s="23" t="str">
        <f t="shared" ca="1" si="96"/>
        <v/>
      </c>
      <c r="P1502" t="str">
        <f t="shared" si="97"/>
        <v/>
      </c>
      <c r="R1502" t="e">
        <f>VLOOKUP(A1502,FORMULA!A:A,1,0)</f>
        <v>#N/A</v>
      </c>
    </row>
    <row r="1503" spans="1:18" x14ac:dyDescent="0.3">
      <c r="A1503" t="s">
        <v>9800</v>
      </c>
      <c r="B1503" t="str">
        <f>IFERROR(VLOOKUP(A1503,'Base ATP'!$1:$1048576,3,0),"")</f>
        <v>SSANGYONG</v>
      </c>
      <c r="C1503" s="19" t="str">
        <f>IFERROR(VLOOKUP(A1503,'Base ATP'!$1:$1048576,4,0),"")</f>
        <v>NEW MUSSO</v>
      </c>
      <c r="D1503" s="20">
        <v>27700000</v>
      </c>
      <c r="E1503" s="20">
        <v>23000000</v>
      </c>
      <c r="F1503" s="13" t="s">
        <v>5398</v>
      </c>
      <c r="G1503" s="13">
        <f>IFERROR(IF($F1503="ALTA",$D1503*1.03,
IF($F1503="MEDIA",$D1503*1,
IF($F1503="BAJA",$D1503*0.92,
IF($F1503="LIQUIDAR",_xlfn.XLOOKUP(A1503,Rotación!$A:$A,Rotación!$O:$O,0,0,-1),"")))),"")</f>
        <v>25484000</v>
      </c>
      <c r="H1503" s="13">
        <f>IFERROR(IF($F1503="ALTA",$D1503*1,
IF($F1503="MEDIA",$D1503*0.97,
IF($F1503="BAJA",$D1503*0.9,
IF($F1503="LIQUIDAR",_xlfn.XLOOKUP(A1503,Rotación!$A:$A,Rotación!$O:$O,0,0,-1),"")))),"")</f>
        <v>24930000</v>
      </c>
      <c r="I1503" s="13">
        <f>IFERROR(IF($F1503="ALTA",$D1503*0.97,
IF($F1503="MEDIA",$D1503*0.94,
IF($F1503="BAJA",$D1503*0.87,
IF($F1503="LIQUIDAR",_xlfn.XLOOKUP(A1503,Rotación!$A:$A,Rotación!$O:$O,0,0,-1),"")))),"")</f>
        <v>24099000</v>
      </c>
      <c r="J1503" s="13">
        <f>IFERROR(IF($F1503="ALTA",$D1503*0.94,
IF($F1503="MEDIA",$D1503*0.9,
IF($F1503="BAJA",$D1503*0.85,
IF($F1503="LIQUIDAR",_xlfn.XLOOKUP(A1503,Rotación!$A:$A,Rotación!$O:$O,0,0,-1),"")))),"")</f>
        <v>23545000</v>
      </c>
      <c r="K1503" s="13" t="str">
        <f>_xlfn.XLOOKUP(A1503,Rotación!$A:$A,Rotación!$P:$P,"",0,-1)</f>
        <v/>
      </c>
      <c r="L1503" s="25" t="e">
        <f t="shared" si="94"/>
        <v>#VALUE!</v>
      </c>
      <c r="M1503" s="26">
        <f t="shared" si="95"/>
        <v>0.83032490974729245</v>
      </c>
      <c r="N1503" s="22" t="str">
        <f>IFERROR(VLOOKUP(A1503,'Base ATR'!$1:$1048576,2,0),"")</f>
        <v/>
      </c>
      <c r="O1503" s="23" t="str">
        <f t="shared" ca="1" si="96"/>
        <v/>
      </c>
      <c r="P1503" t="str">
        <f t="shared" si="97"/>
        <v/>
      </c>
      <c r="R1503" t="e">
        <f>VLOOKUP(A1503,FORMULA!A:A,1,0)</f>
        <v>#N/A</v>
      </c>
    </row>
    <row r="1504" spans="1:18" x14ac:dyDescent="0.3">
      <c r="A1504" t="s">
        <v>149</v>
      </c>
      <c r="B1504" t="str">
        <f>IFERROR(VLOOKUP(A1504,'Base ATP'!$1:$1048576,3,0),"")</f>
        <v>MAHINDRA</v>
      </c>
      <c r="C1504" s="19" t="str">
        <f>IFERROR(VLOOKUP(A1504,'Base ATP'!$1:$1048576,4,0),"")</f>
        <v>KUV100</v>
      </c>
      <c r="D1504" s="20">
        <v>6860000</v>
      </c>
      <c r="E1504" s="20">
        <v>4850000</v>
      </c>
      <c r="F1504" s="13" t="s">
        <v>4033</v>
      </c>
      <c r="G1504" s="13">
        <f>IFERROR(IF($F1504="ALTA",$D1504*1.03,
IF($F1504="MEDIA",$D1504*1,
IF($F1504="BAJA",$D1504*0.92,
IF($F1504="LIQUIDAR",_xlfn.XLOOKUP(A1504,Rotación!$A:$A,Rotación!$O:$O,0,0,-1),"")))),"")</f>
        <v>6860000</v>
      </c>
      <c r="H1504" s="13">
        <f>IFERROR(IF($F1504="ALTA",$D1504*1,
IF($F1504="MEDIA",$D1504*0.97,
IF($F1504="BAJA",$D1504*0.9,
IF($F1504="LIQUIDAR",_xlfn.XLOOKUP(A1504,Rotación!$A:$A,Rotación!$O:$O,0,0,-1),"")))),"")</f>
        <v>6654200</v>
      </c>
      <c r="I1504" s="13">
        <f>IFERROR(IF($F1504="ALTA",$D1504*0.97,
IF($F1504="MEDIA",$D1504*0.94,
IF($F1504="BAJA",$D1504*0.87,
IF($F1504="LIQUIDAR",_xlfn.XLOOKUP(A1504,Rotación!$A:$A,Rotación!$O:$O,0,0,-1),"")))),"")</f>
        <v>6448400</v>
      </c>
      <c r="J1504" s="13">
        <f>IFERROR(IF($F1504="ALTA",$D1504*0.94,
IF($F1504="MEDIA",$D1504*0.9,
IF($F1504="BAJA",$D1504*0.85,
IF($F1504="LIQUIDAR",_xlfn.XLOOKUP(A1504,Rotación!$A:$A,Rotación!$O:$O,0,0,-1),"")))),"")</f>
        <v>6174000</v>
      </c>
      <c r="K1504" s="13">
        <f>_xlfn.XLOOKUP(A1504,Rotación!$A:$A,Rotación!$P:$P,"",0,-1)</f>
        <v>6390000</v>
      </c>
      <c r="L1504" s="25">
        <f t="shared" si="94"/>
        <v>-470000</v>
      </c>
      <c r="M1504" s="26">
        <f t="shared" si="95"/>
        <v>0.70699708454810495</v>
      </c>
      <c r="N1504" s="22">
        <f>IFERROR(VLOOKUP(A1504,'Base ATR'!$1:$1048576,2,0),"")</f>
        <v>45685.432638888888</v>
      </c>
      <c r="O1504" s="23">
        <f t="shared" ca="1" si="96"/>
        <v>540.5673611111124</v>
      </c>
      <c r="P1504" t="str">
        <f t="shared" si="97"/>
        <v>BAJO MERCADO</v>
      </c>
      <c r="R1504" t="e">
        <f>VLOOKUP(A1504,FORMULA!A:A,1,0)</f>
        <v>#N/A</v>
      </c>
    </row>
    <row r="1505" spans="1:18" x14ac:dyDescent="0.3">
      <c r="A1505" s="13" t="s">
        <v>200</v>
      </c>
      <c r="B1505" s="13" t="str">
        <f>IFERROR(VLOOKUP(A1505,'Base ATP'!$1:$1048576,3,0),"")</f>
        <v>OMODA</v>
      </c>
      <c r="C1505" s="28" t="str">
        <f>IFERROR(VLOOKUP(A1505,'Base ATP'!$1:$1048576,4,0),"")</f>
        <v>C5</v>
      </c>
      <c r="D1505" s="24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IF($F1505="BAJA",$D1505*0.92,
IF($F1505="LIQUIDAR",_xlfn.XLOOKUP(A1505,Rotación!$A:$A,Rotación!$O:$O,0,0,-1),"")))),"")</f>
        <v>10580530</v>
      </c>
      <c r="H1505" s="13">
        <f>IFERROR(IF($F1505="ALTA",$D1505*1,
IF($F1505="MEDIA",$D1505*0.97,
IF($F1505="BAJA",$D1505*0.9,
IF($F1505="LIQUIDAR",_xlfn.XLOOKUP(A1505,Rotación!$A:$A,Rotación!$O:$O,0,0,-1),"")))),"")</f>
        <v>10580530</v>
      </c>
      <c r="I1505" s="13">
        <f>IFERROR(IF($F1505="ALTA",$D1505*0.97,
IF($F1505="MEDIA",$D1505*0.94,
IF($F1505="BAJA",$D1505*0.87,
IF($F1505="LIQUIDAR",_xlfn.XLOOKUP(A1505,Rotación!$A:$A,Rotación!$O:$O,0,0,-1),"")))),"")</f>
        <v>10580530</v>
      </c>
      <c r="J1505" s="13">
        <f>IFERROR(IF($F1505="ALTA",$D1505*0.94,
IF($F1505="MEDIA",$D1505*0.9,
IF($F1505="BAJA",$D1505*0.85,
IF($F1505="LIQUIDAR",_xlfn.XLOOKUP(A1505,Rotación!$A:$A,Rotación!$O:$O,0,0,-1),"")))),"")</f>
        <v>10580530</v>
      </c>
      <c r="K1505" s="13">
        <f>_xlfn.XLOOKUP(A1505,Rotación!$A:$A,Rotación!$P:$P,"",0,-1)</f>
        <v>11290000</v>
      </c>
      <c r="L1505" s="25">
        <f t="shared" ref="L1505:L1552" si="98">K1505-D1505</f>
        <v>-1310000</v>
      </c>
      <c r="M1505" s="26">
        <f t="shared" ref="M1505:M1552" si="99">E1505/D1505</f>
        <v>0.83972460317460318</v>
      </c>
      <c r="N1505" s="22">
        <f>IFERROR(VLOOKUP(A1505,'Base ATR'!$1:$1048576,2,0),"")</f>
        <v>45716.504166666666</v>
      </c>
      <c r="O1505" s="23">
        <f t="shared" ca="1" si="96"/>
        <v>509.4958333333343</v>
      </c>
      <c r="P1505" t="str">
        <f t="shared" si="97"/>
        <v>BAJO MERCADO</v>
      </c>
      <c r="Q1505" s="13"/>
      <c r="R1505" t="e">
        <f>VLOOKUP(A1505,FORMULA!A:A,1,0)</f>
        <v>#N/A</v>
      </c>
    </row>
    <row r="1506" spans="1:18" x14ac:dyDescent="0.3">
      <c r="A1506" s="13" t="s">
        <v>179</v>
      </c>
      <c r="B1506" s="13" t="str">
        <f>IFERROR(VLOOKUP(A1506,'Base ATP'!$1:$1048576,3,0),"")</f>
        <v>JEEP</v>
      </c>
      <c r="C1506" s="28" t="str">
        <f>IFERROR(VLOOKUP(A1506,'Base ATP'!$1:$1048576,4,0),"")</f>
        <v>GRAND CHEROKEE</v>
      </c>
      <c r="D1506" s="24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>IFERROR(IF($F1506="ALTA",$D1506*1.03,
IF($F1506="MEDIA",$D1506*1,
IF($F1506="BAJA",$D1506*0.92,
IF($F1506="LIQUIDAR",_xlfn.XLOOKUP(A1506,Rotación!$A:$A,Rotación!$O:$O,0,0,-1),"")))),"")</f>
        <v>14313046</v>
      </c>
      <c r="H1506" s="13">
        <f>IFERROR(IF($F1506="ALTA",$D1506*1,
IF($F1506="MEDIA",$D1506*0.97,
IF($F1506="BAJA",$D1506*0.9,
IF($F1506="LIQUIDAR",_xlfn.XLOOKUP(A1506,Rotación!$A:$A,Rotación!$O:$O,0,0,-1),"")))),"")</f>
        <v>14313046</v>
      </c>
      <c r="I1506" s="13">
        <f>IFERROR(IF($F1506="ALTA",$D1506*0.97,
IF($F1506="MEDIA",$D1506*0.94,
IF($F1506="BAJA",$D1506*0.87,
IF($F1506="LIQUIDAR",_xlfn.XLOOKUP(A1506,Rotación!$A:$A,Rotación!$O:$O,0,0,-1),"")))),"")</f>
        <v>14313046</v>
      </c>
      <c r="J1506" s="13">
        <f>IFERROR(IF($F1506="ALTA",$D1506*0.94,
IF($F1506="MEDIA",$D1506*0.9,
IF($F1506="BAJA",$D1506*0.85,
IF($F1506="LIQUIDAR",_xlfn.XLOOKUP(A1506,Rotación!$A:$A,Rotación!$O:$O,0,0,-1),"")))),"")</f>
        <v>14313046</v>
      </c>
      <c r="K1506" s="13">
        <f>_xlfn.XLOOKUP(A1506,Rotación!$A:$A,Rotación!$P:$P,"",0,-1)</f>
        <v>11490000</v>
      </c>
      <c r="L1506" s="25">
        <f t="shared" si="98"/>
        <v>1190000</v>
      </c>
      <c r="M1506" s="26">
        <f t="shared" si="99"/>
        <v>1.3896161165048544</v>
      </c>
      <c r="N1506" s="22">
        <f>IFERROR(VLOOKUP(A1506,'Base ATR'!$1:$1048576,2,0),"")</f>
        <v>44714.768055555556</v>
      </c>
      <c r="O1506" s="23">
        <f t="shared" ca="1" si="96"/>
        <v>1511.2319444444438</v>
      </c>
      <c r="P1506" t="str">
        <f t="shared" si="97"/>
        <v>SOBRE MERCADO</v>
      </c>
      <c r="Q1506" s="13"/>
      <c r="R1506" t="e">
        <f>VLOOKUP(A1506,FORMULA!A:A,1,0)</f>
        <v>#N/A</v>
      </c>
    </row>
    <row r="1507" spans="1:18" x14ac:dyDescent="0.3">
      <c r="A1507" s="13" t="s">
        <v>112</v>
      </c>
      <c r="B1507" s="13" t="str">
        <f>IFERROR(VLOOKUP(A1507,'Base ATP'!$1:$1048576,3,0),"")</f>
        <v>FORD</v>
      </c>
      <c r="C1507" s="28" t="str">
        <f>IFERROR(VLOOKUP(A1507,'Base ATP'!$1:$1048576,4,0),"")</f>
        <v>EDGE NEW</v>
      </c>
      <c r="D1507" s="24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>IFERROR(IF($F1507="ALTA",$D1507*1.03,
IF($F1507="MEDIA",$D1507*1,
IF($F1507="BAJA",$D1507*0.92,
IF($F1507="LIQUIDAR",_xlfn.XLOOKUP(A1507,Rotación!$A:$A,Rotación!$O:$O,0,0,-1),"")))),"")</f>
        <v>18673380</v>
      </c>
      <c r="H1507" s="13">
        <f>IFERROR(IF($F1507="ALTA",$D1507*1,
IF($F1507="MEDIA",$D1507*0.97,
IF($F1507="BAJA",$D1507*0.9,
IF($F1507="LIQUIDAR",_xlfn.XLOOKUP(A1507,Rotación!$A:$A,Rotación!$O:$O,0,0,-1),"")))),"")</f>
        <v>18673380</v>
      </c>
      <c r="I1507" s="13">
        <f>IFERROR(IF($F1507="ALTA",$D1507*0.97,
IF($F1507="MEDIA",$D1507*0.94,
IF($F1507="BAJA",$D1507*0.87,
IF($F1507="LIQUIDAR",_xlfn.XLOOKUP(A1507,Rotación!$A:$A,Rotación!$O:$O,0,0,-1),"")))),"")</f>
        <v>18673380</v>
      </c>
      <c r="J1507" s="13">
        <f>IFERROR(IF($F1507="ALTA",$D1507*0.94,
IF($F1507="MEDIA",$D1507*0.9,
IF($F1507="BAJA",$D1507*0.85,
IF($F1507="LIQUIDAR",_xlfn.XLOOKUP(A1507,Rotación!$A:$A,Rotación!$O:$O,0,0,-1),"")))),"")</f>
        <v>18673380</v>
      </c>
      <c r="K1507" s="13">
        <f>_xlfn.XLOOKUP(A1507,Rotación!$A:$A,Rotación!$P:$P,"",0,-1)</f>
        <v>18490000</v>
      </c>
      <c r="L1507" s="25">
        <f t="shared" si="98"/>
        <v>1290000</v>
      </c>
      <c r="M1507" s="26">
        <f t="shared" si="99"/>
        <v>1.0856616279069768</v>
      </c>
      <c r="N1507" s="22">
        <f>IFERROR(VLOOKUP(A1507,'Base ATR'!$1:$1048576,2,0),"")</f>
        <v>44995.802777777775</v>
      </c>
      <c r="O1507" s="23">
        <f t="shared" ca="1" si="96"/>
        <v>1230.1972222222248</v>
      </c>
      <c r="P1507" t="str">
        <f t="shared" si="97"/>
        <v>SOBRE MERCADO</v>
      </c>
      <c r="Q1507" s="13"/>
      <c r="R1507" t="e">
        <f>VLOOKUP(A1507,FORMULA!A:A,1,0)</f>
        <v>#N/A</v>
      </c>
    </row>
    <row r="1508" spans="1:18" x14ac:dyDescent="0.3">
      <c r="A1508" s="13" t="s">
        <v>212</v>
      </c>
      <c r="B1508" s="13" t="str">
        <f>IFERROR(VLOOKUP(A1508,'Base ATP'!$1:$1048576,3,0),"")</f>
        <v>FORD</v>
      </c>
      <c r="C1508" s="28" t="str">
        <f>IFERROR(VLOOKUP(A1508,'Base ATP'!$1:$1048576,4,0),"")</f>
        <v>TERRITORY</v>
      </c>
      <c r="D1508" s="24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>IFERROR(IF($F1508="ALTA",$D1508*1.03,
IF($F1508="MEDIA",$D1508*1,
IF($F1508="BAJA",$D1508*0.92,
IF($F1508="LIQUIDAR",_xlfn.XLOOKUP(A1508,Rotación!$A:$A,Rotación!$O:$O,0,0,-1),"")))),"")</f>
        <v>16399467</v>
      </c>
      <c r="H1508" s="13">
        <f>IFERROR(IF($F1508="ALTA",$D1508*1,
IF($F1508="MEDIA",$D1508*0.97,
IF($F1508="BAJA",$D1508*0.9,
IF($F1508="LIQUIDAR",_xlfn.XLOOKUP(A1508,Rotación!$A:$A,Rotación!$O:$O,0,0,-1),"")))),"")</f>
        <v>16399467</v>
      </c>
      <c r="I1508" s="13">
        <f>IFERROR(IF($F1508="ALTA",$D1508*0.97,
IF($F1508="MEDIA",$D1508*0.94,
IF($F1508="BAJA",$D1508*0.87,
IF($F1508="LIQUIDAR",_xlfn.XLOOKUP(A1508,Rotación!$A:$A,Rotación!$O:$O,0,0,-1),"")))),"")</f>
        <v>16399467</v>
      </c>
      <c r="J1508" s="13">
        <f>IFERROR(IF($F1508="ALTA",$D1508*0.94,
IF($F1508="MEDIA",$D1508*0.9,
IF($F1508="BAJA",$D1508*0.85,
IF($F1508="LIQUIDAR",_xlfn.XLOOKUP(A1508,Rotación!$A:$A,Rotación!$O:$O,0,0,-1),"")))),"")</f>
        <v>16399467</v>
      </c>
      <c r="K1508" s="13">
        <f>_xlfn.XLOOKUP(A1508,Rotación!$A:$A,Rotación!$P:$P,"",0,-1)</f>
        <v>12990000</v>
      </c>
      <c r="L1508" s="25">
        <f t="shared" si="98"/>
        <v>890000</v>
      </c>
      <c r="M1508" s="26">
        <f t="shared" si="99"/>
        <v>1.3553278512396694</v>
      </c>
      <c r="N1508" s="22">
        <f>IFERROR(VLOOKUP(A1508,'Base ATR'!$1:$1048576,2,0),"")</f>
        <v>44946.428472222222</v>
      </c>
      <c r="O1508" s="23">
        <f t="shared" ca="1" si="96"/>
        <v>1279.5715277777781</v>
      </c>
      <c r="P1508" t="str">
        <f t="shared" si="97"/>
        <v>SOBRE MERCADO</v>
      </c>
      <c r="Q1508" s="13"/>
      <c r="R1508" t="e">
        <f>VLOOKUP(A1508,FORMULA!A:A,1,0)</f>
        <v>#N/A</v>
      </c>
    </row>
    <row r="1509" spans="1:18" x14ac:dyDescent="0.3">
      <c r="A1509" s="13" t="s">
        <v>5376</v>
      </c>
      <c r="B1509" s="13" t="str">
        <f>IFERROR(VLOOKUP(A1509,'Base ATP'!$1:$1048576,3,0),"")</f>
        <v>FORD</v>
      </c>
      <c r="C1509" s="28" t="str">
        <f>IFERROR(VLOOKUP(A1509,'Base ATP'!$1:$1048576,4,0),"")</f>
        <v>ALL NEW EXPLORER</v>
      </c>
      <c r="D1509" s="24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>IFERROR(IF($F1509="ALTA",$D1509*1.03,
IF($F1509="MEDIA",$D1509*1,
IF($F1509="BAJA",$D1509*0.92,
IF($F1509="LIQUIDAR",_xlfn.XLOOKUP(A1509,Rotación!$A:$A,Rotación!$O:$O,0,0,-1),"")))),"")</f>
        <v>17381030</v>
      </c>
      <c r="H1509" s="13">
        <f>IFERROR(IF($F1509="ALTA",$D1509*1,
IF($F1509="MEDIA",$D1509*0.97,
IF($F1509="BAJA",$D1509*0.9,
IF($F1509="LIQUIDAR",_xlfn.XLOOKUP(A1509,Rotación!$A:$A,Rotación!$O:$O,0,0,-1),"")))),"")</f>
        <v>17381030</v>
      </c>
      <c r="I1509" s="13">
        <f>IFERROR(IF($F1509="ALTA",$D1509*0.97,
IF($F1509="MEDIA",$D1509*0.94,
IF($F1509="BAJA",$D1509*0.87,
IF($F1509="LIQUIDAR",_xlfn.XLOOKUP(A1509,Rotación!$A:$A,Rotación!$O:$O,0,0,-1),"")))),"")</f>
        <v>17381030</v>
      </c>
      <c r="J1509" s="13">
        <f>IFERROR(IF($F1509="ALTA",$D1509*0.94,
IF($F1509="MEDIA",$D1509*0.9,
IF($F1509="BAJA",$D1509*0.85,
IF($F1509="LIQUIDAR",_xlfn.XLOOKUP(A1509,Rotación!$A:$A,Rotación!$O:$O,0,0,-1),"")))),"")</f>
        <v>17381030</v>
      </c>
      <c r="K1509" s="13">
        <f>_xlfn.XLOOKUP(A1509,Rotación!$A:$A,Rotación!$P:$P,"",0,-1)</f>
        <v>22990000</v>
      </c>
      <c r="L1509" s="25">
        <f t="shared" si="98"/>
        <v>-10000</v>
      </c>
      <c r="M1509" s="26">
        <f t="shared" si="99"/>
        <v>0.75569695652173918</v>
      </c>
      <c r="N1509" s="22">
        <f>IFERROR(VLOOKUP(A1509,'Base ATR'!$1:$1048576,2,0),"")</f>
        <v>46073.662499999999</v>
      </c>
      <c r="O1509" s="23">
        <f t="shared" ca="1" si="96"/>
        <v>152.33750000000146</v>
      </c>
      <c r="P1509" t="str">
        <f t="shared" si="97"/>
        <v>BAJO MERCADO</v>
      </c>
      <c r="Q1509" s="13"/>
      <c r="R1509" t="e">
        <f>VLOOKUP(A1509,FORMULA!A:A,1,0)</f>
        <v>#N/A</v>
      </c>
    </row>
    <row r="1510" spans="1:18" x14ac:dyDescent="0.3">
      <c r="A1510" s="13" t="s">
        <v>316</v>
      </c>
      <c r="B1510" s="13" t="str">
        <f>IFERROR(VLOOKUP(A1510,'Base ATP'!$1:$1048576,3,0),"")</f>
        <v>SSANGYONG</v>
      </c>
      <c r="C1510" s="28" t="str">
        <f>IFERROR(VLOOKUP(A1510,'Base ATP'!$1:$1048576,4,0),"")</f>
        <v>NEW KORANDO</v>
      </c>
      <c r="D1510" s="24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>IFERROR(IF($F1510="ALTA",$D1510*1.03,
IF($F1510="MEDIA",$D1510*1,
IF($F1510="BAJA",$D1510*0.92,
IF($F1510="LIQUIDAR",_xlfn.XLOOKUP(A1510,Rotación!$A:$A,Rotación!$O:$O,0,0,-1),"")))),"")</f>
        <v>11443877</v>
      </c>
      <c r="H1510" s="13">
        <f>IFERROR(IF($F1510="ALTA",$D1510*1,
IF($F1510="MEDIA",$D1510*0.97,
IF($F1510="BAJA",$D1510*0.9,
IF($F1510="LIQUIDAR",_xlfn.XLOOKUP(A1510,Rotación!$A:$A,Rotación!$O:$O,0,0,-1),"")))),"")</f>
        <v>11443877</v>
      </c>
      <c r="I1510" s="13">
        <f>IFERROR(IF($F1510="ALTA",$D1510*0.97,
IF($F1510="MEDIA",$D1510*0.94,
IF($F1510="BAJA",$D1510*0.87,
IF($F1510="LIQUIDAR",_xlfn.XLOOKUP(A1510,Rotación!$A:$A,Rotación!$O:$O,0,0,-1),"")))),"")</f>
        <v>11443877</v>
      </c>
      <c r="J1510" s="13">
        <f>IFERROR(IF($F1510="ALTA",$D1510*0.94,
IF($F1510="MEDIA",$D1510*0.9,
IF($F1510="BAJA",$D1510*0.85,
IF($F1510="LIQUIDAR",_xlfn.XLOOKUP(A1510,Rotación!$A:$A,Rotación!$O:$O,0,0,-1),"")))),"")</f>
        <v>11443877</v>
      </c>
      <c r="K1510" s="13">
        <f>_xlfn.XLOOKUP(A1510,Rotación!$A:$A,Rotación!$P:$P,"",0,-1)</f>
        <v>12990000</v>
      </c>
      <c r="L1510" s="25">
        <f t="shared" si="98"/>
        <v>990000</v>
      </c>
      <c r="M1510" s="26">
        <f t="shared" si="99"/>
        <v>0.95365641666666667</v>
      </c>
      <c r="N1510" s="22">
        <f>IFERROR(VLOOKUP(A1510,'Base ATR'!$1:$1048576,2,0),"")</f>
        <v>45040.672222222223</v>
      </c>
      <c r="O1510" s="23">
        <f t="shared" ca="1" si="96"/>
        <v>1185.3277777777766</v>
      </c>
      <c r="P1510" t="str">
        <f t="shared" si="97"/>
        <v>SOBRE MERCADO</v>
      </c>
      <c r="Q1510" s="13"/>
      <c r="R1510" t="e">
        <f>VLOOKUP(A1510,FORMULA!A:A,1,0)</f>
        <v>#N/A</v>
      </c>
    </row>
    <row r="1511" spans="1:18" x14ac:dyDescent="0.3">
      <c r="A1511" s="13" t="s">
        <v>324</v>
      </c>
      <c r="B1511" s="13" t="str">
        <f>IFERROR(VLOOKUP(A1511,'Base ATP'!$1:$1048576,3,0),"")</f>
        <v>CHERY</v>
      </c>
      <c r="C1511" s="28" t="str">
        <f>IFERROR(VLOOKUP(A1511,'Base ATP'!$1:$1048576,4,0),"")</f>
        <v>TIGGO 3</v>
      </c>
      <c r="D1511" s="24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>IFERROR(IF($F1511="ALTA",$D1511*1.03,
IF($F1511="MEDIA",$D1511*1,
IF($F1511="BAJA",$D1511*0.92,
IF($F1511="LIQUIDAR",_xlfn.XLOOKUP(A1511,Rotación!$A:$A,Rotación!$O:$O,0,0,-1),"")))),"")</f>
        <v>6419030</v>
      </c>
      <c r="H1511" s="13">
        <f>IFERROR(IF($F1511="ALTA",$D1511*1,
IF($F1511="MEDIA",$D1511*0.97,
IF($F1511="BAJA",$D1511*0.9,
IF($F1511="LIQUIDAR",_xlfn.XLOOKUP(A1511,Rotación!$A:$A,Rotación!$O:$O,0,0,-1),"")))),"")</f>
        <v>6419030</v>
      </c>
      <c r="I1511" s="13">
        <f>IFERROR(IF($F1511="ALTA",$D1511*0.97,
IF($F1511="MEDIA",$D1511*0.94,
IF($F1511="BAJA",$D1511*0.87,
IF($F1511="LIQUIDAR",_xlfn.XLOOKUP(A1511,Rotación!$A:$A,Rotación!$O:$O,0,0,-1),"")))),"")</f>
        <v>6419030</v>
      </c>
      <c r="J1511" s="13">
        <f>IFERROR(IF($F1511="ALTA",$D1511*0.94,
IF($F1511="MEDIA",$D1511*0.9,
IF($F1511="BAJA",$D1511*0.85,
IF($F1511="LIQUIDAR",_xlfn.XLOOKUP(A1511,Rotación!$A:$A,Rotación!$O:$O,0,0,-1),"")))),"")</f>
        <v>6419030</v>
      </c>
      <c r="K1511" s="13">
        <f>_xlfn.XLOOKUP(A1511,Rotación!$A:$A,Rotación!$P:$P,"",0,-1)</f>
        <v>8190000</v>
      </c>
      <c r="L1511" s="25">
        <f t="shared" si="98"/>
        <v>-10000</v>
      </c>
      <c r="M1511" s="26">
        <f t="shared" si="99"/>
        <v>0.78280853658536587</v>
      </c>
      <c r="N1511" s="22">
        <f>IFERROR(VLOOKUP(A1511,'Base ATR'!$1:$1048576,2,0),"")</f>
        <v>45946.790972222225</v>
      </c>
      <c r="O1511" s="23">
        <f t="shared" ca="1" si="96"/>
        <v>279.20902777777519</v>
      </c>
      <c r="P1511" t="str">
        <f t="shared" si="97"/>
        <v>BAJO MERCADO</v>
      </c>
      <c r="Q1511" s="13"/>
      <c r="R1511" t="e">
        <f>VLOOKUP(A1511,FORMULA!A:A,1,0)</f>
        <v>#N/A</v>
      </c>
    </row>
    <row r="1512" spans="1:18" x14ac:dyDescent="0.3">
      <c r="A1512" s="13" t="s">
        <v>5362</v>
      </c>
      <c r="B1512" s="13" t="str">
        <f>IFERROR(VLOOKUP(A1512,'Base ATP'!$1:$1048576,3,0),"")</f>
        <v>DFSK</v>
      </c>
      <c r="C1512" s="28" t="str">
        <f>IFERROR(VLOOKUP(A1512,'Base ATP'!$1:$1048576,4,0),"")</f>
        <v>D1</v>
      </c>
      <c r="D1512" s="24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>IFERROR(IF($F1512="ALTA",$D1512*1.03,
IF($F1512="MEDIA",$D1512*1,
IF($F1512="BAJA",$D1512*0.92,
IF($F1512="LIQUIDAR",_xlfn.XLOOKUP(A1512,Rotación!$A:$A,Rotación!$O:$O,0,0,-1),"")))),"")</f>
        <v>14234530</v>
      </c>
      <c r="H1512" s="13">
        <f>IFERROR(IF($F1512="ALTA",$D1512*1,
IF($F1512="MEDIA",$D1512*0.97,
IF($F1512="BAJA",$D1512*0.9,
IF($F1512="LIQUIDAR",_xlfn.XLOOKUP(A1512,Rotación!$A:$A,Rotación!$O:$O,0,0,-1),"")))),"")</f>
        <v>14234530</v>
      </c>
      <c r="I1512" s="13">
        <f>IFERROR(IF($F1512="ALTA",$D1512*0.97,
IF($F1512="MEDIA",$D1512*0.94,
IF($F1512="BAJA",$D1512*0.87,
IF($F1512="LIQUIDAR",_xlfn.XLOOKUP(A1512,Rotación!$A:$A,Rotación!$O:$O,0,0,-1),"")))),"")</f>
        <v>14234530</v>
      </c>
      <c r="J1512" s="13">
        <f>IFERROR(IF($F1512="ALTA",$D1512*0.94,
IF($F1512="MEDIA",$D1512*0.9,
IF($F1512="BAJA",$D1512*0.85,
IF($F1512="LIQUIDAR",_xlfn.XLOOKUP(A1512,Rotación!$A:$A,Rotación!$O:$O,0,0,-1),"")))),"")</f>
        <v>14234530</v>
      </c>
      <c r="K1512" s="13">
        <f>_xlfn.XLOOKUP(A1512,Rotación!$A:$A,Rotación!$P:$P,"",0,-1)</f>
        <v>16590000</v>
      </c>
      <c r="L1512" s="25">
        <f t="shared" si="98"/>
        <v>1090000</v>
      </c>
      <c r="M1512" s="26">
        <f t="shared" si="99"/>
        <v>0.91835677419354844</v>
      </c>
      <c r="N1512" s="22">
        <f>IFERROR(VLOOKUP(A1512,'Base ATR'!$1:$1048576,2,0),"")</f>
        <v>46091.490277777775</v>
      </c>
      <c r="O1512" s="23">
        <f t="shared" ca="1" si="96"/>
        <v>134.50972222222481</v>
      </c>
      <c r="P1512" t="str">
        <f t="shared" si="97"/>
        <v>SOBRE MERCADO</v>
      </c>
      <c r="Q1512" s="13"/>
      <c r="R1512" t="e">
        <f>VLOOKUP(A1512,FORMULA!A:A,1,0)</f>
        <v>#N/A</v>
      </c>
    </row>
    <row r="1513" spans="1:18" x14ac:dyDescent="0.3">
      <c r="A1513" s="13" t="s">
        <v>309</v>
      </c>
      <c r="B1513" s="13" t="str">
        <f>IFERROR(VLOOKUP(A1513,'Base ATP'!$1:$1048576,3,0),"")</f>
        <v>FORD</v>
      </c>
      <c r="C1513" s="28" t="str">
        <f>IFERROR(VLOOKUP(A1513,'Base ATP'!$1:$1048576,4,0),"")</f>
        <v>TERRITORY</v>
      </c>
      <c r="D1513" s="24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>IFERROR(IF($F1513="ALTA",$D1513*1.03,
IF($F1513="MEDIA",$D1513*1,
IF($F1513="BAJA",$D1513*0.92,
IF($F1513="LIQUIDAR",_xlfn.XLOOKUP(A1513,Rotación!$A:$A,Rotación!$O:$O,0,0,-1),"")))),"")</f>
        <v>10580530</v>
      </c>
      <c r="H1513" s="13">
        <f>IFERROR(IF($F1513="ALTA",$D1513*1,
IF($F1513="MEDIA",$D1513*0.97,
IF($F1513="BAJA",$D1513*0.9,
IF($F1513="LIQUIDAR",_xlfn.XLOOKUP(A1513,Rotación!$A:$A,Rotación!$O:$O,0,0,-1),"")))),"")</f>
        <v>10580530</v>
      </c>
      <c r="I1513" s="13">
        <f>IFERROR(IF($F1513="ALTA",$D1513*0.97,
IF($F1513="MEDIA",$D1513*0.94,
IF($F1513="BAJA",$D1513*0.87,
IF($F1513="LIQUIDAR",_xlfn.XLOOKUP(A1513,Rotación!$A:$A,Rotación!$O:$O,0,0,-1),"")))),"")</f>
        <v>10580530</v>
      </c>
      <c r="J1513" s="13">
        <f>IFERROR(IF($F1513="ALTA",$D1513*0.94,
IF($F1513="MEDIA",$D1513*0.9,
IF($F1513="BAJA",$D1513*0.85,
IF($F1513="LIQUIDAR",_xlfn.XLOOKUP(A1513,Rotación!$A:$A,Rotación!$O:$O,0,0,-1),"")))),"")</f>
        <v>10580530</v>
      </c>
      <c r="K1513" s="13">
        <f>_xlfn.XLOOKUP(A1513,Rotación!$A:$A,Rotación!$P:$P,"",0,-1)</f>
        <v>10490000</v>
      </c>
      <c r="L1513" s="25">
        <f t="shared" si="98"/>
        <v>-1410000</v>
      </c>
      <c r="M1513" s="26">
        <f t="shared" si="99"/>
        <v>0.88912016806722693</v>
      </c>
      <c r="N1513" s="22">
        <f>IFERROR(VLOOKUP(A1513,'Base ATR'!$1:$1048576,2,0),"")</f>
        <v>45769.488194444442</v>
      </c>
      <c r="O1513" s="23">
        <f t="shared" ca="1" si="96"/>
        <v>456.51180555555766</v>
      </c>
      <c r="P1513" t="str">
        <f t="shared" si="97"/>
        <v>BAJO MERCADO</v>
      </c>
      <c r="Q1513" s="13"/>
      <c r="R1513" t="e">
        <f>VLOOKUP(A1513,FORMULA!A:A,1,0)</f>
        <v>#N/A</v>
      </c>
    </row>
    <row r="1514" spans="1:18" x14ac:dyDescent="0.3">
      <c r="A1514" s="13" t="s">
        <v>116</v>
      </c>
      <c r="B1514" s="13" t="str">
        <f>IFERROR(VLOOKUP(A1514,'Base ATP'!$1:$1048576,3,0),"")</f>
        <v>KIA</v>
      </c>
      <c r="C1514" s="28" t="str">
        <f>IFERROR(VLOOKUP(A1514,'Base ATP'!$1:$1048576,4,0),"")</f>
        <v>SPORTAGE</v>
      </c>
      <c r="D1514" s="24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>IFERROR(IF($F1514="ALTA",$D1514*1.03,
IF($F1514="MEDIA",$D1514*1,
IF($F1514="BAJA",$D1514*0.92,
IF($F1514="LIQUIDAR",_xlfn.XLOOKUP(A1514,Rotación!$A:$A,Rotación!$O:$O,0,0,-1),"")))),"")</f>
        <v>2523835</v>
      </c>
      <c r="H1514" s="13">
        <f>IFERROR(IF($F1514="ALTA",$D1514*1,
IF($F1514="MEDIA",$D1514*0.97,
IF($F1514="BAJA",$D1514*0.9,
IF($F1514="LIQUIDAR",_xlfn.XLOOKUP(A1514,Rotación!$A:$A,Rotación!$O:$O,0,0,-1),"")))),"")</f>
        <v>2523835</v>
      </c>
      <c r="I1514" s="13">
        <f>IFERROR(IF($F1514="ALTA",$D1514*0.97,
IF($F1514="MEDIA",$D1514*0.94,
IF($F1514="BAJA",$D1514*0.87,
IF($F1514="LIQUIDAR",_xlfn.XLOOKUP(A1514,Rotación!$A:$A,Rotación!$O:$O,0,0,-1),"")))),"")</f>
        <v>2523835</v>
      </c>
      <c r="J1514" s="13">
        <f>IFERROR(IF($F1514="ALTA",$D1514*0.94,
IF($F1514="MEDIA",$D1514*0.9,
IF($F1514="BAJA",$D1514*0.85,
IF($F1514="LIQUIDAR",_xlfn.XLOOKUP(A1514,Rotación!$A:$A,Rotación!$O:$O,0,0,-1),"")))),"")</f>
        <v>2523835</v>
      </c>
      <c r="K1514" s="13">
        <f>_xlfn.XLOOKUP(A1514,Rotación!$A:$A,Rotación!$P:$P,"",0,-1)</f>
        <v>8490000</v>
      </c>
      <c r="L1514" s="25">
        <f t="shared" si="98"/>
        <v>-210000</v>
      </c>
      <c r="M1514" s="26">
        <f t="shared" si="99"/>
        <v>0.29009597701149425</v>
      </c>
      <c r="N1514" s="22">
        <f>IFERROR(VLOOKUP(A1514,'Base ATR'!$1:$1048576,2,0),"")</f>
        <v>43908.779166666667</v>
      </c>
      <c r="O1514" s="23">
        <f t="shared" ca="1" si="96"/>
        <v>2317.2208333333328</v>
      </c>
      <c r="P1514" t="str">
        <f t="shared" si="97"/>
        <v>BAJO MERCADO</v>
      </c>
      <c r="Q1514" s="13"/>
      <c r="R1514" t="e">
        <f>VLOOKUP(A1514,FORMULA!A:A,1,0)</f>
        <v>#N/A</v>
      </c>
    </row>
    <row r="1515" spans="1:18" x14ac:dyDescent="0.3">
      <c r="A1515" s="13" t="s">
        <v>209</v>
      </c>
      <c r="B1515" s="13" t="str">
        <f>IFERROR(VLOOKUP(A1515,'Base ATP'!$1:$1048576,3,0),"")</f>
        <v>CHEVROLET</v>
      </c>
      <c r="C1515" s="28" t="str">
        <f>IFERROR(VLOOKUP(A1515,'Base ATP'!$1:$1048576,4,0),"")</f>
        <v>ALL NEW TRACKER</v>
      </c>
      <c r="D1515" s="24">
        <v>10800000</v>
      </c>
      <c r="E1515" s="13" t="str">
        <f>_xlfn.XLOOKUP(A1515,Rotación!$A:$A,Rotación!$O:$O,"",0,-1)</f>
        <v/>
      </c>
      <c r="F1515" s="13" t="e">
        <f>IF(_xlfn.XLOOKUP(A1515,Rotación!A:A,Rotación!K:K)&lt;=30,"ALTA",
IF(_xlfn.XLOOKUP(A1515,Rotación!A:A,Rotación!K:K)&lt;=60,"MEDIA",
IF(_xlfn.XLOOKUP(A1515,Rotación!A:A,Rotación!K:K)&lt;=90,"BAJA",
"LIQUIDAR")))</f>
        <v>#N/A</v>
      </c>
      <c r="G1515" s="13" t="str">
        <f>IFERROR(IF($F1515="ALTA",$D1515*1.03,
IF($F1515="MEDIA",$D1515*1,
IF($F1515="BAJA",$D1515*0.92,
IF($F1515="LIQUIDAR",_xlfn.XLOOKUP(A1515,Rotación!$A:$A,Rotación!$O:$O,0,0,-1),"")))),"")</f>
        <v/>
      </c>
      <c r="H1515" s="13" t="str">
        <f>IFERROR(IF($F1515="ALTA",$D1515*1,
IF($F1515="MEDIA",$D1515*0.97,
IF($F1515="BAJA",$D1515*0.9,
IF($F1515="LIQUIDAR",_xlfn.XLOOKUP(A1515,Rotación!$A:$A,Rotación!$O:$O,0,0,-1),"")))),"")</f>
        <v/>
      </c>
      <c r="I1515" s="13" t="str">
        <f>IFERROR(IF($F1515="ALTA",$D1515*0.97,
IF($F1515="MEDIA",$D1515*0.94,
IF($F1515="BAJA",$D1515*0.87,
IF($F1515="LIQUIDAR",_xlfn.XLOOKUP(A1515,Rotación!$A:$A,Rotación!$O:$O,0,0,-1),"")))),"")</f>
        <v/>
      </c>
      <c r="J1515" s="13" t="str">
        <f>IFERROR(IF($F1515="ALTA",$D1515*0.94,
IF($F1515="MEDIA",$D1515*0.9,
IF($F1515="BAJA",$D1515*0.85,
IF($F1515="LIQUIDAR",_xlfn.XLOOKUP(A1515,Rotación!$A:$A,Rotación!$O:$O,0,0,-1),"")))),"")</f>
        <v/>
      </c>
      <c r="K1515" s="13" t="str">
        <f>_xlfn.XLOOKUP(A1515,Rotación!$A:$A,Rotación!$P:$P,"",0,-1)</f>
        <v/>
      </c>
      <c r="L1515" s="25" t="e">
        <f t="shared" si="98"/>
        <v>#VALUE!</v>
      </c>
      <c r="M1515" s="26" t="e">
        <f t="shared" si="99"/>
        <v>#VALUE!</v>
      </c>
      <c r="N1515" s="22">
        <f>IFERROR(VLOOKUP(A1515,'Base ATR'!$1:$1048576,2,0),"")</f>
        <v>45807.729166666664</v>
      </c>
      <c r="O1515" s="23">
        <f t="shared" ca="1" si="96"/>
        <v>418.27083333333576</v>
      </c>
      <c r="P1515" t="str">
        <f t="shared" si="97"/>
        <v>SOBRE MERCADO</v>
      </c>
      <c r="Q1515" s="13"/>
      <c r="R1515" t="e">
        <f>VLOOKUP(A1515,FORMULA!A:A,1,0)</f>
        <v>#N/A</v>
      </c>
    </row>
    <row r="1516" spans="1:18" x14ac:dyDescent="0.3">
      <c r="A1516" s="13" t="s">
        <v>5383</v>
      </c>
      <c r="B1516" s="13" t="str">
        <f>IFERROR(VLOOKUP(A1516,'Base ATP'!$1:$1048576,3,0),"")</f>
        <v>CHERY</v>
      </c>
      <c r="C1516" s="28" t="str">
        <f>IFERROR(VLOOKUP(A1516,'Base ATP'!$1:$1048576,4,0),"")</f>
        <v>TIGGO 7 PRO</v>
      </c>
      <c r="D1516" s="24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>IFERROR(IF($F1516="ALTA",$D1516*1.03,
IF($F1516="MEDIA",$D1516*1,
IF($F1516="BAJA",$D1516*0.92,
IF($F1516="LIQUIDAR",_xlfn.XLOOKUP(A1516,Rotación!$A:$A,Rotación!$O:$O,0,0,-1),"")))),"")</f>
        <v>10276030</v>
      </c>
      <c r="H1516" s="13">
        <f>IFERROR(IF($F1516="ALTA",$D1516*1,
IF($F1516="MEDIA",$D1516*0.97,
IF($F1516="BAJA",$D1516*0.9,
IF($F1516="LIQUIDAR",_xlfn.XLOOKUP(A1516,Rotación!$A:$A,Rotación!$O:$O,0,0,-1),"")))),"")</f>
        <v>10276030</v>
      </c>
      <c r="I1516" s="13">
        <f>IFERROR(IF($F1516="ALTA",$D1516*0.97,
IF($F1516="MEDIA",$D1516*0.94,
IF($F1516="BAJA",$D1516*0.87,
IF($F1516="LIQUIDAR",_xlfn.XLOOKUP(A1516,Rotación!$A:$A,Rotación!$O:$O,0,0,-1),"")))),"")</f>
        <v>10276030</v>
      </c>
      <c r="J1516" s="13">
        <f>IFERROR(IF($F1516="ALTA",$D1516*0.94,
IF($F1516="MEDIA",$D1516*0.9,
IF($F1516="BAJA",$D1516*0.85,
IF($F1516="LIQUIDAR",_xlfn.XLOOKUP(A1516,Rotación!$A:$A,Rotación!$O:$O,0,0,-1),"")))),"")</f>
        <v>10276030</v>
      </c>
      <c r="K1516" s="13">
        <f>_xlfn.XLOOKUP(A1516,Rotación!$A:$A,Rotación!$P:$P,"",0,-1)</f>
        <v>11990000</v>
      </c>
      <c r="L1516" s="25">
        <f t="shared" si="98"/>
        <v>190000</v>
      </c>
      <c r="M1516" s="26">
        <f t="shared" si="99"/>
        <v>0.87085000000000001</v>
      </c>
      <c r="N1516" s="22">
        <f>IFERROR(VLOOKUP(A1516,'Base ATR'!$1:$1048576,2,0),"")</f>
        <v>46051.561111111114</v>
      </c>
      <c r="O1516" s="23">
        <f t="shared" ca="1" si="96"/>
        <v>174.43888888888614</v>
      </c>
      <c r="P1516" t="str">
        <f t="shared" si="97"/>
        <v>SOBRE MERCADO</v>
      </c>
      <c r="Q1516" s="13"/>
      <c r="R1516" t="e">
        <f>VLOOKUP(A1516,FORMULA!A:A,1,0)</f>
        <v>#N/A</v>
      </c>
    </row>
    <row r="1517" spans="1:18" x14ac:dyDescent="0.3">
      <c r="A1517" s="13" t="s">
        <v>159</v>
      </c>
      <c r="B1517" s="13" t="str">
        <f>IFERROR(VLOOKUP(A1517,'Base ATP'!$1:$1048576,3,0),"")</f>
        <v>NISSAN</v>
      </c>
      <c r="C1517" s="28" t="str">
        <f>IFERROR(VLOOKUP(A1517,'Base ATP'!$1:$1048576,4,0),"")</f>
        <v>VERSA</v>
      </c>
      <c r="D1517" s="24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>IFERROR(IF($F1517="ALTA",$D1517*1.03,
IF($F1517="MEDIA",$D1517*1,
IF($F1517="BAJA",$D1517*0.92,
IF($F1517="LIQUIDAR",_xlfn.XLOOKUP(A1517,Rotación!$A:$A,Rotación!$O:$O,0,0,-1),"")))),"")</f>
        <v>7941530</v>
      </c>
      <c r="H1517" s="13">
        <f>IFERROR(IF($F1517="ALTA",$D1517*1,
IF($F1517="MEDIA",$D1517*0.97,
IF($F1517="BAJA",$D1517*0.9,
IF($F1517="LIQUIDAR",_xlfn.XLOOKUP(A1517,Rotación!$A:$A,Rotación!$O:$O,0,0,-1),"")))),"")</f>
        <v>7941530</v>
      </c>
      <c r="I1517" s="13">
        <f>IFERROR(IF($F1517="ALTA",$D1517*0.97,
IF($F1517="MEDIA",$D1517*0.94,
IF($F1517="BAJA",$D1517*0.87,
IF($F1517="LIQUIDAR",_xlfn.XLOOKUP(A1517,Rotación!$A:$A,Rotación!$O:$O,0,0,-1),"")))),"")</f>
        <v>7941530</v>
      </c>
      <c r="J1517" s="13">
        <f>IFERROR(IF($F1517="ALTA",$D1517*0.94,
IF($F1517="MEDIA",$D1517*0.9,
IF($F1517="BAJA",$D1517*0.85,
IF($F1517="LIQUIDAR",_xlfn.XLOOKUP(A1517,Rotación!$A:$A,Rotación!$O:$O,0,0,-1),"")))),"")</f>
        <v>7941530</v>
      </c>
      <c r="K1517" s="13">
        <f>_xlfn.XLOOKUP(A1517,Rotación!$A:$A,Rotación!$P:$P,"",0,-1)</f>
        <v>9790000</v>
      </c>
      <c r="L1517" s="25">
        <f t="shared" si="98"/>
        <v>-10000</v>
      </c>
      <c r="M1517" s="26">
        <f t="shared" si="99"/>
        <v>0.81036020408163267</v>
      </c>
      <c r="N1517" s="22">
        <f>IFERROR(VLOOKUP(A1517,'Base ATR'!$1:$1048576,2,0),"")</f>
        <v>45861.572916666664</v>
      </c>
      <c r="O1517" s="23">
        <f t="shared" ca="1" si="96"/>
        <v>364.42708333333576</v>
      </c>
      <c r="P1517" t="str">
        <f t="shared" si="97"/>
        <v>BAJO MERCADO</v>
      </c>
      <c r="Q1517" s="13"/>
      <c r="R1517" t="e">
        <f>VLOOKUP(A1517,FORMULA!A:A,1,0)</f>
        <v>#N/A</v>
      </c>
    </row>
    <row r="1518" spans="1:18" x14ac:dyDescent="0.3">
      <c r="A1518" s="13" t="s">
        <v>300</v>
      </c>
      <c r="B1518" s="13" t="str">
        <f>IFERROR(VLOOKUP(A1518,'Base ATP'!$1:$1048576,3,0),"")</f>
        <v>FORD</v>
      </c>
      <c r="C1518" s="28" t="str">
        <f>IFERROR(VLOOKUP(A1518,'Base ATP'!$1:$1048576,4,0),"")</f>
        <v>EDGE</v>
      </c>
      <c r="D1518" s="24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>IFERROR(IF($F1518="ALTA",$D1518*1.03,
IF($F1518="MEDIA",$D1518*1,
IF($F1518="BAJA",$D1518*0.92,
IF($F1518="LIQUIDAR",_xlfn.XLOOKUP(A1518,Rotación!$A:$A,Rotación!$O:$O,0,0,-1),"")))),"")</f>
        <v>34699880</v>
      </c>
      <c r="H1518" s="13">
        <f>IFERROR(IF($F1518="ALTA",$D1518*1,
IF($F1518="MEDIA",$D1518*0.97,
IF($F1518="BAJA",$D1518*0.9,
IF($F1518="LIQUIDAR",_xlfn.XLOOKUP(A1518,Rotación!$A:$A,Rotación!$O:$O,0,0,-1),"")))),"")</f>
        <v>34699880</v>
      </c>
      <c r="I1518" s="13">
        <f>IFERROR(IF($F1518="ALTA",$D1518*0.97,
IF($F1518="MEDIA",$D1518*0.94,
IF($F1518="BAJA",$D1518*0.87,
IF($F1518="LIQUIDAR",_xlfn.XLOOKUP(A1518,Rotación!$A:$A,Rotación!$O:$O,0,0,-1),"")))),"")</f>
        <v>34699880</v>
      </c>
      <c r="J1518" s="13">
        <f>IFERROR(IF($F1518="ALTA",$D1518*0.94,
IF($F1518="MEDIA",$D1518*0.9,
IF($F1518="BAJA",$D1518*0.85,
IF($F1518="LIQUIDAR",_xlfn.XLOOKUP(A1518,Rotación!$A:$A,Rotación!$O:$O,0,0,-1),"")))),"")</f>
        <v>34699880</v>
      </c>
      <c r="K1518" s="13">
        <f>_xlfn.XLOOKUP(A1518,Rotación!$A:$A,Rotación!$P:$P,"",0,-1)</f>
        <v>27990000</v>
      </c>
      <c r="L1518" s="25">
        <f t="shared" si="98"/>
        <v>2590000</v>
      </c>
      <c r="M1518" s="26">
        <f t="shared" si="99"/>
        <v>1.3661370078740158</v>
      </c>
      <c r="N1518" s="22">
        <f>IFERROR(VLOOKUP(A1518,'Base ATR'!$1:$1048576,2,0),"")</f>
        <v>45421.742361111108</v>
      </c>
      <c r="O1518" s="23">
        <f t="shared" ca="1" si="96"/>
        <v>804.25763888889196</v>
      </c>
      <c r="P1518" t="str">
        <f t="shared" si="97"/>
        <v>SOBRE MERCADO</v>
      </c>
      <c r="Q1518" s="13"/>
      <c r="R1518" t="e">
        <f>VLOOKUP(A1518,FORMULA!A:A,1,0)</f>
        <v>#N/A</v>
      </c>
    </row>
    <row r="1519" spans="1:18" x14ac:dyDescent="0.3">
      <c r="A1519" s="13" t="s">
        <v>162</v>
      </c>
      <c r="B1519" s="13" t="str">
        <f>IFERROR(VLOOKUP(A1519,'Base ATP'!$1:$1048576,3,0),"")</f>
        <v>JAECOO</v>
      </c>
      <c r="C1519" s="28">
        <f>IFERROR(VLOOKUP(A1519,'Base ATP'!$1:$1048576,4,0),"")</f>
        <v>7</v>
      </c>
      <c r="D1519" s="24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>IFERROR(IF($F1519="ALTA",$D1519*1.03,
IF($F1519="MEDIA",$D1519*1,
IF($F1519="BAJA",$D1519*0.92,
IF($F1519="LIQUIDAR",_xlfn.XLOOKUP(A1519,Rotación!$A:$A,Rotación!$O:$O,0,0,-1),"")))),"")</f>
        <v>15858530</v>
      </c>
      <c r="H1519" s="13">
        <f>IFERROR(IF($F1519="ALTA",$D1519*1,
IF($F1519="MEDIA",$D1519*0.97,
IF($F1519="BAJA",$D1519*0.9,
IF($F1519="LIQUIDAR",_xlfn.XLOOKUP(A1519,Rotación!$A:$A,Rotación!$O:$O,0,0,-1),"")))),"")</f>
        <v>15858530</v>
      </c>
      <c r="I1519" s="13">
        <f>IFERROR(IF($F1519="ALTA",$D1519*0.97,
IF($F1519="MEDIA",$D1519*0.94,
IF($F1519="BAJA",$D1519*0.87,
IF($F1519="LIQUIDAR",_xlfn.XLOOKUP(A1519,Rotación!$A:$A,Rotación!$O:$O,0,0,-1),"")))),"")</f>
        <v>15858530</v>
      </c>
      <c r="J1519" s="13">
        <f>IFERROR(IF($F1519="ALTA",$D1519*0.94,
IF($F1519="MEDIA",$D1519*0.9,
IF($F1519="BAJA",$D1519*0.85,
IF($F1519="LIQUIDAR",_xlfn.XLOOKUP(A1519,Rotación!$A:$A,Rotación!$O:$O,0,0,-1),"")))),"")</f>
        <v>15858530</v>
      </c>
      <c r="K1519" s="13">
        <f>_xlfn.XLOOKUP(A1519,Rotación!$A:$A,Rotación!$P:$P,"",0,-1)</f>
        <v>16490000</v>
      </c>
      <c r="L1519" s="25">
        <f t="shared" si="98"/>
        <v>-1210000</v>
      </c>
      <c r="M1519" s="26">
        <f t="shared" si="99"/>
        <v>0.89596214689265541</v>
      </c>
      <c r="N1519" s="22">
        <f>IFERROR(VLOOKUP(A1519,'Base ATR'!$1:$1048576,2,0),"")</f>
        <v>45965.739583333336</v>
      </c>
      <c r="O1519" s="23">
        <f t="shared" ca="1" si="96"/>
        <v>260.26041666666424</v>
      </c>
      <c r="P1519" t="str">
        <f t="shared" si="97"/>
        <v>BAJO MERCADO</v>
      </c>
      <c r="Q1519" s="13"/>
      <c r="R1519" t="e">
        <f>VLOOKUP(A1519,FORMULA!A:A,1,0)</f>
        <v>#N/A</v>
      </c>
    </row>
    <row r="1520" spans="1:18" x14ac:dyDescent="0.3">
      <c r="A1520" s="13" t="s">
        <v>91</v>
      </c>
      <c r="B1520" s="13" t="str">
        <f>IFERROR(VLOOKUP(A1520,'Base ATP'!$1:$1048576,3,0),"")</f>
        <v>CHEVROLET</v>
      </c>
      <c r="C1520" s="28" t="str">
        <f>IFERROR(VLOOKUP(A1520,'Base ATP'!$1:$1048576,4,0),"")</f>
        <v>CAPTIVA 6</v>
      </c>
      <c r="D1520" s="24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>IFERROR(IF($F1520="ALTA",$D1520*1.03,
IF($F1520="MEDIA",$D1520*1,
IF($F1520="BAJA",$D1520*0.92,
IF($F1520="LIQUIDAR",_xlfn.XLOOKUP(A1520,Rotación!$A:$A,Rotación!$O:$O,0,0,-1),"")))),"")</f>
        <v>7535530</v>
      </c>
      <c r="H1520" s="13">
        <f>IFERROR(IF($F1520="ALTA",$D1520*1,
IF($F1520="MEDIA",$D1520*0.97,
IF($F1520="BAJA",$D1520*0.9,
IF($F1520="LIQUIDAR",_xlfn.XLOOKUP(A1520,Rotación!$A:$A,Rotación!$O:$O,0,0,-1),"")))),"")</f>
        <v>7535530</v>
      </c>
      <c r="I1520" s="13">
        <f>IFERROR(IF($F1520="ALTA",$D1520*0.97,
IF($F1520="MEDIA",$D1520*0.94,
IF($F1520="BAJA",$D1520*0.87,
IF($F1520="LIQUIDAR",_xlfn.XLOOKUP(A1520,Rotación!$A:$A,Rotación!$O:$O,0,0,-1),"")))),"")</f>
        <v>7535530</v>
      </c>
      <c r="J1520" s="13">
        <f>IFERROR(IF($F1520="ALTA",$D1520*0.94,
IF($F1520="MEDIA",$D1520*0.9,
IF($F1520="BAJA",$D1520*0.85,
IF($F1520="LIQUIDAR",_xlfn.XLOOKUP(A1520,Rotación!$A:$A,Rotación!$O:$O,0,0,-1),"")))),"")</f>
        <v>7535530</v>
      </c>
      <c r="K1520" s="13">
        <f>_xlfn.XLOOKUP(A1520,Rotación!$A:$A,Rotación!$P:$P,"",0,-1)</f>
        <v>9590000</v>
      </c>
      <c r="L1520" s="25">
        <f t="shared" si="98"/>
        <v>690000</v>
      </c>
      <c r="M1520" s="26">
        <f t="shared" si="99"/>
        <v>0.84668876404494386</v>
      </c>
      <c r="N1520" s="22">
        <f>IFERROR(VLOOKUP(A1520,'Base ATR'!$1:$1048576,2,0),"")</f>
        <v>45894.435416666667</v>
      </c>
      <c r="O1520" s="23">
        <f t="shared" ca="1" si="96"/>
        <v>331.56458333333285</v>
      </c>
      <c r="P1520" t="str">
        <f t="shared" si="97"/>
        <v>SOBRE MERCADO</v>
      </c>
      <c r="Q1520" s="13"/>
      <c r="R1520" t="e">
        <f>VLOOKUP(A1520,FORMULA!A:A,1,0)</f>
        <v>#N/A</v>
      </c>
    </row>
    <row r="1521" spans="1:18" x14ac:dyDescent="0.3">
      <c r="A1521" s="13" t="s">
        <v>8638</v>
      </c>
      <c r="B1521" s="13" t="str">
        <f>IFERROR(VLOOKUP(A1521,'Base ATP'!$1:$1048576,3,0),"")</f>
        <v/>
      </c>
      <c r="C1521" s="28" t="str">
        <f>IFERROR(VLOOKUP(A1521,'Base ATP'!$1:$1048576,4,0),"")</f>
        <v/>
      </c>
      <c r="D1521" s="13" t="s">
        <v>10148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>
        <f>IFERROR(IF($F1521="ALTA",$D1521*1.03,
IF($F1521="MEDIA",$D1521*1,
IF($F1521="BAJA",$D1521*0.92,
IF($F1521="LIQUIDAR",_xlfn.XLOOKUP(A1521,Rotación!$A:$A,Rotación!$O:$O,0,0,-1),"")))),"")</f>
        <v>3198702</v>
      </c>
      <c r="H1521" s="13">
        <f>IFERROR(IF($F1521="ALTA",$D1521*1,
IF($F1521="MEDIA",$D1521*0.97,
IF($F1521="BAJA",$D1521*0.9,
IF($F1521="LIQUIDAR",_xlfn.XLOOKUP(A1521,Rotación!$A:$A,Rotación!$O:$O,0,0,-1),"")))),"")</f>
        <v>3198702</v>
      </c>
      <c r="I1521" s="13">
        <f>IFERROR(IF($F1521="ALTA",$D1521*0.97,
IF($F1521="MEDIA",$D1521*0.94,
IF($F1521="BAJA",$D1521*0.87,
IF($F1521="LIQUIDAR",_xlfn.XLOOKUP(A1521,Rotación!$A:$A,Rotación!$O:$O,0,0,-1),"")))),"")</f>
        <v>3198702</v>
      </c>
      <c r="J1521" s="13">
        <f>IFERROR(IF($F1521="ALTA",$D1521*0.94,
IF($F1521="MEDIA",$D1521*0.9,
IF($F1521="BAJA",$D1521*0.85,
IF($F1521="LIQUIDAR",_xlfn.XLOOKUP(A1521,Rotación!$A:$A,Rotación!$O:$O,0,0,-1),"")))),"")</f>
        <v>3198702</v>
      </c>
      <c r="K1521" s="13">
        <f>_xlfn.XLOOKUP(A1521,Rotación!$A:$A,Rotación!$P:$P,"",0,-1)</f>
        <v>4867100</v>
      </c>
      <c r="L1521" s="25" t="e">
        <f t="shared" si="98"/>
        <v>#VALUE!</v>
      </c>
      <c r="M1521" s="26" t="e">
        <f t="shared" si="99"/>
        <v>#VALUE!</v>
      </c>
      <c r="N1521" s="22" t="str">
        <f>IFERROR(VLOOKUP(A1521,'Base ATR'!$1:$1048576,2,0),"")</f>
        <v/>
      </c>
      <c r="O1521" s="23" t="str">
        <f t="shared" ca="1" si="96"/>
        <v/>
      </c>
      <c r="P1521" t="str">
        <f t="shared" si="97"/>
        <v/>
      </c>
      <c r="Q1521" s="13"/>
      <c r="R1521" t="e">
        <f>VLOOKUP(A1521,FORMULA!A:A,1,0)</f>
        <v>#N/A</v>
      </c>
    </row>
    <row r="1522" spans="1:18" x14ac:dyDescent="0.3">
      <c r="A1522" s="13" t="s">
        <v>126</v>
      </c>
      <c r="B1522" s="13" t="str">
        <f>IFERROR(VLOOKUP(A1522,'Base ATP'!$1:$1048576,3,0),"")</f>
        <v>CHEVROLET</v>
      </c>
      <c r="C1522" s="28" t="str">
        <f>IFERROR(VLOOKUP(A1522,'Base ATP'!$1:$1048576,4,0),"")</f>
        <v>SILVERADO</v>
      </c>
      <c r="D1522" s="24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>IFERROR(IF($F1522="ALTA",$D1522*1.03,
IF($F1522="MEDIA",$D1522*1,
IF($F1522="BAJA",$D1522*0.92,
IF($F1522="LIQUIDAR",_xlfn.XLOOKUP(A1522,Rotación!$A:$A,Rotación!$O:$O,0,0,-1),"")))),"")</f>
        <v>48846030</v>
      </c>
      <c r="H1522" s="13">
        <f>IFERROR(IF($F1522="ALTA",$D1522*1,
IF($F1522="MEDIA",$D1522*0.97,
IF($F1522="BAJA",$D1522*0.9,
IF($F1522="LIQUIDAR",_xlfn.XLOOKUP(A1522,Rotación!$A:$A,Rotación!$O:$O,0,0,-1),"")))),"")</f>
        <v>48846030</v>
      </c>
      <c r="I1522" s="13">
        <f>IFERROR(IF($F1522="ALTA",$D1522*0.97,
IF($F1522="MEDIA",$D1522*0.94,
IF($F1522="BAJA",$D1522*0.87,
IF($F1522="LIQUIDAR",_xlfn.XLOOKUP(A1522,Rotación!$A:$A,Rotación!$O:$O,0,0,-1),"")))),"")</f>
        <v>48846030</v>
      </c>
      <c r="J1522" s="13">
        <f>IFERROR(IF($F1522="ALTA",$D1522*0.94,
IF($F1522="MEDIA",$D1522*0.9,
IF($F1522="BAJA",$D1522*0.85,
IF($F1522="LIQUIDAR",_xlfn.XLOOKUP(A1522,Rotación!$A:$A,Rotación!$O:$O,0,0,-1),"")))),"")</f>
        <v>48846030</v>
      </c>
      <c r="K1522" s="13">
        <f>_xlfn.XLOOKUP(A1522,Rotación!$A:$A,Rotación!$P:$P,"",0,-1)</f>
        <v>49990000</v>
      </c>
      <c r="L1522" s="25">
        <f t="shared" si="98"/>
        <v>3290000</v>
      </c>
      <c r="M1522" s="26">
        <f t="shared" si="99"/>
        <v>1.0459535331905783</v>
      </c>
      <c r="N1522" s="22">
        <f>IFERROR(VLOOKUP(A1522,'Base ATR'!$1:$1048576,2,0),"")</f>
        <v>45609.688194444447</v>
      </c>
      <c r="O1522" s="23">
        <f t="shared" ca="1" si="96"/>
        <v>616.31180555555329</v>
      </c>
      <c r="P1522" t="str">
        <f t="shared" si="97"/>
        <v>SOBRE MERCADO</v>
      </c>
      <c r="Q1522" s="13"/>
      <c r="R1522" t="e">
        <f>VLOOKUP(A1522,FORMULA!A:A,1,0)</f>
        <v>#N/A</v>
      </c>
    </row>
    <row r="1523" spans="1:18" x14ac:dyDescent="0.3">
      <c r="A1523" s="13" t="s">
        <v>117</v>
      </c>
      <c r="B1523" s="13" t="str">
        <f>IFERROR(VLOOKUP(A1523,'Base ATP'!$1:$1048576,3,0),"")</f>
        <v>PEUGEOT</v>
      </c>
      <c r="C1523" s="28" t="str">
        <f>IFERROR(VLOOKUP(A1523,'Base ATP'!$1:$1048576,4,0),"")</f>
        <v>NUEVO 3008</v>
      </c>
      <c r="D1523" s="24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>IFERROR(IF($F1523="ALTA",$D1523*1.03,
IF($F1523="MEDIA",$D1523*1,
IF($F1523="BAJA",$D1523*0.92,
IF($F1523="LIQUIDAR",_xlfn.XLOOKUP(A1523,Rotación!$A:$A,Rotación!$O:$O,0,0,-1),"")))),"")</f>
        <v>12407530</v>
      </c>
      <c r="H1523" s="13">
        <f>IFERROR(IF($F1523="ALTA",$D1523*1,
IF($F1523="MEDIA",$D1523*0.97,
IF($F1523="BAJA",$D1523*0.9,
IF($F1523="LIQUIDAR",_xlfn.XLOOKUP(A1523,Rotación!$A:$A,Rotación!$O:$O,0,0,-1),"")))),"")</f>
        <v>12407530</v>
      </c>
      <c r="I1523" s="13">
        <f>IFERROR(IF($F1523="ALTA",$D1523*0.97,
IF($F1523="MEDIA",$D1523*0.94,
IF($F1523="BAJA",$D1523*0.87,
IF($F1523="LIQUIDAR",_xlfn.XLOOKUP(A1523,Rotación!$A:$A,Rotación!$O:$O,0,0,-1),"")))),"")</f>
        <v>12407530</v>
      </c>
      <c r="J1523" s="13">
        <f>IFERROR(IF($F1523="ALTA",$D1523*0.94,
IF($F1523="MEDIA",$D1523*0.9,
IF($F1523="BAJA",$D1523*0.85,
IF($F1523="LIQUIDAR",_xlfn.XLOOKUP(A1523,Rotación!$A:$A,Rotación!$O:$O,0,0,-1),"")))),"")</f>
        <v>12407530</v>
      </c>
      <c r="K1523" s="13">
        <f>_xlfn.XLOOKUP(A1523,Rotación!$A:$A,Rotación!$P:$P,"",0,-1)</f>
        <v>13990000</v>
      </c>
      <c r="L1523" s="25">
        <f t="shared" si="98"/>
        <v>190000</v>
      </c>
      <c r="M1523" s="26">
        <f t="shared" si="99"/>
        <v>0.89909637681159416</v>
      </c>
      <c r="N1523" s="22">
        <f>IFERROR(VLOOKUP(A1523,'Base ATR'!$1:$1048576,2,0),"")</f>
        <v>45927.554861111108</v>
      </c>
      <c r="O1523" s="23">
        <f t="shared" ca="1" si="96"/>
        <v>298.44513888889196</v>
      </c>
      <c r="P1523" t="str">
        <f t="shared" si="97"/>
        <v>SOBRE MERCADO</v>
      </c>
      <c r="Q1523" s="13"/>
      <c r="R1523" t="e">
        <f>VLOOKUP(A1523,FORMULA!A:A,1,0)</f>
        <v>#N/A</v>
      </c>
    </row>
    <row r="1524" spans="1:18" x14ac:dyDescent="0.3">
      <c r="A1524" s="13" t="s">
        <v>253</v>
      </c>
      <c r="B1524" s="13" t="str">
        <f>IFERROR(VLOOKUP(A1524,'Base ATP'!$1:$1048576,3,0),"")</f>
        <v>CITROEN</v>
      </c>
      <c r="C1524" s="28" t="str">
        <f>IFERROR(VLOOKUP(A1524,'Base ATP'!$1:$1048576,4,0),"")</f>
        <v>C3 AIRCROSS NEW</v>
      </c>
      <c r="D1524" s="24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BAJA</v>
      </c>
      <c r="G1524" s="13">
        <f>IFERROR(IF($F1524="ALTA",$D1524*1.03,
IF($F1524="MEDIA",$D1524*1,
IF($F1524="BAJA",$D1524*0.92,
IF($F1524="LIQUIDAR",_xlfn.XLOOKUP(A1524,Rotación!$A:$A,Rotación!$O:$O,0,0,-1),"")))),"")</f>
        <v>8096000</v>
      </c>
      <c r="H1524" s="13">
        <f>IFERROR(IF($F1524="ALTA",$D1524*1,
IF($F1524="MEDIA",$D1524*0.97,
IF($F1524="BAJA",$D1524*0.9,
IF($F1524="LIQUIDAR",_xlfn.XLOOKUP(A1524,Rotación!$A:$A,Rotación!$O:$O,0,0,-1),"")))),"")</f>
        <v>7920000</v>
      </c>
      <c r="I1524" s="13">
        <f>IFERROR(IF($F1524="ALTA",$D1524*0.97,
IF($F1524="MEDIA",$D1524*0.94,
IF($F1524="BAJA",$D1524*0.87,
IF($F1524="LIQUIDAR",_xlfn.XLOOKUP(A1524,Rotación!$A:$A,Rotación!$O:$O,0,0,-1),"")))),"")</f>
        <v>7656000</v>
      </c>
      <c r="J1524" s="13">
        <f>IFERROR(IF($F1524="ALTA",$D1524*0.94,
IF($F1524="MEDIA",$D1524*0.9,
IF($F1524="BAJA",$D1524*0.85,
IF($F1524="LIQUIDAR",_xlfn.XLOOKUP(A1524,Rotación!$A:$A,Rotación!$O:$O,0,0,-1),"")))),"")</f>
        <v>7480000</v>
      </c>
      <c r="K1524" s="13">
        <f>_xlfn.XLOOKUP(A1524,Rotación!$A:$A,Rotación!$P:$P,"",0,-1)</f>
        <v>9290000</v>
      </c>
      <c r="L1524" s="25">
        <f t="shared" si="98"/>
        <v>490000</v>
      </c>
      <c r="M1524" s="26">
        <f t="shared" si="99"/>
        <v>0.97201590909090907</v>
      </c>
      <c r="N1524" s="22">
        <f>IFERROR(VLOOKUP(A1524,'Base ATR'!$1:$1048576,2,0),"")</f>
        <v>45989.711111111108</v>
      </c>
      <c r="O1524" s="23">
        <f t="shared" ca="1" si="96"/>
        <v>236.28888888889196</v>
      </c>
      <c r="P1524" t="str">
        <f t="shared" si="97"/>
        <v>SOBRE MERCADO</v>
      </c>
      <c r="Q1524" s="13"/>
      <c r="R1524" t="e">
        <f>VLOOKUP(A1524,FORMULA!A:A,1,0)</f>
        <v>#N/A</v>
      </c>
    </row>
    <row r="1525" spans="1:18" x14ac:dyDescent="0.3">
      <c r="A1525" s="13" t="s">
        <v>8645</v>
      </c>
      <c r="B1525" s="13" t="str">
        <f>IFERROR(VLOOKUP(A1525,'Base ATP'!$1:$1048576,3,0),"")</f>
        <v/>
      </c>
      <c r="C1525" s="28" t="str">
        <f>IFERROR(VLOOKUP(A1525,'Base ATP'!$1:$1048576,4,0),"")</f>
        <v/>
      </c>
      <c r="D1525" s="13" t="s">
        <v>10149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>
        <f>IFERROR(IF($F1525="ALTA",$D1525*1.03,
IF($F1525="MEDIA",$D1525*1,
IF($F1525="BAJA",$D1525*0.92,
IF($F1525="LIQUIDAR",_xlfn.XLOOKUP(A1525,Rotación!$A:$A,Rotación!$O:$O,0,0,-1),"")))),"")</f>
        <v>4099448</v>
      </c>
      <c r="H1525" s="13">
        <f>IFERROR(IF($F1525="ALTA",$D1525*1,
IF($F1525="MEDIA",$D1525*0.97,
IF($F1525="BAJA",$D1525*0.9,
IF($F1525="LIQUIDAR",_xlfn.XLOOKUP(A1525,Rotación!$A:$A,Rotación!$O:$O,0,0,-1),"")))),"")</f>
        <v>4099448</v>
      </c>
      <c r="I1525" s="13">
        <f>IFERROR(IF($F1525="ALTA",$D1525*0.97,
IF($F1525="MEDIA",$D1525*0.94,
IF($F1525="BAJA",$D1525*0.87,
IF($F1525="LIQUIDAR",_xlfn.XLOOKUP(A1525,Rotación!$A:$A,Rotación!$O:$O,0,0,-1),"")))),"")</f>
        <v>4099448</v>
      </c>
      <c r="J1525" s="13">
        <f>IFERROR(IF($F1525="ALTA",$D1525*0.94,
IF($F1525="MEDIA",$D1525*0.9,
IF($F1525="BAJA",$D1525*0.85,
IF($F1525="LIQUIDAR",_xlfn.XLOOKUP(A1525,Rotación!$A:$A,Rotación!$O:$O,0,0,-1),"")))),"")</f>
        <v>4099448</v>
      </c>
      <c r="K1525" s="13">
        <f>_xlfn.XLOOKUP(A1525,Rotación!$A:$A,Rotación!$P:$P,"",0,-1)</f>
        <v>3490000</v>
      </c>
      <c r="L1525" s="25" t="e">
        <f t="shared" si="98"/>
        <v>#VALUE!</v>
      </c>
      <c r="M1525" s="26" t="e">
        <f t="shared" si="99"/>
        <v>#VALUE!</v>
      </c>
      <c r="N1525" s="22" t="str">
        <f>IFERROR(VLOOKUP(A1525,'Base ATR'!$1:$1048576,2,0),"")</f>
        <v/>
      </c>
      <c r="O1525" s="23" t="str">
        <f t="shared" ca="1" si="96"/>
        <v/>
      </c>
      <c r="P1525" t="str">
        <f t="shared" si="97"/>
        <v/>
      </c>
      <c r="Q1525" s="13"/>
      <c r="R1525" t="e">
        <f>VLOOKUP(A1525,FORMULA!A:A,1,0)</f>
        <v>#N/A</v>
      </c>
    </row>
    <row r="1526" spans="1:18" x14ac:dyDescent="0.3">
      <c r="A1526" s="13" t="s">
        <v>5378</v>
      </c>
      <c r="B1526" s="13" t="str">
        <f>IFERROR(VLOOKUP(A1526,'Base ATP'!$1:$1048576,3,0),"")</f>
        <v>FORD</v>
      </c>
      <c r="C1526" s="28" t="str">
        <f>IFERROR(VLOOKUP(A1526,'Base ATP'!$1:$1048576,4,0),"")</f>
        <v>NUEVA TERRITORY</v>
      </c>
      <c r="D1526" s="24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>IFERROR(IF($F1526="ALTA",$D1526*1.03,
IF($F1526="MEDIA",$D1526*1,
IF($F1526="BAJA",$D1526*0.92,
IF($F1526="LIQUIDAR",_xlfn.XLOOKUP(A1526,Rotación!$A:$A,Rotación!$O:$O,0,0,-1),"")))),"")</f>
        <v/>
      </c>
      <c r="H1526" s="13" t="str">
        <f>IFERROR(IF($F1526="ALTA",$D1526*1,
IF($F1526="MEDIA",$D1526*0.97,
IF($F1526="BAJA",$D1526*0.9,
IF($F1526="LIQUIDAR",_xlfn.XLOOKUP(A1526,Rotación!$A:$A,Rotación!$O:$O,0,0,-1),"")))),"")</f>
        <v/>
      </c>
      <c r="I1526" s="13" t="str">
        <f>IFERROR(IF($F1526="ALTA",$D1526*0.97,
IF($F1526="MEDIA",$D1526*0.94,
IF($F1526="BAJA",$D1526*0.87,
IF($F1526="LIQUIDAR",_xlfn.XLOOKUP(A1526,Rotación!$A:$A,Rotación!$O:$O,0,0,-1),"")))),"")</f>
        <v/>
      </c>
      <c r="J1526" s="13" t="str">
        <f>IFERROR(IF($F1526="ALTA",$D1526*0.94,
IF($F1526="MEDIA",$D1526*0.9,
IF($F1526="BAJA",$D1526*0.85,
IF($F1526="LIQUIDAR",_xlfn.XLOOKUP(A1526,Rotación!$A:$A,Rotación!$O:$O,0,0,-1),"")))),"")</f>
        <v/>
      </c>
      <c r="K1526" s="13" t="str">
        <f>_xlfn.XLOOKUP(A1526,Rotación!$A:$A,Rotación!$P:$P,"",0,-1)</f>
        <v/>
      </c>
      <c r="L1526" s="25" t="e">
        <f t="shared" si="98"/>
        <v>#VALUE!</v>
      </c>
      <c r="M1526" s="26" t="e">
        <f t="shared" si="99"/>
        <v>#VALUE!</v>
      </c>
      <c r="N1526" s="22">
        <f>IFERROR(VLOOKUP(A1526,'Base ATR'!$1:$1048576,2,0),"")</f>
        <v>46066.70416666667</v>
      </c>
      <c r="O1526" s="23">
        <f t="shared" ca="1" si="96"/>
        <v>159.29583333332994</v>
      </c>
      <c r="P1526" t="str">
        <f t="shared" si="97"/>
        <v>SOBRE MERCADO</v>
      </c>
      <c r="Q1526" s="13"/>
      <c r="R1526" t="e">
        <f>VLOOKUP(A1526,FORMULA!A:A,1,0)</f>
        <v>#N/A</v>
      </c>
    </row>
    <row r="1527" spans="1:18" x14ac:dyDescent="0.3">
      <c r="A1527" s="13" t="s">
        <v>128</v>
      </c>
      <c r="B1527" s="13" t="str">
        <f>IFERROR(VLOOKUP(A1527,'Base ATP'!$1:$1048576,3,0),"")</f>
        <v>PEUGEOT</v>
      </c>
      <c r="C1527" s="28" t="str">
        <f>IFERROR(VLOOKUP(A1527,'Base ATP'!$1:$1048576,4,0),"")</f>
        <v>NUEVO 5008</v>
      </c>
      <c r="D1527" s="24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>IFERROR(IF($F1527="ALTA",$D1527*1.03,
IF($F1527="MEDIA",$D1527*1,
IF($F1527="BAJA",$D1527*0.92,
IF($F1527="LIQUIDAR",_xlfn.XLOOKUP(A1527,Rotación!$A:$A,Rotación!$O:$O,0,0,-1),"")))),"")</f>
        <v>21035030</v>
      </c>
      <c r="H1527" s="13">
        <f>IFERROR(IF($F1527="ALTA",$D1527*1,
IF($F1527="MEDIA",$D1527*0.97,
IF($F1527="BAJA",$D1527*0.9,
IF($F1527="LIQUIDAR",_xlfn.XLOOKUP(A1527,Rotación!$A:$A,Rotación!$O:$O,0,0,-1),"")))),"")</f>
        <v>21035030</v>
      </c>
      <c r="I1527" s="13">
        <f>IFERROR(IF($F1527="ALTA",$D1527*0.97,
IF($F1527="MEDIA",$D1527*0.94,
IF($F1527="BAJA",$D1527*0.87,
IF($F1527="LIQUIDAR",_xlfn.XLOOKUP(A1527,Rotación!$A:$A,Rotación!$O:$O,0,0,-1),"")))),"")</f>
        <v>21035030</v>
      </c>
      <c r="J1527" s="13">
        <f>IFERROR(IF($F1527="ALTA",$D1527*0.94,
IF($F1527="MEDIA",$D1527*0.9,
IF($F1527="BAJA",$D1527*0.85,
IF($F1527="LIQUIDAR",_xlfn.XLOOKUP(A1527,Rotación!$A:$A,Rotación!$O:$O,0,0,-1),"")))),"")</f>
        <v>21035030</v>
      </c>
      <c r="K1527" s="13">
        <f>_xlfn.XLOOKUP(A1527,Rotación!$A:$A,Rotación!$P:$P,"",0,-1)</f>
        <v>19990000</v>
      </c>
      <c r="L1527" s="25">
        <f t="shared" si="98"/>
        <v>-3010000</v>
      </c>
      <c r="M1527" s="26">
        <f t="shared" si="99"/>
        <v>0.91456652173913044</v>
      </c>
      <c r="N1527" s="22">
        <f>IFERROR(VLOOKUP(A1527,'Base ATR'!$1:$1048576,2,0),"")</f>
        <v>45866.436111111114</v>
      </c>
      <c r="O1527" s="23">
        <f t="shared" ca="1" si="96"/>
        <v>359.56388888888614</v>
      </c>
      <c r="P1527" t="str">
        <f t="shared" si="97"/>
        <v>BAJO MERCADO</v>
      </c>
      <c r="Q1527" s="13"/>
      <c r="R1527" t="e">
        <f>VLOOKUP(A1527,FORMULA!A:A,1,0)</f>
        <v>#N/A</v>
      </c>
    </row>
    <row r="1528" spans="1:18" x14ac:dyDescent="0.3">
      <c r="A1528" s="13" t="s">
        <v>297</v>
      </c>
      <c r="B1528" s="13" t="str">
        <f>IFERROR(VLOOKUP(A1528,'Base ATP'!$1:$1048576,3,0),"")</f>
        <v>NISSAN</v>
      </c>
      <c r="C1528" s="28" t="str">
        <f>IFERROR(VLOOKUP(A1528,'Base ATP'!$1:$1048576,4,0),"")</f>
        <v>QASHQAI</v>
      </c>
      <c r="D1528" s="24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>IFERROR(IF($F1528="ALTA",$D1528*1.03,
IF($F1528="MEDIA",$D1528*1,
IF($F1528="BAJA",$D1528*0.92,
IF($F1528="LIQUIDAR",_xlfn.XLOOKUP(A1528,Rotación!$A:$A,Rotación!$O:$O,0,0,-1),"")))),"")</f>
        <v>15966967</v>
      </c>
      <c r="H1528" s="13">
        <f>IFERROR(IF($F1528="ALTA",$D1528*1,
IF($F1528="MEDIA",$D1528*0.97,
IF($F1528="BAJA",$D1528*0.9,
IF($F1528="LIQUIDAR",_xlfn.XLOOKUP(A1528,Rotación!$A:$A,Rotación!$O:$O,0,0,-1),"")))),"")</f>
        <v>15966967</v>
      </c>
      <c r="I1528" s="13">
        <f>IFERROR(IF($F1528="ALTA",$D1528*0.97,
IF($F1528="MEDIA",$D1528*0.94,
IF($F1528="BAJA",$D1528*0.87,
IF($F1528="LIQUIDAR",_xlfn.XLOOKUP(A1528,Rotación!$A:$A,Rotación!$O:$O,0,0,-1),"")))),"")</f>
        <v>15966967</v>
      </c>
      <c r="J1528" s="13">
        <f>IFERROR(IF($F1528="ALTA",$D1528*0.94,
IF($F1528="MEDIA",$D1528*0.9,
IF($F1528="BAJA",$D1528*0.85,
IF($F1528="LIQUIDAR",_xlfn.XLOOKUP(A1528,Rotación!$A:$A,Rotación!$O:$O,0,0,-1),"")))),"")</f>
        <v>15966967</v>
      </c>
      <c r="K1528" s="13">
        <f>_xlfn.XLOOKUP(A1528,Rotación!$A:$A,Rotación!$P:$P,"",0,-1)</f>
        <v>17390000</v>
      </c>
      <c r="L1528" s="25">
        <f t="shared" si="98"/>
        <v>190000</v>
      </c>
      <c r="M1528" s="26">
        <f t="shared" si="99"/>
        <v>0.92831203488372094</v>
      </c>
      <c r="N1528" s="22">
        <f>IFERROR(VLOOKUP(A1528,'Base ATR'!$1:$1048576,2,0),"")</f>
        <v>45988.667361111111</v>
      </c>
      <c r="O1528" s="23">
        <f t="shared" ca="1" si="96"/>
        <v>237.33263888888905</v>
      </c>
      <c r="P1528" t="str">
        <f t="shared" si="97"/>
        <v>SOBRE MERCADO</v>
      </c>
      <c r="Q1528" s="13"/>
      <c r="R1528" t="e">
        <f>VLOOKUP(A1528,FORMULA!A:A,1,0)</f>
        <v>#N/A</v>
      </c>
    </row>
    <row r="1529" spans="1:18" x14ac:dyDescent="0.3">
      <c r="A1529" s="13" t="s">
        <v>319</v>
      </c>
      <c r="B1529" s="13" t="str">
        <f>IFERROR(VLOOKUP(A1529,'Base ATP'!$1:$1048576,3,0),"")</f>
        <v>HYUNDAI</v>
      </c>
      <c r="C1529" s="28" t="str">
        <f>IFERROR(VLOOKUP(A1529,'Base ATP'!$1:$1048576,4,0),"")</f>
        <v>ALL NEW SANTA FE</v>
      </c>
      <c r="D1529" s="24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>IFERROR(IF($F1529="ALTA",$D1529*1.03,
IF($F1529="MEDIA",$D1529*1,
IF($F1529="BAJA",$D1529*0.92,
IF($F1529="LIQUIDAR",_xlfn.XLOOKUP(A1529,Rotación!$A:$A,Rotación!$O:$O,0,0,-1),"")))),"")</f>
        <v>29753703</v>
      </c>
      <c r="H1529" s="13">
        <f>IFERROR(IF($F1529="ALTA",$D1529*1,
IF($F1529="MEDIA",$D1529*0.97,
IF($F1529="BAJA",$D1529*0.9,
IF($F1529="LIQUIDAR",_xlfn.XLOOKUP(A1529,Rotación!$A:$A,Rotación!$O:$O,0,0,-1),"")))),"")</f>
        <v>29753703</v>
      </c>
      <c r="I1529" s="13">
        <f>IFERROR(IF($F1529="ALTA",$D1529*0.97,
IF($F1529="MEDIA",$D1529*0.94,
IF($F1529="BAJA",$D1529*0.87,
IF($F1529="LIQUIDAR",_xlfn.XLOOKUP(A1529,Rotación!$A:$A,Rotación!$O:$O,0,0,-1),"")))),"")</f>
        <v>29753703</v>
      </c>
      <c r="J1529" s="13">
        <f>IFERROR(IF($F1529="ALTA",$D1529*0.94,
IF($F1529="MEDIA",$D1529*0.9,
IF($F1529="BAJA",$D1529*0.85,
IF($F1529="LIQUIDAR",_xlfn.XLOOKUP(A1529,Rotación!$A:$A,Rotación!$O:$O,0,0,-1),"")))),"")</f>
        <v>29753703</v>
      </c>
      <c r="K1529" s="13">
        <f>_xlfn.XLOOKUP(A1529,Rotación!$A:$A,Rotación!$P:$P,"",0,-1)</f>
        <v>32990000</v>
      </c>
      <c r="L1529" s="25">
        <f t="shared" si="98"/>
        <v>1390000</v>
      </c>
      <c r="M1529" s="26">
        <f t="shared" si="99"/>
        <v>0.94157287974683546</v>
      </c>
      <c r="N1529" s="22">
        <f>IFERROR(VLOOKUP(A1529,'Base ATR'!$1:$1048576,2,0),"")</f>
        <v>45930.72152777778</v>
      </c>
      <c r="O1529" s="23">
        <f t="shared" ca="1" si="96"/>
        <v>295.27847222222044</v>
      </c>
      <c r="P1529" t="str">
        <f t="shared" si="97"/>
        <v>SOBRE MERCADO</v>
      </c>
      <c r="Q1529" s="13"/>
      <c r="R1529" t="e">
        <f>VLOOKUP(A1529,FORMULA!A:A,1,0)</f>
        <v>#N/A</v>
      </c>
    </row>
    <row r="1530" spans="1:18" x14ac:dyDescent="0.3">
      <c r="A1530" s="13" t="s">
        <v>6051</v>
      </c>
      <c r="B1530" s="13" t="str">
        <f>IFERROR(VLOOKUP(A1530,'Base ATP'!$1:$1048576,3,0),"")</f>
        <v>CHEVROLET</v>
      </c>
      <c r="C1530" s="28" t="str">
        <f>IFERROR(VLOOKUP(A1530,'Base ATP'!$1:$1048576,4,0),"")</f>
        <v>TAHOE IV</v>
      </c>
      <c r="D1530" s="24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LIQUIDAR</v>
      </c>
      <c r="G1530" s="13">
        <f>IFERROR(IF($F1530="ALTA",$D1530*1.03,
IF($F1530="MEDIA",$D1530*1,
IF($F1530="BAJA",$D1530*0.92,
IF($F1530="LIQUIDAR",_xlfn.XLOOKUP(A1530,Rotación!$A:$A,Rotación!$O:$O,0,0,-1),"")))),"")</f>
        <v>24996740</v>
      </c>
      <c r="H1530" s="13">
        <f>IFERROR(IF($F1530="ALTA",$D1530*1,
IF($F1530="MEDIA",$D1530*0.97,
IF($F1530="BAJA",$D1530*0.9,
IF($F1530="LIQUIDAR",_xlfn.XLOOKUP(A1530,Rotación!$A:$A,Rotación!$O:$O,0,0,-1),"")))),"")</f>
        <v>24996740</v>
      </c>
      <c r="I1530" s="13">
        <f>IFERROR(IF($F1530="ALTA",$D1530*0.97,
IF($F1530="MEDIA",$D1530*0.94,
IF($F1530="BAJA",$D1530*0.87,
IF($F1530="LIQUIDAR",_xlfn.XLOOKUP(A1530,Rotación!$A:$A,Rotación!$O:$O,0,0,-1),"")))),"")</f>
        <v>24996740</v>
      </c>
      <c r="J1530" s="13">
        <f>IFERROR(IF($F1530="ALTA",$D1530*0.94,
IF($F1530="MEDIA",$D1530*0.9,
IF($F1530="BAJA",$D1530*0.85,
IF($F1530="LIQUIDAR",_xlfn.XLOOKUP(A1530,Rotación!$A:$A,Rotación!$O:$O,0,0,-1),"")))),"")</f>
        <v>24996740</v>
      </c>
      <c r="K1530" s="13">
        <f>_xlfn.XLOOKUP(A1530,Rotación!$A:$A,Rotación!$P:$P,"",0,-1)</f>
        <v>28990000</v>
      </c>
      <c r="L1530" s="25">
        <f t="shared" si="98"/>
        <v>-1310000</v>
      </c>
      <c r="M1530" s="26">
        <f t="shared" si="99"/>
        <v>0.82497491749174923</v>
      </c>
      <c r="N1530" s="22">
        <f>IFERROR(VLOOKUP(A1530,'Base ATR'!$1:$1048576,2,0),"")</f>
        <v>46107.386805555558</v>
      </c>
      <c r="O1530" s="23">
        <f t="shared" ca="1" si="96"/>
        <v>118.61319444444234</v>
      </c>
      <c r="P1530" t="str">
        <f t="shared" si="97"/>
        <v>BAJO MERCADO</v>
      </c>
      <c r="Q1530" s="13"/>
      <c r="R1530" t="e">
        <f>VLOOKUP(A1530,FORMULA!A:A,1,0)</f>
        <v>#N/A</v>
      </c>
    </row>
    <row r="1531" spans="1:18" x14ac:dyDescent="0.3">
      <c r="A1531" s="13" t="s">
        <v>263</v>
      </c>
      <c r="B1531" s="13" t="str">
        <f>IFERROR(VLOOKUP(A1531,'Base ATP'!$1:$1048576,3,0),"")</f>
        <v>CITROEN</v>
      </c>
      <c r="C1531" s="28" t="str">
        <f>IFERROR(VLOOKUP(A1531,'Base ATP'!$1:$1048576,4,0),"")</f>
        <v>C5 AIRCROSS</v>
      </c>
      <c r="D1531" s="24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>IFERROR(IF($F1531="ALTA",$D1531*1.03,
IF($F1531="MEDIA",$D1531*1,
IF($F1531="BAJA",$D1531*0.92,
IF($F1531="LIQUIDAR",_xlfn.XLOOKUP(A1531,Rotación!$A:$A,Rotación!$O:$O,0,0,-1),"")))),"")</f>
        <v>14528880</v>
      </c>
      <c r="H1531" s="13">
        <f>IFERROR(IF($F1531="ALTA",$D1531*1,
IF($F1531="MEDIA",$D1531*0.97,
IF($F1531="BAJA",$D1531*0.9,
IF($F1531="LIQUIDAR",_xlfn.XLOOKUP(A1531,Rotación!$A:$A,Rotación!$O:$O,0,0,-1),"")))),"")</f>
        <v>14528880</v>
      </c>
      <c r="I1531" s="13">
        <f>IFERROR(IF($F1531="ALTA",$D1531*0.97,
IF($F1531="MEDIA",$D1531*0.94,
IF($F1531="BAJA",$D1531*0.87,
IF($F1531="LIQUIDAR",_xlfn.XLOOKUP(A1531,Rotación!$A:$A,Rotación!$O:$O,0,0,-1),"")))),"")</f>
        <v>14528880</v>
      </c>
      <c r="J1531" s="13">
        <f>IFERROR(IF($F1531="ALTA",$D1531*0.94,
IF($F1531="MEDIA",$D1531*0.9,
IF($F1531="BAJA",$D1531*0.85,
IF($F1531="LIQUIDAR",_xlfn.XLOOKUP(A1531,Rotación!$A:$A,Rotación!$O:$O,0,0,-1),"")))),"")</f>
        <v>14528880</v>
      </c>
      <c r="K1531" s="13">
        <f>_xlfn.XLOOKUP(A1531,Rotación!$A:$A,Rotación!$P:$P,"",0,-1)</f>
        <v>13990000</v>
      </c>
      <c r="L1531" s="25">
        <f t="shared" si="98"/>
        <v>1490000</v>
      </c>
      <c r="M1531" s="26">
        <f t="shared" si="99"/>
        <v>1.1623104</v>
      </c>
      <c r="N1531" s="22">
        <f>IFERROR(VLOOKUP(A1531,'Base ATR'!$1:$1048576,2,0),"")</f>
        <v>45565.784722222219</v>
      </c>
      <c r="O1531" s="23">
        <f t="shared" ca="1" si="96"/>
        <v>660.21527777778101</v>
      </c>
      <c r="P1531" t="str">
        <f t="shared" si="97"/>
        <v>SOBRE MERCADO</v>
      </c>
      <c r="Q1531" s="13"/>
      <c r="R1531" t="e">
        <f>VLOOKUP(A1531,FORMULA!A:A,1,0)</f>
        <v>#N/A</v>
      </c>
    </row>
    <row r="1532" spans="1:18" x14ac:dyDescent="0.3">
      <c r="A1532" s="13" t="s">
        <v>118</v>
      </c>
      <c r="B1532" s="13" t="str">
        <f>IFERROR(VLOOKUP(A1532,'Base ATP'!$1:$1048576,3,0),"")</f>
        <v>FORD</v>
      </c>
      <c r="C1532" s="28" t="str">
        <f>IFERROR(VLOOKUP(A1532,'Base ATP'!$1:$1048576,4,0),"")</f>
        <v>NEW F-150 RAPTOR</v>
      </c>
      <c r="D1532" s="24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>IFERROR(IF($F1532="ALTA",$D1532*1.03,
IF($F1532="MEDIA",$D1532*1,
IF($F1532="BAJA",$D1532*0.92,
IF($F1532="LIQUIDAR",_xlfn.XLOOKUP(A1532,Rotación!$A:$A,Rotación!$O:$O,0,0,-1),"")))),"")</f>
        <v>37884030</v>
      </c>
      <c r="H1532" s="13">
        <f>IFERROR(IF($F1532="ALTA",$D1532*1,
IF($F1532="MEDIA",$D1532*0.97,
IF($F1532="BAJA",$D1532*0.9,
IF($F1532="LIQUIDAR",_xlfn.XLOOKUP(A1532,Rotación!$A:$A,Rotación!$O:$O,0,0,-1),"")))),"")</f>
        <v>37884030</v>
      </c>
      <c r="I1532" s="13">
        <f>IFERROR(IF($F1532="ALTA",$D1532*0.97,
IF($F1532="MEDIA",$D1532*0.94,
IF($F1532="BAJA",$D1532*0.87,
IF($F1532="LIQUIDAR",_xlfn.XLOOKUP(A1532,Rotación!$A:$A,Rotación!$O:$O,0,0,-1),"")))),"")</f>
        <v>37884030</v>
      </c>
      <c r="J1532" s="13">
        <f>IFERROR(IF($F1532="ALTA",$D1532*0.94,
IF($F1532="MEDIA",$D1532*0.9,
IF($F1532="BAJA",$D1532*0.85,
IF($F1532="LIQUIDAR",_xlfn.XLOOKUP(A1532,Rotación!$A:$A,Rotación!$O:$O,0,0,-1),"")))),"")</f>
        <v>37884030</v>
      </c>
      <c r="K1532" s="13">
        <f>_xlfn.XLOOKUP(A1532,Rotación!$A:$A,Rotación!$P:$P,"",0,-1)</f>
        <v>45990000</v>
      </c>
      <c r="L1532" s="25">
        <f t="shared" si="98"/>
        <v>3290000</v>
      </c>
      <c r="M1532" s="26">
        <f t="shared" si="99"/>
        <v>0.88721381733021076</v>
      </c>
      <c r="N1532" s="22">
        <f>IFERROR(VLOOKUP(A1532,'Base ATR'!$1:$1048576,2,0),"")</f>
        <v>45959.517361111109</v>
      </c>
      <c r="O1532" s="23">
        <f t="shared" ca="1" si="96"/>
        <v>266.48263888889051</v>
      </c>
      <c r="P1532" t="str">
        <f t="shared" si="97"/>
        <v>SOBRE MERCADO</v>
      </c>
      <c r="Q1532" s="13"/>
      <c r="R1532" t="e">
        <f>VLOOKUP(A1532,FORMULA!A:A,1,0)</f>
        <v>#N/A</v>
      </c>
    </row>
    <row r="1533" spans="1:18" x14ac:dyDescent="0.3">
      <c r="A1533" s="13" t="s">
        <v>315</v>
      </c>
      <c r="B1533" s="13" t="str">
        <f>IFERROR(VLOOKUP(A1533,'Base ATP'!$1:$1048576,3,0),"")</f>
        <v>PEUGEOT</v>
      </c>
      <c r="C1533" s="28" t="str">
        <f>IFERROR(VLOOKUP(A1533,'Base ATP'!$1:$1048576,4,0),"")</f>
        <v>NUEVO 5008</v>
      </c>
      <c r="D1533" s="24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>IFERROR(IF($F1533="ALTA",$D1533*1.03,
IF($F1533="MEDIA",$D1533*1,
IF($F1533="BAJA",$D1533*0.92,
IF($F1533="LIQUIDAR",_xlfn.XLOOKUP(A1533,Rotación!$A:$A,Rotación!$O:$O,0,0,-1),"")))),"")</f>
        <v>20223030</v>
      </c>
      <c r="H1533" s="13">
        <f>IFERROR(IF($F1533="ALTA",$D1533*1,
IF($F1533="MEDIA",$D1533*0.97,
IF($F1533="BAJA",$D1533*0.9,
IF($F1533="LIQUIDAR",_xlfn.XLOOKUP(A1533,Rotación!$A:$A,Rotación!$O:$O,0,0,-1),"")))),"")</f>
        <v>20223030</v>
      </c>
      <c r="I1533" s="13">
        <f>IFERROR(IF($F1533="ALTA",$D1533*0.97,
IF($F1533="MEDIA",$D1533*0.94,
IF($F1533="BAJA",$D1533*0.87,
IF($F1533="LIQUIDAR",_xlfn.XLOOKUP(A1533,Rotación!$A:$A,Rotación!$O:$O,0,0,-1),"")))),"")</f>
        <v>20223030</v>
      </c>
      <c r="J1533" s="13">
        <f>IFERROR(IF($F1533="ALTA",$D1533*0.94,
IF($F1533="MEDIA",$D1533*0.9,
IF($F1533="BAJA",$D1533*0.85,
IF($F1533="LIQUIDAR",_xlfn.XLOOKUP(A1533,Rotación!$A:$A,Rotación!$O:$O,0,0,-1),"")))),"")</f>
        <v>20223030</v>
      </c>
      <c r="K1533" s="13">
        <f>_xlfn.XLOOKUP(A1533,Rotación!$A:$A,Rotación!$P:$P,"",0,-1)</f>
        <v>22690000</v>
      </c>
      <c r="L1533" s="25">
        <f t="shared" si="98"/>
        <v>790000</v>
      </c>
      <c r="M1533" s="26">
        <f t="shared" si="99"/>
        <v>0.92342602739726032</v>
      </c>
      <c r="N1533" s="22">
        <f>IFERROR(VLOOKUP(A1533,'Base ATR'!$1:$1048576,2,0),"")</f>
        <v>45967.566666666666</v>
      </c>
      <c r="O1533" s="23">
        <f t="shared" ca="1" si="96"/>
        <v>258.4333333333343</v>
      </c>
      <c r="P1533" t="str">
        <f t="shared" si="97"/>
        <v>SOBRE MERCADO</v>
      </c>
      <c r="Q1533" s="13"/>
      <c r="R1533" t="e">
        <f>VLOOKUP(A1533,FORMULA!A:A,1,0)</f>
        <v>#N/A</v>
      </c>
    </row>
    <row r="1534" spans="1:18" x14ac:dyDescent="0.3">
      <c r="A1534" s="13" t="s">
        <v>254</v>
      </c>
      <c r="B1534" s="13" t="str">
        <f>IFERROR(VLOOKUP(A1534,'Base ATP'!$1:$1048576,3,0),"")</f>
        <v>PEUGEOT</v>
      </c>
      <c r="C1534" s="28">
        <f>IFERROR(VLOOKUP(A1534,'Base ATP'!$1:$1048576,4,0),"")</f>
        <v>3008</v>
      </c>
      <c r="D1534" s="24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>IFERROR(IF($F1534="ALTA",$D1534*1.03,
IF($F1534="MEDIA",$D1534*1,
IF($F1534="BAJA",$D1534*0.92,
IF($F1534="LIQUIDAR",_xlfn.XLOOKUP(A1534,Rotación!$A:$A,Rotación!$O:$O,0,0,-1),"")))),"")</f>
        <v>18403678</v>
      </c>
      <c r="H1534" s="13">
        <f>IFERROR(IF($F1534="ALTA",$D1534*1,
IF($F1534="MEDIA",$D1534*0.97,
IF($F1534="BAJA",$D1534*0.9,
IF($F1534="LIQUIDAR",_xlfn.XLOOKUP(A1534,Rotación!$A:$A,Rotación!$O:$O,0,0,-1),"")))),"")</f>
        <v>18403678</v>
      </c>
      <c r="I1534" s="13">
        <f>IFERROR(IF($F1534="ALTA",$D1534*0.97,
IF($F1534="MEDIA",$D1534*0.94,
IF($F1534="BAJA",$D1534*0.87,
IF($F1534="LIQUIDAR",_xlfn.XLOOKUP(A1534,Rotación!$A:$A,Rotación!$O:$O,0,0,-1),"")))),"")</f>
        <v>18403678</v>
      </c>
      <c r="J1534" s="13">
        <f>IFERROR(IF($F1534="ALTA",$D1534*0.94,
IF($F1534="MEDIA",$D1534*0.9,
IF($F1534="BAJA",$D1534*0.85,
IF($F1534="LIQUIDAR",_xlfn.XLOOKUP(A1534,Rotación!$A:$A,Rotación!$O:$O,0,0,-1),"")))),"")</f>
        <v>18403678</v>
      </c>
      <c r="K1534" s="13">
        <f>_xlfn.XLOOKUP(A1534,Rotación!$A:$A,Rotación!$P:$P,"",0,-1)</f>
        <v>14390000</v>
      </c>
      <c r="L1534" s="25">
        <f t="shared" si="98"/>
        <v>3490000</v>
      </c>
      <c r="M1534" s="26">
        <f t="shared" si="99"/>
        <v>1.6884108256880734</v>
      </c>
      <c r="N1534" s="22" t="str">
        <f>IFERROR(VLOOKUP(A1534,'Base ATR'!$1:$1048576,2,0),"")</f>
        <v/>
      </c>
      <c r="O1534" s="23" t="str">
        <f t="shared" ca="1" si="96"/>
        <v/>
      </c>
      <c r="P1534" t="str">
        <f t="shared" si="97"/>
        <v/>
      </c>
      <c r="Q1534" s="13"/>
      <c r="R1534" t="e">
        <f>VLOOKUP(A1534,FORMULA!A:A,1,0)</f>
        <v>#N/A</v>
      </c>
    </row>
    <row r="1535" spans="1:18" x14ac:dyDescent="0.3">
      <c r="A1535" s="13" t="s">
        <v>234</v>
      </c>
      <c r="B1535" s="13" t="str">
        <f>IFERROR(VLOOKUP(A1535,'Base ATP'!$1:$1048576,3,0),"")</f>
        <v>NISSAN</v>
      </c>
      <c r="C1535" s="28" t="str">
        <f>IFERROR(VLOOKUP(A1535,'Base ATP'!$1:$1048576,4,0),"")</f>
        <v>QASHQAI</v>
      </c>
      <c r="D1535" s="24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>IFERROR(IF($F1535="ALTA",$D1535*1.03,
IF($F1535="MEDIA",$D1535*1,
IF($F1535="BAJA",$D1535*0.92,
IF($F1535="LIQUIDAR",_xlfn.XLOOKUP(A1535,Rotación!$A:$A,Rotación!$O:$O,0,0,-1),"")))),"")</f>
        <v>18098467</v>
      </c>
      <c r="H1535" s="13">
        <f>IFERROR(IF($F1535="ALTA",$D1535*1,
IF($F1535="MEDIA",$D1535*0.97,
IF($F1535="BAJA",$D1535*0.9,
IF($F1535="LIQUIDAR",_xlfn.XLOOKUP(A1535,Rotación!$A:$A,Rotación!$O:$O,0,0,-1),"")))),"")</f>
        <v>18098467</v>
      </c>
      <c r="I1535" s="13">
        <f>IFERROR(IF($F1535="ALTA",$D1535*0.97,
IF($F1535="MEDIA",$D1535*0.94,
IF($F1535="BAJA",$D1535*0.87,
IF($F1535="LIQUIDAR",_xlfn.XLOOKUP(A1535,Rotación!$A:$A,Rotación!$O:$O,0,0,-1),"")))),"")</f>
        <v>18098467</v>
      </c>
      <c r="J1535" s="13">
        <f>IFERROR(IF($F1535="ALTA",$D1535*0.94,
IF($F1535="MEDIA",$D1535*0.9,
IF($F1535="BAJA",$D1535*0.85,
IF($F1535="LIQUIDAR",_xlfn.XLOOKUP(A1535,Rotación!$A:$A,Rotación!$O:$O,0,0,-1),"")))),"")</f>
        <v>18098467</v>
      </c>
      <c r="K1535" s="13">
        <f>_xlfn.XLOOKUP(A1535,Rotación!$A:$A,Rotación!$P:$P,"",0,-1)</f>
        <v>17290000</v>
      </c>
      <c r="L1535" s="25">
        <f t="shared" si="98"/>
        <v>-410000</v>
      </c>
      <c r="M1535" s="26">
        <f t="shared" si="99"/>
        <v>1.0225122598870056</v>
      </c>
      <c r="N1535" s="22">
        <f>IFERROR(VLOOKUP(A1535,'Base ATR'!$1:$1048576,2,0),"")</f>
        <v>45806.710416666669</v>
      </c>
      <c r="O1535" s="23">
        <f t="shared" ca="1" si="96"/>
        <v>419.28958333333139</v>
      </c>
      <c r="P1535" t="str">
        <f t="shared" si="97"/>
        <v>BAJO MERCADO</v>
      </c>
      <c r="Q1535" s="13"/>
      <c r="R1535" t="e">
        <f>VLOOKUP(A1535,FORMULA!A:A,1,0)</f>
        <v>#N/A</v>
      </c>
    </row>
    <row r="1536" spans="1:18" x14ac:dyDescent="0.3">
      <c r="A1536" s="13" t="s">
        <v>256</v>
      </c>
      <c r="B1536" s="13" t="str">
        <f>IFERROR(VLOOKUP(A1536,'Base ATP'!$1:$1048576,3,0),"")</f>
        <v>PEUGEOT</v>
      </c>
      <c r="C1536" s="28" t="str">
        <f>IFERROR(VLOOKUP(A1536,'Base ATP'!$1:$1048576,4,0),"")</f>
        <v>NEW 3008</v>
      </c>
      <c r="D1536" s="24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>IFERROR(IF($F1536="ALTA",$D1536*1.03,
IF($F1536="MEDIA",$D1536*1,
IF($F1536="BAJA",$D1536*0.92,
IF($F1536="LIQUIDAR",_xlfn.XLOOKUP(A1536,Rotación!$A:$A,Rotación!$O:$O,0,0,-1),"")))),"")</f>
        <v>29404223</v>
      </c>
      <c r="H1536" s="13">
        <f>IFERROR(IF($F1536="ALTA",$D1536*1,
IF($F1536="MEDIA",$D1536*0.97,
IF($F1536="BAJA",$D1536*0.9,
IF($F1536="LIQUIDAR",_xlfn.XLOOKUP(A1536,Rotación!$A:$A,Rotación!$O:$O,0,0,-1),"")))),"")</f>
        <v>29404223</v>
      </c>
      <c r="I1536" s="13">
        <f>IFERROR(IF($F1536="ALTA",$D1536*0.97,
IF($F1536="MEDIA",$D1536*0.94,
IF($F1536="BAJA",$D1536*0.87,
IF($F1536="LIQUIDAR",_xlfn.XLOOKUP(A1536,Rotación!$A:$A,Rotación!$O:$O,0,0,-1),"")))),"")</f>
        <v>29404223</v>
      </c>
      <c r="J1536" s="13">
        <f>IFERROR(IF($F1536="ALTA",$D1536*0.94,
IF($F1536="MEDIA",$D1536*0.9,
IF($F1536="BAJA",$D1536*0.85,
IF($F1536="LIQUIDAR",_xlfn.XLOOKUP(A1536,Rotación!$A:$A,Rotación!$O:$O,0,0,-1),"")))),"")</f>
        <v>29404223</v>
      </c>
      <c r="K1536" s="13">
        <f>_xlfn.XLOOKUP(A1536,Rotación!$A:$A,Rotación!$P:$P,"",0,-1)</f>
        <v>23890000</v>
      </c>
      <c r="L1536" s="25">
        <f t="shared" si="98"/>
        <v>-1110000</v>
      </c>
      <c r="M1536" s="26">
        <f t="shared" si="99"/>
        <v>1.1761689200000001</v>
      </c>
      <c r="N1536" s="22">
        <f>IFERROR(VLOOKUP(A1536,'Base ATR'!$1:$1048576,2,0),"")</f>
        <v>45898.491666666669</v>
      </c>
      <c r="O1536" s="23">
        <f t="shared" ca="1" si="96"/>
        <v>327.50833333333139</v>
      </c>
      <c r="P1536" t="str">
        <f t="shared" si="97"/>
        <v>BAJO MERCADO</v>
      </c>
      <c r="Q1536" s="13"/>
      <c r="R1536" t="e">
        <f>VLOOKUP(A1536,FORMULA!A:A,1,0)</f>
        <v>#N/A</v>
      </c>
    </row>
    <row r="1537" spans="1:18" x14ac:dyDescent="0.3">
      <c r="A1537" s="13" t="s">
        <v>302</v>
      </c>
      <c r="B1537" s="13" t="str">
        <f>IFERROR(VLOOKUP(A1537,'Base ATP'!$1:$1048576,3,0),"")</f>
        <v>SSANGYONG</v>
      </c>
      <c r="C1537" s="28" t="str">
        <f>IFERROR(VLOOKUP(A1537,'Base ATP'!$1:$1048576,4,0),"")</f>
        <v>REXTON</v>
      </c>
      <c r="D1537" s="24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>IFERROR(IF($F1537="ALTA",$D1537*1.03,
IF($F1537="MEDIA",$D1537*1,
IF($F1537="BAJA",$D1537*0.92,
IF($F1537="LIQUIDAR",_xlfn.XLOOKUP(A1537,Rotación!$A:$A,Rotación!$O:$O,0,0,-1),"")))),"")</f>
        <v>10961694</v>
      </c>
      <c r="H1537" s="13">
        <f>IFERROR(IF($F1537="ALTA",$D1537*1,
IF($F1537="MEDIA",$D1537*0.97,
IF($F1537="BAJA",$D1537*0.9,
IF($F1537="LIQUIDAR",_xlfn.XLOOKUP(A1537,Rotación!$A:$A,Rotación!$O:$O,0,0,-1),"")))),"")</f>
        <v>10961694</v>
      </c>
      <c r="I1537" s="13">
        <f>IFERROR(IF($F1537="ALTA",$D1537*0.97,
IF($F1537="MEDIA",$D1537*0.94,
IF($F1537="BAJA",$D1537*0.87,
IF($F1537="LIQUIDAR",_xlfn.XLOOKUP(A1537,Rotación!$A:$A,Rotación!$O:$O,0,0,-1),"")))),"")</f>
        <v>10961694</v>
      </c>
      <c r="J1537" s="13">
        <f>IFERROR(IF($F1537="ALTA",$D1537*0.94,
IF($F1537="MEDIA",$D1537*0.9,
IF($F1537="BAJA",$D1537*0.85,
IF($F1537="LIQUIDAR",_xlfn.XLOOKUP(A1537,Rotación!$A:$A,Rotación!$O:$O,0,0,-1),"")))),"")</f>
        <v>10961694</v>
      </c>
      <c r="K1537" s="13">
        <f>_xlfn.XLOOKUP(A1537,Rotación!$A:$A,Rotación!$P:$P,"",0,-1)</f>
        <v>8490000</v>
      </c>
      <c r="L1537" s="25">
        <f t="shared" si="98"/>
        <v>2080000</v>
      </c>
      <c r="M1537" s="26">
        <f t="shared" si="99"/>
        <v>1.7100926677067083</v>
      </c>
      <c r="N1537" s="22">
        <f>IFERROR(VLOOKUP(A1537,'Base ATR'!$1:$1048576,2,0),"")</f>
        <v>44637.491666666669</v>
      </c>
      <c r="O1537" s="23">
        <f t="shared" ca="1" si="96"/>
        <v>1588.5083333333314</v>
      </c>
      <c r="P1537" t="str">
        <f t="shared" si="97"/>
        <v>SOBRE MERCADO</v>
      </c>
      <c r="Q1537" s="13"/>
      <c r="R1537" t="e">
        <f>VLOOKUP(A1537,FORMULA!A:A,1,0)</f>
        <v>#N/A</v>
      </c>
    </row>
    <row r="1538" spans="1:18" x14ac:dyDescent="0.3">
      <c r="A1538" s="13" t="s">
        <v>141</v>
      </c>
      <c r="B1538" s="13" t="str">
        <f>IFERROR(VLOOKUP(A1538,'Base ATP'!$1:$1048576,3,0),"")</f>
        <v>JAC</v>
      </c>
      <c r="C1538" s="28" t="str">
        <f>IFERROR(VLOOKUP(A1538,'Base ATP'!$1:$1048576,4,0),"")</f>
        <v>T8 PRO</v>
      </c>
      <c r="D1538" s="24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>IFERROR(IF($F1538="ALTA",$D1538*1.03,
IF($F1538="MEDIA",$D1538*1,
IF($F1538="BAJA",$D1538*0.92,
IF($F1538="LIQUIDAR",_xlfn.XLOOKUP(A1538,Rotación!$A:$A,Rotación!$O:$O,0,0,-1),"")))),"")</f>
        <v>10885030</v>
      </c>
      <c r="H1538" s="13">
        <f>IFERROR(IF($F1538="ALTA",$D1538*1,
IF($F1538="MEDIA",$D1538*0.97,
IF($F1538="BAJA",$D1538*0.9,
IF($F1538="LIQUIDAR",_xlfn.XLOOKUP(A1538,Rotación!$A:$A,Rotación!$O:$O,0,0,-1),"")))),"")</f>
        <v>10885030</v>
      </c>
      <c r="I1538" s="13">
        <f>IFERROR(IF($F1538="ALTA",$D1538*0.97,
IF($F1538="MEDIA",$D1538*0.94,
IF($F1538="BAJA",$D1538*0.87,
IF($F1538="LIQUIDAR",_xlfn.XLOOKUP(A1538,Rotación!$A:$A,Rotación!$O:$O,0,0,-1),"")))),"")</f>
        <v>10885030</v>
      </c>
      <c r="J1538" s="13">
        <f>IFERROR(IF($F1538="ALTA",$D1538*0.94,
IF($F1538="MEDIA",$D1538*0.9,
IF($F1538="BAJA",$D1538*0.85,
IF($F1538="LIQUIDAR",_xlfn.XLOOKUP(A1538,Rotación!$A:$A,Rotación!$O:$O,0,0,-1),"")))),"")</f>
        <v>10885030</v>
      </c>
      <c r="K1538" s="13">
        <f>_xlfn.XLOOKUP(A1538,Rotación!$A:$A,Rotación!$P:$P,"",0,-1)</f>
        <v>12790000</v>
      </c>
      <c r="L1538" s="25">
        <f t="shared" si="98"/>
        <v>-2310000</v>
      </c>
      <c r="M1538" s="26">
        <f t="shared" si="99"/>
        <v>0.72086291390728474</v>
      </c>
      <c r="N1538" s="22">
        <f>IFERROR(VLOOKUP(A1538,'Base ATR'!$1:$1048576,2,0),"")</f>
        <v>45910.551388888889</v>
      </c>
      <c r="O1538" s="23">
        <f t="shared" ca="1" si="96"/>
        <v>315.44861111111095</v>
      </c>
      <c r="P1538" t="str">
        <f t="shared" si="97"/>
        <v>BAJO MERCADO</v>
      </c>
      <c r="Q1538" s="13"/>
      <c r="R1538" t="e">
        <f>VLOOKUP(A1538,FORMULA!A:A,1,0)</f>
        <v>#N/A</v>
      </c>
    </row>
    <row r="1539" spans="1:18" x14ac:dyDescent="0.3">
      <c r="A1539" s="13" t="s">
        <v>214</v>
      </c>
      <c r="B1539" s="13" t="str">
        <f>IFERROR(VLOOKUP(A1539,'Base ATP'!$1:$1048576,3,0),"")</f>
        <v>FORD</v>
      </c>
      <c r="C1539" s="28" t="str">
        <f>IFERROR(VLOOKUP(A1539,'Base ATP'!$1:$1048576,4,0),"")</f>
        <v>NUEVA RANGER</v>
      </c>
      <c r="D1539" s="24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>IFERROR(IF($F1539="ALTA",$D1539*1.03,
IF($F1539="MEDIA",$D1539*1,
IF($F1539="BAJA",$D1539*0.92,
IF($F1539="LIQUIDAR",_xlfn.XLOOKUP(A1539,Rotación!$A:$A,Rotación!$O:$O,0,0,-1),"")))),"")</f>
        <v>35178778</v>
      </c>
      <c r="H1539" s="13">
        <f>IFERROR(IF($F1539="ALTA",$D1539*1,
IF($F1539="MEDIA",$D1539*0.97,
IF($F1539="BAJA",$D1539*0.9,
IF($F1539="LIQUIDAR",_xlfn.XLOOKUP(A1539,Rotación!$A:$A,Rotación!$O:$O,0,0,-1),"")))),"")</f>
        <v>35178778</v>
      </c>
      <c r="I1539" s="13">
        <f>IFERROR(IF($F1539="ALTA",$D1539*0.97,
IF($F1539="MEDIA",$D1539*0.94,
IF($F1539="BAJA",$D1539*0.87,
IF($F1539="LIQUIDAR",_xlfn.XLOOKUP(A1539,Rotación!$A:$A,Rotación!$O:$O,0,0,-1),"")))),"")</f>
        <v>35178778</v>
      </c>
      <c r="J1539" s="13">
        <f>IFERROR(IF($F1539="ALTA",$D1539*0.94,
IF($F1539="MEDIA",$D1539*0.9,
IF($F1539="BAJA",$D1539*0.85,
IF($F1539="LIQUIDAR",_xlfn.XLOOKUP(A1539,Rotación!$A:$A,Rotación!$O:$O,0,0,-1),"")))),"")</f>
        <v>35178778</v>
      </c>
      <c r="K1539" s="13">
        <f>_xlfn.XLOOKUP(A1539,Rotación!$A:$A,Rotación!$P:$P,"",0,-1)</f>
        <v>34990000</v>
      </c>
      <c r="L1539" s="25">
        <f t="shared" si="98"/>
        <v>790000</v>
      </c>
      <c r="M1539" s="26">
        <f t="shared" si="99"/>
        <v>1.0286192397660818</v>
      </c>
      <c r="N1539" s="22">
        <f>IFERROR(VLOOKUP(A1539,'Base ATR'!$1:$1048576,2,0),"")</f>
        <v>45923.388888888891</v>
      </c>
      <c r="O1539" s="23">
        <f t="shared" ca="1" si="96"/>
        <v>302.61111111110949</v>
      </c>
      <c r="P1539" t="str">
        <f t="shared" si="97"/>
        <v>SOBRE MERCADO</v>
      </c>
      <c r="Q1539" s="13"/>
      <c r="R1539" t="e">
        <f>VLOOKUP(A1539,FORMULA!A:A,1,0)</f>
        <v>#N/A</v>
      </c>
    </row>
    <row r="1540" spans="1:18" x14ac:dyDescent="0.3">
      <c r="A1540" s="13" t="s">
        <v>8655</v>
      </c>
      <c r="B1540" s="13" t="str">
        <f>IFERROR(VLOOKUP(A1540,'Base ATP'!$1:$1048576,3,0),"")</f>
        <v/>
      </c>
      <c r="C1540" s="28" t="str">
        <f>IFERROR(VLOOKUP(A1540,'Base ATP'!$1:$1048576,4,0),"")</f>
        <v/>
      </c>
      <c r="D1540" s="13" t="s">
        <v>10149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>
        <f>IFERROR(IF($F1540="ALTA",$D1540*1.03,
IF($F1540="MEDIA",$D1540*1,
IF($F1540="BAJA",$D1540*0.92,
IF($F1540="LIQUIDAR",_xlfn.XLOOKUP(A1540,Rotación!$A:$A,Rotación!$O:$O,0,0,-1),"")))),"")</f>
        <v>3489228</v>
      </c>
      <c r="H1540" s="13">
        <f>IFERROR(IF($F1540="ALTA",$D1540*1,
IF($F1540="MEDIA",$D1540*0.97,
IF($F1540="BAJA",$D1540*0.9,
IF($F1540="LIQUIDAR",_xlfn.XLOOKUP(A1540,Rotación!$A:$A,Rotación!$O:$O,0,0,-1),"")))),"")</f>
        <v>3489228</v>
      </c>
      <c r="I1540" s="13">
        <f>IFERROR(IF($F1540="ALTA",$D1540*0.97,
IF($F1540="MEDIA",$D1540*0.94,
IF($F1540="BAJA",$D1540*0.87,
IF($F1540="LIQUIDAR",_xlfn.XLOOKUP(A1540,Rotación!$A:$A,Rotación!$O:$O,0,0,-1),"")))),"")</f>
        <v>3489228</v>
      </c>
      <c r="J1540" s="13">
        <f>IFERROR(IF($F1540="ALTA",$D1540*0.94,
IF($F1540="MEDIA",$D1540*0.9,
IF($F1540="BAJA",$D1540*0.85,
IF($F1540="LIQUIDAR",_xlfn.XLOOKUP(A1540,Rotación!$A:$A,Rotación!$O:$O,0,0,-1),"")))),"")</f>
        <v>3489228</v>
      </c>
      <c r="K1540" s="13">
        <f>_xlfn.XLOOKUP(A1540,Rotación!$A:$A,Rotación!$P:$P,"",0,-1)</f>
        <v>14800000</v>
      </c>
      <c r="L1540" s="25" t="e">
        <f t="shared" si="98"/>
        <v>#VALUE!</v>
      </c>
      <c r="M1540" s="26" t="e">
        <f t="shared" si="99"/>
        <v>#VALUE!</v>
      </c>
      <c r="N1540" s="22" t="str">
        <f>IFERROR(VLOOKUP(A1540,'Base ATR'!$1:$1048576,2,0),"")</f>
        <v/>
      </c>
      <c r="O1540" s="23" t="str">
        <f t="shared" ca="1" si="96"/>
        <v/>
      </c>
      <c r="P1540" t="str">
        <f t="shared" si="97"/>
        <v/>
      </c>
      <c r="Q1540" s="13"/>
      <c r="R1540" t="e">
        <f>VLOOKUP(A1540,FORMULA!A:A,1,0)</f>
        <v>#N/A</v>
      </c>
    </row>
    <row r="1541" spans="1:18" x14ac:dyDescent="0.3">
      <c r="A1541" s="13" t="s">
        <v>241</v>
      </c>
      <c r="B1541" s="13" t="str">
        <f>IFERROR(VLOOKUP(A1541,'Base ATP'!$1:$1048576,3,0),"")</f>
        <v>FORD</v>
      </c>
      <c r="C1541" s="28" t="str">
        <f>IFERROR(VLOOKUP(A1541,'Base ATP'!$1:$1048576,4,0),"")</f>
        <v>NUEVA RANGER</v>
      </c>
      <c r="D1541" s="24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>IFERROR(IF($F1541="ALTA",$D1541*1.03,
IF($F1541="MEDIA",$D1541*1,
IF($F1541="BAJA",$D1541*0.92,
IF($F1541="LIQUIDAR",_xlfn.XLOOKUP(A1541,Rotación!$A:$A,Rotación!$O:$O,0,0,-1),"")))),"")</f>
        <v>27531030</v>
      </c>
      <c r="H1541" s="13">
        <f>IFERROR(IF($F1541="ALTA",$D1541*1,
IF($F1541="MEDIA",$D1541*0.97,
IF($F1541="BAJA",$D1541*0.9,
IF($F1541="LIQUIDAR",_xlfn.XLOOKUP(A1541,Rotación!$A:$A,Rotación!$O:$O,0,0,-1),"")))),"")</f>
        <v>27531030</v>
      </c>
      <c r="I1541" s="13">
        <f>IFERROR(IF($F1541="ALTA",$D1541*0.97,
IF($F1541="MEDIA",$D1541*0.94,
IF($F1541="BAJA",$D1541*0.87,
IF($F1541="LIQUIDAR",_xlfn.XLOOKUP(A1541,Rotación!$A:$A,Rotación!$O:$O,0,0,-1),"")))),"")</f>
        <v>27531030</v>
      </c>
      <c r="J1541" s="13">
        <f>IFERROR(IF($F1541="ALTA",$D1541*0.94,
IF($F1541="MEDIA",$D1541*0.9,
IF($F1541="BAJA",$D1541*0.85,
IF($F1541="LIQUIDAR",_xlfn.XLOOKUP(A1541,Rotación!$A:$A,Rotación!$O:$O,0,0,-1),"")))),"")</f>
        <v>27531030</v>
      </c>
      <c r="K1541" s="13">
        <f>_xlfn.XLOOKUP(A1541,Rotación!$A:$A,Rotación!$P:$P,"",0,-1)</f>
        <v>29490000</v>
      </c>
      <c r="L1541" s="25">
        <f t="shared" si="98"/>
        <v>3090000</v>
      </c>
      <c r="M1541" s="26">
        <f t="shared" si="99"/>
        <v>1.0428420454545455</v>
      </c>
      <c r="N1541" s="22">
        <f>IFERROR(VLOOKUP(A1541,'Base ATR'!$1:$1048576,2,0),"")</f>
        <v>46008.493750000001</v>
      </c>
      <c r="O1541" s="23">
        <f t="shared" ca="1" si="96"/>
        <v>217.50624999999854</v>
      </c>
      <c r="P1541" t="str">
        <f t="shared" si="97"/>
        <v>SOBRE MERCADO</v>
      </c>
      <c r="Q1541" s="13"/>
      <c r="R1541" t="e">
        <f>VLOOKUP(A1541,FORMULA!A:A,1,0)</f>
        <v>#N/A</v>
      </c>
    </row>
    <row r="1542" spans="1:18" x14ac:dyDescent="0.3">
      <c r="A1542" s="13" t="s">
        <v>8661</v>
      </c>
      <c r="B1542" s="13" t="str">
        <f>IFERROR(VLOOKUP(A1542,'Base ATP'!$1:$1048576,3,0),"")</f>
        <v/>
      </c>
      <c r="C1542" s="28" t="str">
        <f>IFERROR(VLOOKUP(A1542,'Base ATP'!$1:$1048576,4,0),"")</f>
        <v/>
      </c>
      <c r="D1542" s="13" t="s">
        <v>10149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>
        <f>IFERROR(IF($F1542="ALTA",$D1542*1.03,
IF($F1542="MEDIA",$D1542*1,
IF($F1542="BAJA",$D1542*0.92,
IF($F1542="LIQUIDAR",_xlfn.XLOOKUP(A1542,Rotación!$A:$A,Rotación!$O:$O,0,0,-1),"")))),"")</f>
        <v>1812732</v>
      </c>
      <c r="H1542" s="13">
        <f>IFERROR(IF($F1542="ALTA",$D1542*1,
IF($F1542="MEDIA",$D1542*0.97,
IF($F1542="BAJA",$D1542*0.9,
IF($F1542="LIQUIDAR",_xlfn.XLOOKUP(A1542,Rotación!$A:$A,Rotación!$O:$O,0,0,-1),"")))),"")</f>
        <v>1812732</v>
      </c>
      <c r="I1542" s="13">
        <f>IFERROR(IF($F1542="ALTA",$D1542*0.97,
IF($F1542="MEDIA",$D1542*0.94,
IF($F1542="BAJA",$D1542*0.87,
IF($F1542="LIQUIDAR",_xlfn.XLOOKUP(A1542,Rotación!$A:$A,Rotación!$O:$O,0,0,-1),"")))),"")</f>
        <v>1812732</v>
      </c>
      <c r="J1542" s="13">
        <f>IFERROR(IF($F1542="ALTA",$D1542*0.94,
IF($F1542="MEDIA",$D1542*0.9,
IF($F1542="BAJA",$D1542*0.85,
IF($F1542="LIQUIDAR",_xlfn.XLOOKUP(A1542,Rotación!$A:$A,Rotación!$O:$O,0,0,-1),"")))),"")</f>
        <v>1812732</v>
      </c>
      <c r="K1542" s="13">
        <f>_xlfn.XLOOKUP(A1542,Rotación!$A:$A,Rotación!$P:$P,"",0,-1)</f>
        <v>4390000</v>
      </c>
      <c r="L1542" s="25" t="e">
        <f t="shared" si="98"/>
        <v>#VALUE!</v>
      </c>
      <c r="M1542" s="26" t="e">
        <f t="shared" si="99"/>
        <v>#VALUE!</v>
      </c>
      <c r="N1542" s="22" t="str">
        <f>IFERROR(VLOOKUP(A1542,'Base ATR'!$1:$1048576,2,0),"")</f>
        <v/>
      </c>
      <c r="O1542" s="23" t="str">
        <f t="shared" ca="1" si="96"/>
        <v/>
      </c>
      <c r="P1542" t="str">
        <f t="shared" si="97"/>
        <v/>
      </c>
      <c r="Q1542" s="13"/>
      <c r="R1542" t="e">
        <f>VLOOKUP(A1542,FORMULA!A:A,1,0)</f>
        <v>#N/A</v>
      </c>
    </row>
    <row r="1543" spans="1:18" x14ac:dyDescent="0.3">
      <c r="A1543" s="13" t="s">
        <v>4107</v>
      </c>
      <c r="B1543" s="13" t="str">
        <f>IFERROR(VLOOKUP(A1543,'Base ATP'!$1:$1048576,3,0),"")</f>
        <v>KIA</v>
      </c>
      <c r="C1543" s="28" t="str">
        <f>IFERROR(VLOOKUP(A1543,'Base ATP'!$1:$1048576,4,0),"")</f>
        <v>K3</v>
      </c>
      <c r="D1543" s="24">
        <v>15700000</v>
      </c>
      <c r="E1543" s="13">
        <f>_xlfn.XLOOKUP(A1543,Rotación!$A:$A,Rotación!$O:$O,"",0,-1)</f>
        <v>14670885</v>
      </c>
      <c r="F1543" s="13" t="str">
        <f>IF(_xlfn.XLOOKUP(A1543,Rotación!A:A,Rotación!K:K)&lt;=30,"ALTA",
IF(_xlfn.XLOOKUP(A1543,Rotación!A:A,Rotación!K:K)&lt;=60,"MEDIA",
IF(_xlfn.XLOOKUP(A1543,Rotación!A:A,Rotación!K:K)&lt;=90,"BAJA",
"LIQUIDAR")))</f>
        <v>LIQUIDAR</v>
      </c>
      <c r="G1543" s="13">
        <f>IFERROR(IF($F1543="ALTA",$D1543*1.03,
IF($F1543="MEDIA",$D1543*1,
IF($F1543="BAJA",$D1543*0.92,
IF($F1543="LIQUIDAR",_xlfn.XLOOKUP(A1543,Rotación!$A:$A,Rotación!$O:$O,0,0,-1),"")))),"")</f>
        <v>14670885</v>
      </c>
      <c r="H1543" s="13">
        <f>IFERROR(IF($F1543="ALTA",$D1543*1,
IF($F1543="MEDIA",$D1543*0.97,
IF($F1543="BAJA",$D1543*0.9,
IF($F1543="LIQUIDAR",_xlfn.XLOOKUP(A1543,Rotación!$A:$A,Rotación!$O:$O,0,0,-1),"")))),"")</f>
        <v>14670885</v>
      </c>
      <c r="I1543" s="13">
        <f>IFERROR(IF($F1543="ALTA",$D1543*0.97,
IF($F1543="MEDIA",$D1543*0.94,
IF($F1543="BAJA",$D1543*0.87,
IF($F1543="LIQUIDAR",_xlfn.XLOOKUP(A1543,Rotación!$A:$A,Rotación!$O:$O,0,0,-1),"")))),"")</f>
        <v>14670885</v>
      </c>
      <c r="J1543" s="13">
        <f>IFERROR(IF($F1543="ALTA",$D1543*0.94,
IF($F1543="MEDIA",$D1543*0.9,
IF($F1543="BAJA",$D1543*0.85,
IF($F1543="LIQUIDAR",_xlfn.XLOOKUP(A1543,Rotación!$A:$A,Rotación!$O:$O,0,0,-1),"")))),"")</f>
        <v>14670885</v>
      </c>
      <c r="K1543" s="13">
        <f>_xlfn.XLOOKUP(A1543,Rotación!$A:$A,Rotación!$P:$P,"",0,-1)</f>
        <v>17490000</v>
      </c>
      <c r="L1543" s="25">
        <f t="shared" si="98"/>
        <v>1790000</v>
      </c>
      <c r="M1543" s="26">
        <f t="shared" si="99"/>
        <v>0.93445127388535032</v>
      </c>
      <c r="N1543" s="22" t="str">
        <f>IFERROR(VLOOKUP(A1543,'Base ATR'!$1:$1048576,2,0),"")</f>
        <v/>
      </c>
      <c r="O1543" s="23" t="str">
        <f t="shared" ca="1" si="96"/>
        <v/>
      </c>
      <c r="P1543" t="str">
        <f t="shared" si="97"/>
        <v/>
      </c>
      <c r="Q1543" s="13"/>
      <c r="R1543" t="e">
        <f>VLOOKUP(A1543,FORMULA!A:A,1,0)</f>
        <v>#N/A</v>
      </c>
    </row>
    <row r="1544" spans="1:18" x14ac:dyDescent="0.3">
      <c r="A1544" s="13" t="s">
        <v>5346</v>
      </c>
      <c r="B1544" s="13" t="str">
        <f>IFERROR(VLOOKUP(A1544,'Base ATP'!$1:$1048576,3,0),"")</f>
        <v>FORD</v>
      </c>
      <c r="C1544" s="28" t="str">
        <f>IFERROR(VLOOKUP(A1544,'Base ATP'!$1:$1048576,4,0),"")</f>
        <v>NUEVA RANGER</v>
      </c>
      <c r="D1544" s="24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>IFERROR(IF($F1544="ALTA",$D1544*1.03,
IF($F1544="MEDIA",$D1544*1,
IF($F1544="BAJA",$D1544*0.92,
IF($F1544="LIQUIDAR",_xlfn.XLOOKUP(A1544,Rotación!$A:$A,Rotación!$O:$O,0,0,-1),"")))),"")</f>
        <v>37000000</v>
      </c>
      <c r="H1544" s="13">
        <f>IFERROR(IF($F1544="ALTA",$D1544*1,
IF($F1544="MEDIA",$D1544*0.97,
IF($F1544="BAJA",$D1544*0.9,
IF($F1544="LIQUIDAR",_xlfn.XLOOKUP(A1544,Rotación!$A:$A,Rotación!$O:$O,0,0,-1),"")))),"")</f>
        <v>37000000</v>
      </c>
      <c r="I1544" s="13">
        <f>IFERROR(IF($F1544="ALTA",$D1544*0.97,
IF($F1544="MEDIA",$D1544*0.94,
IF($F1544="BAJA",$D1544*0.87,
IF($F1544="LIQUIDAR",_xlfn.XLOOKUP(A1544,Rotación!$A:$A,Rotación!$O:$O,0,0,-1),"")))),"")</f>
        <v>37000000</v>
      </c>
      <c r="J1544" s="13">
        <f>IFERROR(IF($F1544="ALTA",$D1544*0.94,
IF($F1544="MEDIA",$D1544*0.9,
IF($F1544="BAJA",$D1544*0.85,
IF($F1544="LIQUIDAR",_xlfn.XLOOKUP(A1544,Rotación!$A:$A,Rotación!$O:$O,0,0,-1),"")))),"")</f>
        <v>37000000</v>
      </c>
      <c r="K1544" s="13">
        <f>_xlfn.XLOOKUP(A1544,Rotación!$A:$A,Rotación!$P:$P,"",0,-1)</f>
        <v>32990000</v>
      </c>
      <c r="L1544" s="25">
        <f t="shared" si="98"/>
        <v>2490000</v>
      </c>
      <c r="M1544" s="26">
        <f t="shared" si="99"/>
        <v>1.2131147540983607</v>
      </c>
      <c r="N1544" s="22">
        <f>IFERROR(VLOOKUP(A1544,'Base ATR'!$1:$1048576,2,0),"")</f>
        <v>46078.808333333334</v>
      </c>
      <c r="O1544" s="23">
        <f t="shared" ca="1" si="96"/>
        <v>147.1916666666657</v>
      </c>
      <c r="P1544" t="str">
        <f t="shared" si="97"/>
        <v>SOBRE MERCADO</v>
      </c>
      <c r="Q1544" s="13"/>
      <c r="R1544" t="e">
        <f>VLOOKUP(A1544,FORMULA!A:A,1,0)</f>
        <v>#N/A</v>
      </c>
    </row>
    <row r="1545" spans="1:18" x14ac:dyDescent="0.3">
      <c r="A1545" s="13" t="s">
        <v>8611</v>
      </c>
      <c r="B1545" s="13" t="str">
        <f>IFERROR(VLOOKUP(A1545,'Base ATP'!$1:$1048576,3,0),"")</f>
        <v/>
      </c>
      <c r="C1545" s="28" t="str">
        <f>IFERROR(VLOOKUP(A1545,'Base ATP'!$1:$1048576,4,0),"")</f>
        <v/>
      </c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>
        <f>IFERROR(IF($F1545="ALTA",$D1545*1.03,
IF($F1545="MEDIA",$D1545*1,
IF($F1545="BAJA",$D1545*0.92,
IF($F1545="LIQUIDAR",_xlfn.XLOOKUP(A1545,Rotación!$A:$A,Rotación!$O:$O,0,0,-1),"")))),"")</f>
        <v>7295200</v>
      </c>
      <c r="H1545" s="13">
        <f>IFERROR(IF($F1545="ALTA",$D1545*1,
IF($F1545="MEDIA",$D1545*0.97,
IF($F1545="BAJA",$D1545*0.9,
IF($F1545="LIQUIDAR",_xlfn.XLOOKUP(A1545,Rotación!$A:$A,Rotación!$O:$O,0,0,-1),"")))),"")</f>
        <v>7295200</v>
      </c>
      <c r="I1545" s="13">
        <f>IFERROR(IF($F1545="ALTA",$D1545*0.97,
IF($F1545="MEDIA",$D1545*0.94,
IF($F1545="BAJA",$D1545*0.87,
IF($F1545="LIQUIDAR",_xlfn.XLOOKUP(A1545,Rotación!$A:$A,Rotación!$O:$O,0,0,-1),"")))),"")</f>
        <v>7295200</v>
      </c>
      <c r="J1545" s="13">
        <f>IFERROR(IF($F1545="ALTA",$D1545*0.94,
IF($F1545="MEDIA",$D1545*0.9,
IF($F1545="BAJA",$D1545*0.85,
IF($F1545="LIQUIDAR",_xlfn.XLOOKUP(A1545,Rotación!$A:$A,Rotación!$O:$O,0,0,-1),"")))),"")</f>
        <v>7295200</v>
      </c>
      <c r="K1545" s="13">
        <f>_xlfn.XLOOKUP(A1545,Rotación!$A:$A,Rotación!$P:$P,"",0,-1)</f>
        <v>8990000</v>
      </c>
      <c r="L1545" s="25" t="e">
        <f t="shared" si="98"/>
        <v>#VALUE!</v>
      </c>
      <c r="M1545" s="26" t="e">
        <f t="shared" si="99"/>
        <v>#VALUE!</v>
      </c>
      <c r="N1545" s="22" t="str">
        <f>IFERROR(VLOOKUP(A1545,'Base ATR'!$1:$1048576,2,0),"")</f>
        <v/>
      </c>
      <c r="O1545" s="23" t="str">
        <f t="shared" ca="1" si="96"/>
        <v/>
      </c>
      <c r="P1545" t="str">
        <f t="shared" si="97"/>
        <v/>
      </c>
      <c r="Q1545" s="13"/>
      <c r="R1545" t="e">
        <f>VLOOKUP(A1545,FORMULA!A:A,1,0)</f>
        <v>#N/A</v>
      </c>
    </row>
    <row r="1546" spans="1:18" x14ac:dyDescent="0.3">
      <c r="A1546" s="13" t="s">
        <v>4115</v>
      </c>
      <c r="B1546" s="13" t="str">
        <f>IFERROR(VLOOKUP(A1546,'Base ATP'!$1:$1048576,3,0),"")</f>
        <v/>
      </c>
      <c r="C1546" s="28" t="str">
        <f>IFERROR(VLOOKUP(A1546,'Base ATP'!$1:$1048576,4,0),"")</f>
        <v/>
      </c>
      <c r="D1546" s="13" t="s">
        <v>10149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>
        <f>IFERROR(IF($F1546="ALTA",$D1546*1.03,
IF($F1546="MEDIA",$D1546*1,
IF($F1546="BAJA",$D1546*0.92,
IF($F1546="LIQUIDAR",_xlfn.XLOOKUP(A1546,Rotación!$A:$A,Rotación!$O:$O,0,0,-1),"")))),"")</f>
        <v>22534502</v>
      </c>
      <c r="H1546" s="13">
        <f>IFERROR(IF($F1546="ALTA",$D1546*1,
IF($F1546="MEDIA",$D1546*0.97,
IF($F1546="BAJA",$D1546*0.9,
IF($F1546="LIQUIDAR",_xlfn.XLOOKUP(A1546,Rotación!$A:$A,Rotación!$O:$O,0,0,-1),"")))),"")</f>
        <v>22534502</v>
      </c>
      <c r="I1546" s="13">
        <f>IFERROR(IF($F1546="ALTA",$D1546*0.97,
IF($F1546="MEDIA",$D1546*0.94,
IF($F1546="BAJA",$D1546*0.87,
IF($F1546="LIQUIDAR",_xlfn.XLOOKUP(A1546,Rotación!$A:$A,Rotación!$O:$O,0,0,-1),"")))),"")</f>
        <v>22534502</v>
      </c>
      <c r="J1546" s="13">
        <f>IFERROR(IF($F1546="ALTA",$D1546*0.94,
IF($F1546="MEDIA",$D1546*0.9,
IF($F1546="BAJA",$D1546*0.85,
IF($F1546="LIQUIDAR",_xlfn.XLOOKUP(A1546,Rotación!$A:$A,Rotación!$O:$O,0,0,-1),"")))),"")</f>
        <v>22534502</v>
      </c>
      <c r="K1546" s="13">
        <f>_xlfn.XLOOKUP(A1546,Rotación!$A:$A,Rotación!$P:$P,"",0,-1)</f>
        <v>18990000</v>
      </c>
      <c r="L1546" s="25" t="e">
        <f t="shared" si="98"/>
        <v>#VALUE!</v>
      </c>
      <c r="M1546" s="26" t="e">
        <f t="shared" si="99"/>
        <v>#VALUE!</v>
      </c>
      <c r="N1546" s="22" t="str">
        <f>IFERROR(VLOOKUP(A1546,'Base ATR'!$1:$1048576,2,0),"")</f>
        <v/>
      </c>
      <c r="O1546" s="23" t="str">
        <f t="shared" ca="1" si="96"/>
        <v/>
      </c>
      <c r="P1546" t="str">
        <f t="shared" si="97"/>
        <v/>
      </c>
      <c r="Q1546" s="13"/>
      <c r="R1546" t="e">
        <f>VLOOKUP(A1546,FORMULA!A:A,1,0)</f>
        <v>#N/A</v>
      </c>
    </row>
    <row r="1547" spans="1:18" x14ac:dyDescent="0.3">
      <c r="A1547" s="13" t="s">
        <v>7191</v>
      </c>
      <c r="B1547" s="13" t="str">
        <f>IFERROR(VLOOKUP(A1547,'Base ATP'!$1:$1048576,3,0),"")</f>
        <v>PEUGEOT</v>
      </c>
      <c r="C1547" s="28" t="str">
        <f>IFERROR(VLOOKUP(A1547,'Base ATP'!$1:$1048576,4,0),"")</f>
        <v>NEW 3008</v>
      </c>
      <c r="D1547" s="24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LIQUIDAR</v>
      </c>
      <c r="G1547" s="13">
        <f>IFERROR(IF($F1547="ALTA",$D1547*1.03,
IF($F1547="MEDIA",$D1547*1,
IF($F1547="BAJA",$D1547*0.92,
IF($F1547="LIQUIDAR",_xlfn.XLOOKUP(A1547,Rotación!$A:$A,Rotación!$O:$O,0,0,-1),"")))),"")</f>
        <v>27463671</v>
      </c>
      <c r="H1547" s="13">
        <f>IFERROR(IF($F1547="ALTA",$D1547*1,
IF($F1547="MEDIA",$D1547*0.97,
IF($F1547="BAJA",$D1547*0.9,
IF($F1547="LIQUIDAR",_xlfn.XLOOKUP(A1547,Rotación!$A:$A,Rotación!$O:$O,0,0,-1),"")))),"")</f>
        <v>27463671</v>
      </c>
      <c r="I1547" s="13">
        <f>IFERROR(IF($F1547="ALTA",$D1547*0.97,
IF($F1547="MEDIA",$D1547*0.94,
IF($F1547="BAJA",$D1547*0.87,
IF($F1547="LIQUIDAR",_xlfn.XLOOKUP(A1547,Rotación!$A:$A,Rotación!$O:$O,0,0,-1),"")))),"")</f>
        <v>27463671</v>
      </c>
      <c r="J1547" s="13">
        <f>IFERROR(IF($F1547="ALTA",$D1547*0.94,
IF($F1547="MEDIA",$D1547*0.9,
IF($F1547="BAJA",$D1547*0.85,
IF($F1547="LIQUIDAR",_xlfn.XLOOKUP(A1547,Rotación!$A:$A,Rotación!$O:$O,0,0,-1),"")))),"")</f>
        <v>27463671</v>
      </c>
      <c r="K1547" s="13">
        <f>_xlfn.XLOOKUP(A1547,Rotación!$A:$A,Rotación!$P:$P,"",0,-1)</f>
        <v>24290000</v>
      </c>
      <c r="L1547" s="25">
        <f t="shared" si="98"/>
        <v>290000</v>
      </c>
      <c r="M1547" s="26">
        <f t="shared" si="99"/>
        <v>1.1443196250000001</v>
      </c>
      <c r="N1547" s="22" t="str">
        <f>IFERROR(VLOOKUP(A1547,'Base ATR'!$1:$1048576,2,0),"")</f>
        <v/>
      </c>
      <c r="O1547" s="23" t="str">
        <f t="shared" ca="1" si="96"/>
        <v/>
      </c>
      <c r="P1547" t="str">
        <f t="shared" si="97"/>
        <v/>
      </c>
      <c r="Q1547" s="13"/>
      <c r="R1547" t="e">
        <f>VLOOKUP(A1547,FORMULA!A:A,1,0)</f>
        <v>#N/A</v>
      </c>
    </row>
    <row r="1548" spans="1:18" x14ac:dyDescent="0.3">
      <c r="A1548" s="13" t="s">
        <v>5318</v>
      </c>
      <c r="B1548" s="13" t="str">
        <f>IFERROR(VLOOKUP(A1548,'Base ATP'!$1:$1048576,3,0),"")</f>
        <v>PEUGEOT</v>
      </c>
      <c r="C1548" s="28" t="str">
        <f>IFERROR(VLOOKUP(A1548,'Base ATP'!$1:$1048576,4,0),"")</f>
        <v>NEW 3008</v>
      </c>
      <c r="D1548" s="24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>IFERROR(IF($F1548="ALTA",$D1548*1.03,
IF($F1548="MEDIA",$D1548*1,
IF($F1548="BAJA",$D1548*0.92,
IF($F1548="LIQUIDAR",_xlfn.XLOOKUP(A1548,Rotación!$A:$A,Rotación!$O:$O,0,0,-1),"")))),"")</f>
        <v>27031792</v>
      </c>
      <c r="H1548" s="13">
        <f>IFERROR(IF($F1548="ALTA",$D1548*1,
IF($F1548="MEDIA",$D1548*0.97,
IF($F1548="BAJA",$D1548*0.9,
IF($F1548="LIQUIDAR",_xlfn.XLOOKUP(A1548,Rotación!$A:$A,Rotación!$O:$O,0,0,-1),"")))),"")</f>
        <v>27031792</v>
      </c>
      <c r="I1548" s="13">
        <f>IFERROR(IF($F1548="ALTA",$D1548*0.97,
IF($F1548="MEDIA",$D1548*0.94,
IF($F1548="BAJA",$D1548*0.87,
IF($F1548="LIQUIDAR",_xlfn.XLOOKUP(A1548,Rotación!$A:$A,Rotación!$O:$O,0,0,-1),"")))),"")</f>
        <v>27031792</v>
      </c>
      <c r="J1548" s="13">
        <f>IFERROR(IF($F1548="ALTA",$D1548*0.94,
IF($F1548="MEDIA",$D1548*0.9,
IF($F1548="BAJA",$D1548*0.85,
IF($F1548="LIQUIDAR",_xlfn.XLOOKUP(A1548,Rotación!$A:$A,Rotación!$O:$O,0,0,-1),"")))),"")</f>
        <v>27031792</v>
      </c>
      <c r="K1548" s="13">
        <f>_xlfn.XLOOKUP(A1548,Rotación!$A:$A,Rotación!$P:$P,"",0,-1)</f>
        <v>26990000</v>
      </c>
      <c r="L1548" s="25">
        <f t="shared" si="98"/>
        <v>2490000</v>
      </c>
      <c r="M1548" s="26">
        <f t="shared" si="99"/>
        <v>1.1033384489795919</v>
      </c>
      <c r="N1548" s="22" t="str">
        <f>IFERROR(VLOOKUP(A1548,'Base ATR'!$1:$1048576,2,0),"")</f>
        <v/>
      </c>
      <c r="O1548" s="23" t="str">
        <f t="shared" ca="1" si="96"/>
        <v/>
      </c>
      <c r="P1548" t="str">
        <f t="shared" si="97"/>
        <v/>
      </c>
      <c r="Q1548" s="13"/>
      <c r="R1548" t="e">
        <f>VLOOKUP(A1548,FORMULA!A:A,1,0)</f>
        <v>#N/A</v>
      </c>
    </row>
    <row r="1549" spans="1:18" x14ac:dyDescent="0.3">
      <c r="A1549" s="13" t="s">
        <v>441</v>
      </c>
      <c r="B1549" s="13" t="str">
        <f>IFERROR(VLOOKUP(A1549,'Base ATP'!$1:$1048576,3,0),"")</f>
        <v>FORD</v>
      </c>
      <c r="C1549" s="28" t="str">
        <f>IFERROR(VLOOKUP(A1549,'Base ATP'!$1:$1048576,4,0),"")</f>
        <v>NUEVA RANGER</v>
      </c>
      <c r="D1549" s="24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>IFERROR(IF($F1549="ALTA",$D1549*1.03,
IF($F1549="MEDIA",$D1549*1,
IF($F1549="BAJA",$D1549*0.92,
IF($F1549="LIQUIDAR",_xlfn.XLOOKUP(A1549,Rotación!$A:$A,Rotación!$O:$O,0,0,-1),"")))),"")</f>
        <v>32900000</v>
      </c>
      <c r="H1549" s="13">
        <f>IFERROR(IF($F1549="ALTA",$D1549*1,
IF($F1549="MEDIA",$D1549*0.97,
IF($F1549="BAJA",$D1549*0.9,
IF($F1549="LIQUIDAR",_xlfn.XLOOKUP(A1549,Rotación!$A:$A,Rotación!$O:$O,0,0,-1),"")))),"")</f>
        <v>32900000</v>
      </c>
      <c r="I1549" s="13">
        <f>IFERROR(IF($F1549="ALTA",$D1549*0.97,
IF($F1549="MEDIA",$D1549*0.94,
IF($F1549="BAJA",$D1549*0.87,
IF($F1549="LIQUIDAR",_xlfn.XLOOKUP(A1549,Rotación!$A:$A,Rotación!$O:$O,0,0,-1),"")))),"")</f>
        <v>32900000</v>
      </c>
      <c r="J1549" s="13">
        <f>IFERROR(IF($F1549="ALTA",$D1549*0.94,
IF($F1549="MEDIA",$D1549*0.9,
IF($F1549="BAJA",$D1549*0.85,
IF($F1549="LIQUIDAR",_xlfn.XLOOKUP(A1549,Rotación!$A:$A,Rotación!$O:$O,0,0,-1),"")))),"")</f>
        <v>32900000</v>
      </c>
      <c r="K1549" s="13">
        <f>_xlfn.XLOOKUP(A1549,Rotación!$A:$A,Rotación!$P:$P,"",0,-1)</f>
        <v>39151000</v>
      </c>
      <c r="L1549" s="25">
        <f t="shared" si="98"/>
        <v>7251000</v>
      </c>
      <c r="M1549" s="26">
        <f t="shared" si="99"/>
        <v>1.0313479623824451</v>
      </c>
      <c r="N1549" s="22">
        <f>IFERROR(VLOOKUP(A1549,'Base ATR'!$1:$1048576,2,0),"")</f>
        <v>45982.663194444445</v>
      </c>
      <c r="O1549" s="23">
        <f t="shared" ca="1" si="96"/>
        <v>243.33680555555475</v>
      </c>
      <c r="P1549" t="str">
        <f t="shared" si="97"/>
        <v>SOBRE MERCADO</v>
      </c>
      <c r="Q1549" s="13"/>
      <c r="R1549" t="e">
        <f>VLOOKUP(A1549,FORMULA!A:A,1,0)</f>
        <v>#N/A</v>
      </c>
    </row>
    <row r="1550" spans="1:18" x14ac:dyDescent="0.3">
      <c r="A1550" s="13" t="s">
        <v>8665</v>
      </c>
      <c r="B1550" s="13" t="str">
        <f>IFERROR(VLOOKUP(A1550,'Base ATP'!$1:$1048576,3,0),"")</f>
        <v/>
      </c>
      <c r="C1550" s="28" t="str">
        <f>IFERROR(VLOOKUP(A1550,'Base ATP'!$1:$1048576,4,0),"")</f>
        <v/>
      </c>
      <c r="D1550" s="13" t="s">
        <v>10149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>
        <f>IFERROR(IF($F1550="ALTA",$D1550*1.03,
IF($F1550="MEDIA",$D1550*1,
IF($F1550="BAJA",$D1550*0.92,
IF($F1550="LIQUIDAR",_xlfn.XLOOKUP(A1550,Rotación!$A:$A,Rotación!$O:$O,0,0,-1),"")))),"")</f>
        <v>2315480</v>
      </c>
      <c r="H1550" s="13">
        <f>IFERROR(IF($F1550="ALTA",$D1550*1,
IF($F1550="MEDIA",$D1550*0.97,
IF($F1550="BAJA",$D1550*0.9,
IF($F1550="LIQUIDAR",_xlfn.XLOOKUP(A1550,Rotación!$A:$A,Rotación!$O:$O,0,0,-1),"")))),"")</f>
        <v>2315480</v>
      </c>
      <c r="I1550" s="13">
        <f>IFERROR(IF($F1550="ALTA",$D1550*0.97,
IF($F1550="MEDIA",$D1550*0.94,
IF($F1550="BAJA",$D1550*0.87,
IF($F1550="LIQUIDAR",_xlfn.XLOOKUP(A1550,Rotación!$A:$A,Rotación!$O:$O,0,0,-1),"")))),"")</f>
        <v>2315480</v>
      </c>
      <c r="J1550" s="13">
        <f>IFERROR(IF($F1550="ALTA",$D1550*0.94,
IF($F1550="MEDIA",$D1550*0.9,
IF($F1550="BAJA",$D1550*0.85,
IF($F1550="LIQUIDAR",_xlfn.XLOOKUP(A1550,Rotación!$A:$A,Rotación!$O:$O,0,0,-1),"")))),"")</f>
        <v>2315480</v>
      </c>
      <c r="K1550" s="13">
        <f>_xlfn.XLOOKUP(A1550,Rotación!$A:$A,Rotación!$P:$P,"",0,-1)</f>
        <v>7190000</v>
      </c>
      <c r="L1550" s="25" t="e">
        <f t="shared" si="98"/>
        <v>#VALUE!</v>
      </c>
      <c r="M1550" s="26" t="e">
        <f t="shared" si="99"/>
        <v>#VALUE!</v>
      </c>
      <c r="N1550" s="22" t="str">
        <f>IFERROR(VLOOKUP(A1550,'Base ATR'!$1:$1048576,2,0),"")</f>
        <v/>
      </c>
      <c r="O1550" s="23" t="str">
        <f t="shared" ca="1" si="96"/>
        <v/>
      </c>
      <c r="P1550" t="str">
        <f t="shared" si="97"/>
        <v/>
      </c>
      <c r="Q1550" s="13"/>
      <c r="R1550" t="e">
        <f>VLOOKUP(A1550,FORMULA!A:A,1,0)</f>
        <v>#N/A</v>
      </c>
    </row>
    <row r="1551" spans="1:18" x14ac:dyDescent="0.3">
      <c r="A1551" s="13" t="s">
        <v>5369</v>
      </c>
      <c r="B1551" s="13" t="str">
        <f>IFERROR(VLOOKUP(A1551,'Base ATP'!$1:$1048576,3,0),"")</f>
        <v>FORD</v>
      </c>
      <c r="C1551" s="28" t="str">
        <f>IFERROR(VLOOKUP(A1551,'Base ATP'!$1:$1048576,4,0),"")</f>
        <v>NUEVA RANGER</v>
      </c>
      <c r="D1551" s="24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>IFERROR(IF($F1551="ALTA",$D1551*1.03,
IF($F1551="MEDIA",$D1551*1,
IF($F1551="BAJA",$D1551*0.92,
IF($F1551="LIQUIDAR",_xlfn.XLOOKUP(A1551,Rotación!$A:$A,Rotación!$O:$O,0,0,-1),"")))),"")</f>
        <v>25000000</v>
      </c>
      <c r="H1551" s="13">
        <f>IFERROR(IF($F1551="ALTA",$D1551*1,
IF($F1551="MEDIA",$D1551*0.97,
IF($F1551="BAJA",$D1551*0.9,
IF($F1551="LIQUIDAR",_xlfn.XLOOKUP(A1551,Rotación!$A:$A,Rotación!$O:$O,0,0,-1),"")))),"")</f>
        <v>25000000</v>
      </c>
      <c r="I1551" s="13">
        <f>IFERROR(IF($F1551="ALTA",$D1551*0.97,
IF($F1551="MEDIA",$D1551*0.94,
IF($F1551="BAJA",$D1551*0.87,
IF($F1551="LIQUIDAR",_xlfn.XLOOKUP(A1551,Rotación!$A:$A,Rotación!$O:$O,0,0,-1),"")))),"")</f>
        <v>25000000</v>
      </c>
      <c r="J1551" s="13">
        <f>IFERROR(IF($F1551="ALTA",$D1551*0.94,
IF($F1551="MEDIA",$D1551*0.9,
IF($F1551="BAJA",$D1551*0.85,
IF($F1551="LIQUIDAR",_xlfn.XLOOKUP(A1551,Rotación!$A:$A,Rotación!$O:$O,0,0,-1),"")))),"")</f>
        <v>25000000</v>
      </c>
      <c r="K1551" s="13">
        <f>_xlfn.XLOOKUP(A1551,Rotación!$A:$A,Rotación!$P:$P,"",0,-1)</f>
        <v>32990000</v>
      </c>
      <c r="L1551" s="25">
        <f t="shared" si="98"/>
        <v>390000</v>
      </c>
      <c r="M1551" s="26">
        <f t="shared" si="99"/>
        <v>0.76687116564417179</v>
      </c>
      <c r="N1551" s="22">
        <f>IFERROR(VLOOKUP(A1551,'Base ATR'!$1:$1048576,2,0),"")</f>
        <v>46080.593055555553</v>
      </c>
      <c r="O1551" s="23">
        <f t="shared" ca="1" si="96"/>
        <v>145.40694444444671</v>
      </c>
      <c r="P1551" t="str">
        <f t="shared" si="97"/>
        <v>SOBRE MERCADO</v>
      </c>
      <c r="Q1551" s="13"/>
      <c r="R1551" t="e">
        <f>VLOOKUP(A1551,FORMULA!A:A,1,0)</f>
        <v>#N/A</v>
      </c>
    </row>
    <row r="1552" spans="1:18" x14ac:dyDescent="0.3">
      <c r="A1552" s="13" t="s">
        <v>5320</v>
      </c>
      <c r="B1552" s="13" t="str">
        <f>IFERROR(VLOOKUP(A1552,'Base ATP'!$1:$1048576,3,0),"")</f>
        <v>OPEL</v>
      </c>
      <c r="C1552" s="28" t="str">
        <f>IFERROR(VLOOKUP(A1552,'Base ATP'!$1:$1048576,4,0),"")</f>
        <v>CORSA</v>
      </c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>
        <f>IFERROR(IF($F1552="ALTA",$D1552*1.03,
IF($F1552="MEDIA",$D1552*1,
IF($F1552="BAJA",$D1552*0.92,
IF($F1552="LIQUIDAR",_xlfn.XLOOKUP(A1552,Rotación!$A:$A,Rotación!$O:$O,0,0,-1),"")))),"")</f>
        <v>13618617</v>
      </c>
      <c r="H1552" s="13">
        <f>IFERROR(IF($F1552="ALTA",$D1552*1,
IF($F1552="MEDIA",$D1552*0.97,
IF($F1552="BAJA",$D1552*0.9,
IF($F1552="LIQUIDAR",_xlfn.XLOOKUP(A1552,Rotación!$A:$A,Rotación!$O:$O,0,0,-1),"")))),"")</f>
        <v>13618617</v>
      </c>
      <c r="I1552" s="13">
        <f>IFERROR(IF($F1552="ALTA",$D1552*0.97,
IF($F1552="MEDIA",$D1552*0.94,
IF($F1552="BAJA",$D1552*0.87,
IF($F1552="LIQUIDAR",_xlfn.XLOOKUP(A1552,Rotación!$A:$A,Rotación!$O:$O,0,0,-1),"")))),"")</f>
        <v>13618617</v>
      </c>
      <c r="J1552" s="13">
        <f>IFERROR(IF($F1552="ALTA",$D1552*0.94,
IF($F1552="MEDIA",$D1552*0.9,
IF($F1552="BAJA",$D1552*0.85,
IF($F1552="LIQUIDAR",_xlfn.XLOOKUP(A1552,Rotación!$A:$A,Rotación!$O:$O,0,0,-1),"")))),"")</f>
        <v>13618617</v>
      </c>
      <c r="K1552" s="13">
        <f>_xlfn.XLOOKUP(A1552,Rotación!$A:$A,Rotación!$P:$P,"",0,-1)</f>
        <v>13990000</v>
      </c>
      <c r="L1552" s="25" t="e">
        <f t="shared" si="98"/>
        <v>#VALUE!</v>
      </c>
      <c r="M1552" s="26" t="e">
        <f t="shared" si="99"/>
        <v>#VALUE!</v>
      </c>
      <c r="N1552" s="22" t="str">
        <f>IFERROR(VLOOKUP(A1552,'Base ATR'!$1:$1048576,2,0),"")</f>
        <v/>
      </c>
      <c r="O1552" s="23" t="str">
        <f t="shared" ca="1" si="96"/>
        <v/>
      </c>
      <c r="P1552" t="str">
        <f t="shared" si="97"/>
        <v/>
      </c>
      <c r="Q1552" s="13"/>
      <c r="R1552" t="e">
        <f>VLOOKUP(A1552,FORMULA!A:A,1,0)</f>
        <v>#N/A</v>
      </c>
    </row>
    <row r="1553" spans="1:18" x14ac:dyDescent="0.3">
      <c r="A1553" s="13" t="s">
        <v>5343</v>
      </c>
      <c r="B1553" s="13" t="str">
        <f>IFERROR(VLOOKUP(A1553,'Base ATP'!$1:$1048576,3,0),"")</f>
        <v/>
      </c>
      <c r="C1553" s="28" t="str">
        <f>IFERROR(VLOOKUP(A1553,'Base ATP'!$1:$1048576,4,0),"")</f>
        <v/>
      </c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>
        <f>IFERROR(IF($F1553="ALTA",$D1553*1.03,
IF($F1553="MEDIA",$D1553*1,
IF($F1553="BAJA",$D1553*0.92,
IF($F1553="LIQUIDAR",_xlfn.XLOOKUP(A1553,Rotación!$A:$A,Rotación!$O:$O,0,0,-1),"")))),"")</f>
        <v>11082000</v>
      </c>
      <c r="H1553" s="13">
        <f>IFERROR(IF($F1553="ALTA",$D1553*1,
IF($F1553="MEDIA",$D1553*0.97,
IF($F1553="BAJA",$D1553*0.9,
IF($F1553="LIQUIDAR",_xlfn.XLOOKUP(A1553,Rotación!$A:$A,Rotación!$O:$O,0,0,-1),"")))),"")</f>
        <v>11082000</v>
      </c>
      <c r="I1553" s="13">
        <f>IFERROR(IF($F1553="ALTA",$D1553*0.97,
IF($F1553="MEDIA",$D1553*0.94,
IF($F1553="BAJA",$D1553*0.87,
IF($F1553="LIQUIDAR",_xlfn.XLOOKUP(A1553,Rotación!$A:$A,Rotación!$O:$O,0,0,-1),"")))),"")</f>
        <v>11082000</v>
      </c>
      <c r="J1553" s="13">
        <f>IFERROR(IF($F1553="ALTA",$D1553*0.94,
IF($F1553="MEDIA",$D1553*0.9,
IF($F1553="BAJA",$D1553*0.85,
IF($F1553="LIQUIDAR",_xlfn.XLOOKUP(A1553,Rotación!$A:$A,Rotación!$O:$O,0,0,-1),"")))),"")</f>
        <v>11082000</v>
      </c>
      <c r="K1553" s="13">
        <f>_xlfn.XLOOKUP(A1553,Rotación!$A:$A,Rotación!$P:$P,"",0,-1)</f>
        <v>11082000</v>
      </c>
      <c r="L1553" s="25" t="e">
        <f t="shared" ref="L1553:L1616" si="100">K1553-D1553</f>
        <v>#VALUE!</v>
      </c>
      <c r="M1553" s="26" t="e">
        <f t="shared" ref="M1553:M1616" si="101">E1553/D1553</f>
        <v>#VALUE!</v>
      </c>
      <c r="N1553" s="22" t="str">
        <f>IFERROR(VLOOKUP(A1553,'Base ATR'!$1:$1048576,2,0),"")</f>
        <v/>
      </c>
      <c r="O1553" s="23" t="str">
        <f t="shared" ref="O1553:O1616" ca="1" si="102">IF(N1553="","",TODAY()-N1553)</f>
        <v/>
      </c>
      <c r="P1553" t="str">
        <f t="shared" ref="P1553:P1616" si="103">IF(N1553="", "", IF(K1553 &gt; D1553, "SOBRE MERCADO", IF(K1553 &lt; D1553, "BAJO MERCADO", "ALINEADO")))</f>
        <v/>
      </c>
      <c r="Q1553" s="13"/>
      <c r="R1553" t="e">
        <f>VLOOKUP(A1553,FORMULA!A:A,1,0)</f>
        <v>#N/A</v>
      </c>
    </row>
    <row r="1554" spans="1:18" x14ac:dyDescent="0.3">
      <c r="A1554" s="13" t="s">
        <v>367</v>
      </c>
      <c r="B1554" s="13" t="str">
        <f>IFERROR(VLOOKUP(A1554,'Base ATP'!$1:$1048576,3,0),"")</f>
        <v>PEUGEOT</v>
      </c>
      <c r="C1554" s="28">
        <f>IFERROR(VLOOKUP(A1554,'Base ATP'!$1:$1048576,4,0),"")</f>
        <v>208</v>
      </c>
      <c r="D1554" s="24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>IFERROR(IF($F1554="ALTA",$D1554*1.03,
IF($F1554="MEDIA",$D1554*1,
IF($F1554="BAJA",$D1554*0.92,
IF($F1554="LIQUIDAR",_xlfn.XLOOKUP(A1554,Rotación!$A:$A,Rotación!$O:$O,0,0,-1),"")))),"")</f>
        <v>18167522</v>
      </c>
      <c r="H1554" s="13">
        <f>IFERROR(IF($F1554="ALTA",$D1554*1,
IF($F1554="MEDIA",$D1554*0.97,
IF($F1554="BAJA",$D1554*0.9,
IF($F1554="LIQUIDAR",_xlfn.XLOOKUP(A1554,Rotación!$A:$A,Rotación!$O:$O,0,0,-1),"")))),"")</f>
        <v>18167522</v>
      </c>
      <c r="I1554" s="13">
        <f>IFERROR(IF($F1554="ALTA",$D1554*0.97,
IF($F1554="MEDIA",$D1554*0.94,
IF($F1554="BAJA",$D1554*0.87,
IF($F1554="LIQUIDAR",_xlfn.XLOOKUP(A1554,Rotación!$A:$A,Rotación!$O:$O,0,0,-1),"")))),"")</f>
        <v>18167522</v>
      </c>
      <c r="J1554" s="13">
        <f>IFERROR(IF($F1554="ALTA",$D1554*0.94,
IF($F1554="MEDIA",$D1554*0.9,
IF($F1554="BAJA",$D1554*0.85,
IF($F1554="LIQUIDAR",_xlfn.XLOOKUP(A1554,Rotación!$A:$A,Rotación!$O:$O,0,0,-1),"")))),"")</f>
        <v>18167522</v>
      </c>
      <c r="K1554" s="13">
        <f>_xlfn.XLOOKUP(A1554,Rotación!$A:$A,Rotación!$P:$P,"",0,-1)</f>
        <v>13890000</v>
      </c>
      <c r="L1554" s="25">
        <f t="shared" si="100"/>
        <v>90000</v>
      </c>
      <c r="M1554" s="26">
        <f t="shared" si="101"/>
        <v>1.3164871014492754</v>
      </c>
      <c r="N1554" s="22" t="str">
        <f>IFERROR(VLOOKUP(A1554,'Base ATR'!$1:$1048576,2,0),"")</f>
        <v/>
      </c>
      <c r="O1554" s="23" t="str">
        <f t="shared" ca="1" si="102"/>
        <v/>
      </c>
      <c r="P1554" t="str">
        <f t="shared" si="103"/>
        <v/>
      </c>
      <c r="Q1554" s="13"/>
      <c r="R1554" t="e">
        <f>VLOOKUP(A1554,FORMULA!A:A,1,0)</f>
        <v>#N/A</v>
      </c>
    </row>
    <row r="1555" spans="1:18" x14ac:dyDescent="0.3">
      <c r="A1555" s="13" t="s">
        <v>5342</v>
      </c>
      <c r="B1555" s="13" t="str">
        <f>IFERROR(VLOOKUP(A1555,'Base ATP'!$1:$1048576,3,0),"")</f>
        <v>FORD</v>
      </c>
      <c r="C1555" s="28" t="str">
        <f>IFERROR(VLOOKUP(A1555,'Base ATP'!$1:$1048576,4,0),"")</f>
        <v>NUEVA RANGER</v>
      </c>
      <c r="D1555" s="24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>IFERROR(IF($F1555="ALTA",$D1555*1.03,
IF($F1555="MEDIA",$D1555*1,
IF($F1555="BAJA",$D1555*0.92,
IF($F1555="LIQUIDAR",_xlfn.XLOOKUP(A1555,Rotación!$A:$A,Rotación!$O:$O,0,0,-1),"")))),"")</f>
        <v>39290000</v>
      </c>
      <c r="H1555" s="13">
        <f>IFERROR(IF($F1555="ALTA",$D1555*1,
IF($F1555="MEDIA",$D1555*0.97,
IF($F1555="BAJA",$D1555*0.9,
IF($F1555="LIQUIDAR",_xlfn.XLOOKUP(A1555,Rotación!$A:$A,Rotación!$O:$O,0,0,-1),"")))),"")</f>
        <v>39290000</v>
      </c>
      <c r="I1555" s="13">
        <f>IFERROR(IF($F1555="ALTA",$D1555*0.97,
IF($F1555="MEDIA",$D1555*0.94,
IF($F1555="BAJA",$D1555*0.87,
IF($F1555="LIQUIDAR",_xlfn.XLOOKUP(A1555,Rotación!$A:$A,Rotación!$O:$O,0,0,-1),"")))),"")</f>
        <v>39290000</v>
      </c>
      <c r="J1555" s="13">
        <f>IFERROR(IF($F1555="ALTA",$D1555*0.94,
IF($F1555="MEDIA",$D1555*0.9,
IF($F1555="BAJA",$D1555*0.85,
IF($F1555="LIQUIDAR",_xlfn.XLOOKUP(A1555,Rotación!$A:$A,Rotación!$O:$O,0,0,-1),"")))),"")</f>
        <v>39290000</v>
      </c>
      <c r="K1555" s="13">
        <f>_xlfn.XLOOKUP(A1555,Rotación!$A:$A,Rotación!$P:$P,"",0,-1)</f>
        <v>46755100</v>
      </c>
      <c r="L1555" s="25">
        <f t="shared" si="100"/>
        <v>6055100</v>
      </c>
      <c r="M1555" s="26">
        <f t="shared" si="101"/>
        <v>0.9653562653562654</v>
      </c>
      <c r="N1555" s="22" t="str">
        <f>IFERROR(VLOOKUP(A1555,'Base ATR'!$1:$1048576,2,0),"")</f>
        <v/>
      </c>
      <c r="O1555" s="23" t="str">
        <f t="shared" ca="1" si="102"/>
        <v/>
      </c>
      <c r="P1555" t="str">
        <f t="shared" si="103"/>
        <v/>
      </c>
      <c r="Q1555" s="13"/>
      <c r="R1555" t="e">
        <f>VLOOKUP(A1555,FORMULA!A:A,1,0)</f>
        <v>#N/A</v>
      </c>
    </row>
    <row r="1556" spans="1:18" x14ac:dyDescent="0.3">
      <c r="A1556" s="13" t="s">
        <v>4121</v>
      </c>
      <c r="B1556" s="13" t="str">
        <f>IFERROR(VLOOKUP(A1556,'Base ATP'!$1:$1048576,3,0),"")</f>
        <v>SUBARU</v>
      </c>
      <c r="C1556" s="28" t="str">
        <f>IFERROR(VLOOKUP(A1556,'Base ATP'!$1:$1048576,4,0),"")</f>
        <v>FORESTER</v>
      </c>
      <c r="D1556" s="24">
        <v>22500000</v>
      </c>
      <c r="E1556" s="13">
        <f>_xlfn.XLOOKUP(A1556,Rotación!$A:$A,Rotación!$O:$O,"",0,-1)</f>
        <v>24482389</v>
      </c>
      <c r="F1556" s="13" t="str">
        <f>IF(_xlfn.XLOOKUP(A1556,Rotación!A:A,Rotación!K:K)&lt;=30,"ALTA",
IF(_xlfn.XLOOKUP(A1556,Rotación!A:A,Rotación!K:K)&lt;=60,"MEDIA",
IF(_xlfn.XLOOKUP(A1556,Rotación!A:A,Rotación!K:K)&lt;=90,"BAJA",
"LIQUIDAR")))</f>
        <v>LIQUIDAR</v>
      </c>
      <c r="G1556" s="13">
        <f>IFERROR(IF($F1556="ALTA",$D1556*1.03,
IF($F1556="MEDIA",$D1556*1,
IF($F1556="BAJA",$D1556*0.92,
IF($F1556="LIQUIDAR",_xlfn.XLOOKUP(A1556,Rotación!$A:$A,Rotación!$O:$O,0,0,-1),"")))),"")</f>
        <v>24482389</v>
      </c>
      <c r="H1556" s="13">
        <f>IFERROR(IF($F1556="ALTA",$D1556*1,
IF($F1556="MEDIA",$D1556*0.97,
IF($F1556="BAJA",$D1556*0.9,
IF($F1556="LIQUIDAR",_xlfn.XLOOKUP(A1556,Rotación!$A:$A,Rotación!$O:$O,0,0,-1),"")))),"")</f>
        <v>24482389</v>
      </c>
      <c r="I1556" s="13">
        <f>IFERROR(IF($F1556="ALTA",$D1556*0.97,
IF($F1556="MEDIA",$D1556*0.94,
IF($F1556="BAJA",$D1556*0.87,
IF($F1556="LIQUIDAR",_xlfn.XLOOKUP(A1556,Rotación!$A:$A,Rotación!$O:$O,0,0,-1),"")))),"")</f>
        <v>24482389</v>
      </c>
      <c r="J1556" s="13">
        <f>IFERROR(IF($F1556="ALTA",$D1556*0.94,
IF($F1556="MEDIA",$D1556*0.9,
IF($F1556="BAJA",$D1556*0.85,
IF($F1556="LIQUIDAR",_xlfn.XLOOKUP(A1556,Rotación!$A:$A,Rotación!$O:$O,0,0,-1),"")))),"")</f>
        <v>24482389</v>
      </c>
      <c r="K1556" s="13">
        <f>_xlfn.XLOOKUP(A1556,Rotación!$A:$A,Rotación!$P:$P,"",0,-1)</f>
        <v>22764706</v>
      </c>
      <c r="L1556" s="25">
        <f t="shared" si="100"/>
        <v>264706</v>
      </c>
      <c r="M1556" s="26">
        <f t="shared" si="101"/>
        <v>1.0881061777777778</v>
      </c>
      <c r="N1556" s="22" t="str">
        <f>IFERROR(VLOOKUP(A1556,'Base ATR'!$1:$1048576,2,0),"")</f>
        <v/>
      </c>
      <c r="O1556" s="23" t="str">
        <f t="shared" ca="1" si="102"/>
        <v/>
      </c>
      <c r="P1556" t="str">
        <f t="shared" si="103"/>
        <v/>
      </c>
      <c r="Q1556" s="13"/>
      <c r="R1556" t="e">
        <f>VLOOKUP(A1556,FORMULA!A:A,1,0)</f>
        <v>#N/A</v>
      </c>
    </row>
    <row r="1557" spans="1:18" x14ac:dyDescent="0.3">
      <c r="A1557" s="13" t="s">
        <v>467</v>
      </c>
      <c r="B1557" s="13" t="str">
        <f>IFERROR(VLOOKUP(A1557,'Base ATP'!$1:$1048576,3,0),"")</f>
        <v>FORD</v>
      </c>
      <c r="C1557" s="28" t="str">
        <f>IFERROR(VLOOKUP(A1557,'Base ATP'!$1:$1048576,4,0),"")</f>
        <v>NUEVA RANGER</v>
      </c>
      <c r="D1557" s="24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>IFERROR(IF($F1557="ALTA",$D1557*1.03,
IF($F1557="MEDIA",$D1557*1,
IF($F1557="BAJA",$D1557*0.92,
IF($F1557="LIQUIDAR",_xlfn.XLOOKUP(A1557,Rotación!$A:$A,Rotación!$O:$O,0,0,-1),"")))),"")</f>
        <v>23490000</v>
      </c>
      <c r="H1557" s="13">
        <f>IFERROR(IF($F1557="ALTA",$D1557*1,
IF($F1557="MEDIA",$D1557*0.97,
IF($F1557="BAJA",$D1557*0.9,
IF($F1557="LIQUIDAR",_xlfn.XLOOKUP(A1557,Rotación!$A:$A,Rotación!$O:$O,0,0,-1),"")))),"")</f>
        <v>23490000</v>
      </c>
      <c r="I1557" s="13">
        <f>IFERROR(IF($F1557="ALTA",$D1557*0.97,
IF($F1557="MEDIA",$D1557*0.94,
IF($F1557="BAJA",$D1557*0.87,
IF($F1557="LIQUIDAR",_xlfn.XLOOKUP(A1557,Rotación!$A:$A,Rotación!$O:$O,0,0,-1),"")))),"")</f>
        <v>23490000</v>
      </c>
      <c r="J1557" s="13">
        <f>IFERROR(IF($F1557="ALTA",$D1557*0.94,
IF($F1557="MEDIA",$D1557*0.9,
IF($F1557="BAJA",$D1557*0.85,
IF($F1557="LIQUIDAR",_xlfn.XLOOKUP(A1557,Rotación!$A:$A,Rotación!$O:$O,0,0,-1),"")))),"")</f>
        <v>23490000</v>
      </c>
      <c r="K1557" s="13">
        <f>_xlfn.XLOOKUP(A1557,Rotación!$A:$A,Rotación!$P:$P,"",0,-1)</f>
        <v>24990000</v>
      </c>
      <c r="L1557" s="25">
        <f t="shared" si="100"/>
        <v>-210000</v>
      </c>
      <c r="M1557" s="26">
        <f t="shared" si="101"/>
        <v>0.93214285714285716</v>
      </c>
      <c r="N1557" s="22">
        <f>IFERROR(VLOOKUP(A1557,'Base ATR'!$1:$1048576,2,0),"")</f>
        <v>45979.506249999999</v>
      </c>
      <c r="O1557" s="23">
        <f t="shared" ca="1" si="102"/>
        <v>246.49375000000146</v>
      </c>
      <c r="P1557" t="str">
        <f t="shared" si="103"/>
        <v>BAJO MERCADO</v>
      </c>
      <c r="Q1557" s="13"/>
      <c r="R1557" t="e">
        <f>VLOOKUP(A1557,FORMULA!A:A,1,0)</f>
        <v>#N/A</v>
      </c>
    </row>
    <row r="1558" spans="1:18" x14ac:dyDescent="0.3">
      <c r="A1558" s="13" t="s">
        <v>8667</v>
      </c>
      <c r="B1558" s="13" t="str">
        <f>IFERROR(VLOOKUP(A1558,'Base ATP'!$1:$1048576,3,0),"")</f>
        <v/>
      </c>
      <c r="C1558" s="28" t="str">
        <f>IFERROR(VLOOKUP(A1558,'Base ATP'!$1:$1048576,4,0),"")</f>
        <v/>
      </c>
      <c r="D1558" s="13" t="s">
        <v>10149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>
        <f>IFERROR(IF($F1558="ALTA",$D1558*1.03,
IF($F1558="MEDIA",$D1558*1,
IF($F1558="BAJA",$D1558*0.92,
IF($F1558="LIQUIDAR",_xlfn.XLOOKUP(A1558,Rotación!$A:$A,Rotación!$O:$O,0,0,-1),"")))),"")</f>
        <v>15626088</v>
      </c>
      <c r="H1558" s="13">
        <f>IFERROR(IF($F1558="ALTA",$D1558*1,
IF($F1558="MEDIA",$D1558*0.97,
IF($F1558="BAJA",$D1558*0.9,
IF($F1558="LIQUIDAR",_xlfn.XLOOKUP(A1558,Rotación!$A:$A,Rotación!$O:$O,0,0,-1),"")))),"")</f>
        <v>15626088</v>
      </c>
      <c r="I1558" s="13">
        <f>IFERROR(IF($F1558="ALTA",$D1558*0.97,
IF($F1558="MEDIA",$D1558*0.94,
IF($F1558="BAJA",$D1558*0.87,
IF($F1558="LIQUIDAR",_xlfn.XLOOKUP(A1558,Rotación!$A:$A,Rotación!$O:$O,0,0,-1),"")))),"")</f>
        <v>15626088</v>
      </c>
      <c r="J1558" s="13">
        <f>IFERROR(IF($F1558="ALTA",$D1558*0.94,
IF($F1558="MEDIA",$D1558*0.9,
IF($F1558="BAJA",$D1558*0.85,
IF($F1558="LIQUIDAR",_xlfn.XLOOKUP(A1558,Rotación!$A:$A,Rotación!$O:$O,0,0,-1),"")))),"")</f>
        <v>15626088</v>
      </c>
      <c r="K1558" s="13">
        <f>_xlfn.XLOOKUP(A1558,Rotación!$A:$A,Rotación!$P:$P,"",0,-1)</f>
        <v>13100840</v>
      </c>
      <c r="L1558" s="25" t="e">
        <f t="shared" si="100"/>
        <v>#VALUE!</v>
      </c>
      <c r="M1558" s="26" t="e">
        <f t="shared" si="101"/>
        <v>#VALUE!</v>
      </c>
      <c r="N1558" s="22" t="str">
        <f>IFERROR(VLOOKUP(A1558,'Base ATR'!$1:$1048576,2,0),"")</f>
        <v/>
      </c>
      <c r="O1558" s="23" t="str">
        <f t="shared" ca="1" si="102"/>
        <v/>
      </c>
      <c r="P1558" t="str">
        <f t="shared" si="103"/>
        <v/>
      </c>
      <c r="Q1558" s="13"/>
      <c r="R1558" t="e">
        <f>VLOOKUP(A1558,FORMULA!A:A,1,0)</f>
        <v>#N/A</v>
      </c>
    </row>
    <row r="1559" spans="1:18" x14ac:dyDescent="0.3">
      <c r="A1559" s="13" t="s">
        <v>8604</v>
      </c>
      <c r="B1559" s="13" t="str">
        <f>IFERROR(VLOOKUP(A1559,'Base ATP'!$1:$1048576,3,0),"")</f>
        <v>SUBARU</v>
      </c>
      <c r="C1559" s="28" t="str">
        <f>IFERROR(VLOOKUP(A1559,'Base ATP'!$1:$1048576,4,0),"")</f>
        <v>XV</v>
      </c>
      <c r="D1559" s="24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>IFERROR(IF($F1559="ALTA",$D1559*1.03,
IF($F1559="MEDIA",$D1559*1,
IF($F1559="BAJA",$D1559*0.92,
IF($F1559="LIQUIDAR",_xlfn.XLOOKUP(A1559,Rotación!$A:$A,Rotación!$O:$O,0,0,-1),"")))),"")</f>
        <v>15632904</v>
      </c>
      <c r="H1559" s="13">
        <f>IFERROR(IF($F1559="ALTA",$D1559*1,
IF($F1559="MEDIA",$D1559*0.97,
IF($F1559="BAJA",$D1559*0.9,
IF($F1559="LIQUIDAR",_xlfn.XLOOKUP(A1559,Rotación!$A:$A,Rotación!$O:$O,0,0,-1),"")))),"")</f>
        <v>15632904</v>
      </c>
      <c r="I1559" s="13">
        <f>IFERROR(IF($F1559="ALTA",$D1559*0.97,
IF($F1559="MEDIA",$D1559*0.94,
IF($F1559="BAJA",$D1559*0.87,
IF($F1559="LIQUIDAR",_xlfn.XLOOKUP(A1559,Rotación!$A:$A,Rotación!$O:$O,0,0,-1),"")))),"")</f>
        <v>15632904</v>
      </c>
      <c r="J1559" s="13">
        <f>IFERROR(IF($F1559="ALTA",$D1559*0.94,
IF($F1559="MEDIA",$D1559*0.9,
IF($F1559="BAJA",$D1559*0.85,
IF($F1559="LIQUIDAR",_xlfn.XLOOKUP(A1559,Rotación!$A:$A,Rotación!$O:$O,0,0,-1),"")))),"")</f>
        <v>15632904</v>
      </c>
      <c r="K1559" s="13">
        <f>_xlfn.XLOOKUP(A1559,Rotación!$A:$A,Rotación!$P:$P,"",0,-1)</f>
        <v>15900000</v>
      </c>
      <c r="L1559" s="25">
        <f t="shared" si="100"/>
        <v>400000</v>
      </c>
      <c r="M1559" s="26">
        <f t="shared" si="101"/>
        <v>1.0085744516129032</v>
      </c>
      <c r="N1559" s="22" t="str">
        <f>IFERROR(VLOOKUP(A1559,'Base ATR'!$1:$1048576,2,0),"")</f>
        <v/>
      </c>
      <c r="O1559" s="23" t="str">
        <f t="shared" ca="1" si="102"/>
        <v/>
      </c>
      <c r="P1559" t="str">
        <f t="shared" si="103"/>
        <v/>
      </c>
      <c r="Q1559" s="13"/>
      <c r="R1559" t="e">
        <f>VLOOKUP(A1559,FORMULA!A:A,1,0)</f>
        <v>#N/A</v>
      </c>
    </row>
    <row r="1560" spans="1:18" x14ac:dyDescent="0.3">
      <c r="A1560" s="13" t="s">
        <v>348</v>
      </c>
      <c r="B1560" s="13" t="str">
        <f>IFERROR(VLOOKUP(A1560,'Base ATP'!$1:$1048576,3,0),"")</f>
        <v>PEUGEOT</v>
      </c>
      <c r="C1560" s="28">
        <f>IFERROR(VLOOKUP(A1560,'Base ATP'!$1:$1048576,4,0),"")</f>
        <v>308</v>
      </c>
      <c r="D1560" s="24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>IFERROR(IF($F1560="ALTA",$D1560*1.03,
IF($F1560="MEDIA",$D1560*1,
IF($F1560="BAJA",$D1560*0.92,
IF($F1560="LIQUIDAR",_xlfn.XLOOKUP(A1560,Rotación!$A:$A,Rotación!$O:$O,0,0,-1),"")))),"")</f>
        <v>19325907</v>
      </c>
      <c r="H1560" s="13">
        <f>IFERROR(IF($F1560="ALTA",$D1560*1,
IF($F1560="MEDIA",$D1560*0.97,
IF($F1560="BAJA",$D1560*0.9,
IF($F1560="LIQUIDAR",_xlfn.XLOOKUP(A1560,Rotación!$A:$A,Rotación!$O:$O,0,0,-1),"")))),"")</f>
        <v>19325907</v>
      </c>
      <c r="I1560" s="13">
        <f>IFERROR(IF($F1560="ALTA",$D1560*0.97,
IF($F1560="MEDIA",$D1560*0.94,
IF($F1560="BAJA",$D1560*0.87,
IF($F1560="LIQUIDAR",_xlfn.XLOOKUP(A1560,Rotación!$A:$A,Rotación!$O:$O,0,0,-1),"")))),"")</f>
        <v>19325907</v>
      </c>
      <c r="J1560" s="13">
        <f>IFERROR(IF($F1560="ALTA",$D1560*0.94,
IF($F1560="MEDIA",$D1560*0.9,
IF($F1560="BAJA",$D1560*0.85,
IF($F1560="LIQUIDAR",_xlfn.XLOOKUP(A1560,Rotación!$A:$A,Rotación!$O:$O,0,0,-1),"")))),"")</f>
        <v>19325907</v>
      </c>
      <c r="K1560" s="13">
        <f>_xlfn.XLOOKUP(A1560,Rotación!$A:$A,Rotación!$P:$P,"",0,-1)</f>
        <v>15790000</v>
      </c>
      <c r="L1560" s="25">
        <f t="shared" si="100"/>
        <v>-610000</v>
      </c>
      <c r="M1560" s="26">
        <f t="shared" si="101"/>
        <v>1.1784089634146342</v>
      </c>
      <c r="N1560" s="22" t="str">
        <f>IFERROR(VLOOKUP(A1560,'Base ATR'!$1:$1048576,2,0),"")</f>
        <v/>
      </c>
      <c r="O1560" s="23" t="str">
        <f t="shared" ca="1" si="102"/>
        <v/>
      </c>
      <c r="P1560" t="str">
        <f t="shared" si="103"/>
        <v/>
      </c>
      <c r="Q1560" s="13"/>
      <c r="R1560" t="e">
        <f>VLOOKUP(A1560,FORMULA!A:A,1,0)</f>
        <v>#N/A</v>
      </c>
    </row>
    <row r="1561" spans="1:18" x14ac:dyDescent="0.3">
      <c r="A1561" s="13" t="s">
        <v>7182</v>
      </c>
      <c r="B1561" s="13" t="str">
        <f>IFERROR(VLOOKUP(A1561,'Base ATP'!$1:$1048576,3,0),"")</f>
        <v>KIA</v>
      </c>
      <c r="C1561" s="28" t="str">
        <f>IFERROR(VLOOKUP(A1561,'Base ATP'!$1:$1048576,4,0),"")</f>
        <v>K3 CROSS</v>
      </c>
      <c r="D1561" s="24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>IFERROR(IF($F1561="ALTA",$D1561*1.03,
IF($F1561="MEDIA",$D1561*1,
IF($F1561="BAJA",$D1561*0.92,
IF($F1561="LIQUIDAR",_xlfn.XLOOKUP(A1561,Rotación!$A:$A,Rotación!$O:$O,0,0,-1),"")))),"")</f>
        <v>14842239</v>
      </c>
      <c r="H1561" s="13">
        <f>IFERROR(IF($F1561="ALTA",$D1561*1,
IF($F1561="MEDIA",$D1561*0.97,
IF($F1561="BAJA",$D1561*0.9,
IF($F1561="LIQUIDAR",_xlfn.XLOOKUP(A1561,Rotación!$A:$A,Rotación!$O:$O,0,0,-1),"")))),"")</f>
        <v>14842239</v>
      </c>
      <c r="I1561" s="13">
        <f>IFERROR(IF($F1561="ALTA",$D1561*0.97,
IF($F1561="MEDIA",$D1561*0.94,
IF($F1561="BAJA",$D1561*0.87,
IF($F1561="LIQUIDAR",_xlfn.XLOOKUP(A1561,Rotación!$A:$A,Rotación!$O:$O,0,0,-1),"")))),"")</f>
        <v>14842239</v>
      </c>
      <c r="J1561" s="13">
        <f>IFERROR(IF($F1561="ALTA",$D1561*0.94,
IF($F1561="MEDIA",$D1561*0.9,
IF($F1561="BAJA",$D1561*0.85,
IF($F1561="LIQUIDAR",_xlfn.XLOOKUP(A1561,Rotación!$A:$A,Rotación!$O:$O,0,0,-1),"")))),"")</f>
        <v>14842239</v>
      </c>
      <c r="K1561" s="13">
        <f>_xlfn.XLOOKUP(A1561,Rotación!$A:$A,Rotación!$P:$P,"",0,-1)</f>
        <v>16798319</v>
      </c>
      <c r="L1561" s="25">
        <f t="shared" si="100"/>
        <v>-1701681</v>
      </c>
      <c r="M1561" s="26">
        <f t="shared" si="101"/>
        <v>0.80228318918918917</v>
      </c>
      <c r="N1561" s="22" t="str">
        <f>IFERROR(VLOOKUP(A1561,'Base ATR'!$1:$1048576,2,0),"")</f>
        <v/>
      </c>
      <c r="O1561" s="23" t="str">
        <f t="shared" ca="1" si="102"/>
        <v/>
      </c>
      <c r="P1561" t="str">
        <f t="shared" si="103"/>
        <v/>
      </c>
      <c r="Q1561" s="13"/>
      <c r="R1561" t="e">
        <f>VLOOKUP(A1561,FORMULA!A:A,1,0)</f>
        <v>#N/A</v>
      </c>
    </row>
    <row r="1562" spans="1:18" x14ac:dyDescent="0.3">
      <c r="A1562" s="13" t="s">
        <v>8513</v>
      </c>
      <c r="B1562" s="13" t="str">
        <f>IFERROR(VLOOKUP(A1562,'Base ATP'!$1:$1048576,3,0),"")</f>
        <v>OPEL</v>
      </c>
      <c r="C1562" s="28" t="str">
        <f>IFERROR(VLOOKUP(A1562,'Base ATP'!$1:$1048576,4,0),"")</f>
        <v>NUEVA COMBO</v>
      </c>
      <c r="D1562" s="24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>IFERROR(IF($F1562="ALTA",$D1562*1.03,
IF($F1562="MEDIA",$D1562*1,
IF($F1562="BAJA",$D1562*0.92,
IF($F1562="LIQUIDAR",_xlfn.XLOOKUP(A1562,Rotación!$A:$A,Rotación!$O:$O,0,0,-1),"")))),"")</f>
        <v>17782464</v>
      </c>
      <c r="H1562" s="13">
        <f>IFERROR(IF($F1562="ALTA",$D1562*1,
IF($F1562="MEDIA",$D1562*0.97,
IF($F1562="BAJA",$D1562*0.9,
IF($F1562="LIQUIDAR",_xlfn.XLOOKUP(A1562,Rotación!$A:$A,Rotación!$O:$O,0,0,-1),"")))),"")</f>
        <v>17782464</v>
      </c>
      <c r="I1562" s="13">
        <f>IFERROR(IF($F1562="ALTA",$D1562*0.97,
IF($F1562="MEDIA",$D1562*0.94,
IF($F1562="BAJA",$D1562*0.87,
IF($F1562="LIQUIDAR",_xlfn.XLOOKUP(A1562,Rotación!$A:$A,Rotación!$O:$O,0,0,-1),"")))),"")</f>
        <v>17782464</v>
      </c>
      <c r="J1562" s="13">
        <f>IFERROR(IF($F1562="ALTA",$D1562*0.94,
IF($F1562="MEDIA",$D1562*0.9,
IF($F1562="BAJA",$D1562*0.85,
IF($F1562="LIQUIDAR",_xlfn.XLOOKUP(A1562,Rotación!$A:$A,Rotación!$O:$O,0,0,-1),"")))),"")</f>
        <v>17782464</v>
      </c>
      <c r="K1562" s="13">
        <f>_xlfn.XLOOKUP(A1562,Rotación!$A:$A,Rotación!$P:$P,"",0,-1)</f>
        <v>16290000</v>
      </c>
      <c r="L1562" s="25">
        <f t="shared" si="100"/>
        <v>690000</v>
      </c>
      <c r="M1562" s="26">
        <f t="shared" si="101"/>
        <v>1.1399015384615385</v>
      </c>
      <c r="N1562" s="22" t="str">
        <f>IFERROR(VLOOKUP(A1562,'Base ATR'!$1:$1048576,2,0),"")</f>
        <v/>
      </c>
      <c r="O1562" s="23" t="str">
        <f t="shared" ca="1" si="102"/>
        <v/>
      </c>
      <c r="P1562" t="str">
        <f t="shared" si="103"/>
        <v/>
      </c>
      <c r="Q1562" s="13"/>
      <c r="R1562" t="e">
        <f>VLOOKUP(A1562,FORMULA!A:A,1,0)</f>
        <v>#N/A</v>
      </c>
    </row>
    <row r="1563" spans="1:18" x14ac:dyDescent="0.3">
      <c r="A1563" s="13" t="s">
        <v>8669</v>
      </c>
      <c r="B1563" s="13" t="str">
        <f>IFERROR(VLOOKUP(A1563,'Base ATP'!$1:$1048576,3,0),"")</f>
        <v/>
      </c>
      <c r="C1563" s="28" t="str">
        <f>IFERROR(VLOOKUP(A1563,'Base ATP'!$1:$1048576,4,0),"")</f>
        <v/>
      </c>
      <c r="D1563" s="13" t="s">
        <v>10149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>
        <f>IFERROR(IF($F1563="ALTA",$D1563*1.03,
IF($F1563="MEDIA",$D1563*1,
IF($F1563="BAJA",$D1563*0.92,
IF($F1563="LIQUIDAR",_xlfn.XLOOKUP(A1563,Rotación!$A:$A,Rotación!$O:$O,0,0,-1),"")))),"")</f>
        <v>3479924</v>
      </c>
      <c r="H1563" s="13">
        <f>IFERROR(IF($F1563="ALTA",$D1563*1,
IF($F1563="MEDIA",$D1563*0.97,
IF($F1563="BAJA",$D1563*0.9,
IF($F1563="LIQUIDAR",_xlfn.XLOOKUP(A1563,Rotación!$A:$A,Rotación!$O:$O,0,0,-1),"")))),"")</f>
        <v>3479924</v>
      </c>
      <c r="I1563" s="13">
        <f>IFERROR(IF($F1563="ALTA",$D1563*0.97,
IF($F1563="MEDIA",$D1563*0.94,
IF($F1563="BAJA",$D1563*0.87,
IF($F1563="LIQUIDAR",_xlfn.XLOOKUP(A1563,Rotación!$A:$A,Rotación!$O:$O,0,0,-1),"")))),"")</f>
        <v>3479924</v>
      </c>
      <c r="J1563" s="13">
        <f>IFERROR(IF($F1563="ALTA",$D1563*0.94,
IF($F1563="MEDIA",$D1563*0.9,
IF($F1563="BAJA",$D1563*0.85,
IF($F1563="LIQUIDAR",_xlfn.XLOOKUP(A1563,Rotación!$A:$A,Rotación!$O:$O,0,0,-1),"")))),"")</f>
        <v>3479924</v>
      </c>
      <c r="K1563" s="13">
        <f>_xlfn.XLOOKUP(A1563,Rotación!$A:$A,Rotación!$P:$P,"",0,-1)</f>
        <v>0</v>
      </c>
      <c r="L1563" s="25" t="e">
        <f t="shared" si="100"/>
        <v>#VALUE!</v>
      </c>
      <c r="M1563" s="26" t="e">
        <f t="shared" si="101"/>
        <v>#VALUE!</v>
      </c>
      <c r="N1563" s="22" t="str">
        <f>IFERROR(VLOOKUP(A1563,'Base ATR'!$1:$1048576,2,0),"")</f>
        <v/>
      </c>
      <c r="O1563" s="23" t="str">
        <f t="shared" ca="1" si="102"/>
        <v/>
      </c>
      <c r="P1563" t="str">
        <f t="shared" si="103"/>
        <v/>
      </c>
      <c r="Q1563" s="13"/>
      <c r="R1563" t="e">
        <f>VLOOKUP(A1563,FORMULA!A:A,1,0)</f>
        <v>#N/A</v>
      </c>
    </row>
    <row r="1564" spans="1:18" x14ac:dyDescent="0.3">
      <c r="A1564" s="13" t="s">
        <v>371</v>
      </c>
      <c r="B1564" s="13" t="str">
        <f>IFERROR(VLOOKUP(A1564,'Base ATP'!$1:$1048576,3,0),"")</f>
        <v>NISSAN</v>
      </c>
      <c r="C1564" s="28" t="str">
        <f>IFERROR(VLOOKUP(A1564,'Base ATP'!$1:$1048576,4,0),"")</f>
        <v>QASHQAI</v>
      </c>
      <c r="D1564" s="24">
        <v>19800000</v>
      </c>
      <c r="E1564" s="13" t="str">
        <f>_xlfn.XLOOKUP(A1564,Rotación!$A:$A,Rotación!$O:$O,"",0,-1)</f>
        <v/>
      </c>
      <c r="F1564" s="13" t="e">
        <f>IF(_xlfn.XLOOKUP(A1564,Rotación!A:A,Rotación!K:K)&lt;=30,"ALTA",
IF(_xlfn.XLOOKUP(A1564,Rotación!A:A,Rotación!K:K)&lt;=60,"MEDIA",
IF(_xlfn.XLOOKUP(A1564,Rotación!A:A,Rotación!K:K)&lt;=90,"BAJA",
"LIQUIDAR")))</f>
        <v>#N/A</v>
      </c>
      <c r="G1564" s="13" t="str">
        <f>IFERROR(IF($F1564="ALTA",$D1564*1.03,
IF($F1564="MEDIA",$D1564*1,
IF($F1564="BAJA",$D1564*0.92,
IF($F1564="LIQUIDAR",_xlfn.XLOOKUP(A1564,Rotación!$A:$A,Rotación!$O:$O,0,0,-1),"")))),"")</f>
        <v/>
      </c>
      <c r="H1564" s="13" t="str">
        <f>IFERROR(IF($F1564="ALTA",$D1564*1,
IF($F1564="MEDIA",$D1564*0.97,
IF($F1564="BAJA",$D1564*0.9,
IF($F1564="LIQUIDAR",_xlfn.XLOOKUP(A1564,Rotación!$A:$A,Rotación!$O:$O,0,0,-1),"")))),"")</f>
        <v/>
      </c>
      <c r="I1564" s="13" t="str">
        <f>IFERROR(IF($F1564="ALTA",$D1564*0.97,
IF($F1564="MEDIA",$D1564*0.94,
IF($F1564="BAJA",$D1564*0.87,
IF($F1564="LIQUIDAR",_xlfn.XLOOKUP(A1564,Rotación!$A:$A,Rotación!$O:$O,0,0,-1),"")))),"")</f>
        <v/>
      </c>
      <c r="J1564" s="13" t="str">
        <f>IFERROR(IF($F1564="ALTA",$D1564*0.94,
IF($F1564="MEDIA",$D1564*0.9,
IF($F1564="BAJA",$D1564*0.85,
IF($F1564="LIQUIDAR",_xlfn.XLOOKUP(A1564,Rotación!$A:$A,Rotación!$O:$O,0,0,-1),"")))),"")</f>
        <v/>
      </c>
      <c r="K1564" s="13" t="str">
        <f>_xlfn.XLOOKUP(A1564,Rotación!$A:$A,Rotación!$P:$P,"",0,-1)</f>
        <v/>
      </c>
      <c r="L1564" s="25" t="e">
        <f t="shared" si="100"/>
        <v>#VALUE!</v>
      </c>
      <c r="M1564" s="26" t="e">
        <f t="shared" si="101"/>
        <v>#VALUE!</v>
      </c>
      <c r="N1564" s="22" t="str">
        <f>IFERROR(VLOOKUP(A1564,'Base ATR'!$1:$1048576,2,0),"")</f>
        <v/>
      </c>
      <c r="O1564" s="23" t="str">
        <f t="shared" ca="1" si="102"/>
        <v/>
      </c>
      <c r="P1564" t="str">
        <f t="shared" si="103"/>
        <v/>
      </c>
      <c r="Q1564" s="13"/>
      <c r="R1564" t="e">
        <f>VLOOKUP(A1564,FORMULA!A:A,1,0)</f>
        <v>#N/A</v>
      </c>
    </row>
    <row r="1565" spans="1:18" x14ac:dyDescent="0.3">
      <c r="A1565" s="13" t="s">
        <v>8521</v>
      </c>
      <c r="B1565" s="13" t="str">
        <f>IFERROR(VLOOKUP(A1565,'Base ATP'!$1:$1048576,3,0),"")</f>
        <v>PEUGEOT</v>
      </c>
      <c r="C1565" s="28" t="str">
        <f>IFERROR(VLOOKUP(A1565,'Base ATP'!$1:$1048576,4,0),"")</f>
        <v>LANDTREK</v>
      </c>
      <c r="D1565" s="24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>IFERROR(IF($F1565="ALTA",$D1565*1.03,
IF($F1565="MEDIA",$D1565*1,
IF($F1565="BAJA",$D1565*0.92,
IF($F1565="LIQUIDAR",_xlfn.XLOOKUP(A1565,Rotación!$A:$A,Rotación!$O:$O,0,0,-1),"")))),"")</f>
        <v>32073060</v>
      </c>
      <c r="H1565" s="13">
        <f>IFERROR(IF($F1565="ALTA",$D1565*1,
IF($F1565="MEDIA",$D1565*0.97,
IF($F1565="BAJA",$D1565*0.9,
IF($F1565="LIQUIDAR",_xlfn.XLOOKUP(A1565,Rotación!$A:$A,Rotación!$O:$O,0,0,-1),"")))),"")</f>
        <v>32073060</v>
      </c>
      <c r="I1565" s="13">
        <f>IFERROR(IF($F1565="ALTA",$D1565*0.97,
IF($F1565="MEDIA",$D1565*0.94,
IF($F1565="BAJA",$D1565*0.87,
IF($F1565="LIQUIDAR",_xlfn.XLOOKUP(A1565,Rotación!$A:$A,Rotación!$O:$O,0,0,-1),"")))),"")</f>
        <v>32073060</v>
      </c>
      <c r="J1565" s="13">
        <f>IFERROR(IF($F1565="ALTA",$D1565*0.94,
IF($F1565="MEDIA",$D1565*0.9,
IF($F1565="BAJA",$D1565*0.85,
IF($F1565="LIQUIDAR",_xlfn.XLOOKUP(A1565,Rotación!$A:$A,Rotación!$O:$O,0,0,-1),"")))),"")</f>
        <v>32073060</v>
      </c>
      <c r="K1565" s="13">
        <f>_xlfn.XLOOKUP(A1565,Rotación!$A:$A,Rotación!$P:$P,"",0,-1)</f>
        <v>20990000</v>
      </c>
      <c r="L1565" s="25">
        <f t="shared" si="100"/>
        <v>1790000</v>
      </c>
      <c r="M1565" s="26">
        <f t="shared" si="101"/>
        <v>1.6704718750000001</v>
      </c>
      <c r="N1565" s="22" t="str">
        <f>IFERROR(VLOOKUP(A1565,'Base ATR'!$1:$1048576,2,0),"")</f>
        <v/>
      </c>
      <c r="O1565" s="23" t="str">
        <f t="shared" ca="1" si="102"/>
        <v/>
      </c>
      <c r="P1565" t="str">
        <f t="shared" si="103"/>
        <v/>
      </c>
      <c r="Q1565" s="13"/>
      <c r="R1565" t="e">
        <f>VLOOKUP(A1565,FORMULA!A:A,1,0)</f>
        <v>#N/A</v>
      </c>
    </row>
    <row r="1566" spans="1:18" x14ac:dyDescent="0.3">
      <c r="A1566" s="13" t="s">
        <v>8671</v>
      </c>
      <c r="B1566" s="13" t="str">
        <f>IFERROR(VLOOKUP(A1566,'Base ATP'!$1:$1048576,3,0),"")</f>
        <v/>
      </c>
      <c r="C1566" s="28" t="str">
        <f>IFERROR(VLOOKUP(A1566,'Base ATP'!$1:$1048576,4,0),"")</f>
        <v/>
      </c>
      <c r="D1566" s="13" t="s">
        <v>10149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>
        <f>IFERROR(IF($F1566="ALTA",$D1566*1.03,
IF($F1566="MEDIA",$D1566*1,
IF($F1566="BAJA",$D1566*0.92,
IF($F1566="LIQUIDAR",_xlfn.XLOOKUP(A1566,Rotación!$A:$A,Rotación!$O:$O,0,0,-1),"")))),"")</f>
        <v>1558253</v>
      </c>
      <c r="H1566" s="13">
        <f>IFERROR(IF($F1566="ALTA",$D1566*1,
IF($F1566="MEDIA",$D1566*0.97,
IF($F1566="BAJA",$D1566*0.9,
IF($F1566="LIQUIDAR",_xlfn.XLOOKUP(A1566,Rotación!$A:$A,Rotación!$O:$O,0,0,-1),"")))),"")</f>
        <v>1558253</v>
      </c>
      <c r="I1566" s="13">
        <f>IFERROR(IF($F1566="ALTA",$D1566*0.97,
IF($F1566="MEDIA",$D1566*0.94,
IF($F1566="BAJA",$D1566*0.87,
IF($F1566="LIQUIDAR",_xlfn.XLOOKUP(A1566,Rotación!$A:$A,Rotación!$O:$O,0,0,-1),"")))),"")</f>
        <v>1558253</v>
      </c>
      <c r="J1566" s="13">
        <f>IFERROR(IF($F1566="ALTA",$D1566*0.94,
IF($F1566="MEDIA",$D1566*0.9,
IF($F1566="BAJA",$D1566*0.85,
IF($F1566="LIQUIDAR",_xlfn.XLOOKUP(A1566,Rotación!$A:$A,Rotación!$O:$O,0,0,-1),"")))),"")</f>
        <v>1558253</v>
      </c>
      <c r="K1566" s="13">
        <f>_xlfn.XLOOKUP(A1566,Rotación!$A:$A,Rotación!$P:$P,"",0,-1)</f>
        <v>0</v>
      </c>
      <c r="L1566" s="25" t="e">
        <f t="shared" si="100"/>
        <v>#VALUE!</v>
      </c>
      <c r="M1566" s="26" t="e">
        <f t="shared" si="101"/>
        <v>#VALUE!</v>
      </c>
      <c r="N1566" s="22" t="str">
        <f>IFERROR(VLOOKUP(A1566,'Base ATR'!$1:$1048576,2,0),"")</f>
        <v/>
      </c>
      <c r="O1566" s="23" t="str">
        <f t="shared" ca="1" si="102"/>
        <v/>
      </c>
      <c r="P1566" t="str">
        <f t="shared" si="103"/>
        <v/>
      </c>
      <c r="Q1566" s="13"/>
      <c r="R1566" t="e">
        <f>VLOOKUP(A1566,FORMULA!A:A,1,0)</f>
        <v>#N/A</v>
      </c>
    </row>
    <row r="1567" spans="1:18" x14ac:dyDescent="0.3">
      <c r="A1567" s="13" t="s">
        <v>7195</v>
      </c>
      <c r="B1567" s="13" t="str">
        <f>IFERROR(VLOOKUP(A1567,'Base ATP'!$1:$1048576,3,0),"")</f>
        <v>KIA</v>
      </c>
      <c r="C1567" s="28" t="str">
        <f>IFERROR(VLOOKUP(A1567,'Base ATP'!$1:$1048576,4,0),"")</f>
        <v>NUEVO SORENTO</v>
      </c>
      <c r="D1567" s="24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>IFERROR(IF($F1567="ALTA",$D1567*1.03,
IF($F1567="MEDIA",$D1567*1,
IF($F1567="BAJA",$D1567*0.92,
IF($F1567="LIQUIDAR",_xlfn.XLOOKUP(A1567,Rotación!$A:$A,Rotación!$O:$O,0,0,-1),"")))),"")</f>
        <v>35249681</v>
      </c>
      <c r="H1567" s="13">
        <f>IFERROR(IF($F1567="ALTA",$D1567*1,
IF($F1567="MEDIA",$D1567*0.97,
IF($F1567="BAJA",$D1567*0.9,
IF($F1567="LIQUIDAR",_xlfn.XLOOKUP(A1567,Rotación!$A:$A,Rotación!$O:$O,0,0,-1),"")))),"")</f>
        <v>35249681</v>
      </c>
      <c r="I1567" s="13">
        <f>IFERROR(IF($F1567="ALTA",$D1567*0.97,
IF($F1567="MEDIA",$D1567*0.94,
IF($F1567="BAJA",$D1567*0.87,
IF($F1567="LIQUIDAR",_xlfn.XLOOKUP(A1567,Rotación!$A:$A,Rotación!$O:$O,0,0,-1),"")))),"")</f>
        <v>35249681</v>
      </c>
      <c r="J1567" s="13">
        <f>IFERROR(IF($F1567="ALTA",$D1567*0.94,
IF($F1567="MEDIA",$D1567*0.9,
IF($F1567="BAJA",$D1567*0.85,
IF($F1567="LIQUIDAR",_xlfn.XLOOKUP(A1567,Rotación!$A:$A,Rotación!$O:$O,0,0,-1),"")))),"")</f>
        <v>35249681</v>
      </c>
      <c r="K1567" s="13">
        <f>_xlfn.XLOOKUP(A1567,Rotación!$A:$A,Rotación!$P:$P,"",0,-1)</f>
        <v>39487395</v>
      </c>
      <c r="L1567" s="25">
        <f t="shared" si="100"/>
        <v>3387395</v>
      </c>
      <c r="M1567" s="26">
        <f t="shared" si="101"/>
        <v>0.97644545706371189</v>
      </c>
      <c r="N1567" s="22" t="str">
        <f>IFERROR(VLOOKUP(A1567,'Base ATR'!$1:$1048576,2,0),"")</f>
        <v/>
      </c>
      <c r="O1567" s="23" t="str">
        <f t="shared" ca="1" si="102"/>
        <v/>
      </c>
      <c r="P1567" t="str">
        <f t="shared" si="103"/>
        <v/>
      </c>
      <c r="Q1567" s="13"/>
      <c r="R1567" t="e">
        <f>VLOOKUP(A1567,FORMULA!A:A,1,0)</f>
        <v>#N/A</v>
      </c>
    </row>
    <row r="1568" spans="1:18" x14ac:dyDescent="0.3">
      <c r="A1568" s="13" t="s">
        <v>8585</v>
      </c>
      <c r="B1568" s="13" t="str">
        <f>IFERROR(VLOOKUP(A1568,'Base ATP'!$1:$1048576,3,0),"")</f>
        <v/>
      </c>
      <c r="C1568" s="28" t="str">
        <f>IFERROR(VLOOKUP(A1568,'Base ATP'!$1:$1048576,4,0),"")</f>
        <v/>
      </c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>
        <f>IFERROR(IF($F1568="ALTA",$D1568*1.03,
IF($F1568="MEDIA",$D1568*1,
IF($F1568="BAJA",$D1568*0.92,
IF($F1568="LIQUIDAR",_xlfn.XLOOKUP(A1568,Rotación!$A:$A,Rotación!$O:$O,0,0,-1),"")))),"")</f>
        <v>49771695</v>
      </c>
      <c r="H1568" s="13">
        <f>IFERROR(IF($F1568="ALTA",$D1568*1,
IF($F1568="MEDIA",$D1568*0.97,
IF($F1568="BAJA",$D1568*0.9,
IF($F1568="LIQUIDAR",_xlfn.XLOOKUP(A1568,Rotación!$A:$A,Rotación!$O:$O,0,0,-1),"")))),"")</f>
        <v>49771695</v>
      </c>
      <c r="I1568" s="13">
        <f>IFERROR(IF($F1568="ALTA",$D1568*0.97,
IF($F1568="MEDIA",$D1568*0.94,
IF($F1568="BAJA",$D1568*0.87,
IF($F1568="LIQUIDAR",_xlfn.XLOOKUP(A1568,Rotación!$A:$A,Rotación!$O:$O,0,0,-1),"")))),"")</f>
        <v>49771695</v>
      </c>
      <c r="J1568" s="13">
        <f>IFERROR(IF($F1568="ALTA",$D1568*0.94,
IF($F1568="MEDIA",$D1568*0.9,
IF($F1568="BAJA",$D1568*0.85,
IF($F1568="LIQUIDAR",_xlfn.XLOOKUP(A1568,Rotación!$A:$A,Rotación!$O:$O,0,0,-1),"")))),"")</f>
        <v>49771695</v>
      </c>
      <c r="K1568" s="13">
        <f>_xlfn.XLOOKUP(A1568,Rotación!$A:$A,Rotación!$P:$P,"",0,-1)</f>
        <v>49771695</v>
      </c>
      <c r="L1568" s="25" t="e">
        <f t="shared" si="100"/>
        <v>#VALUE!</v>
      </c>
      <c r="M1568" s="26" t="e">
        <f t="shared" si="101"/>
        <v>#VALUE!</v>
      </c>
      <c r="N1568" s="22" t="str">
        <f>IFERROR(VLOOKUP(A1568,'Base ATR'!$1:$1048576,2,0),"")</f>
        <v/>
      </c>
      <c r="O1568" s="23" t="str">
        <f t="shared" ca="1" si="102"/>
        <v/>
      </c>
      <c r="P1568" t="str">
        <f t="shared" si="103"/>
        <v/>
      </c>
      <c r="Q1568" s="13"/>
      <c r="R1568" t="e">
        <f>VLOOKUP(A1568,FORMULA!A:A,1,0)</f>
        <v>#N/A</v>
      </c>
    </row>
    <row r="1569" spans="1:18" x14ac:dyDescent="0.3">
      <c r="A1569" s="13" t="s">
        <v>887</v>
      </c>
      <c r="B1569" s="13" t="str">
        <f>IFERROR(VLOOKUP(A1569,'Base ATP'!$1:$1048576,3,0),"")</f>
        <v>FORD</v>
      </c>
      <c r="C1569" s="28" t="str">
        <f>IFERROR(VLOOKUP(A1569,'Base ATP'!$1:$1048576,4,0),"")</f>
        <v>F-150 NEW</v>
      </c>
      <c r="D1569" s="24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>IFERROR(IF($F1569="ALTA",$D1569*1.03,
IF($F1569="MEDIA",$D1569*1,
IF($F1569="BAJA",$D1569*0.92,
IF($F1569="LIQUIDAR",_xlfn.XLOOKUP(A1569,Rotación!$A:$A,Rotación!$O:$O,0,0,-1),"")))),"")</f>
        <v>48090000</v>
      </c>
      <c r="H1569" s="13">
        <f>IFERROR(IF($F1569="ALTA",$D1569*1,
IF($F1569="MEDIA",$D1569*0.97,
IF($F1569="BAJA",$D1569*0.9,
IF($F1569="LIQUIDAR",_xlfn.XLOOKUP(A1569,Rotación!$A:$A,Rotación!$O:$O,0,0,-1),"")))),"")</f>
        <v>48090000</v>
      </c>
      <c r="I1569" s="13">
        <f>IFERROR(IF($F1569="ALTA",$D1569*0.97,
IF($F1569="MEDIA",$D1569*0.94,
IF($F1569="BAJA",$D1569*0.87,
IF($F1569="LIQUIDAR",_xlfn.XLOOKUP(A1569,Rotación!$A:$A,Rotación!$O:$O,0,0,-1),"")))),"")</f>
        <v>48090000</v>
      </c>
      <c r="J1569" s="13">
        <f>IFERROR(IF($F1569="ALTA",$D1569*0.94,
IF($F1569="MEDIA",$D1569*0.9,
IF($F1569="BAJA",$D1569*0.85,
IF($F1569="LIQUIDAR",_xlfn.XLOOKUP(A1569,Rotación!$A:$A,Rotación!$O:$O,0,0,-1),"")))),"")</f>
        <v>48090000</v>
      </c>
      <c r="K1569" s="13">
        <f>_xlfn.XLOOKUP(A1569,Rotación!$A:$A,Rotación!$P:$P,"",0,-1)</f>
        <v>61000000</v>
      </c>
      <c r="L1569" s="25">
        <f t="shared" si="100"/>
        <v>12700000</v>
      </c>
      <c r="M1569" s="26">
        <f t="shared" si="101"/>
        <v>0.9956521739130435</v>
      </c>
      <c r="N1569" s="22">
        <f>IFERROR(VLOOKUP(A1569,'Base ATR'!$1:$1048576,2,0),"")</f>
        <v>45716.484722222223</v>
      </c>
      <c r="O1569" s="23">
        <f t="shared" ca="1" si="102"/>
        <v>509.51527777777665</v>
      </c>
      <c r="P1569" t="str">
        <f t="shared" si="103"/>
        <v>SOBRE MERCADO</v>
      </c>
      <c r="Q1569" s="13"/>
      <c r="R1569" t="e">
        <f>VLOOKUP(A1569,FORMULA!A:A,1,0)</f>
        <v>#N/A</v>
      </c>
    </row>
    <row r="1570" spans="1:18" x14ac:dyDescent="0.3">
      <c r="A1570" s="13" t="s">
        <v>369</v>
      </c>
      <c r="B1570" s="13" t="str">
        <f>IFERROR(VLOOKUP(A1570,'Base ATP'!$1:$1048576,3,0),"")</f>
        <v>PEUGEOT</v>
      </c>
      <c r="C1570" s="28">
        <f>IFERROR(VLOOKUP(A1570,'Base ATP'!$1:$1048576,4,0),"")</f>
        <v>3008</v>
      </c>
      <c r="D1570" s="24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>IFERROR(IF($F1570="ALTA",$D1570*1.03,
IF($F1570="MEDIA",$D1570*1,
IF($F1570="BAJA",$D1570*0.92,
IF($F1570="LIQUIDAR",_xlfn.XLOOKUP(A1570,Rotación!$A:$A,Rotación!$O:$O,0,0,-1),"")))),"")</f>
        <v>20588761</v>
      </c>
      <c r="H1570" s="13">
        <f>IFERROR(IF($F1570="ALTA",$D1570*1,
IF($F1570="MEDIA",$D1570*0.97,
IF($F1570="BAJA",$D1570*0.9,
IF($F1570="LIQUIDAR",_xlfn.XLOOKUP(A1570,Rotación!$A:$A,Rotación!$O:$O,0,0,-1),"")))),"")</f>
        <v>20588761</v>
      </c>
      <c r="I1570" s="13">
        <f>IFERROR(IF($F1570="ALTA",$D1570*0.97,
IF($F1570="MEDIA",$D1570*0.94,
IF($F1570="BAJA",$D1570*0.87,
IF($F1570="LIQUIDAR",_xlfn.XLOOKUP(A1570,Rotación!$A:$A,Rotación!$O:$O,0,0,-1),"")))),"")</f>
        <v>20588761</v>
      </c>
      <c r="J1570" s="13">
        <f>IFERROR(IF($F1570="ALTA",$D1570*0.94,
IF($F1570="MEDIA",$D1570*0.9,
IF($F1570="BAJA",$D1570*0.85,
IF($F1570="LIQUIDAR",_xlfn.XLOOKUP(A1570,Rotación!$A:$A,Rotación!$O:$O,0,0,-1),"")))),"")</f>
        <v>20588761</v>
      </c>
      <c r="K1570" s="13">
        <f>_xlfn.XLOOKUP(A1570,Rotación!$A:$A,Rotación!$P:$P,"",0,-1)</f>
        <v>16590000</v>
      </c>
      <c r="L1570" s="25">
        <f t="shared" si="100"/>
        <v>-710000</v>
      </c>
      <c r="M1570" s="26">
        <f t="shared" si="101"/>
        <v>1.1901017919075145</v>
      </c>
      <c r="N1570" s="22" t="str">
        <f>IFERROR(VLOOKUP(A1570,'Base ATR'!$1:$1048576,2,0),"")</f>
        <v/>
      </c>
      <c r="O1570" s="23" t="str">
        <f t="shared" ca="1" si="102"/>
        <v/>
      </c>
      <c r="P1570" t="str">
        <f t="shared" si="103"/>
        <v/>
      </c>
      <c r="Q1570" s="13"/>
      <c r="R1570" t="e">
        <f>VLOOKUP(A1570,FORMULA!A:A,1,0)</f>
        <v>#N/A</v>
      </c>
    </row>
    <row r="1571" spans="1:18" x14ac:dyDescent="0.3">
      <c r="A1571" s="13" t="s">
        <v>8519</v>
      </c>
      <c r="B1571" s="13" t="str">
        <f>IFERROR(VLOOKUP(A1571,'Base ATP'!$1:$1048576,3,0),"")</f>
        <v>PEUGEOT</v>
      </c>
      <c r="C1571" s="28" t="str">
        <f>IFERROR(VLOOKUP(A1571,'Base ATP'!$1:$1048576,4,0),"")</f>
        <v>NEW 3008</v>
      </c>
      <c r="D1571" s="24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LIQUIDAR</v>
      </c>
      <c r="G1571" s="13">
        <f>IFERROR(IF($F1571="ALTA",$D1571*1.03,
IF($F1571="MEDIA",$D1571*1,
IF($F1571="BAJA",$D1571*0.92,
IF($F1571="LIQUIDAR",_xlfn.XLOOKUP(A1571,Rotación!$A:$A,Rotación!$O:$O,0,0,-1),"")))),"")</f>
        <v>27972546</v>
      </c>
      <c r="H1571" s="13">
        <f>IFERROR(IF($F1571="ALTA",$D1571*1,
IF($F1571="MEDIA",$D1571*0.97,
IF($F1571="BAJA",$D1571*0.9,
IF($F1571="LIQUIDAR",_xlfn.XLOOKUP(A1571,Rotación!$A:$A,Rotación!$O:$O,0,0,-1),"")))),"")</f>
        <v>27972546</v>
      </c>
      <c r="I1571" s="13">
        <f>IFERROR(IF($F1571="ALTA",$D1571*0.97,
IF($F1571="MEDIA",$D1571*0.94,
IF($F1571="BAJA",$D1571*0.87,
IF($F1571="LIQUIDAR",_xlfn.XLOOKUP(A1571,Rotación!$A:$A,Rotación!$O:$O,0,0,-1),"")))),"")</f>
        <v>27972546</v>
      </c>
      <c r="J1571" s="13">
        <f>IFERROR(IF($F1571="ALTA",$D1571*0.94,
IF($F1571="MEDIA",$D1571*0.9,
IF($F1571="BAJA",$D1571*0.85,
IF($F1571="LIQUIDAR",_xlfn.XLOOKUP(A1571,Rotación!$A:$A,Rotación!$O:$O,0,0,-1),"")))),"")</f>
        <v>27972546</v>
      </c>
      <c r="K1571" s="13">
        <f>_xlfn.XLOOKUP(A1571,Rotación!$A:$A,Rotación!$P:$P,"",0,-1)</f>
        <v>27722689</v>
      </c>
      <c r="L1571" s="25">
        <f t="shared" si="100"/>
        <v>2822689</v>
      </c>
      <c r="M1571" s="26">
        <f t="shared" si="101"/>
        <v>1.123395421686747</v>
      </c>
      <c r="N1571" s="22" t="str">
        <f>IFERROR(VLOOKUP(A1571,'Base ATR'!$1:$1048576,2,0),"")</f>
        <v/>
      </c>
      <c r="O1571" s="23" t="str">
        <f t="shared" ca="1" si="102"/>
        <v/>
      </c>
      <c r="P1571" t="str">
        <f t="shared" si="103"/>
        <v/>
      </c>
      <c r="Q1571" s="13"/>
      <c r="R1571" t="e">
        <f>VLOOKUP(A1571,FORMULA!A:A,1,0)</f>
        <v>#N/A</v>
      </c>
    </row>
    <row r="1572" spans="1:18" x14ac:dyDescent="0.3">
      <c r="A1572" s="13" t="s">
        <v>8673</v>
      </c>
      <c r="B1572" s="13" t="str">
        <f>IFERROR(VLOOKUP(A1572,'Base ATP'!$1:$1048576,3,0),"")</f>
        <v/>
      </c>
      <c r="C1572" s="28" t="str">
        <f>IFERROR(VLOOKUP(A1572,'Base ATP'!$1:$1048576,4,0),"")</f>
        <v/>
      </c>
      <c r="D1572" s="13" t="s">
        <v>10149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>
        <f>IFERROR(IF($F1572="ALTA",$D1572*1.03,
IF($F1572="MEDIA",$D1572*1,
IF($F1572="BAJA",$D1572*0.92,
IF($F1572="LIQUIDAR",_xlfn.XLOOKUP(A1572,Rotación!$A:$A,Rotación!$O:$O,0,0,-1),"")))),"")</f>
        <v>2454691</v>
      </c>
      <c r="H1572" s="13">
        <f>IFERROR(IF($F1572="ALTA",$D1572*1,
IF($F1572="MEDIA",$D1572*0.97,
IF($F1572="BAJA",$D1572*0.9,
IF($F1572="LIQUIDAR",_xlfn.XLOOKUP(A1572,Rotación!$A:$A,Rotación!$O:$O,0,0,-1),"")))),"")</f>
        <v>2454691</v>
      </c>
      <c r="I1572" s="13">
        <f>IFERROR(IF($F1572="ALTA",$D1572*0.97,
IF($F1572="MEDIA",$D1572*0.94,
IF($F1572="BAJA",$D1572*0.87,
IF($F1572="LIQUIDAR",_xlfn.XLOOKUP(A1572,Rotación!$A:$A,Rotación!$O:$O,0,0,-1),"")))),"")</f>
        <v>2454691</v>
      </c>
      <c r="J1572" s="13">
        <f>IFERROR(IF($F1572="ALTA",$D1572*0.94,
IF($F1572="MEDIA",$D1572*0.9,
IF($F1572="BAJA",$D1572*0.85,
IF($F1572="LIQUIDAR",_xlfn.XLOOKUP(A1572,Rotación!$A:$A,Rotación!$O:$O,0,0,-1),"")))),"")</f>
        <v>2454691</v>
      </c>
      <c r="K1572" s="13">
        <f>_xlfn.XLOOKUP(A1572,Rotación!$A:$A,Rotación!$P:$P,"",0,-1)</f>
        <v>7190000</v>
      </c>
      <c r="L1572" s="25" t="e">
        <f t="shared" si="100"/>
        <v>#VALUE!</v>
      </c>
      <c r="M1572" s="26" t="e">
        <f t="shared" si="101"/>
        <v>#VALUE!</v>
      </c>
      <c r="N1572" s="22" t="str">
        <f>IFERROR(VLOOKUP(A1572,'Base ATR'!$1:$1048576,2,0),"")</f>
        <v/>
      </c>
      <c r="O1572" s="23" t="str">
        <f t="shared" ca="1" si="102"/>
        <v/>
      </c>
      <c r="P1572" t="str">
        <f t="shared" si="103"/>
        <v/>
      </c>
      <c r="Q1572" s="13"/>
      <c r="R1572" t="e">
        <f>VLOOKUP(A1572,FORMULA!A:A,1,0)</f>
        <v>#N/A</v>
      </c>
    </row>
    <row r="1573" spans="1:18" x14ac:dyDescent="0.3">
      <c r="A1573" s="13" t="s">
        <v>620</v>
      </c>
      <c r="B1573" s="13" t="str">
        <f>IFERROR(VLOOKUP(A1573,'Base ATP'!$1:$1048576,3,0),"")</f>
        <v/>
      </c>
      <c r="C1573" s="28" t="str">
        <f>IFERROR(VLOOKUP(A1573,'Base ATP'!$1:$1048576,4,0),"")</f>
        <v/>
      </c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>
        <f>IFERROR(IF($F1573="ALTA",$D1573*1.03,
IF($F1573="MEDIA",$D1573*1,
IF($F1573="BAJA",$D1573*0.92,
IF($F1573="LIQUIDAR",_xlfn.XLOOKUP(A1573,Rotación!$A:$A,Rotación!$O:$O,0,0,-1),"")))),"")</f>
        <v>26953052</v>
      </c>
      <c r="H1573" s="13">
        <f>IFERROR(IF($F1573="ALTA",$D1573*1,
IF($F1573="MEDIA",$D1573*0.97,
IF($F1573="BAJA",$D1573*0.9,
IF($F1573="LIQUIDAR",_xlfn.XLOOKUP(A1573,Rotación!$A:$A,Rotación!$O:$O,0,0,-1),"")))),"")</f>
        <v>26953052</v>
      </c>
      <c r="I1573" s="13">
        <f>IFERROR(IF($F1573="ALTA",$D1573*0.97,
IF($F1573="MEDIA",$D1573*0.94,
IF($F1573="BAJA",$D1573*0.87,
IF($F1573="LIQUIDAR",_xlfn.XLOOKUP(A1573,Rotación!$A:$A,Rotación!$O:$O,0,0,-1),"")))),"")</f>
        <v>26953052</v>
      </c>
      <c r="J1573" s="13">
        <f>IFERROR(IF($F1573="ALTA",$D1573*0.94,
IF($F1573="MEDIA",$D1573*0.9,
IF($F1573="BAJA",$D1573*0.85,
IF($F1573="LIQUIDAR",_xlfn.XLOOKUP(A1573,Rotación!$A:$A,Rotación!$O:$O,0,0,-1),"")))),"")</f>
        <v>26953052</v>
      </c>
      <c r="K1573" s="13">
        <f>_xlfn.XLOOKUP(A1573,Rotación!$A:$A,Rotación!$P:$P,"",0,-1)</f>
        <v>26953052</v>
      </c>
      <c r="L1573" s="25" t="e">
        <f t="shared" si="100"/>
        <v>#VALUE!</v>
      </c>
      <c r="M1573" s="26" t="e">
        <f t="shared" si="101"/>
        <v>#VALUE!</v>
      </c>
      <c r="N1573" s="22">
        <f>IFERROR(VLOOKUP(A1573,'Base ATR'!$1:$1048576,2,0),"")</f>
        <v>45887.703472222223</v>
      </c>
      <c r="O1573" s="23">
        <f t="shared" ca="1" si="102"/>
        <v>338.29652777777665</v>
      </c>
      <c r="P1573" t="str">
        <f t="shared" si="103"/>
        <v>BAJO MERCADO</v>
      </c>
      <c r="Q1573" s="13"/>
      <c r="R1573" t="e">
        <f>VLOOKUP(A1573,FORMULA!A:A,1,0)</f>
        <v>#N/A</v>
      </c>
    </row>
    <row r="1574" spans="1:18" x14ac:dyDescent="0.3">
      <c r="A1574" s="13" t="s">
        <v>5234</v>
      </c>
      <c r="B1574" s="13" t="str">
        <f>IFERROR(VLOOKUP(A1574,'Base ATP'!$1:$1048576,3,0),"")</f>
        <v>PEUGEOT</v>
      </c>
      <c r="C1574" s="28" t="str">
        <f>IFERROR(VLOOKUP(A1574,'Base ATP'!$1:$1048576,4,0),"")</f>
        <v>NEW 2008</v>
      </c>
      <c r="D1574" s="24">
        <v>15300000</v>
      </c>
      <c r="E1574" s="13" t="str">
        <f>_xlfn.XLOOKUP(A1574,Rotación!$A:$A,Rotación!$O:$O,"",0,-1)</f>
        <v/>
      </c>
      <c r="F1574" s="13" t="e">
        <f>IF(_xlfn.XLOOKUP(A1574,Rotación!A:A,Rotación!K:K)&lt;=30,"ALTA",
IF(_xlfn.XLOOKUP(A1574,Rotación!A:A,Rotación!K:K)&lt;=60,"MEDIA",
IF(_xlfn.XLOOKUP(A1574,Rotación!A:A,Rotación!K:K)&lt;=90,"BAJA",
"LIQUIDAR")))</f>
        <v>#N/A</v>
      </c>
      <c r="G1574" s="13" t="str">
        <f>IFERROR(IF($F1574="ALTA",$D1574*1.03,
IF($F1574="MEDIA",$D1574*1,
IF($F1574="BAJA",$D1574*0.92,
IF($F1574="LIQUIDAR",_xlfn.XLOOKUP(A1574,Rotación!$A:$A,Rotación!$O:$O,0,0,-1),"")))),"")</f>
        <v/>
      </c>
      <c r="H1574" s="13" t="str">
        <f>IFERROR(IF($F1574="ALTA",$D1574*1,
IF($F1574="MEDIA",$D1574*0.97,
IF($F1574="BAJA",$D1574*0.9,
IF($F1574="LIQUIDAR",_xlfn.XLOOKUP(A1574,Rotación!$A:$A,Rotación!$O:$O,0,0,-1),"")))),"")</f>
        <v/>
      </c>
      <c r="I1574" s="13" t="str">
        <f>IFERROR(IF($F1574="ALTA",$D1574*0.97,
IF($F1574="MEDIA",$D1574*0.94,
IF($F1574="BAJA",$D1574*0.87,
IF($F1574="LIQUIDAR",_xlfn.XLOOKUP(A1574,Rotación!$A:$A,Rotación!$O:$O,0,0,-1),"")))),"")</f>
        <v/>
      </c>
      <c r="J1574" s="13" t="str">
        <f>IFERROR(IF($F1574="ALTA",$D1574*0.94,
IF($F1574="MEDIA",$D1574*0.9,
IF($F1574="BAJA",$D1574*0.85,
IF($F1574="LIQUIDAR",_xlfn.XLOOKUP(A1574,Rotación!$A:$A,Rotación!$O:$O,0,0,-1),"")))),"")</f>
        <v/>
      </c>
      <c r="K1574" s="13" t="str">
        <f>_xlfn.XLOOKUP(A1574,Rotación!$A:$A,Rotación!$P:$P,"",0,-1)</f>
        <v/>
      </c>
      <c r="L1574" s="25" t="e">
        <f t="shared" si="100"/>
        <v>#VALUE!</v>
      </c>
      <c r="M1574" s="26" t="e">
        <f t="shared" si="101"/>
        <v>#VALUE!</v>
      </c>
      <c r="N1574" s="22" t="str">
        <f>IFERROR(VLOOKUP(A1574,'Base ATR'!$1:$1048576,2,0),"")</f>
        <v/>
      </c>
      <c r="O1574" s="23" t="str">
        <f t="shared" ca="1" si="102"/>
        <v/>
      </c>
      <c r="P1574" t="str">
        <f t="shared" si="103"/>
        <v/>
      </c>
      <c r="Q1574" s="13"/>
      <c r="R1574" t="e">
        <f>VLOOKUP(A1574,FORMULA!A:A,1,0)</f>
        <v>#N/A</v>
      </c>
    </row>
    <row r="1575" spans="1:18" x14ac:dyDescent="0.3">
      <c r="A1575" s="13" t="s">
        <v>382</v>
      </c>
      <c r="B1575" s="13" t="str">
        <f>IFERROR(VLOOKUP(A1575,'Base ATP'!$1:$1048576,3,0),"")</f>
        <v>PEUGEOT</v>
      </c>
      <c r="C1575" s="28" t="str">
        <f>IFERROR(VLOOKUP(A1575,'Base ATP'!$1:$1048576,4,0),"")</f>
        <v>LANDTREK</v>
      </c>
      <c r="D1575" s="24">
        <v>18900000</v>
      </c>
      <c r="E1575" s="13" t="str">
        <f>_xlfn.XLOOKUP(A1575,Rotación!$A:$A,Rotación!$O:$O,"",0,-1)</f>
        <v/>
      </c>
      <c r="F1575" s="13" t="e">
        <f>IF(_xlfn.XLOOKUP(A1575,Rotación!A:A,Rotación!K:K)&lt;=30,"ALTA",
IF(_xlfn.XLOOKUP(A1575,Rotación!A:A,Rotación!K:K)&lt;=60,"MEDIA",
IF(_xlfn.XLOOKUP(A1575,Rotación!A:A,Rotación!K:K)&lt;=90,"BAJA",
"LIQUIDAR")))</f>
        <v>#N/A</v>
      </c>
      <c r="G1575" s="13" t="str">
        <f>IFERROR(IF($F1575="ALTA",$D1575*1.03,
IF($F1575="MEDIA",$D1575*1,
IF($F1575="BAJA",$D1575*0.92,
IF($F1575="LIQUIDAR",_xlfn.XLOOKUP(A1575,Rotación!$A:$A,Rotación!$O:$O,0,0,-1),"")))),"")</f>
        <v/>
      </c>
      <c r="H1575" s="13" t="str">
        <f>IFERROR(IF($F1575="ALTA",$D1575*1,
IF($F1575="MEDIA",$D1575*0.97,
IF($F1575="BAJA",$D1575*0.9,
IF($F1575="LIQUIDAR",_xlfn.XLOOKUP(A1575,Rotación!$A:$A,Rotación!$O:$O,0,0,-1),"")))),"")</f>
        <v/>
      </c>
      <c r="I1575" s="13" t="str">
        <f>IFERROR(IF($F1575="ALTA",$D1575*0.97,
IF($F1575="MEDIA",$D1575*0.94,
IF($F1575="BAJA",$D1575*0.87,
IF($F1575="LIQUIDAR",_xlfn.XLOOKUP(A1575,Rotación!$A:$A,Rotación!$O:$O,0,0,-1),"")))),"")</f>
        <v/>
      </c>
      <c r="J1575" s="13" t="str">
        <f>IFERROR(IF($F1575="ALTA",$D1575*0.94,
IF($F1575="MEDIA",$D1575*0.9,
IF($F1575="BAJA",$D1575*0.85,
IF($F1575="LIQUIDAR",_xlfn.XLOOKUP(A1575,Rotación!$A:$A,Rotación!$O:$O,0,0,-1),"")))),"")</f>
        <v/>
      </c>
      <c r="K1575" s="13" t="str">
        <f>_xlfn.XLOOKUP(A1575,Rotación!$A:$A,Rotación!$P:$P,"",0,-1)</f>
        <v/>
      </c>
      <c r="L1575" s="25" t="e">
        <f t="shared" si="100"/>
        <v>#VALUE!</v>
      </c>
      <c r="M1575" s="26" t="e">
        <f t="shared" si="101"/>
        <v>#VALUE!</v>
      </c>
      <c r="N1575" s="22" t="str">
        <f>IFERROR(VLOOKUP(A1575,'Base ATR'!$1:$1048576,2,0),"")</f>
        <v/>
      </c>
      <c r="O1575" s="23" t="str">
        <f t="shared" ca="1" si="102"/>
        <v/>
      </c>
      <c r="P1575" t="str">
        <f t="shared" si="103"/>
        <v/>
      </c>
      <c r="Q1575" s="13"/>
      <c r="R1575" t="e">
        <f>VLOOKUP(A1575,FORMULA!A:A,1,0)</f>
        <v>#N/A</v>
      </c>
    </row>
    <row r="1576" spans="1:18" x14ac:dyDescent="0.3">
      <c r="A1576" s="13" t="s">
        <v>8674</v>
      </c>
      <c r="B1576" s="13" t="str">
        <f>IFERROR(VLOOKUP(A1576,'Base ATP'!$1:$1048576,3,0),"")</f>
        <v/>
      </c>
      <c r="C1576" s="28" t="str">
        <f>IFERROR(VLOOKUP(A1576,'Base ATP'!$1:$1048576,4,0),"")</f>
        <v/>
      </c>
      <c r="D1576" s="13" t="s">
        <v>10149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>
        <f>IFERROR(IF($F1576="ALTA",$D1576*1.03,
IF($F1576="MEDIA",$D1576*1,
IF($F1576="BAJA",$D1576*0.92,
IF($F1576="LIQUIDAR",_xlfn.XLOOKUP(A1576,Rotación!$A:$A,Rotación!$O:$O,0,0,-1),"")))),"")</f>
        <v>22186979</v>
      </c>
      <c r="H1576" s="13">
        <f>IFERROR(IF($F1576="ALTA",$D1576*1,
IF($F1576="MEDIA",$D1576*0.97,
IF($F1576="BAJA",$D1576*0.9,
IF($F1576="LIQUIDAR",_xlfn.XLOOKUP(A1576,Rotación!$A:$A,Rotación!$O:$O,0,0,-1),"")))),"")</f>
        <v>22186979</v>
      </c>
      <c r="I1576" s="13">
        <f>IFERROR(IF($F1576="ALTA",$D1576*0.97,
IF($F1576="MEDIA",$D1576*0.94,
IF($F1576="BAJA",$D1576*0.87,
IF($F1576="LIQUIDAR",_xlfn.XLOOKUP(A1576,Rotación!$A:$A,Rotación!$O:$O,0,0,-1),"")))),"")</f>
        <v>22186979</v>
      </c>
      <c r="J1576" s="13">
        <f>IFERROR(IF($F1576="ALTA",$D1576*0.94,
IF($F1576="MEDIA",$D1576*0.9,
IF($F1576="BAJA",$D1576*0.85,
IF($F1576="LIQUIDAR",_xlfn.XLOOKUP(A1576,Rotación!$A:$A,Rotación!$O:$O,0,0,-1),"")))),"")</f>
        <v>22186979</v>
      </c>
      <c r="K1576" s="13">
        <f>_xlfn.XLOOKUP(A1576,Rotación!$A:$A,Rotación!$P:$P,"",0,-1)</f>
        <v>23521008</v>
      </c>
      <c r="L1576" s="25" t="e">
        <f t="shared" si="100"/>
        <v>#VALUE!</v>
      </c>
      <c r="M1576" s="26" t="e">
        <f t="shared" si="101"/>
        <v>#VALUE!</v>
      </c>
      <c r="N1576" s="22" t="str">
        <f>IFERROR(VLOOKUP(A1576,'Base ATR'!$1:$1048576,2,0),"")</f>
        <v/>
      </c>
      <c r="O1576" s="23" t="str">
        <f t="shared" ca="1" si="102"/>
        <v/>
      </c>
      <c r="P1576" t="str">
        <f t="shared" si="103"/>
        <v/>
      </c>
      <c r="Q1576" s="13"/>
      <c r="R1576" t="e">
        <f>VLOOKUP(A1576,FORMULA!A:A,1,0)</f>
        <v>#N/A</v>
      </c>
    </row>
    <row r="1577" spans="1:18" x14ac:dyDescent="0.3">
      <c r="A1577" s="13" t="s">
        <v>8560</v>
      </c>
      <c r="B1577" s="13" t="str">
        <f>IFERROR(VLOOKUP(A1577,'Base ATP'!$1:$1048576,3,0),"")</f>
        <v>PEUGEOT</v>
      </c>
      <c r="C1577" s="28" t="str">
        <f>IFERROR(VLOOKUP(A1577,'Base ATP'!$1:$1048576,4,0),"")</f>
        <v>NUEVO 208</v>
      </c>
      <c r="D1577" s="24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BAJA</v>
      </c>
      <c r="G1577" s="13">
        <f>IFERROR(IF($F1577="ALTA",$D1577*1.03,
IF($F1577="MEDIA",$D1577*1,
IF($F1577="BAJA",$D1577*0.92,
IF($F1577="LIQUIDAR",_xlfn.XLOOKUP(A1577,Rotación!$A:$A,Rotación!$O:$O,0,0,-1),"")))),"")</f>
        <v>10488000</v>
      </c>
      <c r="H1577" s="13">
        <f>IFERROR(IF($F1577="ALTA",$D1577*1,
IF($F1577="MEDIA",$D1577*0.97,
IF($F1577="BAJA",$D1577*0.9,
IF($F1577="LIQUIDAR",_xlfn.XLOOKUP(A1577,Rotación!$A:$A,Rotación!$O:$O,0,0,-1),"")))),"")</f>
        <v>10260000</v>
      </c>
      <c r="I1577" s="13">
        <f>IFERROR(IF($F1577="ALTA",$D1577*0.97,
IF($F1577="MEDIA",$D1577*0.94,
IF($F1577="BAJA",$D1577*0.87,
IF($F1577="LIQUIDAR",_xlfn.XLOOKUP(A1577,Rotación!$A:$A,Rotación!$O:$O,0,0,-1),"")))),"")</f>
        <v>9918000</v>
      </c>
      <c r="J1577" s="13">
        <f>IFERROR(IF($F1577="ALTA",$D1577*0.94,
IF($F1577="MEDIA",$D1577*0.9,
IF($F1577="BAJA",$D1577*0.85,
IF($F1577="LIQUIDAR",_xlfn.XLOOKUP(A1577,Rotación!$A:$A,Rotación!$O:$O,0,0,-1),"")))),"")</f>
        <v>9690000</v>
      </c>
      <c r="K1577" s="13">
        <f>_xlfn.XLOOKUP(A1577,Rotación!$A:$A,Rotación!$P:$P,"",0,-1)</f>
        <v>14025210</v>
      </c>
      <c r="L1577" s="25">
        <f t="shared" si="100"/>
        <v>2625210</v>
      </c>
      <c r="M1577" s="26">
        <f t="shared" si="101"/>
        <v>1.2165683333333333</v>
      </c>
      <c r="N1577" s="22" t="str">
        <f>IFERROR(VLOOKUP(A1577,'Base ATR'!$1:$1048576,2,0),"")</f>
        <v/>
      </c>
      <c r="O1577" s="23" t="str">
        <f t="shared" ca="1" si="102"/>
        <v/>
      </c>
      <c r="P1577" t="str">
        <f t="shared" si="103"/>
        <v/>
      </c>
      <c r="Q1577" s="13"/>
      <c r="R1577" t="e">
        <f>VLOOKUP(A1577,FORMULA!A:A,1,0)</f>
        <v>#N/A</v>
      </c>
    </row>
    <row r="1578" spans="1:18" x14ac:dyDescent="0.3">
      <c r="A1578" s="13" t="s">
        <v>359</v>
      </c>
      <c r="B1578" s="13" t="str">
        <f>IFERROR(VLOOKUP(A1578,'Base ATP'!$1:$1048576,3,0),"")</f>
        <v>PEUGEOT</v>
      </c>
      <c r="C1578" s="28" t="str">
        <f>IFERROR(VLOOKUP(A1578,'Base ATP'!$1:$1048576,4,0),"")</f>
        <v>NEW 2008</v>
      </c>
      <c r="D1578" s="24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>IFERROR(IF($F1578="ALTA",$D1578*1.03,
IF($F1578="MEDIA",$D1578*1,
IF($F1578="BAJA",$D1578*0.92,
IF($F1578="LIQUIDAR",_xlfn.XLOOKUP(A1578,Rotación!$A:$A,Rotación!$O:$O,0,0,-1),"")))),"")</f>
        <v>20600020</v>
      </c>
      <c r="H1578" s="13">
        <f>IFERROR(IF($F1578="ALTA",$D1578*1,
IF($F1578="MEDIA",$D1578*0.97,
IF($F1578="BAJA",$D1578*0.9,
IF($F1578="LIQUIDAR",_xlfn.XLOOKUP(A1578,Rotación!$A:$A,Rotación!$O:$O,0,0,-1),"")))),"")</f>
        <v>20600020</v>
      </c>
      <c r="I1578" s="13">
        <f>IFERROR(IF($F1578="ALTA",$D1578*0.97,
IF($F1578="MEDIA",$D1578*0.94,
IF($F1578="BAJA",$D1578*0.87,
IF($F1578="LIQUIDAR",_xlfn.XLOOKUP(A1578,Rotación!$A:$A,Rotación!$O:$O,0,0,-1),"")))),"")</f>
        <v>20600020</v>
      </c>
      <c r="J1578" s="13">
        <f>IFERROR(IF($F1578="ALTA",$D1578*0.94,
IF($F1578="MEDIA",$D1578*0.9,
IF($F1578="BAJA",$D1578*0.85,
IF($F1578="LIQUIDAR",_xlfn.XLOOKUP(A1578,Rotación!$A:$A,Rotación!$O:$O,0,0,-1),"")))),"")</f>
        <v>20600020</v>
      </c>
      <c r="K1578" s="13">
        <f>_xlfn.XLOOKUP(A1578,Rotación!$A:$A,Rotación!$P:$P,"",0,-1)</f>
        <v>14490000</v>
      </c>
      <c r="L1578" s="25">
        <f t="shared" si="100"/>
        <v>-710000</v>
      </c>
      <c r="M1578" s="26">
        <f t="shared" si="101"/>
        <v>1.3552644736842105</v>
      </c>
      <c r="N1578" s="22" t="str">
        <f>IFERROR(VLOOKUP(A1578,'Base ATR'!$1:$1048576,2,0),"")</f>
        <v/>
      </c>
      <c r="O1578" s="23" t="str">
        <f t="shared" ca="1" si="102"/>
        <v/>
      </c>
      <c r="P1578" t="str">
        <f t="shared" si="103"/>
        <v/>
      </c>
      <c r="Q1578" s="13"/>
      <c r="R1578" t="e">
        <f>VLOOKUP(A1578,FORMULA!A:A,1,0)</f>
        <v>#N/A</v>
      </c>
    </row>
    <row r="1579" spans="1:18" x14ac:dyDescent="0.3">
      <c r="A1579" s="13" t="s">
        <v>5316</v>
      </c>
      <c r="B1579" s="13" t="str">
        <f>IFERROR(VLOOKUP(A1579,'Base ATP'!$1:$1048576,3,0),"")</f>
        <v>PEUGEOT</v>
      </c>
      <c r="C1579" s="28">
        <f>IFERROR(VLOOKUP(A1579,'Base ATP'!$1:$1048576,4,0),"")</f>
        <v>208</v>
      </c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>
        <f>IFERROR(IF($F1579="ALTA",$D1579*1.03,
IF($F1579="MEDIA",$D1579*1,
IF($F1579="BAJA",$D1579*0.92,
IF($F1579="LIQUIDAR",_xlfn.XLOOKUP(A1579,Rotación!$A:$A,Rotación!$O:$O,0,0,-1),"")))),"")</f>
        <v>18247655</v>
      </c>
      <c r="H1579" s="13">
        <f>IFERROR(IF($F1579="ALTA",$D1579*1,
IF($F1579="MEDIA",$D1579*0.97,
IF($F1579="BAJA",$D1579*0.9,
IF($F1579="LIQUIDAR",_xlfn.XLOOKUP(A1579,Rotación!$A:$A,Rotación!$O:$O,0,0,-1),"")))),"")</f>
        <v>18247655</v>
      </c>
      <c r="I1579" s="13">
        <f>IFERROR(IF($F1579="ALTA",$D1579*0.97,
IF($F1579="MEDIA",$D1579*0.94,
IF($F1579="BAJA",$D1579*0.87,
IF($F1579="LIQUIDAR",_xlfn.XLOOKUP(A1579,Rotación!$A:$A,Rotación!$O:$O,0,0,-1),"")))),"")</f>
        <v>18247655</v>
      </c>
      <c r="J1579" s="13">
        <f>IFERROR(IF($F1579="ALTA",$D1579*0.94,
IF($F1579="MEDIA",$D1579*0.9,
IF($F1579="BAJA",$D1579*0.85,
IF($F1579="LIQUIDAR",_xlfn.XLOOKUP(A1579,Rotación!$A:$A,Rotación!$O:$O,0,0,-1),"")))),"")</f>
        <v>18247655</v>
      </c>
      <c r="K1579" s="13">
        <f>_xlfn.XLOOKUP(A1579,Rotación!$A:$A,Rotación!$P:$P,"",0,-1)</f>
        <v>13890000</v>
      </c>
      <c r="L1579" s="25" t="e">
        <f t="shared" si="100"/>
        <v>#VALUE!</v>
      </c>
      <c r="M1579" s="26" t="e">
        <f t="shared" si="101"/>
        <v>#VALUE!</v>
      </c>
      <c r="N1579" s="22" t="str">
        <f>IFERROR(VLOOKUP(A1579,'Base ATR'!$1:$1048576,2,0),"")</f>
        <v/>
      </c>
      <c r="O1579" s="23" t="str">
        <f t="shared" ca="1" si="102"/>
        <v/>
      </c>
      <c r="P1579" t="str">
        <f t="shared" si="103"/>
        <v/>
      </c>
      <c r="Q1579" s="13"/>
      <c r="R1579" t="e">
        <f>VLOOKUP(A1579,FORMULA!A:A,1,0)</f>
        <v>#N/A</v>
      </c>
    </row>
    <row r="1580" spans="1:18" x14ac:dyDescent="0.3">
      <c r="A1580" s="13" t="s">
        <v>553</v>
      </c>
      <c r="B1580" s="13" t="str">
        <f>IFERROR(VLOOKUP(A1580,'Base ATP'!$1:$1048576,3,0),"")</f>
        <v>FORD</v>
      </c>
      <c r="C1580" s="28" t="str">
        <f>IFERROR(VLOOKUP(A1580,'Base ATP'!$1:$1048576,4,0),"")</f>
        <v>NEW EXPLORER</v>
      </c>
      <c r="D1580" s="24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>IFERROR(IF($F1580="ALTA",$D1580*1.03,
IF($F1580="MEDIA",$D1580*1,
IF($F1580="BAJA",$D1580*0.92,
IF($F1580="LIQUIDAR",_xlfn.XLOOKUP(A1580,Rotación!$A:$A,Rotación!$O:$O,0,0,-1),"")))),"")</f>
        <v>43000000</v>
      </c>
      <c r="H1580" s="13">
        <f>IFERROR(IF($F1580="ALTA",$D1580*1,
IF($F1580="MEDIA",$D1580*0.97,
IF($F1580="BAJA",$D1580*0.9,
IF($F1580="LIQUIDAR",_xlfn.XLOOKUP(A1580,Rotación!$A:$A,Rotación!$O:$O,0,0,-1),"")))),"")</f>
        <v>43000000</v>
      </c>
      <c r="I1580" s="13">
        <f>IFERROR(IF($F1580="ALTA",$D1580*0.97,
IF($F1580="MEDIA",$D1580*0.94,
IF($F1580="BAJA",$D1580*0.87,
IF($F1580="LIQUIDAR",_xlfn.XLOOKUP(A1580,Rotación!$A:$A,Rotación!$O:$O,0,0,-1),"")))),"")</f>
        <v>43000000</v>
      </c>
      <c r="J1580" s="13">
        <f>IFERROR(IF($F1580="ALTA",$D1580*0.94,
IF($F1580="MEDIA",$D1580*0.9,
IF($F1580="BAJA",$D1580*0.85,
IF($F1580="LIQUIDAR",_xlfn.XLOOKUP(A1580,Rotación!$A:$A,Rotación!$O:$O,0,0,-1),"")))),"")</f>
        <v>43000000</v>
      </c>
      <c r="K1580" s="13">
        <f>_xlfn.XLOOKUP(A1580,Rotación!$A:$A,Rotación!$P:$P,"",0,-1)</f>
        <v>38990000</v>
      </c>
      <c r="L1580" s="25">
        <f t="shared" si="100"/>
        <v>390000</v>
      </c>
      <c r="M1580" s="26">
        <f t="shared" si="101"/>
        <v>1.1139896373056994</v>
      </c>
      <c r="N1580" s="22">
        <f>IFERROR(VLOOKUP(A1580,'Base ATR'!$1:$1048576,2,0),"")</f>
        <v>45923.538888888892</v>
      </c>
      <c r="O1580" s="23">
        <f t="shared" ca="1" si="102"/>
        <v>302.46111111110804</v>
      </c>
      <c r="P1580" t="str">
        <f t="shared" si="103"/>
        <v>SOBRE MERCADO</v>
      </c>
      <c r="Q1580" s="13"/>
      <c r="R1580" t="e">
        <f>VLOOKUP(A1580,FORMULA!A:A,1,0)</f>
        <v>#N/A</v>
      </c>
    </row>
    <row r="1581" spans="1:18" x14ac:dyDescent="0.3">
      <c r="A1581" s="13" t="s">
        <v>8676</v>
      </c>
      <c r="B1581" s="13" t="str">
        <f>IFERROR(VLOOKUP(A1581,'Base ATP'!$1:$1048576,3,0),"")</f>
        <v/>
      </c>
      <c r="C1581" s="28" t="str">
        <f>IFERROR(VLOOKUP(A1581,'Base ATP'!$1:$1048576,4,0),"")</f>
        <v/>
      </c>
      <c r="D1581" s="13" t="s">
        <v>10149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>
        <f>IFERROR(IF($F1581="ALTA",$D1581*1.03,
IF($F1581="MEDIA",$D1581*1,
IF($F1581="BAJA",$D1581*0.92,
IF($F1581="LIQUIDAR",_xlfn.XLOOKUP(A1581,Rotación!$A:$A,Rotación!$O:$O,0,0,-1),"")))),"")</f>
        <v>1443780</v>
      </c>
      <c r="H1581" s="13">
        <f>IFERROR(IF($F1581="ALTA",$D1581*1,
IF($F1581="MEDIA",$D1581*0.97,
IF($F1581="BAJA",$D1581*0.9,
IF($F1581="LIQUIDAR",_xlfn.XLOOKUP(A1581,Rotación!$A:$A,Rotación!$O:$O,0,0,-1),"")))),"")</f>
        <v>1443780</v>
      </c>
      <c r="I1581" s="13">
        <f>IFERROR(IF($F1581="ALTA",$D1581*0.97,
IF($F1581="MEDIA",$D1581*0.94,
IF($F1581="BAJA",$D1581*0.87,
IF($F1581="LIQUIDAR",_xlfn.XLOOKUP(A1581,Rotación!$A:$A,Rotación!$O:$O,0,0,-1),"")))),"")</f>
        <v>1443780</v>
      </c>
      <c r="J1581" s="13">
        <f>IFERROR(IF($F1581="ALTA",$D1581*0.94,
IF($F1581="MEDIA",$D1581*0.9,
IF($F1581="BAJA",$D1581*0.85,
IF($F1581="LIQUIDAR",_xlfn.XLOOKUP(A1581,Rotación!$A:$A,Rotación!$O:$O,0,0,-1),"")))),"")</f>
        <v>1443780</v>
      </c>
      <c r="K1581" s="13">
        <f>_xlfn.XLOOKUP(A1581,Rotación!$A:$A,Rotación!$P:$P,"",0,-1)</f>
        <v>9290000</v>
      </c>
      <c r="L1581" s="25" t="e">
        <f t="shared" si="100"/>
        <v>#VALUE!</v>
      </c>
      <c r="M1581" s="26" t="e">
        <f t="shared" si="101"/>
        <v>#VALUE!</v>
      </c>
      <c r="N1581" s="22" t="str">
        <f>IFERROR(VLOOKUP(A1581,'Base ATR'!$1:$1048576,2,0),"")</f>
        <v/>
      </c>
      <c r="O1581" s="23" t="str">
        <f t="shared" ca="1" si="102"/>
        <v/>
      </c>
      <c r="P1581" t="str">
        <f t="shared" si="103"/>
        <v/>
      </c>
      <c r="Q1581" s="13"/>
      <c r="R1581" t="e">
        <f>VLOOKUP(A1581,FORMULA!A:A,1,0)</f>
        <v>#N/A</v>
      </c>
    </row>
    <row r="1582" spans="1:18" x14ac:dyDescent="0.3">
      <c r="A1582" s="13" t="s">
        <v>4128</v>
      </c>
      <c r="B1582" s="13" t="str">
        <f>IFERROR(VLOOKUP(A1582,'Base ATP'!$1:$1048576,3,0),"")</f>
        <v>PEUGEOT</v>
      </c>
      <c r="C1582" s="28" t="str">
        <f>IFERROR(VLOOKUP(A1582,'Base ATP'!$1:$1048576,4,0),"")</f>
        <v>LANDTREK</v>
      </c>
      <c r="D1582" s="24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>IFERROR(IF($F1582="ALTA",$D1582*1.03,
IF($F1582="MEDIA",$D1582*1,
IF($F1582="BAJA",$D1582*0.92,
IF($F1582="LIQUIDAR",_xlfn.XLOOKUP(A1582,Rotación!$A:$A,Rotación!$O:$O,0,0,-1),"")))),"")</f>
        <v>28565586</v>
      </c>
      <c r="H1582" s="13">
        <f>IFERROR(IF($F1582="ALTA",$D1582*1,
IF($F1582="MEDIA",$D1582*0.97,
IF($F1582="BAJA",$D1582*0.9,
IF($F1582="LIQUIDAR",_xlfn.XLOOKUP(A1582,Rotación!$A:$A,Rotación!$O:$O,0,0,-1),"")))),"")</f>
        <v>28565586</v>
      </c>
      <c r="I1582" s="13">
        <f>IFERROR(IF($F1582="ALTA",$D1582*0.97,
IF($F1582="MEDIA",$D1582*0.94,
IF($F1582="BAJA",$D1582*0.87,
IF($F1582="LIQUIDAR",_xlfn.XLOOKUP(A1582,Rotación!$A:$A,Rotación!$O:$O,0,0,-1),"")))),"")</f>
        <v>28565586</v>
      </c>
      <c r="J1582" s="13">
        <f>IFERROR(IF($F1582="ALTA",$D1582*0.94,
IF($F1582="MEDIA",$D1582*0.9,
IF($F1582="BAJA",$D1582*0.85,
IF($F1582="LIQUIDAR",_xlfn.XLOOKUP(A1582,Rotación!$A:$A,Rotación!$O:$O,0,0,-1),"")))),"")</f>
        <v>28565586</v>
      </c>
      <c r="K1582" s="13">
        <f>_xlfn.XLOOKUP(A1582,Rotación!$A:$A,Rotación!$P:$P,"",0,-1)</f>
        <v>21990000</v>
      </c>
      <c r="L1582" s="25">
        <f t="shared" si="100"/>
        <v>690000</v>
      </c>
      <c r="M1582" s="26">
        <f t="shared" si="101"/>
        <v>1.3411073239436619</v>
      </c>
      <c r="N1582" s="22" t="str">
        <f>IFERROR(VLOOKUP(A1582,'Base ATR'!$1:$1048576,2,0),"")</f>
        <v/>
      </c>
      <c r="O1582" s="23" t="str">
        <f t="shared" ca="1" si="102"/>
        <v/>
      </c>
      <c r="P1582" t="str">
        <f t="shared" si="103"/>
        <v/>
      </c>
      <c r="Q1582" s="13"/>
      <c r="R1582" t="e">
        <f>VLOOKUP(A1582,FORMULA!A:A,1,0)</f>
        <v>#N/A</v>
      </c>
    </row>
    <row r="1583" spans="1:18" x14ac:dyDescent="0.3">
      <c r="A1583" s="13" t="s">
        <v>8607</v>
      </c>
      <c r="B1583" s="13" t="str">
        <f>IFERROR(VLOOKUP(A1583,'Base ATP'!$1:$1048576,3,0),"")</f>
        <v/>
      </c>
      <c r="C1583" s="28" t="str">
        <f>IFERROR(VLOOKUP(A1583,'Base ATP'!$1:$1048576,4,0),"")</f>
        <v/>
      </c>
      <c r="D1583" s="13" t="s">
        <v>8610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>
        <f>IFERROR(IF($F1583="ALTA",$D1583*1.03,
IF($F1583="MEDIA",$D1583*1,
IF($F1583="BAJA",$D1583*0.92,
IF($F1583="LIQUIDAR",_xlfn.XLOOKUP(A1583,Rotación!$A:$A,Rotación!$O:$O,0,0,-1),"")))),"")</f>
        <v>12990000</v>
      </c>
      <c r="H1583" s="13">
        <f>IFERROR(IF($F1583="ALTA",$D1583*1,
IF($F1583="MEDIA",$D1583*0.97,
IF($F1583="BAJA",$D1583*0.9,
IF($F1583="LIQUIDAR",_xlfn.XLOOKUP(A1583,Rotación!$A:$A,Rotación!$O:$O,0,0,-1),"")))),"")</f>
        <v>12990000</v>
      </c>
      <c r="I1583" s="13">
        <f>IFERROR(IF($F1583="ALTA",$D1583*0.97,
IF($F1583="MEDIA",$D1583*0.94,
IF($F1583="BAJA",$D1583*0.87,
IF($F1583="LIQUIDAR",_xlfn.XLOOKUP(A1583,Rotación!$A:$A,Rotación!$O:$O,0,0,-1),"")))),"")</f>
        <v>12990000</v>
      </c>
      <c r="J1583" s="13">
        <f>IFERROR(IF($F1583="ALTA",$D1583*0.94,
IF($F1583="MEDIA",$D1583*0.9,
IF($F1583="BAJA",$D1583*0.85,
IF($F1583="LIQUIDAR",_xlfn.XLOOKUP(A1583,Rotación!$A:$A,Rotación!$O:$O,0,0,-1),"")))),"")</f>
        <v>12990000</v>
      </c>
      <c r="K1583" s="13">
        <f>_xlfn.XLOOKUP(A1583,Rotación!$A:$A,Rotación!$P:$P,"",0,-1)</f>
        <v>12990000</v>
      </c>
      <c r="L1583" s="25" t="e">
        <f t="shared" si="100"/>
        <v>#VALUE!</v>
      </c>
      <c r="M1583" s="26" t="e">
        <f t="shared" si="101"/>
        <v>#VALUE!</v>
      </c>
      <c r="N1583" s="22" t="str">
        <f>IFERROR(VLOOKUP(A1583,'Base ATR'!$1:$1048576,2,0),"")</f>
        <v/>
      </c>
      <c r="O1583" s="23" t="str">
        <f t="shared" ca="1" si="102"/>
        <v/>
      </c>
      <c r="P1583" t="str">
        <f t="shared" si="103"/>
        <v/>
      </c>
      <c r="Q1583" s="13"/>
      <c r="R1583" t="e">
        <f>VLOOKUP(A1583,FORMULA!A:A,1,0)</f>
        <v>#N/A</v>
      </c>
    </row>
    <row r="1584" spans="1:18" x14ac:dyDescent="0.3">
      <c r="A1584" s="13" t="s">
        <v>380</v>
      </c>
      <c r="B1584" s="13" t="str">
        <f>IFERROR(VLOOKUP(A1584,'Base ATP'!$1:$1048576,3,0),"")</f>
        <v>PEUGEOT</v>
      </c>
      <c r="C1584" s="28" t="str">
        <f>IFERROR(VLOOKUP(A1584,'Base ATP'!$1:$1048576,4,0),"")</f>
        <v>NEW E-2008</v>
      </c>
      <c r="D1584" s="24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>IFERROR(IF($F1584="ALTA",$D1584*1.03,
IF($F1584="MEDIA",$D1584*1,
IF($F1584="BAJA",$D1584*0.92,
IF($F1584="LIQUIDAR",_xlfn.XLOOKUP(A1584,Rotación!$A:$A,Rotación!$O:$O,0,0,-1),"")))),"")</f>
        <v>31658047</v>
      </c>
      <c r="H1584" s="13">
        <f>IFERROR(IF($F1584="ALTA",$D1584*1,
IF($F1584="MEDIA",$D1584*0.97,
IF($F1584="BAJA",$D1584*0.9,
IF($F1584="LIQUIDAR",_xlfn.XLOOKUP(A1584,Rotación!$A:$A,Rotación!$O:$O,0,0,-1),"")))),"")</f>
        <v>31658047</v>
      </c>
      <c r="I1584" s="13">
        <f>IFERROR(IF($F1584="ALTA",$D1584*0.97,
IF($F1584="MEDIA",$D1584*0.94,
IF($F1584="BAJA",$D1584*0.87,
IF($F1584="LIQUIDAR",_xlfn.XLOOKUP(A1584,Rotación!$A:$A,Rotación!$O:$O,0,0,-1),"")))),"")</f>
        <v>31658047</v>
      </c>
      <c r="J1584" s="13">
        <f>IFERROR(IF($F1584="ALTA",$D1584*0.94,
IF($F1584="MEDIA",$D1584*0.9,
IF($F1584="BAJA",$D1584*0.85,
IF($F1584="LIQUIDAR",_xlfn.XLOOKUP(A1584,Rotación!$A:$A,Rotación!$O:$O,0,0,-1),"")))),"")</f>
        <v>31658047</v>
      </c>
      <c r="K1584" s="13">
        <f>_xlfn.XLOOKUP(A1584,Rotación!$A:$A,Rotación!$P:$P,"",0,-1)</f>
        <v>20590000</v>
      </c>
      <c r="L1584" s="25">
        <f t="shared" si="100"/>
        <v>-110000</v>
      </c>
      <c r="M1584" s="26">
        <f t="shared" si="101"/>
        <v>1.5293742512077295</v>
      </c>
      <c r="N1584" s="22" t="str">
        <f>IFERROR(VLOOKUP(A1584,'Base ATR'!$1:$1048576,2,0),"")</f>
        <v/>
      </c>
      <c r="O1584" s="23" t="str">
        <f t="shared" ca="1" si="102"/>
        <v/>
      </c>
      <c r="P1584" t="str">
        <f t="shared" si="103"/>
        <v/>
      </c>
      <c r="Q1584" s="13"/>
      <c r="R1584" t="e">
        <f>VLOOKUP(A1584,FORMULA!A:A,1,0)</f>
        <v>#N/A</v>
      </c>
    </row>
    <row r="1585" spans="1:18" x14ac:dyDescent="0.3">
      <c r="A1585" s="13" t="s">
        <v>360</v>
      </c>
      <c r="B1585" s="13" t="str">
        <f>IFERROR(VLOOKUP(A1585,'Base ATP'!$1:$1048576,3,0),"")</f>
        <v>PEUGEOT</v>
      </c>
      <c r="C1585" s="28">
        <f>IFERROR(VLOOKUP(A1585,'Base ATP'!$1:$1048576,4,0),"")</f>
        <v>3008</v>
      </c>
      <c r="D1585" s="24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>IFERROR(IF($F1585="ALTA",$D1585*1.03,
IF($F1585="MEDIA",$D1585*1,
IF($F1585="BAJA",$D1585*0.92,
IF($F1585="LIQUIDAR",_xlfn.XLOOKUP(A1585,Rotación!$A:$A,Rotación!$O:$O,0,0,-1),"")))),"")</f>
        <v>39537687</v>
      </c>
      <c r="H1585" s="13">
        <f>IFERROR(IF($F1585="ALTA",$D1585*1,
IF($F1585="MEDIA",$D1585*0.97,
IF($F1585="BAJA",$D1585*0.9,
IF($F1585="LIQUIDAR",_xlfn.XLOOKUP(A1585,Rotación!$A:$A,Rotación!$O:$O,0,0,-1),"")))),"")</f>
        <v>39537687</v>
      </c>
      <c r="I1585" s="13">
        <f>IFERROR(IF($F1585="ALTA",$D1585*0.97,
IF($F1585="MEDIA",$D1585*0.94,
IF($F1585="BAJA",$D1585*0.87,
IF($F1585="LIQUIDAR",_xlfn.XLOOKUP(A1585,Rotación!$A:$A,Rotación!$O:$O,0,0,-1),"")))),"")</f>
        <v>39537687</v>
      </c>
      <c r="J1585" s="13">
        <f>IFERROR(IF($F1585="ALTA",$D1585*0.94,
IF($F1585="MEDIA",$D1585*0.9,
IF($F1585="BAJA",$D1585*0.85,
IF($F1585="LIQUIDAR",_xlfn.XLOOKUP(A1585,Rotación!$A:$A,Rotación!$O:$O,0,0,-1),"")))),"")</f>
        <v>39537687</v>
      </c>
      <c r="K1585" s="13">
        <f>_xlfn.XLOOKUP(A1585,Rotación!$A:$A,Rotación!$P:$P,"",0,-1)</f>
        <v>30590000</v>
      </c>
      <c r="L1585" s="25">
        <f t="shared" si="100"/>
        <v>2290000</v>
      </c>
      <c r="M1585" s="26">
        <f t="shared" si="101"/>
        <v>1.3970914134275618</v>
      </c>
      <c r="N1585" s="22" t="str">
        <f>IFERROR(VLOOKUP(A1585,'Base ATR'!$1:$1048576,2,0),"")</f>
        <v/>
      </c>
      <c r="O1585" s="23" t="str">
        <f t="shared" ca="1" si="102"/>
        <v/>
      </c>
      <c r="P1585" t="str">
        <f t="shared" si="103"/>
        <v/>
      </c>
      <c r="Q1585" s="13"/>
      <c r="R1585" t="e">
        <f>VLOOKUP(A1585,FORMULA!A:A,1,0)</f>
        <v>#N/A</v>
      </c>
    </row>
    <row r="1586" spans="1:18" x14ac:dyDescent="0.3">
      <c r="A1586" s="13" t="s">
        <v>377</v>
      </c>
      <c r="B1586" s="13" t="str">
        <f>IFERROR(VLOOKUP(A1586,'Base ATP'!$1:$1048576,3,0),"")</f>
        <v>PEUGEOT</v>
      </c>
      <c r="C1586" s="28" t="str">
        <f>IFERROR(VLOOKUP(A1586,'Base ATP'!$1:$1048576,4,0),"")</f>
        <v>NUEVO 3008</v>
      </c>
      <c r="D1586" s="24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>IFERROR(IF($F1586="ALTA",$D1586*1.03,
IF($F1586="MEDIA",$D1586*1,
IF($F1586="BAJA",$D1586*0.92,
IF($F1586="LIQUIDAR",_xlfn.XLOOKUP(A1586,Rotación!$A:$A,Rotación!$O:$O,0,0,-1),"")))),"")</f>
        <v>20830176</v>
      </c>
      <c r="H1586" s="13">
        <f>IFERROR(IF($F1586="ALTA",$D1586*1,
IF($F1586="MEDIA",$D1586*0.97,
IF($F1586="BAJA",$D1586*0.9,
IF($F1586="LIQUIDAR",_xlfn.XLOOKUP(A1586,Rotación!$A:$A,Rotación!$O:$O,0,0,-1),"")))),"")</f>
        <v>20830176</v>
      </c>
      <c r="I1586" s="13">
        <f>IFERROR(IF($F1586="ALTA",$D1586*0.97,
IF($F1586="MEDIA",$D1586*0.94,
IF($F1586="BAJA",$D1586*0.87,
IF($F1586="LIQUIDAR",_xlfn.XLOOKUP(A1586,Rotación!$A:$A,Rotación!$O:$O,0,0,-1),"")))),"")</f>
        <v>20830176</v>
      </c>
      <c r="J1586" s="13">
        <f>IFERROR(IF($F1586="ALTA",$D1586*0.94,
IF($F1586="MEDIA",$D1586*0.9,
IF($F1586="BAJA",$D1586*0.85,
IF($F1586="LIQUIDAR",_xlfn.XLOOKUP(A1586,Rotación!$A:$A,Rotación!$O:$O,0,0,-1),"")))),"")</f>
        <v>20830176</v>
      </c>
      <c r="K1586" s="13">
        <f>_xlfn.XLOOKUP(A1586,Rotación!$A:$A,Rotación!$P:$P,"",0,-1)</f>
        <v>14990000</v>
      </c>
      <c r="L1586" s="25">
        <f t="shared" si="100"/>
        <v>790000</v>
      </c>
      <c r="M1586" s="26">
        <f t="shared" si="101"/>
        <v>1.4669138028169013</v>
      </c>
      <c r="N1586" s="22" t="str">
        <f>IFERROR(VLOOKUP(A1586,'Base ATR'!$1:$1048576,2,0),"")</f>
        <v/>
      </c>
      <c r="O1586" s="23" t="str">
        <f t="shared" ca="1" si="102"/>
        <v/>
      </c>
      <c r="P1586" t="str">
        <f t="shared" si="103"/>
        <v/>
      </c>
      <c r="Q1586" s="13"/>
      <c r="R1586" t="e">
        <f>VLOOKUP(A1586,FORMULA!A:A,1,0)</f>
        <v>#N/A</v>
      </c>
    </row>
    <row r="1587" spans="1:18" x14ac:dyDescent="0.3">
      <c r="A1587" s="13" t="s">
        <v>5315</v>
      </c>
      <c r="B1587" s="13" t="str">
        <f>IFERROR(VLOOKUP(A1587,'Base ATP'!$1:$1048576,3,0),"")</f>
        <v>NISSAN</v>
      </c>
      <c r="C1587" s="28" t="str">
        <f>IFERROR(VLOOKUP(A1587,'Base ATP'!$1:$1048576,4,0),"")</f>
        <v>NUEVA X-TRAIL</v>
      </c>
      <c r="D1587" s="24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>IFERROR(IF($F1587="ALTA",$D1587*1.03,
IF($F1587="MEDIA",$D1587*1,
IF($F1587="BAJA",$D1587*0.92,
IF($F1587="LIQUIDAR",_xlfn.XLOOKUP(A1587,Rotación!$A:$A,Rotación!$O:$O,0,0,-1),"")))),"")</f>
        <v/>
      </c>
      <c r="H1587" s="13" t="str">
        <f>IFERROR(IF($F1587="ALTA",$D1587*1,
IF($F1587="MEDIA",$D1587*0.97,
IF($F1587="BAJA",$D1587*0.9,
IF($F1587="LIQUIDAR",_xlfn.XLOOKUP(A1587,Rotación!$A:$A,Rotación!$O:$O,0,0,-1),"")))),"")</f>
        <v/>
      </c>
      <c r="I1587" s="13" t="str">
        <f>IFERROR(IF($F1587="ALTA",$D1587*0.97,
IF($F1587="MEDIA",$D1587*0.94,
IF($F1587="BAJA",$D1587*0.87,
IF($F1587="LIQUIDAR",_xlfn.XLOOKUP(A1587,Rotación!$A:$A,Rotación!$O:$O,0,0,-1),"")))),"")</f>
        <v/>
      </c>
      <c r="J1587" s="13" t="str">
        <f>IFERROR(IF($F1587="ALTA",$D1587*0.94,
IF($F1587="MEDIA",$D1587*0.9,
IF($F1587="BAJA",$D1587*0.85,
IF($F1587="LIQUIDAR",_xlfn.XLOOKUP(A1587,Rotación!$A:$A,Rotación!$O:$O,0,0,-1),"")))),"")</f>
        <v/>
      </c>
      <c r="K1587" s="13" t="str">
        <f>_xlfn.XLOOKUP(A1587,Rotación!$A:$A,Rotación!$P:$P,"",0,-1)</f>
        <v/>
      </c>
      <c r="L1587" s="25" t="e">
        <f t="shared" si="100"/>
        <v>#VALUE!</v>
      </c>
      <c r="M1587" s="26" t="e">
        <f t="shared" si="101"/>
        <v>#VALUE!</v>
      </c>
      <c r="N1587" s="22" t="str">
        <f>IFERROR(VLOOKUP(A1587,'Base ATR'!$1:$1048576,2,0),"")</f>
        <v/>
      </c>
      <c r="O1587" s="23" t="str">
        <f t="shared" ca="1" si="102"/>
        <v/>
      </c>
      <c r="P1587" t="str">
        <f t="shared" si="103"/>
        <v/>
      </c>
      <c r="Q1587" s="13"/>
      <c r="R1587" t="e">
        <f>VLOOKUP(A1587,FORMULA!A:A,1,0)</f>
        <v>#N/A</v>
      </c>
    </row>
    <row r="1588" spans="1:18" x14ac:dyDescent="0.3">
      <c r="A1588" s="13" t="s">
        <v>4102</v>
      </c>
      <c r="B1588" s="13" t="str">
        <f>IFERROR(VLOOKUP(A1588,'Base ATP'!$1:$1048576,3,0),"")</f>
        <v>PEUGEOT</v>
      </c>
      <c r="C1588" s="28" t="str">
        <f>IFERROR(VLOOKUP(A1588,'Base ATP'!$1:$1048576,4,0),"")</f>
        <v>NEW 2008</v>
      </c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>
        <f>IFERROR(IF($F1588="ALTA",$D1588*1.03,
IF($F1588="MEDIA",$D1588*1,
IF($F1588="BAJA",$D1588*0.92,
IF($F1588="LIQUIDAR",_xlfn.XLOOKUP(A1588,Rotación!$A:$A,Rotación!$O:$O,0,0,-1),"")))),"")</f>
        <v>20835269</v>
      </c>
      <c r="H1588" s="13">
        <f>IFERROR(IF($F1588="ALTA",$D1588*1,
IF($F1588="MEDIA",$D1588*0.97,
IF($F1588="BAJA",$D1588*0.9,
IF($F1588="LIQUIDAR",_xlfn.XLOOKUP(A1588,Rotación!$A:$A,Rotación!$O:$O,0,0,-1),"")))),"")</f>
        <v>20835269</v>
      </c>
      <c r="I1588" s="13">
        <f>IFERROR(IF($F1588="ALTA",$D1588*0.97,
IF($F1588="MEDIA",$D1588*0.94,
IF($F1588="BAJA",$D1588*0.87,
IF($F1588="LIQUIDAR",_xlfn.XLOOKUP(A1588,Rotación!$A:$A,Rotación!$O:$O,0,0,-1),"")))),"")</f>
        <v>20835269</v>
      </c>
      <c r="J1588" s="13">
        <f>IFERROR(IF($F1588="ALTA",$D1588*0.94,
IF($F1588="MEDIA",$D1588*0.9,
IF($F1588="BAJA",$D1588*0.85,
IF($F1588="LIQUIDAR",_xlfn.XLOOKUP(A1588,Rotación!$A:$A,Rotación!$O:$O,0,0,-1),"")))),"")</f>
        <v>20835269</v>
      </c>
      <c r="K1588" s="13">
        <f>_xlfn.XLOOKUP(A1588,Rotación!$A:$A,Rotación!$P:$P,"",0,-1)</f>
        <v>17890000</v>
      </c>
      <c r="L1588" s="25" t="e">
        <f t="shared" si="100"/>
        <v>#VALUE!</v>
      </c>
      <c r="M1588" s="26" t="e">
        <f t="shared" si="101"/>
        <v>#VALUE!</v>
      </c>
      <c r="N1588" s="22" t="str">
        <f>IFERROR(VLOOKUP(A1588,'Base ATR'!$1:$1048576,2,0),"")</f>
        <v/>
      </c>
      <c r="O1588" s="23" t="str">
        <f t="shared" ca="1" si="102"/>
        <v/>
      </c>
      <c r="P1588" t="str">
        <f t="shared" si="103"/>
        <v/>
      </c>
      <c r="Q1588" s="13"/>
      <c r="R1588" t="e">
        <f>VLOOKUP(A1588,FORMULA!A:A,1,0)</f>
        <v>#N/A</v>
      </c>
    </row>
    <row r="1589" spans="1:18" x14ac:dyDescent="0.3">
      <c r="A1589" s="13" t="s">
        <v>8678</v>
      </c>
      <c r="B1589" s="13" t="str">
        <f>IFERROR(VLOOKUP(A1589,'Base ATP'!$1:$1048576,3,0),"")</f>
        <v>FORD</v>
      </c>
      <c r="C1589" s="28" t="str">
        <f>IFERROR(VLOOKUP(A1589,'Base ATP'!$1:$1048576,4,0),"")</f>
        <v>F-150 NEW</v>
      </c>
      <c r="D1589" s="24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BAJA</v>
      </c>
      <c r="G1589" s="13">
        <f>IFERROR(IF($F1589="ALTA",$D1589*1.03,
IF($F1589="MEDIA",$D1589*1,
IF($F1589="BAJA",$D1589*0.92,
IF($F1589="LIQUIDAR",_xlfn.XLOOKUP(A1589,Rotación!$A:$A,Rotación!$O:$O,0,0,-1),"")))),"")</f>
        <v>51520000</v>
      </c>
      <c r="H1589" s="13">
        <f>IFERROR(IF($F1589="ALTA",$D1589*1,
IF($F1589="MEDIA",$D1589*0.97,
IF($F1589="BAJA",$D1589*0.9,
IF($F1589="LIQUIDAR",_xlfn.XLOOKUP(A1589,Rotación!$A:$A,Rotación!$O:$O,0,0,-1),"")))),"")</f>
        <v>50400000</v>
      </c>
      <c r="I1589" s="13">
        <f>IFERROR(IF($F1589="ALTA",$D1589*0.97,
IF($F1589="MEDIA",$D1589*0.94,
IF($F1589="BAJA",$D1589*0.87,
IF($F1589="LIQUIDAR",_xlfn.XLOOKUP(A1589,Rotación!$A:$A,Rotación!$O:$O,0,0,-1),"")))),"")</f>
        <v>48720000</v>
      </c>
      <c r="J1589" s="13">
        <f>IFERROR(IF($F1589="ALTA",$D1589*0.94,
IF($F1589="MEDIA",$D1589*0.9,
IF($F1589="BAJA",$D1589*0.85,
IF($F1589="LIQUIDAR",_xlfn.XLOOKUP(A1589,Rotación!$A:$A,Rotación!$O:$O,0,0,-1),"")))),"")</f>
        <v>47600000</v>
      </c>
      <c r="K1589" s="13">
        <f>_xlfn.XLOOKUP(A1589,Rotación!$A:$A,Rotación!$P:$P,"",0,-1)</f>
        <v>58536100</v>
      </c>
      <c r="L1589" s="25">
        <f t="shared" si="100"/>
        <v>2536100</v>
      </c>
      <c r="M1589" s="26">
        <f t="shared" si="101"/>
        <v>1.0452874999999999</v>
      </c>
      <c r="N1589" s="22" t="str">
        <f>IFERROR(VLOOKUP(A1589,'Base ATR'!$1:$1048576,2,0),"")</f>
        <v/>
      </c>
      <c r="O1589" s="23" t="str">
        <f t="shared" ca="1" si="102"/>
        <v/>
      </c>
      <c r="P1589" t="str">
        <f t="shared" si="103"/>
        <v/>
      </c>
      <c r="Q1589" s="13"/>
      <c r="R1589" t="e">
        <f>VLOOKUP(A1589,FORMULA!A:A,1,0)</f>
        <v>#N/A</v>
      </c>
    </row>
    <row r="1590" spans="1:18" x14ac:dyDescent="0.3">
      <c r="A1590" s="13" t="s">
        <v>8681</v>
      </c>
      <c r="B1590" s="13" t="str">
        <f>IFERROR(VLOOKUP(A1590,'Base ATP'!$1:$1048576,3,0),"")</f>
        <v/>
      </c>
      <c r="C1590" s="28" t="str">
        <f>IFERROR(VLOOKUP(A1590,'Base ATP'!$1:$1048576,4,0),"")</f>
        <v/>
      </c>
      <c r="D1590" s="13" t="s">
        <v>10149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>
        <f>IFERROR(IF($F1590="ALTA",$D1590*1.03,
IF($F1590="MEDIA",$D1590*1,
IF($F1590="BAJA",$D1590*0.92,
IF($F1590="LIQUIDAR",_xlfn.XLOOKUP(A1590,Rotación!$A:$A,Rotación!$O:$O,0,0,-1),"")))),"")</f>
        <v>2624366</v>
      </c>
      <c r="H1590" s="13">
        <f>IFERROR(IF($F1590="ALTA",$D1590*1,
IF($F1590="MEDIA",$D1590*0.97,
IF($F1590="BAJA",$D1590*0.9,
IF($F1590="LIQUIDAR",_xlfn.XLOOKUP(A1590,Rotación!$A:$A,Rotación!$O:$O,0,0,-1),"")))),"")</f>
        <v>2624366</v>
      </c>
      <c r="I1590" s="13">
        <f>IFERROR(IF($F1590="ALTA",$D1590*0.97,
IF($F1590="MEDIA",$D1590*0.94,
IF($F1590="BAJA",$D1590*0.87,
IF($F1590="LIQUIDAR",_xlfn.XLOOKUP(A1590,Rotación!$A:$A,Rotación!$O:$O,0,0,-1),"")))),"")</f>
        <v>2624366</v>
      </c>
      <c r="J1590" s="13">
        <f>IFERROR(IF($F1590="ALTA",$D1590*0.94,
IF($F1590="MEDIA",$D1590*0.9,
IF($F1590="BAJA",$D1590*0.85,
IF($F1590="LIQUIDAR",_xlfn.XLOOKUP(A1590,Rotación!$A:$A,Rotación!$O:$O,0,0,-1),"")))),"")</f>
        <v>2624366</v>
      </c>
      <c r="K1590" s="13">
        <f>_xlfn.XLOOKUP(A1590,Rotación!$A:$A,Rotación!$P:$P,"",0,-1)</f>
        <v>5790000</v>
      </c>
      <c r="L1590" s="25" t="e">
        <f t="shared" si="100"/>
        <v>#VALUE!</v>
      </c>
      <c r="M1590" s="26" t="e">
        <f t="shared" si="101"/>
        <v>#VALUE!</v>
      </c>
      <c r="N1590" s="22" t="str">
        <f>IFERROR(VLOOKUP(A1590,'Base ATR'!$1:$1048576,2,0),"")</f>
        <v/>
      </c>
      <c r="O1590" s="23" t="str">
        <f t="shared" ca="1" si="102"/>
        <v/>
      </c>
      <c r="P1590" t="str">
        <f t="shared" si="103"/>
        <v/>
      </c>
      <c r="Q1590" s="13"/>
      <c r="R1590" t="e">
        <f>VLOOKUP(A1590,FORMULA!A:A,1,0)</f>
        <v>#N/A</v>
      </c>
    </row>
    <row r="1591" spans="1:18" x14ac:dyDescent="0.3">
      <c r="A1591" s="13" t="s">
        <v>8683</v>
      </c>
      <c r="B1591" s="13" t="str">
        <f>IFERROR(VLOOKUP(A1591,'Base ATP'!$1:$1048576,3,0),"")</f>
        <v/>
      </c>
      <c r="C1591" s="28" t="str">
        <f>IFERROR(VLOOKUP(A1591,'Base ATP'!$1:$1048576,4,0),"")</f>
        <v/>
      </c>
      <c r="D1591" s="13" t="s">
        <v>10149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>
        <f>IFERROR(IF($F1591="ALTA",$D1591*1.03,
IF($F1591="MEDIA",$D1591*1,
IF($F1591="BAJA",$D1591*0.92,
IF($F1591="LIQUIDAR",_xlfn.XLOOKUP(A1591,Rotación!$A:$A,Rotación!$O:$O,0,0,-1),"")))),"")</f>
        <v>2502458</v>
      </c>
      <c r="H1591" s="13">
        <f>IFERROR(IF($F1591="ALTA",$D1591*1,
IF($F1591="MEDIA",$D1591*0.97,
IF($F1591="BAJA",$D1591*0.9,
IF($F1591="LIQUIDAR",_xlfn.XLOOKUP(A1591,Rotación!$A:$A,Rotación!$O:$O,0,0,-1),"")))),"")</f>
        <v>2502458</v>
      </c>
      <c r="I1591" s="13">
        <f>IFERROR(IF($F1591="ALTA",$D1591*0.97,
IF($F1591="MEDIA",$D1591*0.94,
IF($F1591="BAJA",$D1591*0.87,
IF($F1591="LIQUIDAR",_xlfn.XLOOKUP(A1591,Rotación!$A:$A,Rotación!$O:$O,0,0,-1),"")))),"")</f>
        <v>2502458</v>
      </c>
      <c r="J1591" s="13">
        <f>IFERROR(IF($F1591="ALTA",$D1591*0.94,
IF($F1591="MEDIA",$D1591*0.9,
IF($F1591="BAJA",$D1591*0.85,
IF($F1591="LIQUIDAR",_xlfn.XLOOKUP(A1591,Rotación!$A:$A,Rotación!$O:$O,0,0,-1),"")))),"")</f>
        <v>2502458</v>
      </c>
      <c r="K1591" s="13">
        <f>_xlfn.XLOOKUP(A1591,Rotación!$A:$A,Rotación!$P:$P,"",0,-1)</f>
        <v>7190000</v>
      </c>
      <c r="L1591" s="25" t="e">
        <f t="shared" si="100"/>
        <v>#VALUE!</v>
      </c>
      <c r="M1591" s="26" t="e">
        <f t="shared" si="101"/>
        <v>#VALUE!</v>
      </c>
      <c r="N1591" s="22" t="str">
        <f>IFERROR(VLOOKUP(A1591,'Base ATR'!$1:$1048576,2,0),"")</f>
        <v/>
      </c>
      <c r="O1591" s="23" t="str">
        <f t="shared" ca="1" si="102"/>
        <v/>
      </c>
      <c r="P1591" t="str">
        <f t="shared" si="103"/>
        <v/>
      </c>
      <c r="Q1591" s="13"/>
      <c r="R1591" t="e">
        <f>VLOOKUP(A1591,FORMULA!A:A,1,0)</f>
        <v>#N/A</v>
      </c>
    </row>
    <row r="1592" spans="1:18" x14ac:dyDescent="0.3">
      <c r="A1592" s="13" t="s">
        <v>4119</v>
      </c>
      <c r="B1592" s="13" t="str">
        <f>IFERROR(VLOOKUP(A1592,'Base ATP'!$1:$1048576,3,0),"")</f>
        <v>PEUGEOT</v>
      </c>
      <c r="C1592" s="28" t="str">
        <f>IFERROR(VLOOKUP(A1592,'Base ATP'!$1:$1048576,4,0),"")</f>
        <v>PARTNER</v>
      </c>
      <c r="D1592" s="24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>IFERROR(IF($F1592="ALTA",$D1592*1.03,
IF($F1592="MEDIA",$D1592*1,
IF($F1592="BAJA",$D1592*0.92,
IF($F1592="LIQUIDAR",_xlfn.XLOOKUP(A1592,Rotación!$A:$A,Rotación!$O:$O,0,0,-1),"")))),"")</f>
        <v>18070460</v>
      </c>
      <c r="H1592" s="13">
        <f>IFERROR(IF($F1592="ALTA",$D1592*1,
IF($F1592="MEDIA",$D1592*0.97,
IF($F1592="BAJA",$D1592*0.9,
IF($F1592="LIQUIDAR",_xlfn.XLOOKUP(A1592,Rotación!$A:$A,Rotación!$O:$O,0,0,-1),"")))),"")</f>
        <v>18070460</v>
      </c>
      <c r="I1592" s="13">
        <f>IFERROR(IF($F1592="ALTA",$D1592*0.97,
IF($F1592="MEDIA",$D1592*0.94,
IF($F1592="BAJA",$D1592*0.87,
IF($F1592="LIQUIDAR",_xlfn.XLOOKUP(A1592,Rotación!$A:$A,Rotación!$O:$O,0,0,-1),"")))),"")</f>
        <v>18070460</v>
      </c>
      <c r="J1592" s="13">
        <f>IFERROR(IF($F1592="ALTA",$D1592*0.94,
IF($F1592="MEDIA",$D1592*0.9,
IF($F1592="BAJA",$D1592*0.85,
IF($F1592="LIQUIDAR",_xlfn.XLOOKUP(A1592,Rotación!$A:$A,Rotación!$O:$O,0,0,-1),"")))),"")</f>
        <v>18070460</v>
      </c>
      <c r="K1592" s="13">
        <f>_xlfn.XLOOKUP(A1592,Rotación!$A:$A,Rotación!$P:$P,"",0,-1)</f>
        <v>17690000</v>
      </c>
      <c r="L1592" s="25">
        <f t="shared" si="100"/>
        <v>4390000</v>
      </c>
      <c r="M1592" s="26">
        <f t="shared" si="101"/>
        <v>1.3586812030075188</v>
      </c>
      <c r="N1592" s="22" t="str">
        <f>IFERROR(VLOOKUP(A1592,'Base ATR'!$1:$1048576,2,0),"")</f>
        <v/>
      </c>
      <c r="O1592" s="23" t="str">
        <f t="shared" ca="1" si="102"/>
        <v/>
      </c>
      <c r="P1592" t="str">
        <f t="shared" si="103"/>
        <v/>
      </c>
      <c r="Q1592" s="13"/>
      <c r="R1592" t="e">
        <f>VLOOKUP(A1592,FORMULA!A:A,1,0)</f>
        <v>#N/A</v>
      </c>
    </row>
    <row r="1593" spans="1:18" x14ac:dyDescent="0.3">
      <c r="A1593" s="13" t="s">
        <v>4136</v>
      </c>
      <c r="B1593" s="13" t="str">
        <f>IFERROR(VLOOKUP(A1593,'Base ATP'!$1:$1048576,3,0),"")</f>
        <v>CHERY</v>
      </c>
      <c r="C1593" s="28" t="str">
        <f>IFERROR(VLOOKUP(A1593,'Base ATP'!$1:$1048576,4,0),"")</f>
        <v>TIGGO 8 PRO</v>
      </c>
      <c r="D1593" s="24">
        <v>14700000</v>
      </c>
      <c r="E1593" s="13">
        <f>_xlfn.XLOOKUP(A1593,Rotación!$A:$A,Rotación!$O:$O,"",0,-1)</f>
        <v>22851906</v>
      </c>
      <c r="F1593" s="13" t="str">
        <f>IF(_xlfn.XLOOKUP(A1593,Rotación!A:A,Rotación!K:K)&lt;=30,"ALTA",
IF(_xlfn.XLOOKUP(A1593,Rotación!A:A,Rotación!K:K)&lt;=60,"MEDIA",
IF(_xlfn.XLOOKUP(A1593,Rotación!A:A,Rotación!K:K)&lt;=90,"BAJA",
"LIQUIDAR")))</f>
        <v>LIQUIDAR</v>
      </c>
      <c r="G1593" s="13">
        <f>IFERROR(IF($F1593="ALTA",$D1593*1.03,
IF($F1593="MEDIA",$D1593*1,
IF($F1593="BAJA",$D1593*0.92,
IF($F1593="LIQUIDAR",_xlfn.XLOOKUP(A1593,Rotación!$A:$A,Rotación!$O:$O,0,0,-1),"")))),"")</f>
        <v>22851906</v>
      </c>
      <c r="H1593" s="13">
        <f>IFERROR(IF($F1593="ALTA",$D1593*1,
IF($F1593="MEDIA",$D1593*0.97,
IF($F1593="BAJA",$D1593*0.9,
IF($F1593="LIQUIDAR",_xlfn.XLOOKUP(A1593,Rotación!$A:$A,Rotación!$O:$O,0,0,-1),"")))),"")</f>
        <v>22851906</v>
      </c>
      <c r="I1593" s="13">
        <f>IFERROR(IF($F1593="ALTA",$D1593*0.97,
IF($F1593="MEDIA",$D1593*0.94,
IF($F1593="BAJA",$D1593*0.87,
IF($F1593="LIQUIDAR",_xlfn.XLOOKUP(A1593,Rotación!$A:$A,Rotación!$O:$O,0,0,-1),"")))),"")</f>
        <v>22851906</v>
      </c>
      <c r="J1593" s="13">
        <f>IFERROR(IF($F1593="ALTA",$D1593*0.94,
IF($F1593="MEDIA",$D1593*0.9,
IF($F1593="BAJA",$D1593*0.85,
IF($F1593="LIQUIDAR",_xlfn.XLOOKUP(A1593,Rotación!$A:$A,Rotación!$O:$O,0,0,-1),"")))),"")</f>
        <v>22851906</v>
      </c>
      <c r="K1593" s="13">
        <f>_xlfn.XLOOKUP(A1593,Rotación!$A:$A,Rotación!$P:$P,"",0,-1)</f>
        <v>15990000</v>
      </c>
      <c r="L1593" s="25">
        <f t="shared" si="100"/>
        <v>1290000</v>
      </c>
      <c r="M1593" s="26">
        <f t="shared" si="101"/>
        <v>1.5545514285714286</v>
      </c>
      <c r="N1593" s="22" t="str">
        <f>IFERROR(VLOOKUP(A1593,'Base ATR'!$1:$1048576,2,0),"")</f>
        <v/>
      </c>
      <c r="O1593" s="23" t="str">
        <f t="shared" ca="1" si="102"/>
        <v/>
      </c>
      <c r="P1593" t="str">
        <f t="shared" si="103"/>
        <v/>
      </c>
      <c r="Q1593" s="13"/>
      <c r="R1593" t="e">
        <f>VLOOKUP(A1593,FORMULA!A:A,1,0)</f>
        <v>#N/A</v>
      </c>
    </row>
    <row r="1594" spans="1:18" x14ac:dyDescent="0.3">
      <c r="A1594" s="13" t="s">
        <v>8591</v>
      </c>
      <c r="B1594" s="13" t="str">
        <f>IFERROR(VLOOKUP(A1594,'Base ATP'!$1:$1048576,3,0),"")</f>
        <v/>
      </c>
      <c r="C1594" s="28" t="str">
        <f>IFERROR(VLOOKUP(A1594,'Base ATP'!$1:$1048576,4,0),"")</f>
        <v/>
      </c>
      <c r="D1594" s="13" t="s">
        <v>10150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>
        <f>IFERROR(IF($F1594="ALTA",$D1594*1.03,
IF($F1594="MEDIA",$D1594*1,
IF($F1594="BAJA",$D1594*0.92,
IF($F1594="LIQUIDAR",_xlfn.XLOOKUP(A1594,Rotación!$A:$A,Rotación!$O:$O,0,0,-1),"")))),"")</f>
        <v>22563664</v>
      </c>
      <c r="H1594" s="13">
        <f>IFERROR(IF($F1594="ALTA",$D1594*1,
IF($F1594="MEDIA",$D1594*0.97,
IF($F1594="BAJA",$D1594*0.9,
IF($F1594="LIQUIDAR",_xlfn.XLOOKUP(A1594,Rotación!$A:$A,Rotación!$O:$O,0,0,-1),"")))),"")</f>
        <v>22563664</v>
      </c>
      <c r="I1594" s="13">
        <f>IFERROR(IF($F1594="ALTA",$D1594*0.97,
IF($F1594="MEDIA",$D1594*0.94,
IF($F1594="BAJA",$D1594*0.87,
IF($F1594="LIQUIDAR",_xlfn.XLOOKUP(A1594,Rotación!$A:$A,Rotación!$O:$O,0,0,-1),"")))),"")</f>
        <v>22563664</v>
      </c>
      <c r="J1594" s="13">
        <f>IFERROR(IF($F1594="ALTA",$D1594*0.94,
IF($F1594="MEDIA",$D1594*0.9,
IF($F1594="BAJA",$D1594*0.85,
IF($F1594="LIQUIDAR",_xlfn.XLOOKUP(A1594,Rotación!$A:$A,Rotación!$O:$O,0,0,-1),"")))),"")</f>
        <v>22563664</v>
      </c>
      <c r="K1594" s="13">
        <f>_xlfn.XLOOKUP(A1594,Rotación!$A:$A,Rotación!$P:$P,"",0,-1)</f>
        <v>22563664</v>
      </c>
      <c r="L1594" s="25" t="e">
        <f t="shared" si="100"/>
        <v>#VALUE!</v>
      </c>
      <c r="M1594" s="26" t="e">
        <f t="shared" si="101"/>
        <v>#VALUE!</v>
      </c>
      <c r="N1594" s="22" t="str">
        <f>IFERROR(VLOOKUP(A1594,'Base ATR'!$1:$1048576,2,0),"")</f>
        <v/>
      </c>
      <c r="O1594" s="23" t="str">
        <f t="shared" ca="1" si="102"/>
        <v/>
      </c>
      <c r="P1594" t="str">
        <f t="shared" si="103"/>
        <v/>
      </c>
      <c r="Q1594" s="13"/>
      <c r="R1594" t="e">
        <f>VLOOKUP(A1594,FORMULA!A:A,1,0)</f>
        <v>#N/A</v>
      </c>
    </row>
    <row r="1595" spans="1:18" x14ac:dyDescent="0.3">
      <c r="A1595" s="13" t="s">
        <v>8599</v>
      </c>
      <c r="B1595" s="13" t="str">
        <f>IFERROR(VLOOKUP(A1595,'Base ATP'!$1:$1048576,3,0),"")</f>
        <v>GAC MOTOR</v>
      </c>
      <c r="C1595" s="28" t="str">
        <f>IFERROR(VLOOKUP(A1595,'Base ATP'!$1:$1048576,4,0),"")</f>
        <v>NEW GS4 POWER</v>
      </c>
      <c r="D1595" s="24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>IFERROR(IF($F1595="ALTA",$D1595*1.03,
IF($F1595="MEDIA",$D1595*1,
IF($F1595="BAJA",$D1595*0.92,
IF($F1595="LIQUIDAR",_xlfn.XLOOKUP(A1595,Rotación!$A:$A,Rotación!$O:$O,0,0,-1),"")))),"")</f>
        <v>21776722</v>
      </c>
      <c r="H1595" s="13">
        <f>IFERROR(IF($F1595="ALTA",$D1595*1,
IF($F1595="MEDIA",$D1595*0.97,
IF($F1595="BAJA",$D1595*0.9,
IF($F1595="LIQUIDAR",_xlfn.XLOOKUP(A1595,Rotación!$A:$A,Rotación!$O:$O,0,0,-1),"")))),"")</f>
        <v>21776722</v>
      </c>
      <c r="I1595" s="13">
        <f>IFERROR(IF($F1595="ALTA",$D1595*0.97,
IF($F1595="MEDIA",$D1595*0.94,
IF($F1595="BAJA",$D1595*0.87,
IF($F1595="LIQUIDAR",_xlfn.XLOOKUP(A1595,Rotación!$A:$A,Rotación!$O:$O,0,0,-1),"")))),"")</f>
        <v>21776722</v>
      </c>
      <c r="J1595" s="13">
        <f>IFERROR(IF($F1595="ALTA",$D1595*0.94,
IF($F1595="MEDIA",$D1595*0.9,
IF($F1595="BAJA",$D1595*0.85,
IF($F1595="LIQUIDAR",_xlfn.XLOOKUP(A1595,Rotación!$A:$A,Rotación!$O:$O,0,0,-1),"")))),"")</f>
        <v>21776722</v>
      </c>
      <c r="K1595" s="13">
        <f>_xlfn.XLOOKUP(A1595,Rotación!$A:$A,Rotación!$P:$P,"",0,-1)</f>
        <v>21408969</v>
      </c>
      <c r="L1595" s="25">
        <f t="shared" si="100"/>
        <v>10708969</v>
      </c>
      <c r="M1595" s="26">
        <f t="shared" si="101"/>
        <v>2.035207663551402</v>
      </c>
      <c r="N1595" s="22" t="str">
        <f>IFERROR(VLOOKUP(A1595,'Base ATR'!$1:$1048576,2,0),"")</f>
        <v/>
      </c>
      <c r="O1595" s="23" t="str">
        <f t="shared" ca="1" si="102"/>
        <v/>
      </c>
      <c r="P1595" t="str">
        <f t="shared" si="103"/>
        <v/>
      </c>
      <c r="Q1595" s="13"/>
      <c r="R1595" t="e">
        <f>VLOOKUP(A1595,FORMULA!A:A,1,0)</f>
        <v>#N/A</v>
      </c>
    </row>
    <row r="1596" spans="1:18" x14ac:dyDescent="0.3">
      <c r="A1596" s="13" t="s">
        <v>390</v>
      </c>
      <c r="B1596" s="13" t="str">
        <f>IFERROR(VLOOKUP(A1596,'Base ATP'!$1:$1048576,3,0),"")</f>
        <v>BYD</v>
      </c>
      <c r="C1596" s="28" t="str">
        <f>IFERROR(VLOOKUP(A1596,'Base ATP'!$1:$1048576,4,0),"")</f>
        <v>SONG PLUS DM-I</v>
      </c>
      <c r="D1596" s="24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>IFERROR(IF($F1596="ALTA",$D1596*1.03,
IF($F1596="MEDIA",$D1596*1,
IF($F1596="BAJA",$D1596*0.92,
IF($F1596="LIQUIDAR",_xlfn.XLOOKUP(A1596,Rotación!$A:$A,Rotación!$O:$O,0,0,-1),"")))),"")</f>
        <v>30640616</v>
      </c>
      <c r="H1596" s="13">
        <f>IFERROR(IF($F1596="ALTA",$D1596*1,
IF($F1596="MEDIA",$D1596*0.97,
IF($F1596="BAJA",$D1596*0.9,
IF($F1596="LIQUIDAR",_xlfn.XLOOKUP(A1596,Rotación!$A:$A,Rotación!$O:$O,0,0,-1),"")))),"")</f>
        <v>30640616</v>
      </c>
      <c r="I1596" s="13">
        <f>IFERROR(IF($F1596="ALTA",$D1596*0.97,
IF($F1596="MEDIA",$D1596*0.94,
IF($F1596="BAJA",$D1596*0.87,
IF($F1596="LIQUIDAR",_xlfn.XLOOKUP(A1596,Rotación!$A:$A,Rotación!$O:$O,0,0,-1),"")))),"")</f>
        <v>30640616</v>
      </c>
      <c r="J1596" s="13">
        <f>IFERROR(IF($F1596="ALTA",$D1596*0.94,
IF($F1596="MEDIA",$D1596*0.9,
IF($F1596="BAJA",$D1596*0.85,
IF($F1596="LIQUIDAR",_xlfn.XLOOKUP(A1596,Rotación!$A:$A,Rotación!$O:$O,0,0,-1),"")))),"")</f>
        <v>30640616</v>
      </c>
      <c r="K1596" s="13">
        <f>_xlfn.XLOOKUP(A1596,Rotación!$A:$A,Rotación!$P:$P,"",0,-1)</f>
        <v>28990000</v>
      </c>
      <c r="L1596" s="25">
        <f t="shared" si="100"/>
        <v>7790000</v>
      </c>
      <c r="M1596" s="26">
        <f t="shared" si="101"/>
        <v>1.4453120754716982</v>
      </c>
      <c r="N1596" s="22" t="str">
        <f>IFERROR(VLOOKUP(A1596,'Base ATR'!$1:$1048576,2,0),"")</f>
        <v/>
      </c>
      <c r="O1596" s="23" t="str">
        <f t="shared" ca="1" si="102"/>
        <v/>
      </c>
      <c r="P1596" t="str">
        <f t="shared" si="103"/>
        <v/>
      </c>
      <c r="Q1596" s="13"/>
      <c r="R1596" t="e">
        <f>VLOOKUP(A1596,FORMULA!A:A,1,0)</f>
        <v>#N/A</v>
      </c>
    </row>
    <row r="1597" spans="1:18" x14ac:dyDescent="0.3">
      <c r="A1597" s="13" t="s">
        <v>8595</v>
      </c>
      <c r="B1597" s="13" t="str">
        <f>IFERROR(VLOOKUP(A1597,'Base ATP'!$1:$1048576,3,0),"")</f>
        <v>OMODA</v>
      </c>
      <c r="C1597" s="28" t="str">
        <f>IFERROR(VLOOKUP(A1597,'Base ATP'!$1:$1048576,4,0),"")</f>
        <v>C5</v>
      </c>
      <c r="D1597" s="24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>IFERROR(IF($F1597="ALTA",$D1597*1.03,
IF($F1597="MEDIA",$D1597*1,
IF($F1597="BAJA",$D1597*0.92,
IF($F1597="LIQUIDAR",_xlfn.XLOOKUP(A1597,Rotación!$A:$A,Rotación!$O:$O,0,0,-1),"")))),"")</f>
        <v>15048659</v>
      </c>
      <c r="H1597" s="13">
        <f>IFERROR(IF($F1597="ALTA",$D1597*1,
IF($F1597="MEDIA",$D1597*0.97,
IF($F1597="BAJA",$D1597*0.9,
IF($F1597="LIQUIDAR",_xlfn.XLOOKUP(A1597,Rotación!$A:$A,Rotación!$O:$O,0,0,-1),"")))),"")</f>
        <v>15048659</v>
      </c>
      <c r="I1597" s="13">
        <f>IFERROR(IF($F1597="ALTA",$D1597*0.97,
IF($F1597="MEDIA",$D1597*0.94,
IF($F1597="BAJA",$D1597*0.87,
IF($F1597="LIQUIDAR",_xlfn.XLOOKUP(A1597,Rotación!$A:$A,Rotación!$O:$O,0,0,-1),"")))),"")</f>
        <v>15048659</v>
      </c>
      <c r="J1597" s="13">
        <f>IFERROR(IF($F1597="ALTA",$D1597*0.94,
IF($F1597="MEDIA",$D1597*0.9,
IF($F1597="BAJA",$D1597*0.85,
IF($F1597="LIQUIDAR",_xlfn.XLOOKUP(A1597,Rotación!$A:$A,Rotación!$O:$O,0,0,-1),"")))),"")</f>
        <v>15048659</v>
      </c>
      <c r="K1597" s="13">
        <f>_xlfn.XLOOKUP(A1597,Rotación!$A:$A,Rotación!$P:$P,"",0,-1)</f>
        <v>15990000</v>
      </c>
      <c r="L1597" s="25">
        <f t="shared" si="100"/>
        <v>1690000</v>
      </c>
      <c r="M1597" s="26">
        <f t="shared" si="101"/>
        <v>1.0523537762237762</v>
      </c>
      <c r="N1597" s="22" t="str">
        <f>IFERROR(VLOOKUP(A1597,'Base ATR'!$1:$1048576,2,0),"")</f>
        <v/>
      </c>
      <c r="O1597" s="23" t="str">
        <f t="shared" ca="1" si="102"/>
        <v/>
      </c>
      <c r="P1597" t="str">
        <f t="shared" si="103"/>
        <v/>
      </c>
      <c r="Q1597" s="13"/>
      <c r="R1597" t="e">
        <f>VLOOKUP(A1597,FORMULA!A:A,1,0)</f>
        <v>#N/A</v>
      </c>
    </row>
    <row r="1598" spans="1:18" x14ac:dyDescent="0.3">
      <c r="A1598" s="13" t="s">
        <v>415</v>
      </c>
      <c r="B1598" s="13" t="str">
        <f>IFERROR(VLOOKUP(A1598,'Base ATP'!$1:$1048576,3,0),"")</f>
        <v/>
      </c>
      <c r="C1598" s="28" t="str">
        <f>IFERROR(VLOOKUP(A1598,'Base ATP'!$1:$1048576,4,0),"")</f>
        <v/>
      </c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>
        <f>IFERROR(IF($F1598="ALTA",$D1598*1.03,
IF($F1598="MEDIA",$D1598*1,
IF($F1598="BAJA",$D1598*0.92,
IF($F1598="LIQUIDAR",_xlfn.XLOOKUP(A1598,Rotación!$A:$A,Rotación!$O:$O,0,0,-1),"")))),"")</f>
        <v>37656800</v>
      </c>
      <c r="H1598" s="13">
        <f>IFERROR(IF($F1598="ALTA",$D1598*1,
IF($F1598="MEDIA",$D1598*0.97,
IF($F1598="BAJA",$D1598*0.9,
IF($F1598="LIQUIDAR",_xlfn.XLOOKUP(A1598,Rotación!$A:$A,Rotación!$O:$O,0,0,-1),"")))),"")</f>
        <v>37656800</v>
      </c>
      <c r="I1598" s="13">
        <f>IFERROR(IF($F1598="ALTA",$D1598*0.97,
IF($F1598="MEDIA",$D1598*0.94,
IF($F1598="BAJA",$D1598*0.87,
IF($F1598="LIQUIDAR",_xlfn.XLOOKUP(A1598,Rotación!$A:$A,Rotación!$O:$O,0,0,-1),"")))),"")</f>
        <v>37656800</v>
      </c>
      <c r="J1598" s="13">
        <f>IFERROR(IF($F1598="ALTA",$D1598*0.94,
IF($F1598="MEDIA",$D1598*0.9,
IF($F1598="BAJA",$D1598*0.85,
IF($F1598="LIQUIDAR",_xlfn.XLOOKUP(A1598,Rotación!$A:$A,Rotación!$O:$O,0,0,-1),"")))),"")</f>
        <v>37656800</v>
      </c>
      <c r="K1598" s="13">
        <f>_xlfn.XLOOKUP(A1598,Rotación!$A:$A,Rotación!$P:$P,"",0,-1)</f>
        <v>38000000</v>
      </c>
      <c r="L1598" s="25" t="e">
        <f t="shared" si="100"/>
        <v>#VALUE!</v>
      </c>
      <c r="M1598" s="26" t="e">
        <f t="shared" si="101"/>
        <v>#VALUE!</v>
      </c>
      <c r="N1598" s="22">
        <f>IFERROR(VLOOKUP(A1598,'Base ATR'!$1:$1048576,2,0),"")</f>
        <v>46014.480555555558</v>
      </c>
      <c r="O1598" s="23">
        <f t="shared" ca="1" si="102"/>
        <v>211.51944444444234</v>
      </c>
      <c r="P1598" t="str">
        <f t="shared" si="103"/>
        <v>BAJO MERCADO</v>
      </c>
      <c r="Q1598" s="13"/>
      <c r="R1598" t="e">
        <f>VLOOKUP(A1598,FORMULA!A:A,1,0)</f>
        <v>#N/A</v>
      </c>
    </row>
    <row r="1599" spans="1:18" x14ac:dyDescent="0.3">
      <c r="A1599" s="13" t="s">
        <v>5996</v>
      </c>
      <c r="B1599" s="13" t="str">
        <f>IFERROR(VLOOKUP(A1599,'Base ATP'!$1:$1048576,3,0),"")</f>
        <v>JAECOO</v>
      </c>
      <c r="C1599" s="28">
        <f>IFERROR(VLOOKUP(A1599,'Base ATP'!$1:$1048576,4,0),"")</f>
        <v>7</v>
      </c>
      <c r="D1599" s="24">
        <v>23100000</v>
      </c>
      <c r="E1599" s="13" t="str">
        <f>_xlfn.XLOOKUP(A1599,Rotación!$A:$A,Rotación!$O:$O,"",0,-1)</f>
        <v/>
      </c>
      <c r="F1599" s="13" t="e">
        <f>IF(_xlfn.XLOOKUP(A1599,Rotación!A:A,Rotación!K:K)&lt;=30,"ALTA",
IF(_xlfn.XLOOKUP(A1599,Rotación!A:A,Rotación!K:K)&lt;=60,"MEDIA",
IF(_xlfn.XLOOKUP(A1599,Rotación!A:A,Rotación!K:K)&lt;=90,"BAJA",
"LIQUIDAR")))</f>
        <v>#N/A</v>
      </c>
      <c r="G1599" s="13" t="str">
        <f>IFERROR(IF($F1599="ALTA",$D1599*1.03,
IF($F1599="MEDIA",$D1599*1,
IF($F1599="BAJA",$D1599*0.92,
IF($F1599="LIQUIDAR",_xlfn.XLOOKUP(A1599,Rotación!$A:$A,Rotación!$O:$O,0,0,-1),"")))),"")</f>
        <v/>
      </c>
      <c r="H1599" s="13" t="str">
        <f>IFERROR(IF($F1599="ALTA",$D1599*1,
IF($F1599="MEDIA",$D1599*0.97,
IF($F1599="BAJA",$D1599*0.9,
IF($F1599="LIQUIDAR",_xlfn.XLOOKUP(A1599,Rotación!$A:$A,Rotación!$O:$O,0,0,-1),"")))),"")</f>
        <v/>
      </c>
      <c r="I1599" s="13" t="str">
        <f>IFERROR(IF($F1599="ALTA",$D1599*0.97,
IF($F1599="MEDIA",$D1599*0.94,
IF($F1599="BAJA",$D1599*0.87,
IF($F1599="LIQUIDAR",_xlfn.XLOOKUP(A1599,Rotación!$A:$A,Rotación!$O:$O,0,0,-1),"")))),"")</f>
        <v/>
      </c>
      <c r="J1599" s="13" t="str">
        <f>IFERROR(IF($F1599="ALTA",$D1599*0.94,
IF($F1599="MEDIA",$D1599*0.9,
IF($F1599="BAJA",$D1599*0.85,
IF($F1599="LIQUIDAR",_xlfn.XLOOKUP(A1599,Rotación!$A:$A,Rotación!$O:$O,0,0,-1),"")))),"")</f>
        <v/>
      </c>
      <c r="K1599" s="13" t="str">
        <f>_xlfn.XLOOKUP(A1599,Rotación!$A:$A,Rotación!$P:$P,"",0,-1)</f>
        <v/>
      </c>
      <c r="L1599" s="25" t="e">
        <f t="shared" si="100"/>
        <v>#VALUE!</v>
      </c>
      <c r="M1599" s="26" t="e">
        <f t="shared" si="101"/>
        <v>#VALUE!</v>
      </c>
      <c r="N1599" s="22" t="str">
        <f>IFERROR(VLOOKUP(A1599,'Base ATR'!$1:$1048576,2,0),"")</f>
        <v/>
      </c>
      <c r="O1599" s="23" t="str">
        <f t="shared" ca="1" si="102"/>
        <v/>
      </c>
      <c r="P1599" t="str">
        <f t="shared" si="103"/>
        <v/>
      </c>
      <c r="Q1599" s="13"/>
      <c r="R1599" t="e">
        <f>VLOOKUP(A1599,FORMULA!A:A,1,0)</f>
        <v>#N/A</v>
      </c>
    </row>
    <row r="1600" spans="1:18" x14ac:dyDescent="0.3">
      <c r="A1600" s="13" t="s">
        <v>8684</v>
      </c>
      <c r="B1600" s="13" t="str">
        <f>IFERROR(VLOOKUP(A1600,'Base ATP'!$1:$1048576,3,0),"")</f>
        <v/>
      </c>
      <c r="C1600" s="28" t="str">
        <f>IFERROR(VLOOKUP(A1600,'Base ATP'!$1:$1048576,4,0),"")</f>
        <v/>
      </c>
      <c r="D1600" s="13" t="s">
        <v>10149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>
        <f>IFERROR(IF($F1600="ALTA",$D1600*1.03,
IF($F1600="MEDIA",$D1600*1,
IF($F1600="BAJA",$D1600*0.92,
IF($F1600="LIQUIDAR",_xlfn.XLOOKUP(A1600,Rotación!$A:$A,Rotación!$O:$O,0,0,-1),"")))),"")</f>
        <v>9531589</v>
      </c>
      <c r="H1600" s="13">
        <f>IFERROR(IF($F1600="ALTA",$D1600*1,
IF($F1600="MEDIA",$D1600*0.97,
IF($F1600="BAJA",$D1600*0.9,
IF($F1600="LIQUIDAR",_xlfn.XLOOKUP(A1600,Rotación!$A:$A,Rotación!$O:$O,0,0,-1),"")))),"")</f>
        <v>9531589</v>
      </c>
      <c r="I1600" s="13">
        <f>IFERROR(IF($F1600="ALTA",$D1600*0.97,
IF($F1600="MEDIA",$D1600*0.94,
IF($F1600="BAJA",$D1600*0.87,
IF($F1600="LIQUIDAR",_xlfn.XLOOKUP(A1600,Rotación!$A:$A,Rotación!$O:$O,0,0,-1),"")))),"")</f>
        <v>9531589</v>
      </c>
      <c r="J1600" s="13">
        <f>IFERROR(IF($F1600="ALTA",$D1600*0.94,
IF($F1600="MEDIA",$D1600*0.9,
IF($F1600="BAJA",$D1600*0.85,
IF($F1600="LIQUIDAR",_xlfn.XLOOKUP(A1600,Rotación!$A:$A,Rotación!$O:$O,0,0,-1),"")))),"")</f>
        <v>9531589</v>
      </c>
      <c r="K1600" s="13">
        <f>_xlfn.XLOOKUP(A1600,Rotación!$A:$A,Rotación!$P:$P,"",0,-1)</f>
        <v>12490000</v>
      </c>
      <c r="L1600" s="25" t="e">
        <f t="shared" si="100"/>
        <v>#VALUE!</v>
      </c>
      <c r="M1600" s="26" t="e">
        <f t="shared" si="101"/>
        <v>#VALUE!</v>
      </c>
      <c r="N1600" s="22" t="str">
        <f>IFERROR(VLOOKUP(A1600,'Base ATR'!$1:$1048576,2,0),"")</f>
        <v/>
      </c>
      <c r="O1600" s="23" t="str">
        <f t="shared" ca="1" si="102"/>
        <v/>
      </c>
      <c r="P1600" t="str">
        <f t="shared" si="103"/>
        <v/>
      </c>
      <c r="Q1600" s="13"/>
      <c r="R1600" t="e">
        <f>VLOOKUP(A1600,FORMULA!A:A,1,0)</f>
        <v>#N/A</v>
      </c>
    </row>
    <row r="1601" spans="1:18" x14ac:dyDescent="0.3">
      <c r="A1601" s="13" t="s">
        <v>8573</v>
      </c>
      <c r="B1601" s="13" t="str">
        <f>IFERROR(VLOOKUP(A1601,'Base ATP'!$1:$1048576,3,0),"")</f>
        <v/>
      </c>
      <c r="C1601" s="28" t="str">
        <f>IFERROR(VLOOKUP(A1601,'Base ATP'!$1:$1048576,4,0),"")</f>
        <v/>
      </c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LIQUIDAR</v>
      </c>
      <c r="G1601" s="13">
        <f>IFERROR(IF($F1601="ALTA",$D1601*1.03,
IF($F1601="MEDIA",$D1601*1,
IF($F1601="BAJA",$D1601*0.92,
IF($F1601="LIQUIDAR",_xlfn.XLOOKUP(A1601,Rotación!$A:$A,Rotación!$O:$O,0,0,-1),"")))),"")</f>
        <v>65150753</v>
      </c>
      <c r="H1601" s="13">
        <f>IFERROR(IF($F1601="ALTA",$D1601*1,
IF($F1601="MEDIA",$D1601*0.97,
IF($F1601="BAJA",$D1601*0.9,
IF($F1601="LIQUIDAR",_xlfn.XLOOKUP(A1601,Rotación!$A:$A,Rotación!$O:$O,0,0,-1),"")))),"")</f>
        <v>65150753</v>
      </c>
      <c r="I1601" s="13">
        <f>IFERROR(IF($F1601="ALTA",$D1601*0.97,
IF($F1601="MEDIA",$D1601*0.94,
IF($F1601="BAJA",$D1601*0.87,
IF($F1601="LIQUIDAR",_xlfn.XLOOKUP(A1601,Rotación!$A:$A,Rotación!$O:$O,0,0,-1),"")))),"")</f>
        <v>65150753</v>
      </c>
      <c r="J1601" s="13">
        <f>IFERROR(IF($F1601="ALTA",$D1601*0.94,
IF($F1601="MEDIA",$D1601*0.9,
IF($F1601="BAJA",$D1601*0.85,
IF($F1601="LIQUIDAR",_xlfn.XLOOKUP(A1601,Rotación!$A:$A,Rotación!$O:$O,0,0,-1),"")))),"")</f>
        <v>65150753</v>
      </c>
      <c r="K1601" s="13">
        <f>_xlfn.XLOOKUP(A1601,Rotación!$A:$A,Rotación!$P:$P,"",0,-1)</f>
        <v>65150753</v>
      </c>
      <c r="L1601" s="25" t="e">
        <f t="shared" si="100"/>
        <v>#VALUE!</v>
      </c>
      <c r="M1601" s="26" t="e">
        <f t="shared" si="101"/>
        <v>#VALUE!</v>
      </c>
      <c r="N1601" s="22" t="str">
        <f>IFERROR(VLOOKUP(A1601,'Base ATR'!$1:$1048576,2,0),"")</f>
        <v/>
      </c>
      <c r="O1601" s="23" t="str">
        <f t="shared" ca="1" si="102"/>
        <v/>
      </c>
      <c r="P1601" t="str">
        <f t="shared" si="103"/>
        <v/>
      </c>
      <c r="Q1601" s="13"/>
      <c r="R1601" t="e">
        <f>VLOOKUP(A1601,FORMULA!A:A,1,0)</f>
        <v>#N/A</v>
      </c>
    </row>
    <row r="1602" spans="1:18" x14ac:dyDescent="0.3">
      <c r="A1602" s="13" t="s">
        <v>5322</v>
      </c>
      <c r="B1602" s="13" t="str">
        <f>IFERROR(VLOOKUP(A1602,'Base ATP'!$1:$1048576,3,0),"")</f>
        <v>RAM</v>
      </c>
      <c r="C1602" s="28" t="str">
        <f>IFERROR(VLOOKUP(A1602,'Base ATP'!$1:$1048576,4,0),"")</f>
        <v>RAMPAGE</v>
      </c>
      <c r="D1602" s="24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>IFERROR(IF($F1602="ALTA",$D1602*1.03,
IF($F1602="MEDIA",$D1602*1,
IF($F1602="BAJA",$D1602*0.92,
IF($F1602="LIQUIDAR",_xlfn.XLOOKUP(A1602,Rotación!$A:$A,Rotación!$O:$O,0,0,-1),"")))),"")</f>
        <v>32310208</v>
      </c>
      <c r="H1602" s="13">
        <f>IFERROR(IF($F1602="ALTA",$D1602*1,
IF($F1602="MEDIA",$D1602*0.97,
IF($F1602="BAJA",$D1602*0.9,
IF($F1602="LIQUIDAR",_xlfn.XLOOKUP(A1602,Rotación!$A:$A,Rotación!$O:$O,0,0,-1),"")))),"")</f>
        <v>32310208</v>
      </c>
      <c r="I1602" s="13">
        <f>IFERROR(IF($F1602="ALTA",$D1602*0.97,
IF($F1602="MEDIA",$D1602*0.94,
IF($F1602="BAJA",$D1602*0.87,
IF($F1602="LIQUIDAR",_xlfn.XLOOKUP(A1602,Rotación!$A:$A,Rotación!$O:$O,0,0,-1),"")))),"")</f>
        <v>32310208</v>
      </c>
      <c r="J1602" s="13">
        <f>IFERROR(IF($F1602="ALTA",$D1602*0.94,
IF($F1602="MEDIA",$D1602*0.9,
IF($F1602="BAJA",$D1602*0.85,
IF($F1602="LIQUIDAR",_xlfn.XLOOKUP(A1602,Rotación!$A:$A,Rotación!$O:$O,0,0,-1),"")))),"")</f>
        <v>32310208</v>
      </c>
      <c r="K1602" s="13">
        <f>_xlfn.XLOOKUP(A1602,Rotación!$A:$A,Rotación!$P:$P,"",0,-1)</f>
        <v>31990000</v>
      </c>
      <c r="L1602" s="25">
        <f t="shared" si="100"/>
        <v>3990000</v>
      </c>
      <c r="M1602" s="26">
        <f t="shared" si="101"/>
        <v>1.1539360000000001</v>
      </c>
      <c r="N1602" s="22" t="str">
        <f>IFERROR(VLOOKUP(A1602,'Base ATR'!$1:$1048576,2,0),"")</f>
        <v/>
      </c>
      <c r="O1602" s="23" t="str">
        <f t="shared" ca="1" si="102"/>
        <v/>
      </c>
      <c r="P1602" t="str">
        <f t="shared" si="103"/>
        <v/>
      </c>
      <c r="Q1602" s="13"/>
      <c r="R1602" t="e">
        <f>VLOOKUP(A1602,FORMULA!A:A,1,0)</f>
        <v>#N/A</v>
      </c>
    </row>
    <row r="1603" spans="1:18" x14ac:dyDescent="0.3">
      <c r="A1603" s="13" t="s">
        <v>480</v>
      </c>
      <c r="B1603" s="13" t="str">
        <f>IFERROR(VLOOKUP(A1603,'Base ATP'!$1:$1048576,3,0),"")</f>
        <v/>
      </c>
      <c r="C1603" s="28" t="str">
        <f>IFERROR(VLOOKUP(A1603,'Base ATP'!$1:$1048576,4,0),"")</f>
        <v/>
      </c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>
        <f>IFERROR(IF($F1603="ALTA",$D1603*1.03,
IF($F1603="MEDIA",$D1603*1,
IF($F1603="BAJA",$D1603*0.92,
IF($F1603="LIQUIDAR",_xlfn.XLOOKUP(A1603,Rotación!$A:$A,Rotación!$O:$O,0,0,-1),"")))),"")</f>
        <v>12605042</v>
      </c>
      <c r="H1603" s="13">
        <f>IFERROR(IF($F1603="ALTA",$D1603*1,
IF($F1603="MEDIA",$D1603*0.97,
IF($F1603="BAJA",$D1603*0.9,
IF($F1603="LIQUIDAR",_xlfn.XLOOKUP(A1603,Rotación!$A:$A,Rotación!$O:$O,0,0,-1),"")))),"")</f>
        <v>12605042</v>
      </c>
      <c r="I1603" s="13">
        <f>IFERROR(IF($F1603="ALTA",$D1603*0.97,
IF($F1603="MEDIA",$D1603*0.94,
IF($F1603="BAJA",$D1603*0.87,
IF($F1603="LIQUIDAR",_xlfn.XLOOKUP(A1603,Rotación!$A:$A,Rotación!$O:$O,0,0,-1),"")))),"")</f>
        <v>12605042</v>
      </c>
      <c r="J1603" s="13">
        <f>IFERROR(IF($F1603="ALTA",$D1603*0.94,
IF($F1603="MEDIA",$D1603*0.9,
IF($F1603="BAJA",$D1603*0.85,
IF($F1603="LIQUIDAR",_xlfn.XLOOKUP(A1603,Rotación!$A:$A,Rotación!$O:$O,0,0,-1),"")))),"")</f>
        <v>12605042</v>
      </c>
      <c r="K1603" s="13">
        <f>_xlfn.XLOOKUP(A1603,Rotación!$A:$A,Rotación!$P:$P,"",0,-1)</f>
        <v>17690000</v>
      </c>
      <c r="L1603" s="25" t="e">
        <f t="shared" si="100"/>
        <v>#VALUE!</v>
      </c>
      <c r="M1603" s="26" t="e">
        <f t="shared" si="101"/>
        <v>#VALUE!</v>
      </c>
      <c r="N1603" s="22">
        <f>IFERROR(VLOOKUP(A1603,'Base ATR'!$1:$1048576,2,0),"")</f>
        <v>45974.731944444444</v>
      </c>
      <c r="O1603" s="23">
        <f t="shared" ca="1" si="102"/>
        <v>251.2680555555562</v>
      </c>
      <c r="P1603" t="str">
        <f t="shared" si="103"/>
        <v>BAJO MERCADO</v>
      </c>
      <c r="Q1603" s="13"/>
      <c r="R1603" t="e">
        <f>VLOOKUP(A1603,FORMULA!A:A,1,0)</f>
        <v>#N/A</v>
      </c>
    </row>
    <row r="1604" spans="1:18" x14ac:dyDescent="0.3">
      <c r="A1604" s="13" t="s">
        <v>4135</v>
      </c>
      <c r="B1604" s="13" t="str">
        <f>IFERROR(VLOOKUP(A1604,'Base ATP'!$1:$1048576,3,0),"")</f>
        <v>JAECOO</v>
      </c>
      <c r="C1604" s="28">
        <f>IFERROR(VLOOKUP(A1604,'Base ATP'!$1:$1048576,4,0),"")</f>
        <v>7</v>
      </c>
      <c r="D1604" s="24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>IFERROR(IF($F1604="ALTA",$D1604*1.03,
IF($F1604="MEDIA",$D1604*1,
IF($F1604="BAJA",$D1604*0.92,
IF($F1604="LIQUIDAR",_xlfn.XLOOKUP(A1604,Rotación!$A:$A,Rotación!$O:$O,0,0,-1),"")))),"")</f>
        <v>19002765</v>
      </c>
      <c r="H1604" s="13">
        <f>IFERROR(IF($F1604="ALTA",$D1604*1,
IF($F1604="MEDIA",$D1604*0.97,
IF($F1604="BAJA",$D1604*0.9,
IF($F1604="LIQUIDAR",_xlfn.XLOOKUP(A1604,Rotación!$A:$A,Rotación!$O:$O,0,0,-1),"")))),"")</f>
        <v>19002765</v>
      </c>
      <c r="I1604" s="13">
        <f>IFERROR(IF($F1604="ALTA",$D1604*0.97,
IF($F1604="MEDIA",$D1604*0.94,
IF($F1604="BAJA",$D1604*0.87,
IF($F1604="LIQUIDAR",_xlfn.XLOOKUP(A1604,Rotación!$A:$A,Rotación!$O:$O,0,0,-1),"")))),"")</f>
        <v>19002765</v>
      </c>
      <c r="J1604" s="13">
        <f>IFERROR(IF($F1604="ALTA",$D1604*0.94,
IF($F1604="MEDIA",$D1604*0.9,
IF($F1604="BAJA",$D1604*0.85,
IF($F1604="LIQUIDAR",_xlfn.XLOOKUP(A1604,Rotación!$A:$A,Rotación!$O:$O,0,0,-1),"")))),"")</f>
        <v>19002765</v>
      </c>
      <c r="K1604" s="13">
        <f>_xlfn.XLOOKUP(A1604,Rotación!$A:$A,Rotación!$P:$P,"",0,-1)</f>
        <v>18090000</v>
      </c>
      <c r="L1604" s="25">
        <f t="shared" si="100"/>
        <v>1090000</v>
      </c>
      <c r="M1604" s="26">
        <f t="shared" si="101"/>
        <v>1.1178097058823528</v>
      </c>
      <c r="N1604" s="22" t="str">
        <f>IFERROR(VLOOKUP(A1604,'Base ATR'!$1:$1048576,2,0),"")</f>
        <v/>
      </c>
      <c r="O1604" s="23" t="str">
        <f t="shared" ca="1" si="102"/>
        <v/>
      </c>
      <c r="P1604" t="str">
        <f t="shared" si="103"/>
        <v/>
      </c>
      <c r="Q1604" s="13"/>
      <c r="R1604" t="e">
        <f>VLOOKUP(A1604,FORMULA!A:A,1,0)</f>
        <v>#N/A</v>
      </c>
    </row>
    <row r="1605" spans="1:18" x14ac:dyDescent="0.3">
      <c r="A1605" s="13" t="s">
        <v>4139</v>
      </c>
      <c r="B1605" s="13" t="str">
        <f>IFERROR(VLOOKUP(A1605,'Base ATP'!$1:$1048576,3,0),"")</f>
        <v>SSANGYONG</v>
      </c>
      <c r="C1605" s="28" t="str">
        <f>IFERROR(VLOOKUP(A1605,'Base ATP'!$1:$1048576,4,0),"")</f>
        <v>NEW KORANDO</v>
      </c>
      <c r="D1605" s="24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>IFERROR(IF($F1605="ALTA",$D1605*1.03,
IF($F1605="MEDIA",$D1605*1,
IF($F1605="BAJA",$D1605*0.92,
IF($F1605="LIQUIDAR",_xlfn.XLOOKUP(A1605,Rotación!$A:$A,Rotación!$O:$O,0,0,-1),"")))),"")</f>
        <v>24957854</v>
      </c>
      <c r="H1605" s="13">
        <f>IFERROR(IF($F1605="ALTA",$D1605*1,
IF($F1605="MEDIA",$D1605*0.97,
IF($F1605="BAJA",$D1605*0.9,
IF($F1605="LIQUIDAR",_xlfn.XLOOKUP(A1605,Rotación!$A:$A,Rotación!$O:$O,0,0,-1),"")))),"")</f>
        <v>24957854</v>
      </c>
      <c r="I1605" s="13">
        <f>IFERROR(IF($F1605="ALTA",$D1605*0.97,
IF($F1605="MEDIA",$D1605*0.94,
IF($F1605="BAJA",$D1605*0.87,
IF($F1605="LIQUIDAR",_xlfn.XLOOKUP(A1605,Rotación!$A:$A,Rotación!$O:$O,0,0,-1),"")))),"")</f>
        <v>24957854</v>
      </c>
      <c r="J1605" s="13">
        <f>IFERROR(IF($F1605="ALTA",$D1605*0.94,
IF($F1605="MEDIA",$D1605*0.9,
IF($F1605="BAJA",$D1605*0.85,
IF($F1605="LIQUIDAR",_xlfn.XLOOKUP(A1605,Rotación!$A:$A,Rotación!$O:$O,0,0,-1),"")))),"")</f>
        <v>24957854</v>
      </c>
      <c r="K1605" s="13">
        <f>_xlfn.XLOOKUP(A1605,Rotación!$A:$A,Rotación!$P:$P,"",0,-1)</f>
        <v>24957854</v>
      </c>
      <c r="L1605" s="25">
        <f t="shared" si="100"/>
        <v>7057854</v>
      </c>
      <c r="M1605" s="26">
        <f t="shared" si="101"/>
        <v>1.3942935195530726</v>
      </c>
      <c r="N1605" s="22" t="str">
        <f>IFERROR(VLOOKUP(A1605,'Base ATR'!$1:$1048576,2,0),"")</f>
        <v/>
      </c>
      <c r="O1605" s="23" t="str">
        <f t="shared" ca="1" si="102"/>
        <v/>
      </c>
      <c r="P1605" t="str">
        <f t="shared" si="103"/>
        <v/>
      </c>
      <c r="Q1605" s="13"/>
      <c r="R1605" t="e">
        <f>VLOOKUP(A1605,FORMULA!A:A,1,0)</f>
        <v>#N/A</v>
      </c>
    </row>
    <row r="1606" spans="1:18" x14ac:dyDescent="0.3">
      <c r="A1606" s="13" t="s">
        <v>8596</v>
      </c>
      <c r="B1606" s="13" t="str">
        <f>IFERROR(VLOOKUP(A1606,'Base ATP'!$1:$1048576,3,0),"")</f>
        <v/>
      </c>
      <c r="C1606" s="28" t="str">
        <f>IFERROR(VLOOKUP(A1606,'Base ATP'!$1:$1048576,4,0),"")</f>
        <v/>
      </c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>
        <f>IFERROR(IF($F1606="ALTA",$D1606*1.03,
IF($F1606="MEDIA",$D1606*1,
IF($F1606="BAJA",$D1606*0.92,
IF($F1606="LIQUIDAR",_xlfn.XLOOKUP(A1606,Rotación!$A:$A,Rotación!$O:$O,0,0,-1),"")))),"")</f>
        <v>31092437</v>
      </c>
      <c r="H1606" s="13">
        <f>IFERROR(IF($F1606="ALTA",$D1606*1,
IF($F1606="MEDIA",$D1606*0.97,
IF($F1606="BAJA",$D1606*0.9,
IF($F1606="LIQUIDAR",_xlfn.XLOOKUP(A1606,Rotación!$A:$A,Rotación!$O:$O,0,0,-1),"")))),"")</f>
        <v>31092437</v>
      </c>
      <c r="I1606" s="13">
        <f>IFERROR(IF($F1606="ALTA",$D1606*0.97,
IF($F1606="MEDIA",$D1606*0.94,
IF($F1606="BAJA",$D1606*0.87,
IF($F1606="LIQUIDAR",_xlfn.XLOOKUP(A1606,Rotación!$A:$A,Rotación!$O:$O,0,0,-1),"")))),"")</f>
        <v>31092437</v>
      </c>
      <c r="J1606" s="13">
        <f>IFERROR(IF($F1606="ALTA",$D1606*0.94,
IF($F1606="MEDIA",$D1606*0.9,
IF($F1606="BAJA",$D1606*0.85,
IF($F1606="LIQUIDAR",_xlfn.XLOOKUP(A1606,Rotación!$A:$A,Rotación!$O:$O,0,0,-1),"")))),"")</f>
        <v>31092437</v>
      </c>
      <c r="K1606" s="13">
        <f>_xlfn.XLOOKUP(A1606,Rotación!$A:$A,Rotación!$P:$P,"",0,-1)</f>
        <v>37000000</v>
      </c>
      <c r="L1606" s="25" t="e">
        <f t="shared" si="100"/>
        <v>#VALUE!</v>
      </c>
      <c r="M1606" s="26" t="e">
        <f t="shared" si="101"/>
        <v>#VALUE!</v>
      </c>
      <c r="N1606" s="22" t="str">
        <f>IFERROR(VLOOKUP(A1606,'Base ATR'!$1:$1048576,2,0),"")</f>
        <v/>
      </c>
      <c r="O1606" s="23" t="str">
        <f t="shared" ca="1" si="102"/>
        <v/>
      </c>
      <c r="P1606" t="str">
        <f t="shared" si="103"/>
        <v/>
      </c>
      <c r="Q1606" s="13"/>
      <c r="R1606" t="e">
        <f>VLOOKUP(A1606,FORMULA!A:A,1,0)</f>
        <v>#N/A</v>
      </c>
    </row>
    <row r="1607" spans="1:18" x14ac:dyDescent="0.3">
      <c r="A1607" s="13" t="s">
        <v>394</v>
      </c>
      <c r="B1607" s="13" t="str">
        <f>IFERROR(VLOOKUP(A1607,'Base ATP'!$1:$1048576,3,0),"")</f>
        <v>JAECOO</v>
      </c>
      <c r="C1607" s="28">
        <f>IFERROR(VLOOKUP(A1607,'Base ATP'!$1:$1048576,4,0),"")</f>
        <v>7</v>
      </c>
      <c r="D1607" s="24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>IFERROR(IF($F1607="ALTA",$D1607*1.03,
IF($F1607="MEDIA",$D1607*1,
IF($F1607="BAJA",$D1607*0.92,
IF($F1607="LIQUIDAR",_xlfn.XLOOKUP(A1607,Rotación!$A:$A,Rotación!$O:$O,0,0,-1),"")))),"")</f>
        <v>18767756</v>
      </c>
      <c r="H1607" s="13">
        <f>IFERROR(IF($F1607="ALTA",$D1607*1,
IF($F1607="MEDIA",$D1607*0.97,
IF($F1607="BAJA",$D1607*0.9,
IF($F1607="LIQUIDAR",_xlfn.XLOOKUP(A1607,Rotación!$A:$A,Rotación!$O:$O,0,0,-1),"")))),"")</f>
        <v>18767756</v>
      </c>
      <c r="I1607" s="13">
        <f>IFERROR(IF($F1607="ALTA",$D1607*0.97,
IF($F1607="MEDIA",$D1607*0.94,
IF($F1607="BAJA",$D1607*0.87,
IF($F1607="LIQUIDAR",_xlfn.XLOOKUP(A1607,Rotación!$A:$A,Rotación!$O:$O,0,0,-1),"")))),"")</f>
        <v>18767756</v>
      </c>
      <c r="J1607" s="13">
        <f>IFERROR(IF($F1607="ALTA",$D1607*0.94,
IF($F1607="MEDIA",$D1607*0.9,
IF($F1607="BAJA",$D1607*0.85,
IF($F1607="LIQUIDAR",_xlfn.XLOOKUP(A1607,Rotación!$A:$A,Rotación!$O:$O,0,0,-1),"")))),"")</f>
        <v>18767756</v>
      </c>
      <c r="K1607" s="13">
        <f>_xlfn.XLOOKUP(A1607,Rotación!$A:$A,Rotación!$P:$P,"",0,-1)</f>
        <v>17990000</v>
      </c>
      <c r="L1607" s="25">
        <f t="shared" si="100"/>
        <v>290000</v>
      </c>
      <c r="M1607" s="26">
        <f t="shared" si="101"/>
        <v>1.0603251977401129</v>
      </c>
      <c r="N1607" s="22" t="str">
        <f>IFERROR(VLOOKUP(A1607,'Base ATR'!$1:$1048576,2,0),"")</f>
        <v/>
      </c>
      <c r="O1607" s="23" t="str">
        <f t="shared" ca="1" si="102"/>
        <v/>
      </c>
      <c r="P1607" t="str">
        <f t="shared" si="103"/>
        <v/>
      </c>
      <c r="Q1607" s="13"/>
      <c r="R1607" t="e">
        <f>VLOOKUP(A1607,FORMULA!A:A,1,0)</f>
        <v>#N/A</v>
      </c>
    </row>
    <row r="1608" spans="1:18" x14ac:dyDescent="0.3">
      <c r="A1608" s="13" t="s">
        <v>4141</v>
      </c>
      <c r="B1608" s="13" t="str">
        <f>IFERROR(VLOOKUP(A1608,'Base ATP'!$1:$1048576,3,0),"")</f>
        <v>JAECOO</v>
      </c>
      <c r="C1608" s="28">
        <f>IFERROR(VLOOKUP(A1608,'Base ATP'!$1:$1048576,4,0),"")</f>
        <v>7</v>
      </c>
      <c r="D1608" s="13" t="s">
        <v>10150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>
        <f>IFERROR(IF($F1608="ALTA",$D1608*1.03,
IF($F1608="MEDIA",$D1608*1,
IF($F1608="BAJA",$D1608*0.92,
IF($F1608="LIQUIDAR",_xlfn.XLOOKUP(A1608,Rotación!$A:$A,Rotación!$O:$O,0,0,-1),"")))),"")</f>
        <v>23227563</v>
      </c>
      <c r="H1608" s="13">
        <f>IFERROR(IF($F1608="ALTA",$D1608*1,
IF($F1608="MEDIA",$D1608*0.97,
IF($F1608="BAJA",$D1608*0.9,
IF($F1608="LIQUIDAR",_xlfn.XLOOKUP(A1608,Rotación!$A:$A,Rotación!$O:$O,0,0,-1),"")))),"")</f>
        <v>23227563</v>
      </c>
      <c r="I1608" s="13">
        <f>IFERROR(IF($F1608="ALTA",$D1608*0.97,
IF($F1608="MEDIA",$D1608*0.94,
IF($F1608="BAJA",$D1608*0.87,
IF($F1608="LIQUIDAR",_xlfn.XLOOKUP(A1608,Rotación!$A:$A,Rotación!$O:$O,0,0,-1),"")))),"")</f>
        <v>23227563</v>
      </c>
      <c r="J1608" s="13">
        <f>IFERROR(IF($F1608="ALTA",$D1608*0.94,
IF($F1608="MEDIA",$D1608*0.9,
IF($F1608="BAJA",$D1608*0.85,
IF($F1608="LIQUIDAR",_xlfn.XLOOKUP(A1608,Rotación!$A:$A,Rotación!$O:$O,0,0,-1),"")))),"")</f>
        <v>23227563</v>
      </c>
      <c r="K1608" s="13">
        <f>_xlfn.XLOOKUP(A1608,Rotación!$A:$A,Rotación!$P:$P,"",0,-1)</f>
        <v>21490000</v>
      </c>
      <c r="L1608" s="25" t="e">
        <f t="shared" si="100"/>
        <v>#VALUE!</v>
      </c>
      <c r="M1608" s="26" t="e">
        <f t="shared" si="101"/>
        <v>#VALUE!</v>
      </c>
      <c r="N1608" s="22" t="str">
        <f>IFERROR(VLOOKUP(A1608,'Base ATR'!$1:$1048576,2,0),"")</f>
        <v/>
      </c>
      <c r="O1608" s="23" t="str">
        <f t="shared" ca="1" si="102"/>
        <v/>
      </c>
      <c r="P1608" t="str">
        <f t="shared" si="103"/>
        <v/>
      </c>
      <c r="Q1608" s="13"/>
      <c r="R1608" t="e">
        <f>VLOOKUP(A1608,FORMULA!A:A,1,0)</f>
        <v>#N/A</v>
      </c>
    </row>
    <row r="1609" spans="1:18" x14ac:dyDescent="0.3">
      <c r="A1609" s="13" t="s">
        <v>5325</v>
      </c>
      <c r="B1609" s="13" t="str">
        <f>IFERROR(VLOOKUP(A1609,'Base ATP'!$1:$1048576,3,0),"")</f>
        <v>FIAT</v>
      </c>
      <c r="C1609" s="28" t="str">
        <f>IFERROR(VLOOKUP(A1609,'Base ATP'!$1:$1048576,4,0),"")</f>
        <v>FASTBACK</v>
      </c>
      <c r="D1609" s="24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>IFERROR(IF($F1609="ALTA",$D1609*1.03,
IF($F1609="MEDIA",$D1609*1,
IF($F1609="BAJA",$D1609*0.92,
IF($F1609="LIQUIDAR",_xlfn.XLOOKUP(A1609,Rotación!$A:$A,Rotación!$O:$O,0,0,-1),"")))),"")</f>
        <v>23010000</v>
      </c>
      <c r="H1609" s="13">
        <f>IFERROR(IF($F1609="ALTA",$D1609*1,
IF($F1609="MEDIA",$D1609*0.97,
IF($F1609="BAJA",$D1609*0.9,
IF($F1609="LIQUIDAR",_xlfn.XLOOKUP(A1609,Rotación!$A:$A,Rotación!$O:$O,0,0,-1),"")))),"")</f>
        <v>23010000</v>
      </c>
      <c r="I1609" s="13">
        <f>IFERROR(IF($F1609="ALTA",$D1609*0.97,
IF($F1609="MEDIA",$D1609*0.94,
IF($F1609="BAJA",$D1609*0.87,
IF($F1609="LIQUIDAR",_xlfn.XLOOKUP(A1609,Rotación!$A:$A,Rotación!$O:$O,0,0,-1),"")))),"")</f>
        <v>23010000</v>
      </c>
      <c r="J1609" s="13">
        <f>IFERROR(IF($F1609="ALTA",$D1609*0.94,
IF($F1609="MEDIA",$D1609*0.9,
IF($F1609="BAJA",$D1609*0.85,
IF($F1609="LIQUIDAR",_xlfn.XLOOKUP(A1609,Rotación!$A:$A,Rotación!$O:$O,0,0,-1),"")))),"")</f>
        <v>23010000</v>
      </c>
      <c r="K1609" s="13">
        <f>_xlfn.XLOOKUP(A1609,Rotación!$A:$A,Rotación!$P:$P,"",0,-1)</f>
        <v>22990000</v>
      </c>
      <c r="L1609" s="25">
        <f t="shared" si="100"/>
        <v>9290000</v>
      </c>
      <c r="M1609" s="26">
        <f t="shared" si="101"/>
        <v>1.6795620437956205</v>
      </c>
      <c r="N1609" s="22" t="str">
        <f>IFERROR(VLOOKUP(A1609,'Base ATR'!$1:$1048576,2,0),"")</f>
        <v/>
      </c>
      <c r="O1609" s="23" t="str">
        <f t="shared" ca="1" si="102"/>
        <v/>
      </c>
      <c r="P1609" t="str">
        <f t="shared" si="103"/>
        <v/>
      </c>
      <c r="Q1609" s="13"/>
      <c r="R1609" t="e">
        <f>VLOOKUP(A1609,FORMULA!A:A,1,0)</f>
        <v>#N/A</v>
      </c>
    </row>
    <row r="1610" spans="1:18" x14ac:dyDescent="0.3">
      <c r="A1610" s="13" t="s">
        <v>8602</v>
      </c>
      <c r="B1610" s="13" t="str">
        <f>IFERROR(VLOOKUP(A1610,'Base ATP'!$1:$1048576,3,0),"")</f>
        <v>MG</v>
      </c>
      <c r="C1610" s="28">
        <f>IFERROR(VLOOKUP(A1610,'Base ATP'!$1:$1048576,4,0),"")</f>
        <v>3</v>
      </c>
      <c r="D1610" s="24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>IFERROR(IF($F1610="ALTA",$D1610*1.03,
IF($F1610="MEDIA",$D1610*1,
IF($F1610="BAJA",$D1610*0.92,
IF($F1610="LIQUIDAR",_xlfn.XLOOKUP(A1610,Rotación!$A:$A,Rotación!$O:$O,0,0,-1),"")))),"")</f>
        <v>10429146</v>
      </c>
      <c r="H1610" s="13">
        <f>IFERROR(IF($F1610="ALTA",$D1610*1,
IF($F1610="MEDIA",$D1610*0.97,
IF($F1610="BAJA",$D1610*0.9,
IF($F1610="LIQUIDAR",_xlfn.XLOOKUP(A1610,Rotación!$A:$A,Rotación!$O:$O,0,0,-1),"")))),"")</f>
        <v>10429146</v>
      </c>
      <c r="I1610" s="13">
        <f>IFERROR(IF($F1610="ALTA",$D1610*0.97,
IF($F1610="MEDIA",$D1610*0.94,
IF($F1610="BAJA",$D1610*0.87,
IF($F1610="LIQUIDAR",_xlfn.XLOOKUP(A1610,Rotación!$A:$A,Rotación!$O:$O,0,0,-1),"")))),"")</f>
        <v>10429146</v>
      </c>
      <c r="J1610" s="13">
        <f>IFERROR(IF($F1610="ALTA",$D1610*0.94,
IF($F1610="MEDIA",$D1610*0.9,
IF($F1610="BAJA",$D1610*0.85,
IF($F1610="LIQUIDAR",_xlfn.XLOOKUP(A1610,Rotación!$A:$A,Rotación!$O:$O,0,0,-1),"")))),"")</f>
        <v>10429146</v>
      </c>
      <c r="K1610" s="13">
        <f>_xlfn.XLOOKUP(A1610,Rotación!$A:$A,Rotación!$P:$P,"",0,-1)</f>
        <v>8990000</v>
      </c>
      <c r="L1610" s="25">
        <f t="shared" si="100"/>
        <v>1530000</v>
      </c>
      <c r="M1610" s="26">
        <f t="shared" si="101"/>
        <v>1.3980088471849865</v>
      </c>
      <c r="N1610" s="22" t="str">
        <f>IFERROR(VLOOKUP(A1610,'Base ATR'!$1:$1048576,2,0),"")</f>
        <v/>
      </c>
      <c r="O1610" s="23" t="str">
        <f t="shared" ca="1" si="102"/>
        <v/>
      </c>
      <c r="P1610" t="str">
        <f t="shared" si="103"/>
        <v/>
      </c>
      <c r="Q1610" s="13"/>
      <c r="R1610" t="e">
        <f>VLOOKUP(A1610,FORMULA!A:A,1,0)</f>
        <v>#N/A</v>
      </c>
    </row>
    <row r="1611" spans="1:18" x14ac:dyDescent="0.3">
      <c r="A1611" s="13" t="s">
        <v>4025</v>
      </c>
      <c r="B1611" s="13" t="str">
        <f>IFERROR(VLOOKUP(A1611,'Base ATP'!$1:$1048576,3,0),"")</f>
        <v>PEUGEOT</v>
      </c>
      <c r="C1611" s="28">
        <f>IFERROR(VLOOKUP(A1611,'Base ATP'!$1:$1048576,4,0),"")</f>
        <v>3008</v>
      </c>
      <c r="D1611" s="24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>IFERROR(IF($F1611="ALTA",$D1611*1.03,
IF($F1611="MEDIA",$D1611*1,
IF($F1611="BAJA",$D1611*0.92,
IF($F1611="LIQUIDAR",_xlfn.XLOOKUP(A1611,Rotación!$A:$A,Rotación!$O:$O,0,0,-1),"")))),"")</f>
        <v>22083326</v>
      </c>
      <c r="H1611" s="13">
        <f>IFERROR(IF($F1611="ALTA",$D1611*1,
IF($F1611="MEDIA",$D1611*0.97,
IF($F1611="BAJA",$D1611*0.9,
IF($F1611="LIQUIDAR",_xlfn.XLOOKUP(A1611,Rotación!$A:$A,Rotación!$O:$O,0,0,-1),"")))),"")</f>
        <v>22083326</v>
      </c>
      <c r="I1611" s="13">
        <f>IFERROR(IF($F1611="ALTA",$D1611*0.97,
IF($F1611="MEDIA",$D1611*0.94,
IF($F1611="BAJA",$D1611*0.87,
IF($F1611="LIQUIDAR",_xlfn.XLOOKUP(A1611,Rotación!$A:$A,Rotación!$O:$O,0,0,-1),"")))),"")</f>
        <v>22083326</v>
      </c>
      <c r="J1611" s="13">
        <f>IFERROR(IF($F1611="ALTA",$D1611*0.94,
IF($F1611="MEDIA",$D1611*0.9,
IF($F1611="BAJA",$D1611*0.85,
IF($F1611="LIQUIDAR",_xlfn.XLOOKUP(A1611,Rotación!$A:$A,Rotación!$O:$O,0,0,-1),"")))),"")</f>
        <v>22083326</v>
      </c>
      <c r="K1611" s="13">
        <f>_xlfn.XLOOKUP(A1611,Rotación!$A:$A,Rotación!$P:$P,"",0,-1)</f>
        <v>15290000</v>
      </c>
      <c r="L1611" s="25">
        <f t="shared" si="100"/>
        <v>290000</v>
      </c>
      <c r="M1611" s="26">
        <f t="shared" si="101"/>
        <v>1.4722217333333334</v>
      </c>
      <c r="N1611" s="22" t="str">
        <f>IFERROR(VLOOKUP(A1611,'Base ATR'!$1:$1048576,2,0),"")</f>
        <v/>
      </c>
      <c r="O1611" s="23" t="str">
        <f t="shared" ca="1" si="102"/>
        <v/>
      </c>
      <c r="P1611" t="str">
        <f t="shared" si="103"/>
        <v/>
      </c>
      <c r="Q1611" s="13"/>
      <c r="R1611" t="e">
        <f>VLOOKUP(A1611,FORMULA!A:A,1,0)</f>
        <v>#N/A</v>
      </c>
    </row>
    <row r="1612" spans="1:18" x14ac:dyDescent="0.3">
      <c r="A1612" s="13" t="s">
        <v>8598</v>
      </c>
      <c r="B1612" s="13" t="str">
        <f>IFERROR(VLOOKUP(A1612,'Base ATP'!$1:$1048576,3,0),"")</f>
        <v>PEUGEOT</v>
      </c>
      <c r="C1612" s="28" t="str">
        <f>IFERROR(VLOOKUP(A1612,'Base ATP'!$1:$1048576,4,0),"")</f>
        <v>LANDTREK</v>
      </c>
      <c r="D1612" s="24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>IFERROR(IF($F1612="ALTA",$D1612*1.03,
IF($F1612="MEDIA",$D1612*1,
IF($F1612="BAJA",$D1612*0.92,
IF($F1612="LIQUIDAR",_xlfn.XLOOKUP(A1612,Rotación!$A:$A,Rotación!$O:$O,0,0,-1),"")))),"")</f>
        <v>38249836</v>
      </c>
      <c r="H1612" s="13">
        <f>IFERROR(IF($F1612="ALTA",$D1612*1,
IF($F1612="MEDIA",$D1612*0.97,
IF($F1612="BAJA",$D1612*0.9,
IF($F1612="LIQUIDAR",_xlfn.XLOOKUP(A1612,Rotación!$A:$A,Rotación!$O:$O,0,0,-1),"")))),"")</f>
        <v>38249836</v>
      </c>
      <c r="I1612" s="13">
        <f>IFERROR(IF($F1612="ALTA",$D1612*0.97,
IF($F1612="MEDIA",$D1612*0.94,
IF($F1612="BAJA",$D1612*0.87,
IF($F1612="LIQUIDAR",_xlfn.XLOOKUP(A1612,Rotación!$A:$A,Rotación!$O:$O,0,0,-1),"")))),"")</f>
        <v>38249836</v>
      </c>
      <c r="J1612" s="13">
        <f>IFERROR(IF($F1612="ALTA",$D1612*0.94,
IF($F1612="MEDIA",$D1612*0.9,
IF($F1612="BAJA",$D1612*0.85,
IF($F1612="LIQUIDAR",_xlfn.XLOOKUP(A1612,Rotación!$A:$A,Rotación!$O:$O,0,0,-1),"")))),"")</f>
        <v>38249836</v>
      </c>
      <c r="K1612" s="13">
        <f>_xlfn.XLOOKUP(A1612,Rotación!$A:$A,Rotación!$P:$P,"",0,-1)</f>
        <v>37355481</v>
      </c>
      <c r="L1612" s="25">
        <f t="shared" si="100"/>
        <v>21455481</v>
      </c>
      <c r="M1612" s="26">
        <f t="shared" si="101"/>
        <v>2.4056500628930819</v>
      </c>
      <c r="N1612" s="22" t="str">
        <f>IFERROR(VLOOKUP(A1612,'Base ATR'!$1:$1048576,2,0),"")</f>
        <v/>
      </c>
      <c r="O1612" s="23" t="str">
        <f t="shared" ca="1" si="102"/>
        <v/>
      </c>
      <c r="P1612" t="str">
        <f t="shared" si="103"/>
        <v/>
      </c>
      <c r="Q1612" s="13"/>
      <c r="R1612" t="e">
        <f>VLOOKUP(A1612,FORMULA!A:A,1,0)</f>
        <v>#N/A</v>
      </c>
    </row>
    <row r="1613" spans="1:18" x14ac:dyDescent="0.3">
      <c r="A1613" s="13" t="s">
        <v>518</v>
      </c>
      <c r="B1613" s="13" t="str">
        <f>IFERROR(VLOOKUP(A1613,'Base ATP'!$1:$1048576,3,0),"")</f>
        <v>PEUGEOT</v>
      </c>
      <c r="C1613" s="28" t="str">
        <f>IFERROR(VLOOKUP(A1613,'Base ATP'!$1:$1048576,4,0),"")</f>
        <v>LANDTREK</v>
      </c>
      <c r="D1613" s="24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>IFERROR(IF($F1613="ALTA",$D1613*1.03,
IF($F1613="MEDIA",$D1613*1,
IF($F1613="BAJA",$D1613*0.92,
IF($F1613="LIQUIDAR",_xlfn.XLOOKUP(A1613,Rotación!$A:$A,Rotación!$O:$O,0,0,-1),"")))),"")</f>
        <v>29381100</v>
      </c>
      <c r="H1613" s="13">
        <f>IFERROR(IF($F1613="ALTA",$D1613*1,
IF($F1613="MEDIA",$D1613*0.97,
IF($F1613="BAJA",$D1613*0.9,
IF($F1613="LIQUIDAR",_xlfn.XLOOKUP(A1613,Rotación!$A:$A,Rotación!$O:$O,0,0,-1),"")))),"")</f>
        <v>29381100</v>
      </c>
      <c r="I1613" s="13">
        <f>IFERROR(IF($F1613="ALTA",$D1613*0.97,
IF($F1613="MEDIA",$D1613*0.94,
IF($F1613="BAJA",$D1613*0.87,
IF($F1613="LIQUIDAR",_xlfn.XLOOKUP(A1613,Rotación!$A:$A,Rotación!$O:$O,0,0,-1),"")))),"")</f>
        <v>29381100</v>
      </c>
      <c r="J1613" s="13">
        <f>IFERROR(IF($F1613="ALTA",$D1613*0.94,
IF($F1613="MEDIA",$D1613*0.9,
IF($F1613="BAJA",$D1613*0.85,
IF($F1613="LIQUIDAR",_xlfn.XLOOKUP(A1613,Rotación!$A:$A,Rotación!$O:$O,0,0,-1),"")))),"")</f>
        <v>29381100</v>
      </c>
      <c r="K1613" s="13">
        <f>_xlfn.XLOOKUP(A1613,Rotación!$A:$A,Rotación!$P:$P,"",0,-1)</f>
        <v>21990000</v>
      </c>
      <c r="L1613" s="25">
        <f t="shared" si="100"/>
        <v>-3010000</v>
      </c>
      <c r="M1613" s="26">
        <f t="shared" si="101"/>
        <v>1.175244</v>
      </c>
      <c r="N1613" s="22">
        <f>IFERROR(VLOOKUP(A1613,'Base ATR'!$1:$1048576,2,0),"")</f>
        <v>45945.70208333333</v>
      </c>
      <c r="O1613" s="23">
        <f t="shared" ca="1" si="102"/>
        <v>280.29791666667006</v>
      </c>
      <c r="P1613" t="str">
        <f t="shared" si="103"/>
        <v>BAJO MERCADO</v>
      </c>
      <c r="Q1613" s="13"/>
      <c r="R1613" t="e">
        <f>VLOOKUP(A1613,FORMULA!A:A,1,0)</f>
        <v>#N/A</v>
      </c>
    </row>
    <row r="1614" spans="1:18" x14ac:dyDescent="0.3">
      <c r="A1614" s="13" t="s">
        <v>8508</v>
      </c>
      <c r="B1614" s="13" t="str">
        <f>IFERROR(VLOOKUP(A1614,'Base ATP'!$1:$1048576,3,0),"")</f>
        <v>PEUGEOT</v>
      </c>
      <c r="C1614" s="28" t="str">
        <f>IFERROR(VLOOKUP(A1614,'Base ATP'!$1:$1048576,4,0),"")</f>
        <v>NEW EXPERT</v>
      </c>
      <c r="D1614" s="24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LIQUIDAR</v>
      </c>
      <c r="G1614" s="13">
        <f>IFERROR(IF($F1614="ALTA",$D1614*1.03,
IF($F1614="MEDIA",$D1614*1,
IF($F1614="BAJA",$D1614*0.92,
IF($F1614="LIQUIDAR",_xlfn.XLOOKUP(A1614,Rotación!$A:$A,Rotación!$O:$O,0,0,-1),"")))),"")</f>
        <v>20782849</v>
      </c>
      <c r="H1614" s="13">
        <f>IFERROR(IF($F1614="ALTA",$D1614*1,
IF($F1614="MEDIA",$D1614*0.97,
IF($F1614="BAJA",$D1614*0.9,
IF($F1614="LIQUIDAR",_xlfn.XLOOKUP(A1614,Rotación!$A:$A,Rotación!$O:$O,0,0,-1),"")))),"")</f>
        <v>20782849</v>
      </c>
      <c r="I1614" s="13">
        <f>IFERROR(IF($F1614="ALTA",$D1614*0.97,
IF($F1614="MEDIA",$D1614*0.94,
IF($F1614="BAJA",$D1614*0.87,
IF($F1614="LIQUIDAR",_xlfn.XLOOKUP(A1614,Rotación!$A:$A,Rotación!$O:$O,0,0,-1),"")))),"")</f>
        <v>20782849</v>
      </c>
      <c r="J1614" s="13">
        <f>IFERROR(IF($F1614="ALTA",$D1614*0.94,
IF($F1614="MEDIA",$D1614*0.9,
IF($F1614="BAJA",$D1614*0.85,
IF($F1614="LIQUIDAR",_xlfn.XLOOKUP(A1614,Rotación!$A:$A,Rotación!$O:$O,0,0,-1),"")))),"")</f>
        <v>20782849</v>
      </c>
      <c r="K1614" s="13">
        <f>_xlfn.XLOOKUP(A1614,Rotación!$A:$A,Rotación!$P:$P,"",0,-1)</f>
        <v>26990000</v>
      </c>
      <c r="L1614" s="25">
        <f t="shared" si="100"/>
        <v>1890000</v>
      </c>
      <c r="M1614" s="26">
        <f t="shared" si="101"/>
        <v>0.82800195219123507</v>
      </c>
      <c r="N1614" s="22" t="str">
        <f>IFERROR(VLOOKUP(A1614,'Base ATR'!$1:$1048576,2,0),"")</f>
        <v/>
      </c>
      <c r="O1614" s="23" t="str">
        <f t="shared" ca="1" si="102"/>
        <v/>
      </c>
      <c r="P1614" t="str">
        <f t="shared" si="103"/>
        <v/>
      </c>
      <c r="Q1614" s="13"/>
      <c r="R1614" t="e">
        <f>VLOOKUP(A1614,FORMULA!A:A,1,0)</f>
        <v>#N/A</v>
      </c>
    </row>
    <row r="1615" spans="1:18" x14ac:dyDescent="0.3">
      <c r="A1615" s="13" t="s">
        <v>440</v>
      </c>
      <c r="B1615" s="13" t="str">
        <f>IFERROR(VLOOKUP(A1615,'Base ATP'!$1:$1048576,3,0),"")</f>
        <v>PEUGEOT</v>
      </c>
      <c r="C1615" s="28" t="str">
        <f>IFERROR(VLOOKUP(A1615,'Base ATP'!$1:$1048576,4,0),"")</f>
        <v>BOXER</v>
      </c>
      <c r="D1615" s="24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>IFERROR(IF($F1615="ALTA",$D1615*1.03,
IF($F1615="MEDIA",$D1615*1,
IF($F1615="BAJA",$D1615*0.92,
IF($F1615="LIQUIDAR",_xlfn.XLOOKUP(A1615,Rotación!$A:$A,Rotación!$O:$O,0,0,-1),"")))),"")</f>
        <v>32237100</v>
      </c>
      <c r="H1615" s="13">
        <f>IFERROR(IF($F1615="ALTA",$D1615*1,
IF($F1615="MEDIA",$D1615*0.97,
IF($F1615="BAJA",$D1615*0.9,
IF($F1615="LIQUIDAR",_xlfn.XLOOKUP(A1615,Rotación!$A:$A,Rotación!$O:$O,0,0,-1),"")))),"")</f>
        <v>32237100</v>
      </c>
      <c r="I1615" s="13">
        <f>IFERROR(IF($F1615="ALTA",$D1615*0.97,
IF($F1615="MEDIA",$D1615*0.94,
IF($F1615="BAJA",$D1615*0.87,
IF($F1615="LIQUIDAR",_xlfn.XLOOKUP(A1615,Rotación!$A:$A,Rotación!$O:$O,0,0,-1),"")))),"")</f>
        <v>32237100</v>
      </c>
      <c r="J1615" s="13">
        <f>IFERROR(IF($F1615="ALTA",$D1615*0.94,
IF($F1615="MEDIA",$D1615*0.9,
IF($F1615="BAJA",$D1615*0.85,
IF($F1615="LIQUIDAR",_xlfn.XLOOKUP(A1615,Rotación!$A:$A,Rotación!$O:$O,0,0,-1),"")))),"")</f>
        <v>32237100</v>
      </c>
      <c r="K1615" s="13">
        <f>_xlfn.XLOOKUP(A1615,Rotación!$A:$A,Rotación!$P:$P,"",0,-1)</f>
        <v>31990000</v>
      </c>
      <c r="L1615" s="25">
        <f t="shared" si="100"/>
        <v>3790000</v>
      </c>
      <c r="M1615" s="26">
        <f t="shared" si="101"/>
        <v>1.1431595744680851</v>
      </c>
      <c r="N1615" s="22">
        <f>IFERROR(VLOOKUP(A1615,'Base ATR'!$1:$1048576,2,0),"")</f>
        <v>45988.729861111111</v>
      </c>
      <c r="O1615" s="23">
        <f t="shared" ca="1" si="102"/>
        <v>237.27013888888905</v>
      </c>
      <c r="P1615" t="str">
        <f t="shared" si="103"/>
        <v>SOBRE MERCADO</v>
      </c>
      <c r="Q1615" s="13"/>
      <c r="R1615" t="e">
        <f>VLOOKUP(A1615,FORMULA!A:A,1,0)</f>
        <v>#N/A</v>
      </c>
    </row>
    <row r="1616" spans="1:18" x14ac:dyDescent="0.3">
      <c r="A1616" s="13" t="s">
        <v>421</v>
      </c>
      <c r="B1616" s="13" t="str">
        <f>IFERROR(VLOOKUP(A1616,'Base ATP'!$1:$1048576,3,0),"")</f>
        <v>PEUGEOT</v>
      </c>
      <c r="C1616" s="28" t="str">
        <f>IFERROR(VLOOKUP(A1616,'Base ATP'!$1:$1048576,4,0),"")</f>
        <v>LANDTREK</v>
      </c>
      <c r="D1616" s="24">
        <v>21400000</v>
      </c>
      <c r="E1616" s="13">
        <f>_xlfn.XLOOKUP(A1616,Rotación!$A:$A,Rotación!$O:$O,"",0,-1)</f>
        <v>26525100</v>
      </c>
      <c r="F1616" s="13" t="str">
        <f>IF(_xlfn.XLOOKUP(A1616,Rotación!A:A,Rotación!K:K)&lt;=30,"ALTA",
IF(_xlfn.XLOOKUP(A1616,Rotación!A:A,Rotación!K:K)&lt;=60,"MEDIA",
IF(_xlfn.XLOOKUP(A1616,Rotación!A:A,Rotación!K:K)&lt;=90,"BAJA",
"LIQUIDAR")))</f>
        <v>LIQUIDAR</v>
      </c>
      <c r="G1616" s="13">
        <f>IFERROR(IF($F1616="ALTA",$D1616*1.03,
IF($F1616="MEDIA",$D1616*1,
IF($F1616="BAJA",$D1616*0.92,
IF($F1616="LIQUIDAR",_xlfn.XLOOKUP(A1616,Rotación!$A:$A,Rotación!$O:$O,0,0,-1),"")))),"")</f>
        <v>26525100</v>
      </c>
      <c r="H1616" s="13">
        <f>IFERROR(IF($F1616="ALTA",$D1616*1,
IF($F1616="MEDIA",$D1616*0.97,
IF($F1616="BAJA",$D1616*0.9,
IF($F1616="LIQUIDAR",_xlfn.XLOOKUP(A1616,Rotación!$A:$A,Rotación!$O:$O,0,0,-1),"")))),"")</f>
        <v>26525100</v>
      </c>
      <c r="I1616" s="13">
        <f>IFERROR(IF($F1616="ALTA",$D1616*0.97,
IF($F1616="MEDIA",$D1616*0.94,
IF($F1616="BAJA",$D1616*0.87,
IF($F1616="LIQUIDAR",_xlfn.XLOOKUP(A1616,Rotación!$A:$A,Rotación!$O:$O,0,0,-1),"")))),"")</f>
        <v>26525100</v>
      </c>
      <c r="J1616" s="13">
        <f>IFERROR(IF($F1616="ALTA",$D1616*0.94,
IF($F1616="MEDIA",$D1616*0.9,
IF($F1616="BAJA",$D1616*0.85,
IF($F1616="LIQUIDAR",_xlfn.XLOOKUP(A1616,Rotación!$A:$A,Rotación!$O:$O,0,0,-1),"")))),"")</f>
        <v>26525100</v>
      </c>
      <c r="K1616" s="13">
        <f>_xlfn.XLOOKUP(A1616,Rotación!$A:$A,Rotación!$P:$P,"",0,-1)</f>
        <v>21990000</v>
      </c>
      <c r="L1616" s="25">
        <f t="shared" si="100"/>
        <v>590000</v>
      </c>
      <c r="M1616" s="26">
        <f t="shared" si="101"/>
        <v>1.2394906542056074</v>
      </c>
      <c r="N1616" s="22">
        <f>IFERROR(VLOOKUP(A1616,'Base ATR'!$1:$1048576,2,0),"")</f>
        <v>46002.442361111112</v>
      </c>
      <c r="O1616" s="23">
        <f t="shared" ca="1" si="102"/>
        <v>223.5576388888876</v>
      </c>
      <c r="P1616" t="str">
        <f t="shared" si="103"/>
        <v>SOBRE MERCADO</v>
      </c>
      <c r="Q1616" s="13"/>
      <c r="R1616" t="e">
        <f>VLOOKUP(A1616,FORMULA!A:A,1,0)</f>
        <v>#N/A</v>
      </c>
    </row>
    <row r="1617" spans="1:18" x14ac:dyDescent="0.3">
      <c r="A1617" s="13" t="s">
        <v>4149</v>
      </c>
      <c r="B1617" s="13" t="str">
        <f>IFERROR(VLOOKUP(A1617,'Base ATP'!$1:$1048576,3,0),"")</f>
        <v>PEUGEOT</v>
      </c>
      <c r="C1617" s="28" t="str">
        <f>IFERROR(VLOOKUP(A1617,'Base ATP'!$1:$1048576,4,0),"")</f>
        <v>NEW 2008</v>
      </c>
      <c r="D1617" s="24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>IFERROR(IF($F1617="ALTA",$D1617*1.03,
IF($F1617="MEDIA",$D1617*1,
IF($F1617="BAJA",$D1617*0.92,
IF($F1617="LIQUIDAR",_xlfn.XLOOKUP(A1617,Rotación!$A:$A,Rotación!$O:$O,0,0,-1),"")))),"")</f>
        <v>20390000</v>
      </c>
      <c r="H1617" s="13">
        <f>IFERROR(IF($F1617="ALTA",$D1617*1,
IF($F1617="MEDIA",$D1617*0.97,
IF($F1617="BAJA",$D1617*0.9,
IF($F1617="LIQUIDAR",_xlfn.XLOOKUP(A1617,Rotación!$A:$A,Rotación!$O:$O,0,0,-1),"")))),"")</f>
        <v>20390000</v>
      </c>
      <c r="I1617" s="13">
        <f>IFERROR(IF($F1617="ALTA",$D1617*0.97,
IF($F1617="MEDIA",$D1617*0.94,
IF($F1617="BAJA",$D1617*0.87,
IF($F1617="LIQUIDAR",_xlfn.XLOOKUP(A1617,Rotación!$A:$A,Rotación!$O:$O,0,0,-1),"")))),"")</f>
        <v>20390000</v>
      </c>
      <c r="J1617" s="13">
        <f>IFERROR(IF($F1617="ALTA",$D1617*0.94,
IF($F1617="MEDIA",$D1617*0.9,
IF($F1617="BAJA",$D1617*0.85,
IF($F1617="LIQUIDAR",_xlfn.XLOOKUP(A1617,Rotación!$A:$A,Rotación!$O:$O,0,0,-1),"")))),"")</f>
        <v>20390000</v>
      </c>
      <c r="K1617" s="13">
        <f>_xlfn.XLOOKUP(A1617,Rotación!$A:$A,Rotación!$P:$P,"",0,-1)</f>
        <v>16990000</v>
      </c>
      <c r="L1617" s="25">
        <f t="shared" ref="L1617:L1623" si="104">K1617-D1617</f>
        <v>1590000</v>
      </c>
      <c r="M1617" s="26">
        <f t="shared" ref="M1617:M1623" si="105">E1617/D1617</f>
        <v>1.3240259740259741</v>
      </c>
      <c r="N1617" s="22" t="str">
        <f>IFERROR(VLOOKUP(A1617,'Base ATR'!$1:$1048576,2,0),"")</f>
        <v/>
      </c>
      <c r="O1617" s="23" t="str">
        <f t="shared" ref="O1617:O1631" ca="1" si="106">IF(N1617="","",TODAY()-N1617)</f>
        <v/>
      </c>
      <c r="P1617" t="str">
        <f t="shared" ref="P1617:P1631" si="107">IF(N1617="", "", IF(K1617 &gt; D1617, "SOBRE MERCADO", IF(K1617 &lt; D1617, "BAJO MERCADO", "ALINEADO")))</f>
        <v/>
      </c>
      <c r="Q1617" s="13"/>
      <c r="R1617" t="e">
        <f>VLOOKUP(A1617,FORMULA!A:A,1,0)</f>
        <v>#N/A</v>
      </c>
    </row>
    <row r="1618" spans="1:18" x14ac:dyDescent="0.3">
      <c r="A1618" s="13" t="s">
        <v>4045</v>
      </c>
      <c r="B1618" s="13" t="str">
        <f>IFERROR(VLOOKUP(A1618,'Base ATP'!$1:$1048576,3,0),"")</f>
        <v>PEUGEOT</v>
      </c>
      <c r="C1618" s="28" t="str">
        <f>IFERROR(VLOOKUP(A1618,'Base ATP'!$1:$1048576,4,0),"")</f>
        <v>LANDTREK</v>
      </c>
      <c r="D1618" s="24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>IFERROR(IF($F1618="ALTA",$D1618*1.03,
IF($F1618="MEDIA",$D1618*1,
IF($F1618="BAJA",$D1618*0.92,
IF($F1618="LIQUIDAR",_xlfn.XLOOKUP(A1618,Rotación!$A:$A,Rotación!$O:$O,0,0,-1),"")))),"")</f>
        <v>21013250</v>
      </c>
      <c r="H1618" s="13">
        <f>IFERROR(IF($F1618="ALTA",$D1618*1,
IF($F1618="MEDIA",$D1618*0.97,
IF($F1618="BAJA",$D1618*0.9,
IF($F1618="LIQUIDAR",_xlfn.XLOOKUP(A1618,Rotación!$A:$A,Rotación!$O:$O,0,0,-1),"")))),"")</f>
        <v>21013250</v>
      </c>
      <c r="I1618" s="13">
        <f>IFERROR(IF($F1618="ALTA",$D1618*0.97,
IF($F1618="MEDIA",$D1618*0.94,
IF($F1618="BAJA",$D1618*0.87,
IF($F1618="LIQUIDAR",_xlfn.XLOOKUP(A1618,Rotación!$A:$A,Rotación!$O:$O,0,0,-1),"")))),"")</f>
        <v>21013250</v>
      </c>
      <c r="J1618" s="13">
        <f>IFERROR(IF($F1618="ALTA",$D1618*0.94,
IF($F1618="MEDIA",$D1618*0.9,
IF($F1618="BAJA",$D1618*0.85,
IF($F1618="LIQUIDAR",_xlfn.XLOOKUP(A1618,Rotación!$A:$A,Rotación!$O:$O,0,0,-1),"")))),"")</f>
        <v>21013250</v>
      </c>
      <c r="K1618" s="13">
        <f>_xlfn.XLOOKUP(A1618,Rotación!$A:$A,Rotación!$P:$P,"",0,-1)</f>
        <v>19490000</v>
      </c>
      <c r="L1618" s="25">
        <f t="shared" si="104"/>
        <v>3590000</v>
      </c>
      <c r="M1618" s="26">
        <f t="shared" si="105"/>
        <v>1.3215880503144655</v>
      </c>
      <c r="N1618" s="22" t="str">
        <f>IFERROR(VLOOKUP(A1618,'Base ATR'!$1:$1048576,2,0),"")</f>
        <v/>
      </c>
      <c r="O1618" s="23" t="str">
        <f t="shared" ca="1" si="106"/>
        <v/>
      </c>
      <c r="P1618" t="str">
        <f t="shared" si="107"/>
        <v/>
      </c>
      <c r="Q1618" s="13"/>
      <c r="R1618" t="e">
        <f>VLOOKUP(A1618,FORMULA!A:A,1,0)</f>
        <v>#N/A</v>
      </c>
    </row>
    <row r="1619" spans="1:18" x14ac:dyDescent="0.3">
      <c r="A1619" s="13" t="s">
        <v>4018</v>
      </c>
      <c r="B1619" s="13" t="str">
        <f>IFERROR(VLOOKUP(A1619,'Base ATP'!$1:$1048576,3,0),"")</f>
        <v>PEUGEOT</v>
      </c>
      <c r="C1619" s="28">
        <f>IFERROR(VLOOKUP(A1619,'Base ATP'!$1:$1048576,4,0),"")</f>
        <v>208</v>
      </c>
      <c r="D1619" s="24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>IFERROR(IF($F1619="ALTA",$D1619*1.03,
IF($F1619="MEDIA",$D1619*1,
IF($F1619="BAJA",$D1619*0.92,
IF($F1619="LIQUIDAR",_xlfn.XLOOKUP(A1619,Rotación!$A:$A,Rotación!$O:$O,0,0,-1),"")))),"")</f>
        <v>17966127</v>
      </c>
      <c r="H1619" s="13">
        <f>IFERROR(IF($F1619="ALTA",$D1619*1,
IF($F1619="MEDIA",$D1619*0.97,
IF($F1619="BAJA",$D1619*0.9,
IF($F1619="LIQUIDAR",_xlfn.XLOOKUP(A1619,Rotación!$A:$A,Rotación!$O:$O,0,0,-1),"")))),"")</f>
        <v>17966127</v>
      </c>
      <c r="I1619" s="13">
        <f>IFERROR(IF($F1619="ALTA",$D1619*0.97,
IF($F1619="MEDIA",$D1619*0.94,
IF($F1619="BAJA",$D1619*0.87,
IF($F1619="LIQUIDAR",_xlfn.XLOOKUP(A1619,Rotación!$A:$A,Rotación!$O:$O,0,0,-1),"")))),"")</f>
        <v>17966127</v>
      </c>
      <c r="J1619" s="13">
        <f>IFERROR(IF($F1619="ALTA",$D1619*0.94,
IF($F1619="MEDIA",$D1619*0.9,
IF($F1619="BAJA",$D1619*0.85,
IF($F1619="LIQUIDAR",_xlfn.XLOOKUP(A1619,Rotación!$A:$A,Rotación!$O:$O,0,0,-1),"")))),"")</f>
        <v>17966127</v>
      </c>
      <c r="K1619" s="13">
        <f>_xlfn.XLOOKUP(A1619,Rotación!$A:$A,Rotación!$P:$P,"",0,-1)</f>
        <v>16290000</v>
      </c>
      <c r="L1619" s="25">
        <f t="shared" si="104"/>
        <v>2590000</v>
      </c>
      <c r="M1619" s="26">
        <f t="shared" si="105"/>
        <v>1.3113961313868614</v>
      </c>
      <c r="N1619" s="22" t="str">
        <f>IFERROR(VLOOKUP(A1619,'Base ATR'!$1:$1048576,2,0),"")</f>
        <v/>
      </c>
      <c r="O1619" s="23" t="str">
        <f t="shared" ca="1" si="106"/>
        <v/>
      </c>
      <c r="P1619" t="str">
        <f t="shared" si="107"/>
        <v/>
      </c>
      <c r="Q1619" s="13"/>
      <c r="R1619" t="e">
        <f>VLOOKUP(A1619,FORMULA!A:A,1,0)</f>
        <v>#N/A</v>
      </c>
    </row>
    <row r="1620" spans="1:18" x14ac:dyDescent="0.3">
      <c r="A1620" s="13" t="s">
        <v>8524</v>
      </c>
      <c r="B1620" s="13" t="str">
        <f>IFERROR(VLOOKUP(A1620,'Base ATP'!$1:$1048576,3,0),"")</f>
        <v>OPEL</v>
      </c>
      <c r="C1620" s="28" t="str">
        <f>IFERROR(VLOOKUP(A1620,'Base ATP'!$1:$1048576,4,0),"")</f>
        <v>NEW MOKKA</v>
      </c>
      <c r="D1620" s="24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LIQUIDAR</v>
      </c>
      <c r="G1620" s="13">
        <f>IFERROR(IF($F1620="ALTA",$D1620*1.03,
IF($F1620="MEDIA",$D1620*1,
IF($F1620="BAJA",$D1620*0.92,
IF($F1620="LIQUIDAR",_xlfn.XLOOKUP(A1620,Rotación!$A:$A,Rotación!$O:$O,0,0,-1),"")))),"")</f>
        <v>17200643</v>
      </c>
      <c r="H1620" s="13">
        <f>IFERROR(IF($F1620="ALTA",$D1620*1,
IF($F1620="MEDIA",$D1620*0.97,
IF($F1620="BAJA",$D1620*0.9,
IF($F1620="LIQUIDAR",_xlfn.XLOOKUP(A1620,Rotación!$A:$A,Rotación!$O:$O,0,0,-1),"")))),"")</f>
        <v>17200643</v>
      </c>
      <c r="I1620" s="13">
        <f>IFERROR(IF($F1620="ALTA",$D1620*0.97,
IF($F1620="MEDIA",$D1620*0.94,
IF($F1620="BAJA",$D1620*0.87,
IF($F1620="LIQUIDAR",_xlfn.XLOOKUP(A1620,Rotación!$A:$A,Rotación!$O:$O,0,0,-1),"")))),"")</f>
        <v>17200643</v>
      </c>
      <c r="J1620" s="13">
        <f>IFERROR(IF($F1620="ALTA",$D1620*0.94,
IF($F1620="MEDIA",$D1620*0.9,
IF($F1620="BAJA",$D1620*0.85,
IF($F1620="LIQUIDAR",_xlfn.XLOOKUP(A1620,Rotación!$A:$A,Rotación!$O:$O,0,0,-1),"")))),"")</f>
        <v>17200643</v>
      </c>
      <c r="K1620" s="13">
        <f>_xlfn.XLOOKUP(A1620,Rotación!$A:$A,Rotación!$P:$P,"",0,-1)</f>
        <v>20915966</v>
      </c>
      <c r="L1620" s="25">
        <f t="shared" si="104"/>
        <v>2815966</v>
      </c>
      <c r="M1620" s="26">
        <f t="shared" si="105"/>
        <v>0.95031176795580108</v>
      </c>
      <c r="N1620" s="22" t="str">
        <f>IFERROR(VLOOKUP(A1620,'Base ATR'!$1:$1048576,2,0),"")</f>
        <v/>
      </c>
      <c r="O1620" s="23" t="str">
        <f t="shared" ca="1" si="106"/>
        <v/>
      </c>
      <c r="P1620" t="str">
        <f t="shared" si="107"/>
        <v/>
      </c>
      <c r="Q1620" s="13"/>
      <c r="R1620" t="e">
        <f>VLOOKUP(A1620,FORMULA!A:A,1,0)</f>
        <v>#N/A</v>
      </c>
    </row>
    <row r="1621" spans="1:18" x14ac:dyDescent="0.3">
      <c r="A1621" s="13" t="s">
        <v>5830</v>
      </c>
      <c r="B1621" s="13" t="str">
        <f>IFERROR(VLOOKUP(A1621,'Base ATP'!$1:$1048576,3,0),"")</f>
        <v>PEUGEOT</v>
      </c>
      <c r="C1621" s="28" t="str">
        <f>IFERROR(VLOOKUP(A1621,'Base ATP'!$1:$1048576,4,0),"")</f>
        <v>NEW 2008</v>
      </c>
      <c r="D1621" s="24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>IFERROR(IF($F1621="ALTA",$D1621*1.03,
IF($F1621="MEDIA",$D1621*1,
IF($F1621="BAJA",$D1621*0.92,
IF($F1621="LIQUIDAR",_xlfn.XLOOKUP(A1621,Rotación!$A:$A,Rotación!$O:$O,0,0,-1),"")))),"")</f>
        <v>22463917</v>
      </c>
      <c r="H1621" s="13">
        <f>IFERROR(IF($F1621="ALTA",$D1621*1,
IF($F1621="MEDIA",$D1621*0.97,
IF($F1621="BAJA",$D1621*0.9,
IF($F1621="LIQUIDAR",_xlfn.XLOOKUP(A1621,Rotación!$A:$A,Rotación!$O:$O,0,0,-1),"")))),"")</f>
        <v>22463917</v>
      </c>
      <c r="I1621" s="13">
        <f>IFERROR(IF($F1621="ALTA",$D1621*0.97,
IF($F1621="MEDIA",$D1621*0.94,
IF($F1621="BAJA",$D1621*0.87,
IF($F1621="LIQUIDAR",_xlfn.XLOOKUP(A1621,Rotación!$A:$A,Rotación!$O:$O,0,0,-1),"")))),"")</f>
        <v>22463917</v>
      </c>
      <c r="J1621" s="13">
        <f>IFERROR(IF($F1621="ALTA",$D1621*0.94,
IF($F1621="MEDIA",$D1621*0.9,
IF($F1621="BAJA",$D1621*0.85,
IF($F1621="LIQUIDAR",_xlfn.XLOOKUP(A1621,Rotación!$A:$A,Rotación!$O:$O,0,0,-1),"")))),"")</f>
        <v>22463917</v>
      </c>
      <c r="K1621" s="13">
        <f>_xlfn.XLOOKUP(A1621,Rotación!$A:$A,Rotación!$P:$P,"",0,-1)</f>
        <v>17590000</v>
      </c>
      <c r="L1621" s="25">
        <f t="shared" si="104"/>
        <v>1090000</v>
      </c>
      <c r="M1621" s="26">
        <f t="shared" si="105"/>
        <v>1.3614495151515151</v>
      </c>
      <c r="N1621" s="22" t="str">
        <f>IFERROR(VLOOKUP(A1621,'Base ATR'!$1:$1048576,2,0),"")</f>
        <v/>
      </c>
      <c r="O1621" s="23" t="str">
        <f t="shared" ca="1" si="106"/>
        <v/>
      </c>
      <c r="P1621" t="str">
        <f t="shared" si="107"/>
        <v/>
      </c>
      <c r="Q1621" s="13"/>
      <c r="R1621" t="e">
        <f>VLOOKUP(A1621,FORMULA!A:A,1,0)</f>
        <v>#N/A</v>
      </c>
    </row>
    <row r="1622" spans="1:18" x14ac:dyDescent="0.3">
      <c r="A1622" s="13" t="s">
        <v>4152</v>
      </c>
      <c r="B1622" s="13" t="str">
        <f>IFERROR(VLOOKUP(A1622,'Base ATP'!$1:$1048576,3,0),"")</f>
        <v>PEUGEOT</v>
      </c>
      <c r="C1622" s="28" t="str">
        <f>IFERROR(VLOOKUP(A1622,'Base ATP'!$1:$1048576,4,0),"")</f>
        <v>LANDTREK</v>
      </c>
      <c r="D1622" s="24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>IFERROR(IF($F1622="ALTA",$D1622*1.03,
IF($F1622="MEDIA",$D1622*1,
IF($F1622="BAJA",$D1622*0.92,
IF($F1622="LIQUIDAR",_xlfn.XLOOKUP(A1622,Rotación!$A:$A,Rotación!$O:$O,0,0,-1),"")))),"")</f>
        <v>27662390</v>
      </c>
      <c r="H1622" s="13">
        <f>IFERROR(IF($F1622="ALTA",$D1622*1,
IF($F1622="MEDIA",$D1622*0.97,
IF($F1622="BAJA",$D1622*0.9,
IF($F1622="LIQUIDAR",_xlfn.XLOOKUP(A1622,Rotación!$A:$A,Rotación!$O:$O,0,0,-1),"")))),"")</f>
        <v>27662390</v>
      </c>
      <c r="I1622" s="13">
        <f>IFERROR(IF($F1622="ALTA",$D1622*0.97,
IF($F1622="MEDIA",$D1622*0.94,
IF($F1622="BAJA",$D1622*0.87,
IF($F1622="LIQUIDAR",_xlfn.XLOOKUP(A1622,Rotación!$A:$A,Rotación!$O:$O,0,0,-1),"")))),"")</f>
        <v>27662390</v>
      </c>
      <c r="J1622" s="13">
        <f>IFERROR(IF($F1622="ALTA",$D1622*0.94,
IF($F1622="MEDIA",$D1622*0.9,
IF($F1622="BAJA",$D1622*0.85,
IF($F1622="LIQUIDAR",_xlfn.XLOOKUP(A1622,Rotación!$A:$A,Rotación!$O:$O,0,0,-1),"")))),"")</f>
        <v>27662390</v>
      </c>
      <c r="K1622" s="13">
        <f>_xlfn.XLOOKUP(A1622,Rotación!$A:$A,Rotación!$P:$P,"",0,-1)</f>
        <v>20990000</v>
      </c>
      <c r="L1622" s="25">
        <f t="shared" si="104"/>
        <v>690000</v>
      </c>
      <c r="M1622" s="26">
        <f t="shared" si="105"/>
        <v>1.3626793103448276</v>
      </c>
      <c r="N1622" s="22" t="str">
        <f>IFERROR(VLOOKUP(A1622,'Base ATR'!$1:$1048576,2,0),"")</f>
        <v/>
      </c>
      <c r="O1622" s="23" t="str">
        <f t="shared" ca="1" si="106"/>
        <v/>
      </c>
      <c r="P1622" t="str">
        <f t="shared" si="107"/>
        <v/>
      </c>
      <c r="Q1622" s="13"/>
      <c r="R1622" t="e">
        <f>VLOOKUP(A1622,FORMULA!A:A,1,0)</f>
        <v>#N/A</v>
      </c>
    </row>
    <row r="1623" spans="1:18" x14ac:dyDescent="0.3">
      <c r="A1623" s="13" t="s">
        <v>4147</v>
      </c>
      <c r="B1623" s="13" t="str">
        <f>IFERROR(VLOOKUP(A1623,'Base ATP'!$1:$1048576,3,0),"")</f>
        <v>PEUGEOT</v>
      </c>
      <c r="C1623" s="28" t="str">
        <f>IFERROR(VLOOKUP(A1623,'Base ATP'!$1:$1048576,4,0),"")</f>
        <v>LANDTREK</v>
      </c>
      <c r="D1623" s="13" t="s">
        <v>10150</v>
      </c>
      <c r="E1623" s="13" t="str">
        <f>_xlfn.XLOOKUP(A1623,Rotación!$A:$A,Rotación!$O:$O,"",0,-1)</f>
        <v/>
      </c>
      <c r="F1623" s="13" t="e">
        <f>IF(_xlfn.XLOOKUP(A1623,Rotación!A:A,Rotación!K:K)&lt;=30,"ALTA",
IF(_xlfn.XLOOKUP(A1623,Rotación!A:A,Rotación!K:K)&lt;=60,"MEDIA",
IF(_xlfn.XLOOKUP(A1623,Rotación!A:A,Rotación!K:K)&lt;=90,"BAJA",
"LIQUIDAR")))</f>
        <v>#N/A</v>
      </c>
      <c r="G1623" s="13" t="str">
        <f>IFERROR(IF($F1623="ALTA",$D1623*1.03,
IF($F1623="MEDIA",$D1623*1,
IF($F1623="BAJA",$D1623*0.92,
IF($F1623="LIQUIDAR",_xlfn.XLOOKUP(A1623,Rotación!$A:$A,Rotación!$O:$O,0,0,-1),"")))),"")</f>
        <v/>
      </c>
      <c r="H1623" s="13" t="str">
        <f>IFERROR(IF($F1623="ALTA",$D1623*1,
IF($F1623="MEDIA",$D1623*0.97,
IF($F1623="BAJA",$D1623*0.9,
IF($F1623="LIQUIDAR",_xlfn.XLOOKUP(A1623,Rotación!$A:$A,Rotación!$O:$O,0,0,-1),"")))),"")</f>
        <v/>
      </c>
      <c r="I1623" s="13" t="str">
        <f>IFERROR(IF($F1623="ALTA",$D1623*0.97,
IF($F1623="MEDIA",$D1623*0.94,
IF($F1623="BAJA",$D1623*0.87,
IF($F1623="LIQUIDAR",_xlfn.XLOOKUP(A1623,Rotación!$A:$A,Rotación!$O:$O,0,0,-1),"")))),"")</f>
        <v/>
      </c>
      <c r="J1623" s="13" t="str">
        <f>IFERROR(IF($F1623="ALTA",$D1623*0.94,
IF($F1623="MEDIA",$D1623*0.9,
IF($F1623="BAJA",$D1623*0.85,
IF($F1623="LIQUIDAR",_xlfn.XLOOKUP(A1623,Rotación!$A:$A,Rotación!$O:$O,0,0,-1),"")))),"")</f>
        <v/>
      </c>
      <c r="K1623" s="13" t="str">
        <f>_xlfn.XLOOKUP(A1623,Rotación!$A:$A,Rotación!$P:$P,"",0,-1)</f>
        <v/>
      </c>
      <c r="L1623" s="25" t="e">
        <f t="shared" si="104"/>
        <v>#VALUE!</v>
      </c>
      <c r="M1623" s="26" t="e">
        <f t="shared" si="105"/>
        <v>#VALUE!</v>
      </c>
      <c r="N1623" s="22" t="str">
        <f>IFERROR(VLOOKUP(A1623,'Base ATR'!$1:$1048576,2,0),"")</f>
        <v/>
      </c>
      <c r="O1623" s="23" t="str">
        <f t="shared" ca="1" si="106"/>
        <v/>
      </c>
      <c r="P1623" t="str">
        <f t="shared" si="107"/>
        <v/>
      </c>
      <c r="Q1623" s="13"/>
      <c r="R1623" t="e">
        <f>VLOOKUP(A1623,FORMULA!A:A,1,0)</f>
        <v>#N/A</v>
      </c>
    </row>
    <row r="1624" spans="1:18" x14ac:dyDescent="0.3">
      <c r="A1624" s="13" t="s">
        <v>10343</v>
      </c>
      <c r="B1624" s="13" t="str">
        <f>IFERROR(VLOOKUP(A1624,'Base ATP'!$1:$1048576,3,0),"")</f>
        <v>RAM</v>
      </c>
      <c r="C1624" s="28">
        <f>IFERROR(VLOOKUP(A1624,'Base ATP'!$1:$1048576,4,0),"")</f>
        <v>1000</v>
      </c>
      <c r="D1624" s="24">
        <v>15700000</v>
      </c>
      <c r="E1624" s="13" t="str">
        <f>_xlfn.XLOOKUP(A1624,Rotación!$A:$A,Rotación!$O:$O,"",0,-1)</f>
        <v/>
      </c>
      <c r="F1624" s="13" t="e">
        <f>IF(_xlfn.XLOOKUP(A1624,Rotación!A:A,Rotación!K:K)&lt;=30,"ALTA",
IF(_xlfn.XLOOKUP(A1624,Rotación!A:A,Rotación!K:K)&lt;=60,"MEDIA",
IF(_xlfn.XLOOKUP(A1624,Rotación!A:A,Rotación!K:K)&lt;=90,"BAJA",
"LIQUIDAR")))</f>
        <v>#N/A</v>
      </c>
      <c r="G1624" s="13" t="str">
        <f>IFERROR(IF($F1624="ALTA",$D1624*1.03,
IF($F1624="MEDIA",$D1624*1,
IF($F1624="BAJA",$D1624*0.92,
IF($F1624="LIQUIDAR",_xlfn.XLOOKUP(A1624,Rotación!$A:$A,Rotación!$O:$O,0,0,-1),"")))),"")</f>
        <v/>
      </c>
      <c r="H1624" s="13" t="str">
        <f>IFERROR(IF($F1624="ALTA",$D1624*1,
IF($F1624="MEDIA",$D1624*0.97,
IF($F1624="BAJA",$D1624*0.9,
IF($F1624="LIQUIDAR",_xlfn.XLOOKUP(A1624,Rotación!$A:$A,Rotación!$O:$O,0,0,-1),"")))),"")</f>
        <v/>
      </c>
      <c r="I1624" s="13" t="str">
        <f>IFERROR(IF($F1624="ALTA",$D1624*0.97,
IF($F1624="MEDIA",$D1624*0.94,
IF($F1624="BAJA",$D1624*0.87,
IF($F1624="LIQUIDAR",_xlfn.XLOOKUP(A1624,Rotación!$A:$A,Rotación!$O:$O,0,0,-1),"")))),"")</f>
        <v/>
      </c>
      <c r="J1624" s="13" t="str">
        <f>IFERROR(IF($F1624="ALTA",$D1624*0.94,
IF($F1624="MEDIA",$D1624*0.9,
IF($F1624="BAJA",$D1624*0.85,
IF($F1624="LIQUIDAR",_xlfn.XLOOKUP(A1624,Rotación!$A:$A,Rotación!$O:$O,0,0,-1),"")))),"")</f>
        <v/>
      </c>
      <c r="K1624" s="13" t="str">
        <f>_xlfn.XLOOKUP(A1624,Rotación!$A:$A,Rotación!$P:$P,"",0,-1)</f>
        <v/>
      </c>
      <c r="L1624" s="25" t="e">
        <f t="shared" ref="L1624" si="108">K1624-D1624</f>
        <v>#VALUE!</v>
      </c>
      <c r="M1624" s="26" t="e">
        <f t="shared" ref="M1624" si="109">E1624/D1624</f>
        <v>#VALUE!</v>
      </c>
      <c r="N1624" s="22">
        <f>IFERROR(VLOOKUP(A1624,'Base ATR'!$1:$1048576,2,0),"")</f>
        <v>46197.418055555558</v>
      </c>
      <c r="O1624" s="23">
        <f t="shared" ca="1" si="106"/>
        <v>28.581944444442343</v>
      </c>
      <c r="P1624" t="str">
        <f t="shared" si="107"/>
        <v>SOBRE MERCADO</v>
      </c>
      <c r="Q1624" s="13"/>
    </row>
    <row r="1625" spans="1:18" x14ac:dyDescent="0.3">
      <c r="A1625" s="13" t="s">
        <v>10524</v>
      </c>
      <c r="B1625" s="13" t="str">
        <f>IFERROR(VLOOKUP(A1625,'Base ATP'!$1:$1048576,3,0),"")</f>
        <v/>
      </c>
      <c r="C1625" s="28" t="str">
        <f>IFERROR(VLOOKUP(A1625,'Base ATP'!$1:$1048576,4,0),"")</f>
        <v/>
      </c>
      <c r="E1625" s="13">
        <f>_xlfn.XLOOKUP(A1625,Rotación!$A:$A,Rotación!$O:$O,"",0,-1)</f>
        <v>24803491</v>
      </c>
      <c r="F1625" s="13" t="str">
        <f>IF(_xlfn.XLOOKUP(A1625,Rotación!A:A,Rotación!K:K)&lt;=30,"ALTA",
IF(_xlfn.XLOOKUP(A1625,Rotación!A:A,Rotación!K:K)&lt;=60,"MEDIA",
IF(_xlfn.XLOOKUP(A1625,Rotación!A:A,Rotación!K:K)&lt;=90,"BAJA",
"LIQUIDAR")))</f>
        <v>LIQUIDAR</v>
      </c>
      <c r="G1625" s="13">
        <f>IFERROR(IF($F1625="ALTA",$D1625*1.03,
IF($F1625="MEDIA",$D1625*1,
IF($F1625="BAJA",$D1625*0.92,
IF($F1625="LIQUIDAR",_xlfn.XLOOKUP(A1625,Rotación!$A:$A,Rotación!$O:$O,0,0,-1),"")))),"")</f>
        <v>24803491</v>
      </c>
      <c r="H1625" s="13">
        <f>IFERROR(IF($F1625="ALTA",$D1625*1,
IF($F1625="MEDIA",$D1625*0.97,
IF($F1625="BAJA",$D1625*0.9,
IF($F1625="LIQUIDAR",_xlfn.XLOOKUP(A1625,Rotación!$A:$A,Rotación!$O:$O,0,0,-1),"")))),"")</f>
        <v>24803491</v>
      </c>
      <c r="I1625" s="13">
        <f>IFERROR(IF($F1625="ALTA",$D1625*0.97,
IF($F1625="MEDIA",$D1625*0.94,
IF($F1625="BAJA",$D1625*0.87,
IF($F1625="LIQUIDAR",_xlfn.XLOOKUP(A1625,Rotación!$A:$A,Rotación!$O:$O,0,0,-1),"")))),"")</f>
        <v>24803491</v>
      </c>
      <c r="J1625" s="13">
        <f>IFERROR(IF($F1625="ALTA",$D1625*0.94,
IF($F1625="MEDIA",$D1625*0.9,
IF($F1625="BAJA",$D1625*0.85,
IF($F1625="LIQUIDAR",_xlfn.XLOOKUP(A1625,Rotación!$A:$A,Rotación!$O:$O,0,0,-1),"")))),"")</f>
        <v>24803491</v>
      </c>
      <c r="K1625" s="13">
        <f>_xlfn.XLOOKUP(A1625,Rotación!$A:$A,Rotación!$P:$P,"",0,-1)</f>
        <v>27386555</v>
      </c>
      <c r="L1625" s="25">
        <f t="shared" ref="L1625:L1631" si="110">K1625-D1625</f>
        <v>27386555</v>
      </c>
      <c r="M1625" s="26" t="e">
        <f t="shared" ref="M1625:M1631" si="111">E1625/D1625</f>
        <v>#DIV/0!</v>
      </c>
      <c r="N1625" s="22" t="str">
        <f>IFERROR(VLOOKUP(A1625,'Base ATR'!$1:$1048576,2,0),"")</f>
        <v/>
      </c>
      <c r="O1625" s="23" t="str">
        <f t="shared" ca="1" si="106"/>
        <v/>
      </c>
      <c r="P1625" t="str">
        <f t="shared" si="107"/>
        <v/>
      </c>
      <c r="Q1625" s="13"/>
    </row>
    <row r="1626" spans="1:18" x14ac:dyDescent="0.3">
      <c r="A1626" s="13" t="s">
        <v>362</v>
      </c>
      <c r="B1626" s="13" t="str">
        <f>IFERROR(VLOOKUP(A1626,'Base ATP'!$1:$1048576,3,0),"")</f>
        <v>PEUGEOT</v>
      </c>
      <c r="C1626" s="28">
        <f>IFERROR(VLOOKUP(A1626,'Base ATP'!$1:$1048576,4,0),"")</f>
        <v>3008</v>
      </c>
      <c r="D1626" s="24">
        <v>22800000</v>
      </c>
      <c r="E1626" s="13">
        <f>_xlfn.XLOOKUP(A1626,Rotación!$A:$A,Rotación!$O:$O,"",0,-1)</f>
        <v>27093205</v>
      </c>
      <c r="F1626" s="13" t="str">
        <f>IF(_xlfn.XLOOKUP(A1626,Rotación!A:A,Rotación!K:K)&lt;=30,"ALTA",
IF(_xlfn.XLOOKUP(A1626,Rotación!A:A,Rotación!K:K)&lt;=60,"MEDIA",
IF(_xlfn.XLOOKUP(A1626,Rotación!A:A,Rotación!K:K)&lt;=90,"BAJA",
"LIQUIDAR")))</f>
        <v>LIQUIDAR</v>
      </c>
      <c r="G1626" s="13">
        <f>IFERROR(IF($F1626="ALTA",$D1626*1.03,
IF($F1626="MEDIA",$D1626*1,
IF($F1626="BAJA",$D1626*0.92,
IF($F1626="LIQUIDAR",_xlfn.XLOOKUP(A1626,Rotación!$A:$A,Rotación!$O:$O,0,0,-1),"")))),"")</f>
        <v>27093205</v>
      </c>
      <c r="H1626" s="13">
        <f>IFERROR(IF($F1626="ALTA",$D1626*1,
IF($F1626="MEDIA",$D1626*0.97,
IF($F1626="BAJA",$D1626*0.9,
IF($F1626="LIQUIDAR",_xlfn.XLOOKUP(A1626,Rotación!$A:$A,Rotación!$O:$O,0,0,-1),"")))),"")</f>
        <v>27093205</v>
      </c>
      <c r="I1626" s="13">
        <f>IFERROR(IF($F1626="ALTA",$D1626*0.97,
IF($F1626="MEDIA",$D1626*0.94,
IF($F1626="BAJA",$D1626*0.87,
IF($F1626="LIQUIDAR",_xlfn.XLOOKUP(A1626,Rotación!$A:$A,Rotación!$O:$O,0,0,-1),"")))),"")</f>
        <v>27093205</v>
      </c>
      <c r="J1626" s="13">
        <f>IFERROR(IF($F1626="ALTA",$D1626*0.94,
IF($F1626="MEDIA",$D1626*0.9,
IF($F1626="BAJA",$D1626*0.85,
IF($F1626="LIQUIDAR",_xlfn.XLOOKUP(A1626,Rotación!$A:$A,Rotación!$O:$O,0,0,-1),"")))),"")</f>
        <v>27093205</v>
      </c>
      <c r="K1626" s="13">
        <f>_xlfn.XLOOKUP(A1626,Rotación!$A:$A,Rotación!$P:$P,"",0,-1)</f>
        <v>25990000</v>
      </c>
      <c r="L1626" s="25">
        <f t="shared" si="110"/>
        <v>3190000</v>
      </c>
      <c r="M1626" s="26">
        <f t="shared" si="111"/>
        <v>1.1882984649122807</v>
      </c>
      <c r="N1626" s="22" t="str">
        <f>IFERROR(VLOOKUP(A1626,'Base ATR'!$1:$1048576,2,0),"")</f>
        <v/>
      </c>
      <c r="O1626" s="23" t="str">
        <f t="shared" ca="1" si="106"/>
        <v/>
      </c>
      <c r="P1626" t="str">
        <f t="shared" si="107"/>
        <v/>
      </c>
      <c r="Q1626" s="13"/>
    </row>
    <row r="1627" spans="1:18" x14ac:dyDescent="0.3">
      <c r="A1627" s="13" t="s">
        <v>10173</v>
      </c>
      <c r="B1627" s="13" t="str">
        <f>IFERROR(VLOOKUP(A1627,'Base ATP'!$1:$1048576,3,0),"")</f>
        <v>FORD</v>
      </c>
      <c r="C1627" s="28" t="str">
        <f>IFERROR(VLOOKUP(A1627,'Base ATP'!$1:$1048576,4,0),"")</f>
        <v>NEW EXPLORER</v>
      </c>
      <c r="D1627" s="24">
        <v>37800000</v>
      </c>
      <c r="E1627" s="13">
        <f>_xlfn.XLOOKUP(A1627,Rotación!$A:$A,Rotación!$O:$O,"",0,-1)</f>
        <v>30579240</v>
      </c>
      <c r="F1627" s="13" t="str">
        <f>IF(_xlfn.XLOOKUP(A1627,Rotación!A:A,Rotación!K:K)&lt;=30,"ALTA",
IF(_xlfn.XLOOKUP(A1627,Rotación!A:A,Rotación!K:K)&lt;=60,"MEDIA",
IF(_xlfn.XLOOKUP(A1627,Rotación!A:A,Rotación!K:K)&lt;=90,"BAJA",
"LIQUIDAR")))</f>
        <v>MEDIA</v>
      </c>
      <c r="G1627" s="13">
        <f>IFERROR(IF($F1627="ALTA",$D1627*1.03,
IF($F1627="MEDIA",$D1627*1,
IF($F1627="BAJA",$D1627*0.92,
IF($F1627="LIQUIDAR",_xlfn.XLOOKUP(A1627,Rotación!$A:$A,Rotación!$O:$O,0,0,-1),"")))),"")</f>
        <v>37800000</v>
      </c>
      <c r="H1627" s="13">
        <f>IFERROR(IF($F1627="ALTA",$D1627*1,
IF($F1627="MEDIA",$D1627*0.97,
IF($F1627="BAJA",$D1627*0.9,
IF($F1627="LIQUIDAR",_xlfn.XLOOKUP(A1627,Rotación!$A:$A,Rotación!$O:$O,0,0,-1),"")))),"")</f>
        <v>36666000</v>
      </c>
      <c r="I1627" s="13">
        <f>IFERROR(IF($F1627="ALTA",$D1627*0.97,
IF($F1627="MEDIA",$D1627*0.94,
IF($F1627="BAJA",$D1627*0.87,
IF($F1627="LIQUIDAR",_xlfn.XLOOKUP(A1627,Rotación!$A:$A,Rotación!$O:$O,0,0,-1),"")))),"")</f>
        <v>35532000</v>
      </c>
      <c r="J1627" s="13">
        <f>IFERROR(IF($F1627="ALTA",$D1627*0.94,
IF($F1627="MEDIA",$D1627*0.9,
IF($F1627="BAJA",$D1627*0.85,
IF($F1627="LIQUIDAR",_xlfn.XLOOKUP(A1627,Rotación!$A:$A,Rotación!$O:$O,0,0,-1),"")))),"")</f>
        <v>34020000</v>
      </c>
      <c r="K1627" s="13">
        <f>_xlfn.XLOOKUP(A1627,Rotación!$A:$A,Rotación!$P:$P,"",0,-1)</f>
        <v>36990000</v>
      </c>
      <c r="L1627" s="25">
        <f t="shared" si="110"/>
        <v>-810000</v>
      </c>
      <c r="M1627" s="26">
        <f t="shared" si="111"/>
        <v>0.80897460317460312</v>
      </c>
      <c r="N1627" s="22">
        <f>IFERROR(VLOOKUP(A1627,'Base ATR'!$1:$1048576,2,0),"")</f>
        <v>46190.456250000003</v>
      </c>
      <c r="O1627" s="23">
        <f t="shared" ca="1" si="106"/>
        <v>35.54374999999709</v>
      </c>
      <c r="P1627" t="str">
        <f t="shared" si="107"/>
        <v>BAJO MERCADO</v>
      </c>
      <c r="Q1627" s="13"/>
    </row>
    <row r="1628" spans="1:18" x14ac:dyDescent="0.3">
      <c r="A1628" s="13" t="s">
        <v>10163</v>
      </c>
      <c r="B1628" s="13" t="str">
        <f>IFERROR(VLOOKUP(A1628,'Base ATP'!$1:$1048576,3,0),"")</f>
        <v>FORD</v>
      </c>
      <c r="C1628" s="28" t="str">
        <f>IFERROR(VLOOKUP(A1628,'Base ATP'!$1:$1048576,4,0),"")</f>
        <v>NUEVA TERRITORY</v>
      </c>
      <c r="D1628" s="24">
        <v>14500000</v>
      </c>
      <c r="E1628" s="13">
        <f>_xlfn.XLOOKUP(A1628,Rotación!$A:$A,Rotación!$O:$O,"",0,-1)</f>
        <v>12512240</v>
      </c>
      <c r="F1628" s="13" t="str">
        <f>IF(_xlfn.XLOOKUP(A1628,Rotación!A:A,Rotación!K:K)&lt;=30,"ALTA",
IF(_xlfn.XLOOKUP(A1628,Rotación!A:A,Rotación!K:K)&lt;=60,"MEDIA",
IF(_xlfn.XLOOKUP(A1628,Rotación!A:A,Rotación!K:K)&lt;=90,"BAJA",
"LIQUIDAR")))</f>
        <v>MEDIA</v>
      </c>
      <c r="G1628" s="13">
        <f>IFERROR(IF($F1628="ALTA",$D1628*1.03,
IF($F1628="MEDIA",$D1628*1,
IF($F1628="BAJA",$D1628*0.92,
IF($F1628="LIQUIDAR",_xlfn.XLOOKUP(A1628,Rotación!$A:$A,Rotación!$O:$O,0,0,-1),"")))),"")</f>
        <v>14500000</v>
      </c>
      <c r="H1628" s="13">
        <f>IFERROR(IF($F1628="ALTA",$D1628*1,
IF($F1628="MEDIA",$D1628*0.97,
IF($F1628="BAJA",$D1628*0.9,
IF($F1628="LIQUIDAR",_xlfn.XLOOKUP(A1628,Rotación!$A:$A,Rotación!$O:$O,0,0,-1),"")))),"")</f>
        <v>14065000</v>
      </c>
      <c r="I1628" s="13">
        <f>IFERROR(IF($F1628="ALTA",$D1628*0.97,
IF($F1628="MEDIA",$D1628*0.94,
IF($F1628="BAJA",$D1628*0.87,
IF($F1628="LIQUIDAR",_xlfn.XLOOKUP(A1628,Rotación!$A:$A,Rotación!$O:$O,0,0,-1),"")))),"")</f>
        <v>13630000</v>
      </c>
      <c r="J1628" s="13">
        <f>IFERROR(IF($F1628="ALTA",$D1628*0.94,
IF($F1628="MEDIA",$D1628*0.9,
IF($F1628="BAJA",$D1628*0.85,
IF($F1628="LIQUIDAR",_xlfn.XLOOKUP(A1628,Rotación!$A:$A,Rotación!$O:$O,0,0,-1),"")))),"")</f>
        <v>13050000</v>
      </c>
      <c r="K1628" s="13">
        <f>_xlfn.XLOOKUP(A1628,Rotación!$A:$A,Rotación!$P:$P,"",0,-1)</f>
        <v>14490000</v>
      </c>
      <c r="L1628" s="25">
        <f t="shared" si="110"/>
        <v>-10000</v>
      </c>
      <c r="M1628" s="26">
        <f t="shared" si="111"/>
        <v>0.86291310344827588</v>
      </c>
      <c r="N1628" s="22">
        <f>IFERROR(VLOOKUP(A1628,'Base ATR'!$1:$1048576,2,0),"")</f>
        <v>46191.463888888888</v>
      </c>
      <c r="O1628" s="23">
        <f t="shared" ca="1" si="106"/>
        <v>34.536111111112405</v>
      </c>
      <c r="P1628" t="str">
        <f t="shared" si="107"/>
        <v>BAJO MERCADO</v>
      </c>
      <c r="Q1628" s="13"/>
    </row>
    <row r="1629" spans="1:18" x14ac:dyDescent="0.3">
      <c r="A1629" s="13" t="s">
        <v>1248</v>
      </c>
      <c r="B1629" s="13" t="str">
        <f>IFERROR(VLOOKUP(A1629,'Base ATP'!$1:$1048576,3,0),"")</f>
        <v>PEUGEOT</v>
      </c>
      <c r="C1629" s="28">
        <f>IFERROR(VLOOKUP(A1629,'Base ATP'!$1:$1048576,4,0),"")</f>
        <v>5008</v>
      </c>
      <c r="D1629" s="24">
        <v>16400000</v>
      </c>
      <c r="E1629" s="13" t="str">
        <f>_xlfn.XLOOKUP(A1629,Rotación!$A:$A,Rotación!$O:$O,"",0,-1)</f>
        <v/>
      </c>
      <c r="F1629" s="13" t="e">
        <f>IF(_xlfn.XLOOKUP(A1629,Rotación!A:A,Rotación!K:K)&lt;=30,"ALTA",
IF(_xlfn.XLOOKUP(A1629,Rotación!A:A,Rotación!K:K)&lt;=60,"MEDIA",
IF(_xlfn.XLOOKUP(A1629,Rotación!A:A,Rotación!K:K)&lt;=90,"BAJA",
"LIQUIDAR")))</f>
        <v>#N/A</v>
      </c>
      <c r="G1629" s="13" t="str">
        <f>IFERROR(IF($F1629="ALTA",$D1629*1.03,
IF($F1629="MEDIA",$D1629*1,
IF($F1629="BAJA",$D1629*0.92,
IF($F1629="LIQUIDAR",_xlfn.XLOOKUP(A1629,Rotación!$A:$A,Rotación!$O:$O,0,0,-1),"")))),"")</f>
        <v/>
      </c>
      <c r="H1629" s="13" t="str">
        <f>IFERROR(IF($F1629="ALTA",$D1629*1,
IF($F1629="MEDIA",$D1629*0.97,
IF($F1629="BAJA",$D1629*0.9,
IF($F1629="LIQUIDAR",_xlfn.XLOOKUP(A1629,Rotación!$A:$A,Rotación!$O:$O,0,0,-1),"")))),"")</f>
        <v/>
      </c>
      <c r="I1629" s="13" t="str">
        <f>IFERROR(IF($F1629="ALTA",$D1629*0.97,
IF($F1629="MEDIA",$D1629*0.94,
IF($F1629="BAJA",$D1629*0.87,
IF($F1629="LIQUIDAR",_xlfn.XLOOKUP(A1629,Rotación!$A:$A,Rotación!$O:$O,0,0,-1),"")))),"")</f>
        <v/>
      </c>
      <c r="J1629" s="13" t="str">
        <f>IFERROR(IF($F1629="ALTA",$D1629*0.94,
IF($F1629="MEDIA",$D1629*0.9,
IF($F1629="BAJA",$D1629*0.85,
IF($F1629="LIQUIDAR",_xlfn.XLOOKUP(A1629,Rotación!$A:$A,Rotación!$O:$O,0,0,-1),"")))),"")</f>
        <v/>
      </c>
      <c r="K1629" s="13" t="str">
        <f>_xlfn.XLOOKUP(A1629,Rotación!$A:$A,Rotación!$P:$P,"",0,-1)</f>
        <v/>
      </c>
      <c r="L1629" s="25" t="e">
        <f t="shared" si="110"/>
        <v>#VALUE!</v>
      </c>
      <c r="M1629" s="26" t="e">
        <f t="shared" si="111"/>
        <v>#VALUE!</v>
      </c>
      <c r="N1629" s="22">
        <f>IFERROR(VLOOKUP(A1629,'Base ATR'!$1:$1048576,2,0),"")</f>
        <v>45533.546527777777</v>
      </c>
      <c r="O1629" s="23">
        <f t="shared" ca="1" si="106"/>
        <v>692.45347222222335</v>
      </c>
      <c r="P1629" t="str">
        <f t="shared" si="107"/>
        <v>SOBRE MERCADO</v>
      </c>
      <c r="Q1629" s="13"/>
    </row>
    <row r="1630" spans="1:18" x14ac:dyDescent="0.3">
      <c r="A1630" s="13" t="s">
        <v>10171</v>
      </c>
      <c r="B1630" s="13" t="str">
        <f>IFERROR(VLOOKUP(A1630,'Base ATP'!$1:$1048576,3,0),"")</f>
        <v>SUZUKI</v>
      </c>
      <c r="C1630" s="28" t="str">
        <f>IFERROR(VLOOKUP(A1630,'Base ATP'!$1:$1048576,4,0),"")</f>
        <v>JIMNY</v>
      </c>
      <c r="D1630" s="24">
        <v>18000000</v>
      </c>
      <c r="E1630" s="13">
        <f>_xlfn.XLOOKUP(A1630,Rotación!$A:$A,Rotación!$O:$O,"",0,-1)</f>
        <v>15354240</v>
      </c>
      <c r="F1630" s="13" t="str">
        <f>IF(_xlfn.XLOOKUP(A1630,Rotación!A:A,Rotación!K:K)&lt;=30,"ALTA",
IF(_xlfn.XLOOKUP(A1630,Rotación!A:A,Rotación!K:K)&lt;=60,"MEDIA",
IF(_xlfn.XLOOKUP(A1630,Rotación!A:A,Rotación!K:K)&lt;=90,"BAJA",
"LIQUIDAR")))</f>
        <v>ALTA</v>
      </c>
      <c r="G1630" s="13">
        <f>IFERROR(IF($F1630="ALTA",$D1630*1.03,
IF($F1630="MEDIA",$D1630*1,
IF($F1630="BAJA",$D1630*0.92,
IF($F1630="LIQUIDAR",_xlfn.XLOOKUP(A1630,Rotación!$A:$A,Rotación!$O:$O,0,0,-1),"")))),"")</f>
        <v>18540000</v>
      </c>
      <c r="H1630" s="13">
        <f>IFERROR(IF($F1630="ALTA",$D1630*1,
IF($F1630="MEDIA",$D1630*0.97,
IF($F1630="BAJA",$D1630*0.9,
IF($F1630="LIQUIDAR",_xlfn.XLOOKUP(A1630,Rotación!$A:$A,Rotación!$O:$O,0,0,-1),"")))),"")</f>
        <v>18000000</v>
      </c>
      <c r="I1630" s="13">
        <f>IFERROR(IF($F1630="ALTA",$D1630*0.97,
IF($F1630="MEDIA",$D1630*0.94,
IF($F1630="BAJA",$D1630*0.87,
IF($F1630="LIQUIDAR",_xlfn.XLOOKUP(A1630,Rotación!$A:$A,Rotación!$O:$O,0,0,-1),"")))),"")</f>
        <v>17460000</v>
      </c>
      <c r="J1630" s="13">
        <f>IFERROR(IF($F1630="ALTA",$D1630*0.94,
IF($F1630="MEDIA",$D1630*0.9,
IF($F1630="BAJA",$D1630*0.85,
IF($F1630="LIQUIDAR",_xlfn.XLOOKUP(A1630,Rotación!$A:$A,Rotación!$O:$O,0,0,-1),"")))),"")</f>
        <v>16920000</v>
      </c>
      <c r="K1630" s="13">
        <f>_xlfn.XLOOKUP(A1630,Rotación!$A:$A,Rotación!$P:$P,"",0,-1)</f>
        <v>17990000</v>
      </c>
      <c r="L1630" s="25">
        <f t="shared" si="110"/>
        <v>-10000</v>
      </c>
      <c r="M1630" s="26">
        <f t="shared" si="111"/>
        <v>0.85301333333333329</v>
      </c>
      <c r="N1630" s="22">
        <f>IFERROR(VLOOKUP(A1630,'Base ATR'!$1:$1048576,2,0),"")</f>
        <v>46195.456250000003</v>
      </c>
      <c r="O1630" s="23">
        <f t="shared" ca="1" si="106"/>
        <v>30.54374999999709</v>
      </c>
      <c r="P1630" t="str">
        <f t="shared" si="107"/>
        <v>BAJO MERCADO</v>
      </c>
      <c r="Q1630" s="13"/>
    </row>
    <row r="1631" spans="1:18" x14ac:dyDescent="0.3">
      <c r="A1631" s="13" t="s">
        <v>10166</v>
      </c>
      <c r="B1631" s="13" t="str">
        <f>IFERROR(VLOOKUP(A1631,'Base ATP'!$1:$1048576,3,0),"")</f>
        <v>OMODA</v>
      </c>
      <c r="C1631" s="28" t="str">
        <f>IFERROR(VLOOKUP(A1631,'Base ATP'!$1:$1048576,4,0),"")</f>
        <v>C5</v>
      </c>
      <c r="D1631" s="24">
        <v>12100000</v>
      </c>
      <c r="E1631" s="13">
        <f>_xlfn.XLOOKUP(A1631,Rotación!$A:$A,Rotación!$O:$O,"",0,-1)</f>
        <v>10279240</v>
      </c>
      <c r="F1631" s="13" t="str">
        <f>IF(_xlfn.XLOOKUP(A1631,Rotación!A:A,Rotación!K:K)&lt;=30,"ALTA",
IF(_xlfn.XLOOKUP(A1631,Rotación!A:A,Rotación!K:K)&lt;=60,"MEDIA",
IF(_xlfn.XLOOKUP(A1631,Rotación!A:A,Rotación!K:K)&lt;=90,"BAJA",
"LIQUIDAR")))</f>
        <v>ALTA</v>
      </c>
      <c r="G1631" s="13">
        <f>IFERROR(IF($F1631="ALTA",$D1631*1.03,
IF($F1631="MEDIA",$D1631*1,
IF($F1631="BAJA",$D1631*0.92,
IF($F1631="LIQUIDAR",_xlfn.XLOOKUP(A1631,Rotación!$A:$A,Rotación!$O:$O,0,0,-1),"")))),"")</f>
        <v>12463000</v>
      </c>
      <c r="H1631" s="13">
        <f>IFERROR(IF($F1631="ALTA",$D1631*1,
IF($F1631="MEDIA",$D1631*0.97,
IF($F1631="BAJA",$D1631*0.9,
IF($F1631="LIQUIDAR",_xlfn.XLOOKUP(A1631,Rotación!$A:$A,Rotación!$O:$O,0,0,-1),"")))),"")</f>
        <v>12100000</v>
      </c>
      <c r="I1631" s="13">
        <f>IFERROR(IF($F1631="ALTA",$D1631*0.97,
IF($F1631="MEDIA",$D1631*0.94,
IF($F1631="BAJA",$D1631*0.87,
IF($F1631="LIQUIDAR",_xlfn.XLOOKUP(A1631,Rotación!$A:$A,Rotación!$O:$O,0,0,-1),"")))),"")</f>
        <v>11737000</v>
      </c>
      <c r="J1631" s="13">
        <f>IFERROR(IF($F1631="ALTA",$D1631*0.94,
IF($F1631="MEDIA",$D1631*0.9,
IF($F1631="BAJA",$D1631*0.85,
IF($F1631="LIQUIDAR",_xlfn.XLOOKUP(A1631,Rotación!$A:$A,Rotación!$O:$O,0,0,-1),"")))),"")</f>
        <v>11374000</v>
      </c>
      <c r="K1631" s="13">
        <f>_xlfn.XLOOKUP(A1631,Rotación!$A:$A,Rotación!$P:$P,"",0,-1)</f>
        <v>12190000</v>
      </c>
      <c r="L1631" s="25">
        <f t="shared" si="110"/>
        <v>90000</v>
      </c>
      <c r="M1631" s="26">
        <f t="shared" si="111"/>
        <v>0.84952396694214871</v>
      </c>
      <c r="N1631" s="22">
        <f>IFERROR(VLOOKUP(A1631,'Base ATR'!$1:$1048576,2,0),"")</f>
        <v>46196.450694444444</v>
      </c>
      <c r="O1631" s="23">
        <f t="shared" ca="1" si="106"/>
        <v>29.549305555556202</v>
      </c>
      <c r="P1631" t="str">
        <f t="shared" si="107"/>
        <v>SOBRE MERCADO</v>
      </c>
      <c r="Q1631" s="13"/>
    </row>
    <row r="1632" spans="1:18" x14ac:dyDescent="0.3">
      <c r="A1632" t="s">
        <v>10549</v>
      </c>
      <c r="B1632" s="13" t="str">
        <f>IFERROR(VLOOKUP(A1632,'Base ATP'!$1:$1048576,3,0),"")</f>
        <v>KIA</v>
      </c>
      <c r="C1632" s="28" t="str">
        <f>IFERROR(VLOOKUP(A1632,'Base ATP'!$1:$1048576,4,0),"")</f>
        <v>SPORTAGE</v>
      </c>
      <c r="D1632">
        <v>11700000</v>
      </c>
      <c r="E1632" s="13">
        <v>9000000</v>
      </c>
      <c r="F1632" t="s">
        <v>4033</v>
      </c>
      <c r="G1632" s="13">
        <f>IFERROR(IF($F1632="ALTA",$D1632*1.03,
IF($F1632="MEDIA",$D1632*1,
IF($F1632="BAJA",$D1632*0.92,
IF($F1632="LIQUIDAR",_xlfn.XLOOKUP(A1632,Rotación!$A:$A,Rotación!$O:$O,0,0,-1),"")))),"")</f>
        <v>11700000</v>
      </c>
      <c r="H1632" s="13">
        <f>IFERROR(IF($F1632="ALTA",$D1632*1,
IF($F1632="MEDIA",$D1632*0.97,
IF($F1632="BAJA",$D1632*0.9,
IF($F1632="LIQUIDAR",_xlfn.XLOOKUP(A1632,Rotación!$A:$A,Rotación!$O:$O,0,0,-1),"")))),"")</f>
        <v>11349000</v>
      </c>
      <c r="I1632" s="13">
        <f>IFERROR(IF($F1632="ALTA",$D1632*0.97,
IF($F1632="MEDIA",$D1632*0.94,
IF($F1632="BAJA",$D1632*0.87,
IF($F1632="LIQUIDAR",_xlfn.XLOOKUP(A1632,Rotación!$A:$A,Rotación!$O:$O,0,0,-1),"")))),"")</f>
        <v>10998000</v>
      </c>
      <c r="J1632" s="13">
        <f>IFERROR(IF($F1632="ALTA",$D1632*0.94,
IF($F1632="MEDIA",$D1632*0.9,
IF($F1632="BAJA",$D1632*0.85,
IF($F1632="LIQUIDAR",_xlfn.XLOOKUP(A1632,Rotación!$A:$A,Rotación!$O:$O,0,0,-1),"")))),"")</f>
        <v>10530000</v>
      </c>
      <c r="K1632" s="13" t="str">
        <f>_xlfn.XLOOKUP(A1632,Rotación!$A:$A,Rotación!$P:$P,"",0,-1)</f>
        <v/>
      </c>
      <c r="L1632" s="25" t="e">
        <f t="shared" ref="L1632:L1695" si="112">K1632-D1632</f>
        <v>#VALUE!</v>
      </c>
      <c r="M1632" s="26">
        <f t="shared" ref="M1632:M1695" si="113">E1632/D1632</f>
        <v>0.76923076923076927</v>
      </c>
      <c r="N1632" s="22" t="str">
        <f>IFERROR(VLOOKUP(A1632,'Base ATR'!$1:$1048576,2,0),"")</f>
        <v/>
      </c>
      <c r="O1632" s="23" t="str">
        <f t="shared" ref="O1632:O1695" ca="1" si="114">IF(N1632="","",TODAY()-N1632)</f>
        <v/>
      </c>
      <c r="P1632" t="str">
        <f t="shared" ref="P1632:P1695" si="115">IF(N1632="", "", IF(K1632 &gt; D1632, "SOBRE MERCADO", IF(K1632 &lt; D1632, "BAJO MERCADO", "ALINEADO")))</f>
        <v/>
      </c>
    </row>
    <row r="1633" spans="1:16" x14ac:dyDescent="0.3">
      <c r="A1633" t="s">
        <v>5272</v>
      </c>
      <c r="B1633" s="13" t="str">
        <f>IFERROR(VLOOKUP(A1633,'Base ATP'!$1:$1048576,3,0),"")</f>
        <v>MAZDA</v>
      </c>
      <c r="C1633" s="28" t="str">
        <f>IFERROR(VLOOKUP(A1633,'Base ATP'!$1:$1048576,4,0),"")</f>
        <v>CX-5</v>
      </c>
      <c r="D1633">
        <v>15700000</v>
      </c>
      <c r="E1633" s="13">
        <v>13500000</v>
      </c>
      <c r="F1633" t="s">
        <v>4033</v>
      </c>
      <c r="G1633" s="13">
        <f>IFERROR(IF($F1633="ALTA",$D1633*1.03,
IF($F1633="MEDIA",$D1633*1,
IF($F1633="BAJA",$D1633*0.92,
IF($F1633="LIQUIDAR",_xlfn.XLOOKUP(A1633,Rotación!$A:$A,Rotación!$O:$O,0,0,-1),"")))),"")</f>
        <v>15700000</v>
      </c>
      <c r="H1633" s="13">
        <f>IFERROR(IF($F1633="ALTA",$D1633*1,
IF($F1633="MEDIA",$D1633*0.97,
IF($F1633="BAJA",$D1633*0.9,
IF($F1633="LIQUIDAR",_xlfn.XLOOKUP(A1633,Rotación!$A:$A,Rotación!$O:$O,0,0,-1),"")))),"")</f>
        <v>15229000</v>
      </c>
      <c r="I1633" s="13">
        <f>IFERROR(IF($F1633="ALTA",$D1633*0.97,
IF($F1633="MEDIA",$D1633*0.94,
IF($F1633="BAJA",$D1633*0.87,
IF($F1633="LIQUIDAR",_xlfn.XLOOKUP(A1633,Rotación!$A:$A,Rotación!$O:$O,0,0,-1),"")))),"")</f>
        <v>14758000</v>
      </c>
      <c r="J1633" s="13">
        <f>IFERROR(IF($F1633="ALTA",$D1633*0.94,
IF($F1633="MEDIA",$D1633*0.9,
IF($F1633="BAJA",$D1633*0.85,
IF($F1633="LIQUIDAR",_xlfn.XLOOKUP(A1633,Rotación!$A:$A,Rotación!$O:$O,0,0,-1),"")))),"")</f>
        <v>14130000</v>
      </c>
      <c r="K1633" s="13" t="str">
        <f>_xlfn.XLOOKUP(A1633,Rotación!$A:$A,Rotación!$P:$P,"",0,-1)</f>
        <v/>
      </c>
      <c r="L1633" s="25" t="e">
        <f t="shared" si="112"/>
        <v>#VALUE!</v>
      </c>
      <c r="M1633" s="26">
        <f t="shared" si="113"/>
        <v>0.85987261146496818</v>
      </c>
      <c r="N1633" s="22" t="str">
        <f>IFERROR(VLOOKUP(A1633,'Base ATR'!$1:$1048576,2,0),"")</f>
        <v/>
      </c>
      <c r="O1633" s="23" t="str">
        <f t="shared" ca="1" si="114"/>
        <v/>
      </c>
      <c r="P1633" t="str">
        <f t="shared" si="115"/>
        <v/>
      </c>
    </row>
    <row r="1634" spans="1:16" x14ac:dyDescent="0.3">
      <c r="A1634" t="s">
        <v>10554</v>
      </c>
      <c r="B1634" s="13" t="str">
        <f>IFERROR(VLOOKUP(A1634,'Base ATP'!$1:$1048576,3,0),"")</f>
        <v>SUZUKI</v>
      </c>
      <c r="C1634" s="28" t="str">
        <f>IFERROR(VLOOKUP(A1634,'Base ATP'!$1:$1048576,4,0),"")</f>
        <v>S-CROSS NEW</v>
      </c>
      <c r="D1634">
        <v>15700000</v>
      </c>
      <c r="E1634" s="13">
        <v>7300000</v>
      </c>
      <c r="F1634" t="s">
        <v>4033</v>
      </c>
      <c r="G1634" s="13">
        <f>IFERROR(IF($F1634="ALTA",$D1634*1.03,
IF($F1634="MEDIA",$D1634*1,
IF($F1634="BAJA",$D1634*0.92,
IF($F1634="LIQUIDAR",_xlfn.XLOOKUP(A1634,Rotación!$A:$A,Rotación!$O:$O,0,0,-1),"")))),"")</f>
        <v>15700000</v>
      </c>
      <c r="H1634" s="13">
        <f>IFERROR(IF($F1634="ALTA",$D1634*1,
IF($F1634="MEDIA",$D1634*0.97,
IF($F1634="BAJA",$D1634*0.9,
IF($F1634="LIQUIDAR",_xlfn.XLOOKUP(A1634,Rotación!$A:$A,Rotación!$O:$O,0,0,-1),"")))),"")</f>
        <v>15229000</v>
      </c>
      <c r="I1634" s="13">
        <f>IFERROR(IF($F1634="ALTA",$D1634*0.97,
IF($F1634="MEDIA",$D1634*0.94,
IF($F1634="BAJA",$D1634*0.87,
IF($F1634="LIQUIDAR",_xlfn.XLOOKUP(A1634,Rotación!$A:$A,Rotación!$O:$O,0,0,-1),"")))),"")</f>
        <v>14758000</v>
      </c>
      <c r="J1634" s="13">
        <f>IFERROR(IF($F1634="ALTA",$D1634*0.94,
IF($F1634="MEDIA",$D1634*0.9,
IF($F1634="BAJA",$D1634*0.85,
IF($F1634="LIQUIDAR",_xlfn.XLOOKUP(A1634,Rotación!$A:$A,Rotación!$O:$O,0,0,-1),"")))),"")</f>
        <v>14130000</v>
      </c>
      <c r="K1634" s="13">
        <f>_xlfn.XLOOKUP(A1634,Rotación!$A:$A,Rotación!$P:$P,"",0,-1)</f>
        <v>8990000</v>
      </c>
      <c r="L1634" s="25">
        <f t="shared" si="112"/>
        <v>-6710000</v>
      </c>
      <c r="M1634" s="26">
        <f t="shared" si="113"/>
        <v>0.46496815286624205</v>
      </c>
      <c r="N1634" s="22" t="str">
        <f>IFERROR(VLOOKUP(A1634,'Base ATR'!$1:$1048576,2,0),"")</f>
        <v/>
      </c>
      <c r="O1634" s="23" t="str">
        <f t="shared" ca="1" si="114"/>
        <v/>
      </c>
      <c r="P1634" t="str">
        <f t="shared" si="115"/>
        <v/>
      </c>
    </row>
    <row r="1635" spans="1:16" x14ac:dyDescent="0.3">
      <c r="A1635" t="s">
        <v>5073</v>
      </c>
      <c r="B1635" s="13" t="str">
        <f>IFERROR(VLOOKUP(A1635,'Base ATP'!$1:$1048576,3,0),"")</f>
        <v>TOYOTA</v>
      </c>
      <c r="C1635" s="28" t="str">
        <f>IFERROR(VLOOKUP(A1635,'Base ATP'!$1:$1048576,4,0),"")</f>
        <v>RAV4</v>
      </c>
      <c r="D1635">
        <v>15700000</v>
      </c>
      <c r="E1635" s="13">
        <v>17250000</v>
      </c>
      <c r="F1635" t="s">
        <v>5397</v>
      </c>
      <c r="G1635" s="13">
        <f>IFERROR(IF($F1635="ALTA",$D1635*1.03,
IF($F1635="MEDIA",$D1635*1,
IF($F1635="BAJA",$D1635*0.92,
IF($F1635="LIQUIDAR",_xlfn.XLOOKUP(A1635,Rotación!$A:$A,Rotación!$O:$O,0,0,-1),"")))),"")</f>
        <v>16171000</v>
      </c>
      <c r="H1635" s="13">
        <f>IFERROR(IF($F1635="ALTA",$D1635*1,
IF($F1635="MEDIA",$D1635*0.97,
IF($F1635="BAJA",$D1635*0.9,
IF($F1635="LIQUIDAR",_xlfn.XLOOKUP(A1635,Rotación!$A:$A,Rotación!$O:$O,0,0,-1),"")))),"")</f>
        <v>15700000</v>
      </c>
      <c r="I1635" s="13">
        <f>IFERROR(IF($F1635="ALTA",$D1635*0.97,
IF($F1635="MEDIA",$D1635*0.94,
IF($F1635="BAJA",$D1635*0.87,
IF($F1635="LIQUIDAR",_xlfn.XLOOKUP(A1635,Rotación!$A:$A,Rotación!$O:$O,0,0,-1),"")))),"")</f>
        <v>15229000</v>
      </c>
      <c r="J1635" s="13">
        <f>IFERROR(IF($F1635="ALTA",$D1635*0.94,
IF($F1635="MEDIA",$D1635*0.9,
IF($F1635="BAJA",$D1635*0.85,
IF($F1635="LIQUIDAR",_xlfn.XLOOKUP(A1635,Rotación!$A:$A,Rotación!$O:$O,0,0,-1),"")))),"")</f>
        <v>14758000</v>
      </c>
      <c r="K1635" s="13">
        <f>_xlfn.XLOOKUP(A1635,Rotación!$A:$A,Rotación!$P:$P,"",0,-1)</f>
        <v>20290000</v>
      </c>
      <c r="L1635" s="25">
        <f t="shared" si="112"/>
        <v>4590000</v>
      </c>
      <c r="M1635" s="26">
        <f t="shared" si="113"/>
        <v>1.0987261146496816</v>
      </c>
      <c r="N1635" s="22">
        <f>IFERROR(VLOOKUP(A1635,'Base ATR'!$1:$1048576,2,0),"")</f>
        <v>46203.474999999999</v>
      </c>
      <c r="O1635" s="23">
        <f t="shared" ca="1" si="114"/>
        <v>22.525000000001455</v>
      </c>
      <c r="P1635" t="str">
        <f t="shared" si="115"/>
        <v>SOBRE MERCADO</v>
      </c>
    </row>
    <row r="1636" spans="1:16" x14ac:dyDescent="0.3">
      <c r="A1636" t="s">
        <v>1041</v>
      </c>
      <c r="B1636" s="13" t="str">
        <f>IFERROR(VLOOKUP(A1636,'Base ATP'!$1:$1048576,3,0),"")</f>
        <v>PEUGEOT</v>
      </c>
      <c r="C1636" s="28">
        <f>IFERROR(VLOOKUP(A1636,'Base ATP'!$1:$1048576,4,0),"")</f>
        <v>3008</v>
      </c>
      <c r="D1636">
        <v>18000000</v>
      </c>
      <c r="E1636" s="13">
        <v>14000000</v>
      </c>
      <c r="F1636" t="s">
        <v>5398</v>
      </c>
      <c r="G1636" s="13">
        <f>IFERROR(IF($F1636="ALTA",$D1636*1.03,
IF($F1636="MEDIA",$D1636*1,
IF($F1636="BAJA",$D1636*0.92,
IF($F1636="LIQUIDAR",_xlfn.XLOOKUP(A1636,Rotación!$A:$A,Rotación!$O:$O,0,0,-1),"")))),"")</f>
        <v>16560000</v>
      </c>
      <c r="H1636" s="13">
        <f>IFERROR(IF($F1636="ALTA",$D1636*1,
IF($F1636="MEDIA",$D1636*0.97,
IF($F1636="BAJA",$D1636*0.9,
IF($F1636="LIQUIDAR",_xlfn.XLOOKUP(A1636,Rotación!$A:$A,Rotación!$O:$O,0,0,-1),"")))),"")</f>
        <v>16200000</v>
      </c>
      <c r="I1636" s="13">
        <f>IFERROR(IF($F1636="ALTA",$D1636*0.97,
IF($F1636="MEDIA",$D1636*0.94,
IF($F1636="BAJA",$D1636*0.87,
IF($F1636="LIQUIDAR",_xlfn.XLOOKUP(A1636,Rotación!$A:$A,Rotación!$O:$O,0,0,-1),"")))),"")</f>
        <v>15660000</v>
      </c>
      <c r="J1636" s="13">
        <f>IFERROR(IF($F1636="ALTA",$D1636*0.94,
IF($F1636="MEDIA",$D1636*0.9,
IF($F1636="BAJA",$D1636*0.85,
IF($F1636="LIQUIDAR",_xlfn.XLOOKUP(A1636,Rotación!$A:$A,Rotación!$O:$O,0,0,-1),"")))),"")</f>
        <v>15300000</v>
      </c>
      <c r="K1636" s="13" t="str">
        <f>_xlfn.XLOOKUP(A1636,Rotación!$A:$A,Rotación!$P:$P,"",0,-1)</f>
        <v/>
      </c>
      <c r="L1636" s="25" t="e">
        <f t="shared" si="112"/>
        <v>#VALUE!</v>
      </c>
      <c r="M1636" s="26">
        <f t="shared" si="113"/>
        <v>0.77777777777777779</v>
      </c>
      <c r="N1636" s="22">
        <f>IFERROR(VLOOKUP(A1636,'Base ATR'!$1:$1048576,2,0),"")</f>
        <v>45644.44027777778</v>
      </c>
      <c r="O1636" s="23">
        <f t="shared" ca="1" si="114"/>
        <v>581.55972222222044</v>
      </c>
      <c r="P1636" t="str">
        <f t="shared" si="115"/>
        <v>SOBRE MERCADO</v>
      </c>
    </row>
    <row r="1637" spans="1:16" x14ac:dyDescent="0.3">
      <c r="A1637" t="s">
        <v>872</v>
      </c>
      <c r="B1637" s="13" t="str">
        <f>IFERROR(VLOOKUP(A1637,'Base ATP'!$1:$1048576,3,0),"")</f>
        <v>FORD</v>
      </c>
      <c r="C1637" s="28" t="str">
        <f>IFERROR(VLOOKUP(A1637,'Base ATP'!$1:$1048576,4,0),"")</f>
        <v>EXPLORER</v>
      </c>
      <c r="D1637">
        <v>33000000</v>
      </c>
      <c r="E1637" s="13">
        <v>25300000</v>
      </c>
      <c r="F1637" t="s">
        <v>5398</v>
      </c>
      <c r="G1637" s="13">
        <f>IFERROR(IF($F1637="ALTA",$D1637*1.03,
IF($F1637="MEDIA",$D1637*1,
IF($F1637="BAJA",$D1637*0.92,
IF($F1637="LIQUIDAR",_xlfn.XLOOKUP(A1637,Rotación!$A:$A,Rotación!$O:$O,0,0,-1),"")))),"")</f>
        <v>30360000</v>
      </c>
      <c r="H1637" s="13">
        <f>IFERROR(IF($F1637="ALTA",$D1637*1,
IF($F1637="MEDIA",$D1637*0.97,
IF($F1637="BAJA",$D1637*0.9,
IF($F1637="LIQUIDAR",_xlfn.XLOOKUP(A1637,Rotación!$A:$A,Rotación!$O:$O,0,0,-1),"")))),"")</f>
        <v>29700000</v>
      </c>
      <c r="I1637" s="13">
        <f>IFERROR(IF($F1637="ALTA",$D1637*0.97,
IF($F1637="MEDIA",$D1637*0.94,
IF($F1637="BAJA",$D1637*0.87,
IF($F1637="LIQUIDAR",_xlfn.XLOOKUP(A1637,Rotación!$A:$A,Rotación!$O:$O,0,0,-1),"")))),"")</f>
        <v>28710000</v>
      </c>
      <c r="J1637" s="13">
        <f>IFERROR(IF($F1637="ALTA",$D1637*0.94,
IF($F1637="MEDIA",$D1637*0.9,
IF($F1637="BAJA",$D1637*0.85,
IF($F1637="LIQUIDAR",_xlfn.XLOOKUP(A1637,Rotación!$A:$A,Rotación!$O:$O,0,0,-1),"")))),"")</f>
        <v>28050000</v>
      </c>
      <c r="K1637" s="13" t="str">
        <f>_xlfn.XLOOKUP(A1637,Rotación!$A:$A,Rotación!$P:$P,"",0,-1)</f>
        <v/>
      </c>
      <c r="L1637" s="25" t="e">
        <f t="shared" si="112"/>
        <v>#VALUE!</v>
      </c>
      <c r="M1637" s="26">
        <f t="shared" si="113"/>
        <v>0.76666666666666672</v>
      </c>
      <c r="N1637" s="22">
        <f>IFERROR(VLOOKUP(A1637,'Base ATR'!$1:$1048576,2,0),"")</f>
        <v>45727.784722222219</v>
      </c>
      <c r="O1637" s="23">
        <f t="shared" ca="1" si="114"/>
        <v>498.21527777778101</v>
      </c>
      <c r="P1637" t="str">
        <f t="shared" si="115"/>
        <v>SOBRE MERCADO</v>
      </c>
    </row>
    <row r="1638" spans="1:16" x14ac:dyDescent="0.3">
      <c r="A1638" t="s">
        <v>10551</v>
      </c>
      <c r="B1638" s="13" t="str">
        <f>IFERROR(VLOOKUP(A1638,'Base ATP'!$1:$1048576,3,0),"")</f>
        <v>JAC</v>
      </c>
      <c r="C1638" s="28" t="str">
        <f>IFERROR(VLOOKUP(A1638,'Base ATP'!$1:$1048576,4,0),"")</f>
        <v>JS2</v>
      </c>
      <c r="D1638">
        <v>7600000</v>
      </c>
      <c r="E1638" s="13">
        <v>6100000</v>
      </c>
      <c r="F1638" t="s">
        <v>5398</v>
      </c>
      <c r="G1638" s="13">
        <f>IFERROR(IF($F1638="ALTA",$D1638*1.03,
IF($F1638="MEDIA",$D1638*1,
IF($F1638="BAJA",$D1638*0.92,
IF($F1638="LIQUIDAR",_xlfn.XLOOKUP(A1638,Rotación!$A:$A,Rotación!$O:$O,0,0,-1),"")))),"")</f>
        <v>6992000</v>
      </c>
      <c r="H1638" s="13">
        <f>IFERROR(IF($F1638="ALTA",$D1638*1,
IF($F1638="MEDIA",$D1638*0.97,
IF($F1638="BAJA",$D1638*0.9,
IF($F1638="LIQUIDAR",_xlfn.XLOOKUP(A1638,Rotación!$A:$A,Rotación!$O:$O,0,0,-1),"")))),"")</f>
        <v>6840000</v>
      </c>
      <c r="I1638" s="13">
        <f>IFERROR(IF($F1638="ALTA",$D1638*0.97,
IF($F1638="MEDIA",$D1638*0.94,
IF($F1638="BAJA",$D1638*0.87,
IF($F1638="LIQUIDAR",_xlfn.XLOOKUP(A1638,Rotación!$A:$A,Rotación!$O:$O,0,0,-1),"")))),"")</f>
        <v>6612000</v>
      </c>
      <c r="J1638" s="13">
        <f>IFERROR(IF($F1638="ALTA",$D1638*0.94,
IF($F1638="MEDIA",$D1638*0.9,
IF($F1638="BAJA",$D1638*0.85,
IF($F1638="LIQUIDAR",_xlfn.XLOOKUP(A1638,Rotación!$A:$A,Rotación!$O:$O,0,0,-1),"")))),"")</f>
        <v>6460000</v>
      </c>
      <c r="K1638" s="13" t="str">
        <f>_xlfn.XLOOKUP(A1638,Rotación!$A:$A,Rotación!$P:$P,"",0,-1)</f>
        <v/>
      </c>
      <c r="L1638" s="25" t="e">
        <f t="shared" si="112"/>
        <v>#VALUE!</v>
      </c>
      <c r="M1638" s="26">
        <f t="shared" si="113"/>
        <v>0.80263157894736847</v>
      </c>
      <c r="N1638" s="22" t="str">
        <f>IFERROR(VLOOKUP(A1638,'Base ATR'!$1:$1048576,2,0),"")</f>
        <v/>
      </c>
      <c r="O1638" s="23" t="str">
        <f t="shared" ca="1" si="114"/>
        <v/>
      </c>
      <c r="P1638" t="str">
        <f t="shared" si="115"/>
        <v/>
      </c>
    </row>
    <row r="1639" spans="1:16" x14ac:dyDescent="0.3">
      <c r="A1639" t="s">
        <v>10552</v>
      </c>
      <c r="B1639" s="13" t="str">
        <f>IFERROR(VLOOKUP(A1639,'Base ATP'!$1:$1048576,3,0),"")</f>
        <v>HYUNDAI</v>
      </c>
      <c r="C1639" s="28" t="str">
        <f>IFERROR(VLOOKUP(A1639,'Base ATP'!$1:$1048576,4,0),"")</f>
        <v>NEW GRAND I10</v>
      </c>
      <c r="D1639">
        <v>8400000</v>
      </c>
      <c r="E1639" s="13">
        <v>7200000</v>
      </c>
      <c r="F1639" t="s">
        <v>5397</v>
      </c>
      <c r="G1639" s="13">
        <f>IFERROR(IF($F1639="ALTA",$D1639*1.03,
IF($F1639="MEDIA",$D1639*1,
IF($F1639="BAJA",$D1639*0.92,
IF($F1639="LIQUIDAR",_xlfn.XLOOKUP(A1639,Rotación!$A:$A,Rotación!$O:$O,0,0,-1),"")))),"")</f>
        <v>8652000</v>
      </c>
      <c r="H1639" s="13">
        <f>IFERROR(IF($F1639="ALTA",$D1639*1,
IF($F1639="MEDIA",$D1639*0.97,
IF($F1639="BAJA",$D1639*0.9,
IF($F1639="LIQUIDAR",_xlfn.XLOOKUP(A1639,Rotación!$A:$A,Rotación!$O:$O,0,0,-1),"")))),"")</f>
        <v>8400000</v>
      </c>
      <c r="I1639" s="13">
        <f>IFERROR(IF($F1639="ALTA",$D1639*0.97,
IF($F1639="MEDIA",$D1639*0.94,
IF($F1639="BAJA",$D1639*0.87,
IF($F1639="LIQUIDAR",_xlfn.XLOOKUP(A1639,Rotación!$A:$A,Rotación!$O:$O,0,0,-1),"")))),"")</f>
        <v>8148000</v>
      </c>
      <c r="J1639" s="13">
        <f>IFERROR(IF($F1639="ALTA",$D1639*0.94,
IF($F1639="MEDIA",$D1639*0.9,
IF($F1639="BAJA",$D1639*0.85,
IF($F1639="LIQUIDAR",_xlfn.XLOOKUP(A1639,Rotación!$A:$A,Rotación!$O:$O,0,0,-1),"")))),"")</f>
        <v>7896000</v>
      </c>
      <c r="K1639" s="13" t="str">
        <f>_xlfn.XLOOKUP(A1639,Rotación!$A:$A,Rotación!$P:$P,"",0,-1)</f>
        <v/>
      </c>
      <c r="L1639" s="25" t="e">
        <f t="shared" si="112"/>
        <v>#VALUE!</v>
      </c>
      <c r="M1639" s="26">
        <f t="shared" si="113"/>
        <v>0.8571428571428571</v>
      </c>
      <c r="N1639" s="22" t="str">
        <f>IFERROR(VLOOKUP(A1639,'Base ATR'!$1:$1048576,2,0),"")</f>
        <v/>
      </c>
      <c r="O1639" s="23" t="str">
        <f t="shared" ca="1" si="114"/>
        <v/>
      </c>
      <c r="P1639" t="str">
        <f t="shared" si="115"/>
        <v/>
      </c>
    </row>
    <row r="1640" spans="1:16" x14ac:dyDescent="0.3">
      <c r="A1640" t="s">
        <v>10553</v>
      </c>
      <c r="B1640" s="13" t="str">
        <f>IFERROR(VLOOKUP(A1640,'Base ATP'!$1:$1048576,3,0),"")</f>
        <v>KIA</v>
      </c>
      <c r="C1640" s="28" t="str">
        <f>IFERROR(VLOOKUP(A1640,'Base ATP'!$1:$1048576,4,0),"")</f>
        <v>MORNING</v>
      </c>
      <c r="D1640">
        <v>8900000</v>
      </c>
      <c r="E1640" s="13">
        <v>7000000</v>
      </c>
      <c r="F1640" t="s">
        <v>5397</v>
      </c>
      <c r="G1640" s="13">
        <f>IFERROR(IF($F1640="ALTA",$D1640*1.03,
IF($F1640="MEDIA",$D1640*1,
IF($F1640="BAJA",$D1640*0.92,
IF($F1640="LIQUIDAR",_xlfn.XLOOKUP(A1640,Rotación!$A:$A,Rotación!$O:$O,0,0,-1),"")))),"")</f>
        <v>9167000</v>
      </c>
      <c r="H1640" s="13">
        <f>IFERROR(IF($F1640="ALTA",$D1640*1,
IF($F1640="MEDIA",$D1640*0.97,
IF($F1640="BAJA",$D1640*0.9,
IF($F1640="LIQUIDAR",_xlfn.XLOOKUP(A1640,Rotación!$A:$A,Rotación!$O:$O,0,0,-1),"")))),"")</f>
        <v>8900000</v>
      </c>
      <c r="I1640" s="13">
        <f>IFERROR(IF($F1640="ALTA",$D1640*0.97,
IF($F1640="MEDIA",$D1640*0.94,
IF($F1640="BAJA",$D1640*0.87,
IF($F1640="LIQUIDAR",_xlfn.XLOOKUP(A1640,Rotación!$A:$A,Rotación!$O:$O,0,0,-1),"")))),"")</f>
        <v>8633000</v>
      </c>
      <c r="J1640" s="13">
        <f>IFERROR(IF($F1640="ALTA",$D1640*0.94,
IF($F1640="MEDIA",$D1640*0.9,
IF($F1640="BAJA",$D1640*0.85,
IF($F1640="LIQUIDAR",_xlfn.XLOOKUP(A1640,Rotación!$A:$A,Rotación!$O:$O,0,0,-1),"")))),"")</f>
        <v>8365999.9999999991</v>
      </c>
      <c r="K1640" s="13" t="str">
        <f>_xlfn.XLOOKUP(A1640,Rotación!$A:$A,Rotación!$P:$P,"",0,-1)</f>
        <v/>
      </c>
      <c r="L1640" s="25" t="e">
        <f t="shared" si="112"/>
        <v>#VALUE!</v>
      </c>
      <c r="M1640" s="26">
        <f t="shared" si="113"/>
        <v>0.7865168539325843</v>
      </c>
      <c r="N1640" s="22" t="str">
        <f>IFERROR(VLOOKUP(A1640,'Base ATR'!$1:$1048576,2,0),"")</f>
        <v/>
      </c>
      <c r="O1640" s="23" t="str">
        <f t="shared" ca="1" si="114"/>
        <v/>
      </c>
      <c r="P1640" t="str">
        <f t="shared" si="115"/>
        <v/>
      </c>
    </row>
    <row r="1641" spans="1:16" x14ac:dyDescent="0.3">
      <c r="A1641" t="s">
        <v>10554</v>
      </c>
      <c r="B1641" s="13" t="str">
        <f>IFERROR(VLOOKUP(A1641,'Base ATP'!$1:$1048576,3,0),"")</f>
        <v>SUZUKI</v>
      </c>
      <c r="C1641" s="28" t="str">
        <f>IFERROR(VLOOKUP(A1641,'Base ATP'!$1:$1048576,4,0),"")</f>
        <v>S-CROSS NEW</v>
      </c>
      <c r="D1641">
        <v>9900000</v>
      </c>
      <c r="E1641" s="13">
        <v>7700000</v>
      </c>
      <c r="F1641" t="s">
        <v>4033</v>
      </c>
      <c r="G1641" s="13">
        <f>IFERROR(IF($F1641="ALTA",$D1641*1.03,
IF($F1641="MEDIA",$D1641*1,
IF($F1641="BAJA",$D1641*0.92,
IF($F1641="LIQUIDAR",_xlfn.XLOOKUP(A1641,Rotación!$A:$A,Rotación!$O:$O,0,0,-1),"")))),"")</f>
        <v>9900000</v>
      </c>
      <c r="H1641" s="13">
        <f>IFERROR(IF($F1641="ALTA",$D1641*1,
IF($F1641="MEDIA",$D1641*0.97,
IF($F1641="BAJA",$D1641*0.9,
IF($F1641="LIQUIDAR",_xlfn.XLOOKUP(A1641,Rotación!$A:$A,Rotación!$O:$O,0,0,-1),"")))),"")</f>
        <v>9603000</v>
      </c>
      <c r="I1641" s="13">
        <f>IFERROR(IF($F1641="ALTA",$D1641*0.97,
IF($F1641="MEDIA",$D1641*0.94,
IF($F1641="BAJA",$D1641*0.87,
IF($F1641="LIQUIDAR",_xlfn.XLOOKUP(A1641,Rotación!$A:$A,Rotación!$O:$O,0,0,-1),"")))),"")</f>
        <v>9306000</v>
      </c>
      <c r="J1641" s="13">
        <f>IFERROR(IF($F1641="ALTA",$D1641*0.94,
IF($F1641="MEDIA",$D1641*0.9,
IF($F1641="BAJA",$D1641*0.85,
IF($F1641="LIQUIDAR",_xlfn.XLOOKUP(A1641,Rotación!$A:$A,Rotación!$O:$O,0,0,-1),"")))),"")</f>
        <v>8910000</v>
      </c>
      <c r="K1641" s="13">
        <f>_xlfn.XLOOKUP(A1641,Rotación!$A:$A,Rotación!$P:$P,"",0,-1)</f>
        <v>8990000</v>
      </c>
      <c r="L1641" s="25">
        <f t="shared" si="112"/>
        <v>-910000</v>
      </c>
      <c r="M1641" s="26">
        <f t="shared" si="113"/>
        <v>0.77777777777777779</v>
      </c>
      <c r="N1641" s="22" t="str">
        <f>IFERROR(VLOOKUP(A1641,'Base ATR'!$1:$1048576,2,0),"")</f>
        <v/>
      </c>
      <c r="O1641" s="23" t="str">
        <f t="shared" ca="1" si="114"/>
        <v/>
      </c>
      <c r="P1641" t="str">
        <f t="shared" si="115"/>
        <v/>
      </c>
    </row>
    <row r="1642" spans="1:16" x14ac:dyDescent="0.3">
      <c r="A1642" t="s">
        <v>10555</v>
      </c>
      <c r="B1642" s="13" t="str">
        <f>IFERROR(VLOOKUP(A1642,'Base ATP'!$1:$1048576,3,0),"")</f>
        <v>NISSAN</v>
      </c>
      <c r="C1642" s="28" t="str">
        <f>IFERROR(VLOOKUP(A1642,'Base ATP'!$1:$1048576,4,0),"")</f>
        <v>VERSA</v>
      </c>
      <c r="D1642">
        <v>11700000</v>
      </c>
      <c r="E1642" s="13">
        <v>9400000</v>
      </c>
      <c r="F1642" t="s">
        <v>4033</v>
      </c>
      <c r="G1642" s="13">
        <f>IFERROR(IF($F1642="ALTA",$D1642*1.03,
IF($F1642="MEDIA",$D1642*1,
IF($F1642="BAJA",$D1642*0.92,
IF($F1642="LIQUIDAR",_xlfn.XLOOKUP(A1642,Rotación!$A:$A,Rotación!$O:$O,0,0,-1),"")))),"")</f>
        <v>11700000</v>
      </c>
      <c r="H1642" s="13">
        <f>IFERROR(IF($F1642="ALTA",$D1642*1,
IF($F1642="MEDIA",$D1642*0.97,
IF($F1642="BAJA",$D1642*0.9,
IF($F1642="LIQUIDAR",_xlfn.XLOOKUP(A1642,Rotación!$A:$A,Rotación!$O:$O,0,0,-1),"")))),"")</f>
        <v>11349000</v>
      </c>
      <c r="I1642" s="13">
        <f>IFERROR(IF($F1642="ALTA",$D1642*0.97,
IF($F1642="MEDIA",$D1642*0.94,
IF($F1642="BAJA",$D1642*0.87,
IF($F1642="LIQUIDAR",_xlfn.XLOOKUP(A1642,Rotación!$A:$A,Rotación!$O:$O,0,0,-1),"")))),"")</f>
        <v>10998000</v>
      </c>
      <c r="J1642" s="13">
        <f>IFERROR(IF($F1642="ALTA",$D1642*0.94,
IF($F1642="MEDIA",$D1642*0.9,
IF($F1642="BAJA",$D1642*0.85,
IF($F1642="LIQUIDAR",_xlfn.XLOOKUP(A1642,Rotación!$A:$A,Rotación!$O:$O,0,0,-1),"")))),"")</f>
        <v>10530000</v>
      </c>
      <c r="K1642" s="13" t="str">
        <f>_xlfn.XLOOKUP(A1642,Rotación!$A:$A,Rotación!$P:$P,"",0,-1)</f>
        <v/>
      </c>
      <c r="L1642" s="25" t="e">
        <f t="shared" si="112"/>
        <v>#VALUE!</v>
      </c>
      <c r="M1642" s="26">
        <f t="shared" si="113"/>
        <v>0.80341880341880345</v>
      </c>
      <c r="N1642" s="22" t="str">
        <f>IFERROR(VLOOKUP(A1642,'Base ATR'!$1:$1048576,2,0),"")</f>
        <v/>
      </c>
      <c r="O1642" s="23" t="str">
        <f t="shared" ca="1" si="114"/>
        <v/>
      </c>
      <c r="P1642" t="str">
        <f t="shared" si="115"/>
        <v/>
      </c>
    </row>
    <row r="1643" spans="1:16" x14ac:dyDescent="0.3">
      <c r="A1643" t="s">
        <v>10556</v>
      </c>
      <c r="B1643" s="13" t="str">
        <f>IFERROR(VLOOKUP(A1643,'Base ATP'!$1:$1048576,3,0),"")</f>
        <v>OPEL</v>
      </c>
      <c r="C1643" s="28" t="str">
        <f>IFERROR(VLOOKUP(A1643,'Base ATP'!$1:$1048576,4,0),"")</f>
        <v>NEW GRANDLAND</v>
      </c>
      <c r="D1643">
        <v>17800000</v>
      </c>
      <c r="E1643" s="13">
        <v>13500000</v>
      </c>
      <c r="F1643" t="s">
        <v>5398</v>
      </c>
      <c r="G1643" s="13">
        <f>IFERROR(IF($F1643="ALTA",$D1643*1.03,
IF($F1643="MEDIA",$D1643*1,
IF($F1643="BAJA",$D1643*0.92,
IF($F1643="LIQUIDAR",_xlfn.XLOOKUP(A1643,Rotación!$A:$A,Rotación!$O:$O,0,0,-1),"")))),"")</f>
        <v>16376000</v>
      </c>
      <c r="H1643" s="13">
        <f>IFERROR(IF($F1643="ALTA",$D1643*1,
IF($F1643="MEDIA",$D1643*0.97,
IF($F1643="BAJA",$D1643*0.9,
IF($F1643="LIQUIDAR",_xlfn.XLOOKUP(A1643,Rotación!$A:$A,Rotación!$O:$O,0,0,-1),"")))),"")</f>
        <v>16020000</v>
      </c>
      <c r="I1643" s="13">
        <f>IFERROR(IF($F1643="ALTA",$D1643*0.97,
IF($F1643="MEDIA",$D1643*0.94,
IF($F1643="BAJA",$D1643*0.87,
IF($F1643="LIQUIDAR",_xlfn.XLOOKUP(A1643,Rotación!$A:$A,Rotación!$O:$O,0,0,-1),"")))),"")</f>
        <v>15486000</v>
      </c>
      <c r="J1643" s="13">
        <f>IFERROR(IF($F1643="ALTA",$D1643*0.94,
IF($F1643="MEDIA",$D1643*0.9,
IF($F1643="BAJA",$D1643*0.85,
IF($F1643="LIQUIDAR",_xlfn.XLOOKUP(A1643,Rotación!$A:$A,Rotación!$O:$O,0,0,-1),"")))),"")</f>
        <v>15130000</v>
      </c>
      <c r="K1643" s="13" t="str">
        <f>_xlfn.XLOOKUP(A1643,Rotación!$A:$A,Rotación!$P:$P,"",0,-1)</f>
        <v/>
      </c>
      <c r="L1643" s="25" t="e">
        <f t="shared" si="112"/>
        <v>#VALUE!</v>
      </c>
      <c r="M1643" s="26">
        <f t="shared" si="113"/>
        <v>0.7584269662921348</v>
      </c>
      <c r="N1643" s="22" t="str">
        <f>IFERROR(VLOOKUP(A1643,'Base ATR'!$1:$1048576,2,0),"")</f>
        <v/>
      </c>
      <c r="O1643" s="23" t="str">
        <f t="shared" ca="1" si="114"/>
        <v/>
      </c>
      <c r="P1643" t="str">
        <f t="shared" si="115"/>
        <v/>
      </c>
    </row>
    <row r="1644" spans="1:16" x14ac:dyDescent="0.3">
      <c r="A1644" t="s">
        <v>10557</v>
      </c>
      <c r="B1644" s="13" t="str">
        <f>IFERROR(VLOOKUP(A1644,'Base ATP'!$1:$1048576,3,0),"")</f>
        <v>FORD</v>
      </c>
      <c r="C1644" s="28" t="str">
        <f>IFERROR(VLOOKUP(A1644,'Base ATP'!$1:$1048576,4,0),"")</f>
        <v>F-150 NEW</v>
      </c>
      <c r="D1644">
        <v>28500000</v>
      </c>
      <c r="E1644" s="13">
        <v>21000000</v>
      </c>
      <c r="F1644" t="s">
        <v>5398</v>
      </c>
      <c r="G1644" s="13">
        <f>IFERROR(IF($F1644="ALTA",$D1644*1.03,
IF($F1644="MEDIA",$D1644*1,
IF($F1644="BAJA",$D1644*0.92,
IF($F1644="LIQUIDAR",_xlfn.XLOOKUP(A1644,Rotación!$A:$A,Rotación!$O:$O,0,0,-1),"")))),"")</f>
        <v>26220000</v>
      </c>
      <c r="H1644" s="13">
        <f>IFERROR(IF($F1644="ALTA",$D1644*1,
IF($F1644="MEDIA",$D1644*0.97,
IF($F1644="BAJA",$D1644*0.9,
IF($F1644="LIQUIDAR",_xlfn.XLOOKUP(A1644,Rotación!$A:$A,Rotación!$O:$O,0,0,-1),"")))),"")</f>
        <v>25650000</v>
      </c>
      <c r="I1644" s="13">
        <f>IFERROR(IF($F1644="ALTA",$D1644*0.97,
IF($F1644="MEDIA",$D1644*0.94,
IF($F1644="BAJA",$D1644*0.87,
IF($F1644="LIQUIDAR",_xlfn.XLOOKUP(A1644,Rotación!$A:$A,Rotación!$O:$O,0,0,-1),"")))),"")</f>
        <v>24795000</v>
      </c>
      <c r="J1644" s="13">
        <f>IFERROR(IF($F1644="ALTA",$D1644*0.94,
IF($F1644="MEDIA",$D1644*0.9,
IF($F1644="BAJA",$D1644*0.85,
IF($F1644="LIQUIDAR",_xlfn.XLOOKUP(A1644,Rotación!$A:$A,Rotación!$O:$O,0,0,-1),"")))),"")</f>
        <v>24225000</v>
      </c>
      <c r="K1644" s="13" t="str">
        <f>_xlfn.XLOOKUP(A1644,Rotación!$A:$A,Rotación!$P:$P,"",0,-1)</f>
        <v/>
      </c>
      <c r="L1644" s="25" t="e">
        <f t="shared" si="112"/>
        <v>#VALUE!</v>
      </c>
      <c r="M1644" s="26">
        <f t="shared" si="113"/>
        <v>0.73684210526315785</v>
      </c>
      <c r="N1644" s="22" t="str">
        <f>IFERROR(VLOOKUP(A1644,'Base ATR'!$1:$1048576,2,0),"")</f>
        <v/>
      </c>
      <c r="O1644" s="23" t="str">
        <f t="shared" ca="1" si="114"/>
        <v/>
      </c>
      <c r="P1644" t="str">
        <f t="shared" si="115"/>
        <v/>
      </c>
    </row>
    <row r="1645" spans="1:16" x14ac:dyDescent="0.3">
      <c r="A1645" t="s">
        <v>10558</v>
      </c>
      <c r="B1645" s="13" t="str">
        <f>IFERROR(VLOOKUP(A1645,'Base ATP'!$1:$1048576,3,0),"")</f>
        <v>KIA</v>
      </c>
      <c r="C1645" s="28" t="str">
        <f>IFERROR(VLOOKUP(A1645,'Base ATP'!$1:$1048576,4,0),"")</f>
        <v>MORNING</v>
      </c>
      <c r="D1645">
        <v>8100000</v>
      </c>
      <c r="E1645" s="13">
        <v>6400000</v>
      </c>
      <c r="F1645" t="s">
        <v>5398</v>
      </c>
      <c r="G1645" s="13">
        <f>IFERROR(IF($F1645="ALTA",$D1645*1.03,
IF($F1645="MEDIA",$D1645*1,
IF($F1645="BAJA",$D1645*0.92,
IF($F1645="LIQUIDAR",_xlfn.XLOOKUP(A1645,Rotación!$A:$A,Rotación!$O:$O,0,0,-1),"")))),"")</f>
        <v>7452000</v>
      </c>
      <c r="H1645" s="13">
        <f>IFERROR(IF($F1645="ALTA",$D1645*1,
IF($F1645="MEDIA",$D1645*0.97,
IF($F1645="BAJA",$D1645*0.9,
IF($F1645="LIQUIDAR",_xlfn.XLOOKUP(A1645,Rotación!$A:$A,Rotación!$O:$O,0,0,-1),"")))),"")</f>
        <v>7290000</v>
      </c>
      <c r="I1645" s="13">
        <f>IFERROR(IF($F1645="ALTA",$D1645*0.97,
IF($F1645="MEDIA",$D1645*0.94,
IF($F1645="BAJA",$D1645*0.87,
IF($F1645="LIQUIDAR",_xlfn.XLOOKUP(A1645,Rotación!$A:$A,Rotación!$O:$O,0,0,-1),"")))),"")</f>
        <v>7047000</v>
      </c>
      <c r="J1645" s="13">
        <f>IFERROR(IF($F1645="ALTA",$D1645*0.94,
IF($F1645="MEDIA",$D1645*0.9,
IF($F1645="BAJA",$D1645*0.85,
IF($F1645="LIQUIDAR",_xlfn.XLOOKUP(A1645,Rotación!$A:$A,Rotación!$O:$O,0,0,-1),"")))),"")</f>
        <v>6885000</v>
      </c>
      <c r="K1645" s="13" t="str">
        <f>_xlfn.XLOOKUP(A1645,Rotación!$A:$A,Rotación!$P:$P,"",0,-1)</f>
        <v/>
      </c>
      <c r="L1645" s="25" t="e">
        <f t="shared" si="112"/>
        <v>#VALUE!</v>
      </c>
      <c r="M1645" s="26">
        <f t="shared" si="113"/>
        <v>0.79012345679012341</v>
      </c>
      <c r="N1645" s="22" t="str">
        <f>IFERROR(VLOOKUP(A1645,'Base ATR'!$1:$1048576,2,0),"")</f>
        <v/>
      </c>
      <c r="O1645" s="23" t="str">
        <f t="shared" ca="1" si="114"/>
        <v/>
      </c>
      <c r="P1645" t="str">
        <f t="shared" si="115"/>
        <v/>
      </c>
    </row>
    <row r="1646" spans="1:16" x14ac:dyDescent="0.3">
      <c r="A1646" t="s">
        <v>10809</v>
      </c>
      <c r="B1646" s="13" t="str">
        <f>IFERROR(VLOOKUP(A1646,'Base ATP'!$1:$1048576,3,0),"")</f>
        <v/>
      </c>
      <c r="C1646" s="28" t="str">
        <f>IFERROR(VLOOKUP(A1646,'Base ATP'!$1:$1048576,4,0),"")</f>
        <v/>
      </c>
      <c r="D1646">
        <v>5400000</v>
      </c>
      <c r="E1646" s="13">
        <v>4200000</v>
      </c>
      <c r="F1646" t="s">
        <v>4033</v>
      </c>
      <c r="G1646" s="13">
        <f>IFERROR(IF($F1646="ALTA",$D1646*1.03,
IF($F1646="MEDIA",$D1646*1,
IF($F1646="BAJA",$D1646*0.92,
IF($F1646="LIQUIDAR",_xlfn.XLOOKUP(A1646,Rotación!$A:$A,Rotación!$O:$O,0,0,-1),"")))),"")</f>
        <v>5400000</v>
      </c>
      <c r="H1646" s="13">
        <f>IFERROR(IF($F1646="ALTA",$D1646*1,
IF($F1646="MEDIA",$D1646*0.97,
IF($F1646="BAJA",$D1646*0.9,
IF($F1646="LIQUIDAR",_xlfn.XLOOKUP(A1646,Rotación!$A:$A,Rotación!$O:$O,0,0,-1),"")))),"")</f>
        <v>5238000</v>
      </c>
      <c r="I1646" s="13">
        <f>IFERROR(IF($F1646="ALTA",$D1646*0.97,
IF($F1646="MEDIA",$D1646*0.94,
IF($F1646="BAJA",$D1646*0.87,
IF($F1646="LIQUIDAR",_xlfn.XLOOKUP(A1646,Rotación!$A:$A,Rotación!$O:$O,0,0,-1),"")))),"")</f>
        <v>5076000</v>
      </c>
      <c r="J1646" s="13">
        <f>IFERROR(IF($F1646="ALTA",$D1646*0.94,
IF($F1646="MEDIA",$D1646*0.9,
IF($F1646="BAJA",$D1646*0.85,
IF($F1646="LIQUIDAR",_xlfn.XLOOKUP(A1646,Rotación!$A:$A,Rotación!$O:$O,0,0,-1),"")))),"")</f>
        <v>4860000</v>
      </c>
      <c r="K1646" s="13" t="str">
        <f>_xlfn.XLOOKUP(A1646,Rotación!$A:$A,Rotación!$P:$P,"",0,-1)</f>
        <v/>
      </c>
      <c r="L1646" s="25" t="e">
        <f t="shared" si="112"/>
        <v>#VALUE!</v>
      </c>
      <c r="M1646" s="26">
        <f t="shared" si="113"/>
        <v>0.77777777777777779</v>
      </c>
      <c r="N1646" s="22" t="str">
        <f>IFERROR(VLOOKUP(A1646,'Base ATR'!$1:$1048576,2,0),"")</f>
        <v/>
      </c>
      <c r="O1646" s="23" t="str">
        <f t="shared" ca="1" si="114"/>
        <v/>
      </c>
      <c r="P1646" t="str">
        <f t="shared" si="115"/>
        <v/>
      </c>
    </row>
    <row r="1647" spans="1:16" x14ac:dyDescent="0.3">
      <c r="A1647" t="s">
        <v>10559</v>
      </c>
      <c r="B1647" s="13" t="str">
        <f>IFERROR(VLOOKUP(A1647,'Base ATP'!$1:$1048576,3,0),"")</f>
        <v>MITSUBISHI</v>
      </c>
      <c r="C1647" s="28" t="str">
        <f>IFERROR(VLOOKUP(A1647,'Base ATP'!$1:$1048576,4,0),"")</f>
        <v>NEW OUTLANDER</v>
      </c>
      <c r="D1647">
        <v>22400000</v>
      </c>
      <c r="E1647" s="13">
        <v>19000000</v>
      </c>
      <c r="F1647" t="s">
        <v>4033</v>
      </c>
      <c r="G1647" s="13">
        <f>IFERROR(IF($F1647="ALTA",$D1647*1.03,
IF($F1647="MEDIA",$D1647*1,
IF($F1647="BAJA",$D1647*0.92,
IF($F1647="LIQUIDAR",_xlfn.XLOOKUP(A1647,Rotación!$A:$A,Rotación!$O:$O,0,0,-1),"")))),"")</f>
        <v>22400000</v>
      </c>
      <c r="H1647" s="13">
        <f>IFERROR(IF($F1647="ALTA",$D1647*1,
IF($F1647="MEDIA",$D1647*0.97,
IF($F1647="BAJA",$D1647*0.9,
IF($F1647="LIQUIDAR",_xlfn.XLOOKUP(A1647,Rotación!$A:$A,Rotación!$O:$O,0,0,-1),"")))),"")</f>
        <v>21728000</v>
      </c>
      <c r="I1647" s="13">
        <f>IFERROR(IF($F1647="ALTA",$D1647*0.97,
IF($F1647="MEDIA",$D1647*0.94,
IF($F1647="BAJA",$D1647*0.87,
IF($F1647="LIQUIDAR",_xlfn.XLOOKUP(A1647,Rotación!$A:$A,Rotación!$O:$O,0,0,-1),"")))),"")</f>
        <v>21056000</v>
      </c>
      <c r="J1647" s="13">
        <f>IFERROR(IF($F1647="ALTA",$D1647*0.94,
IF($F1647="MEDIA",$D1647*0.9,
IF($F1647="BAJA",$D1647*0.85,
IF($F1647="LIQUIDAR",_xlfn.XLOOKUP(A1647,Rotación!$A:$A,Rotación!$O:$O,0,0,-1),"")))),"")</f>
        <v>20160000</v>
      </c>
      <c r="K1647" s="13" t="str">
        <f>_xlfn.XLOOKUP(A1647,Rotación!$A:$A,Rotación!$P:$P,"",0,-1)</f>
        <v/>
      </c>
      <c r="L1647" s="25" t="e">
        <f t="shared" si="112"/>
        <v>#VALUE!</v>
      </c>
      <c r="M1647" s="26">
        <f t="shared" si="113"/>
        <v>0.8482142857142857</v>
      </c>
      <c r="N1647" s="22" t="str">
        <f>IFERROR(VLOOKUP(A1647,'Base ATR'!$1:$1048576,2,0),"")</f>
        <v/>
      </c>
      <c r="O1647" s="23" t="str">
        <f t="shared" ca="1" si="114"/>
        <v/>
      </c>
      <c r="P1647" t="str">
        <f t="shared" si="115"/>
        <v/>
      </c>
    </row>
    <row r="1648" spans="1:16" x14ac:dyDescent="0.3">
      <c r="A1648" t="s">
        <v>790</v>
      </c>
      <c r="B1648" s="13" t="str">
        <f>IFERROR(VLOOKUP(A1648,'Base ATP'!$1:$1048576,3,0),"")</f>
        <v>PEUGEOT</v>
      </c>
      <c r="C1648" s="28" t="str">
        <f>IFERROR(VLOOKUP(A1648,'Base ATP'!$1:$1048576,4,0),"")</f>
        <v>NUEVO 2008</v>
      </c>
      <c r="D1648">
        <v>11300000</v>
      </c>
      <c r="E1648" s="13">
        <v>8900000</v>
      </c>
      <c r="F1648" t="s">
        <v>5398</v>
      </c>
      <c r="G1648" s="13">
        <f>IFERROR(IF($F1648="ALTA",$D1648*1.03,
IF($F1648="MEDIA",$D1648*1,
IF($F1648="BAJA",$D1648*0.92,
IF($F1648="LIQUIDAR",_xlfn.XLOOKUP(A1648,Rotación!$A:$A,Rotación!$O:$O,0,0,-1),"")))),"")</f>
        <v>10396000</v>
      </c>
      <c r="H1648" s="13">
        <f>IFERROR(IF($F1648="ALTA",$D1648*1,
IF($F1648="MEDIA",$D1648*0.97,
IF($F1648="BAJA",$D1648*0.9,
IF($F1648="LIQUIDAR",_xlfn.XLOOKUP(A1648,Rotación!$A:$A,Rotación!$O:$O,0,0,-1),"")))),"")</f>
        <v>10170000</v>
      </c>
      <c r="I1648" s="13">
        <f>IFERROR(IF($F1648="ALTA",$D1648*0.97,
IF($F1648="MEDIA",$D1648*0.94,
IF($F1648="BAJA",$D1648*0.87,
IF($F1648="LIQUIDAR",_xlfn.XLOOKUP(A1648,Rotación!$A:$A,Rotación!$O:$O,0,0,-1),"")))),"")</f>
        <v>9831000</v>
      </c>
      <c r="J1648" s="13">
        <f>IFERROR(IF($F1648="ALTA",$D1648*0.94,
IF($F1648="MEDIA",$D1648*0.9,
IF($F1648="BAJA",$D1648*0.85,
IF($F1648="LIQUIDAR",_xlfn.XLOOKUP(A1648,Rotación!$A:$A,Rotación!$O:$O,0,0,-1),"")))),"")</f>
        <v>9605000</v>
      </c>
      <c r="K1648" s="13">
        <f>_xlfn.XLOOKUP(A1648,Rotación!$A:$A,Rotación!$P:$P,"",0,-1)</f>
        <v>10590000</v>
      </c>
      <c r="L1648" s="25">
        <f t="shared" si="112"/>
        <v>-710000</v>
      </c>
      <c r="M1648" s="26">
        <f t="shared" si="113"/>
        <v>0.78761061946902655</v>
      </c>
      <c r="N1648" s="22">
        <f>IFERROR(VLOOKUP(A1648,'Base ATR'!$1:$1048576,2,0),"")</f>
        <v>45786.724999999999</v>
      </c>
      <c r="O1648" s="23">
        <f t="shared" ca="1" si="114"/>
        <v>439.27500000000146</v>
      </c>
      <c r="P1648" t="str">
        <f t="shared" si="115"/>
        <v>BAJO MERCADO</v>
      </c>
    </row>
    <row r="1649" spans="1:16" x14ac:dyDescent="0.3">
      <c r="A1649" t="s">
        <v>10175</v>
      </c>
      <c r="B1649" s="13" t="str">
        <f>IFERROR(VLOOKUP(A1649,'Base ATP'!$1:$1048576,3,0),"")</f>
        <v>NISSAN</v>
      </c>
      <c r="C1649" s="28" t="str">
        <f>IFERROR(VLOOKUP(A1649,'Base ATP'!$1:$1048576,4,0),"")</f>
        <v>NEW KICKS</v>
      </c>
      <c r="D1649">
        <v>13000000</v>
      </c>
      <c r="E1649" s="13">
        <v>11000000</v>
      </c>
      <c r="F1649" t="s">
        <v>5397</v>
      </c>
      <c r="G1649" s="13">
        <f>IFERROR(IF($F1649="ALTA",$D1649*1.03,
IF($F1649="MEDIA",$D1649*1,
IF($F1649="BAJA",$D1649*0.92,
IF($F1649="LIQUIDAR",_xlfn.XLOOKUP(A1649,Rotación!$A:$A,Rotación!$O:$O,0,0,-1),"")))),"")</f>
        <v>13390000</v>
      </c>
      <c r="H1649" s="13">
        <f>IFERROR(IF($F1649="ALTA",$D1649*1,
IF($F1649="MEDIA",$D1649*0.97,
IF($F1649="BAJA",$D1649*0.9,
IF($F1649="LIQUIDAR",_xlfn.XLOOKUP(A1649,Rotación!$A:$A,Rotación!$O:$O,0,0,-1),"")))),"")</f>
        <v>13000000</v>
      </c>
      <c r="I1649" s="13">
        <f>IFERROR(IF($F1649="ALTA",$D1649*0.97,
IF($F1649="MEDIA",$D1649*0.94,
IF($F1649="BAJA",$D1649*0.87,
IF($F1649="LIQUIDAR",_xlfn.XLOOKUP(A1649,Rotación!$A:$A,Rotación!$O:$O,0,0,-1),"")))),"")</f>
        <v>12610000</v>
      </c>
      <c r="J1649" s="13">
        <f>IFERROR(IF($F1649="ALTA",$D1649*0.94,
IF($F1649="MEDIA",$D1649*0.9,
IF($F1649="BAJA",$D1649*0.85,
IF($F1649="LIQUIDAR",_xlfn.XLOOKUP(A1649,Rotación!$A:$A,Rotación!$O:$O,0,0,-1),"")))),"")</f>
        <v>12220000</v>
      </c>
      <c r="K1649" s="13">
        <f>_xlfn.XLOOKUP(A1649,Rotación!$A:$A,Rotación!$P:$P,"",0,-1)</f>
        <v>12990000</v>
      </c>
      <c r="L1649" s="25">
        <f t="shared" si="112"/>
        <v>-10000</v>
      </c>
      <c r="M1649" s="26">
        <f t="shared" si="113"/>
        <v>0.84615384615384615</v>
      </c>
      <c r="N1649" s="22">
        <f>IFERROR(VLOOKUP(A1649,'Base ATR'!$1:$1048576,2,0),"")</f>
        <v>46203.663888888892</v>
      </c>
      <c r="O1649" s="23">
        <f t="shared" ca="1" si="114"/>
        <v>22.336111111108039</v>
      </c>
      <c r="P1649" t="str">
        <f t="shared" si="115"/>
        <v>BAJO MERCADO</v>
      </c>
    </row>
    <row r="1650" spans="1:16" x14ac:dyDescent="0.3">
      <c r="A1650" t="s">
        <v>10560</v>
      </c>
      <c r="B1650" s="13" t="str">
        <f>IFERROR(VLOOKUP(A1650,'Base ATP'!$1:$1048576,3,0),"")</f>
        <v>LEAPMOTOR</v>
      </c>
      <c r="C1650" s="28" t="str">
        <f>IFERROR(VLOOKUP(A1650,'Base ATP'!$1:$1048576,4,0),"")</f>
        <v>B10</v>
      </c>
      <c r="D1650">
        <v>18200000</v>
      </c>
      <c r="E1650" s="13">
        <v>16500000</v>
      </c>
      <c r="F1650" t="s">
        <v>5397</v>
      </c>
      <c r="G1650" s="13">
        <f>IFERROR(IF($F1650="ALTA",$D1650*1.03,
IF($F1650="MEDIA",$D1650*1,
IF($F1650="BAJA",$D1650*0.92,
IF($F1650="LIQUIDAR",_xlfn.XLOOKUP(A1650,Rotación!$A:$A,Rotación!$O:$O,0,0,-1),"")))),"")</f>
        <v>18746000</v>
      </c>
      <c r="H1650" s="13">
        <f>IFERROR(IF($F1650="ALTA",$D1650*1,
IF($F1650="MEDIA",$D1650*0.97,
IF($F1650="BAJA",$D1650*0.9,
IF($F1650="LIQUIDAR",_xlfn.XLOOKUP(A1650,Rotación!$A:$A,Rotación!$O:$O,0,0,-1),"")))),"")</f>
        <v>18200000</v>
      </c>
      <c r="I1650" s="13">
        <f>IFERROR(IF($F1650="ALTA",$D1650*0.97,
IF($F1650="MEDIA",$D1650*0.94,
IF($F1650="BAJA",$D1650*0.87,
IF($F1650="LIQUIDAR",_xlfn.XLOOKUP(A1650,Rotación!$A:$A,Rotación!$O:$O,0,0,-1),"")))),"")</f>
        <v>17654000</v>
      </c>
      <c r="J1650" s="13">
        <f>IFERROR(IF($F1650="ALTA",$D1650*0.94,
IF($F1650="MEDIA",$D1650*0.9,
IF($F1650="BAJA",$D1650*0.85,
IF($F1650="LIQUIDAR",_xlfn.XLOOKUP(A1650,Rotación!$A:$A,Rotación!$O:$O,0,0,-1),"")))),"")</f>
        <v>17108000</v>
      </c>
      <c r="K1650" s="13" t="str">
        <f>_xlfn.XLOOKUP(A1650,Rotación!$A:$A,Rotación!$P:$P,"",0,-1)</f>
        <v/>
      </c>
      <c r="L1650" s="25" t="e">
        <f t="shared" si="112"/>
        <v>#VALUE!</v>
      </c>
      <c r="M1650" s="26">
        <f t="shared" si="113"/>
        <v>0.90659340659340659</v>
      </c>
      <c r="N1650" s="22" t="str">
        <f>IFERROR(VLOOKUP(A1650,'Base ATR'!$1:$1048576,2,0),"")</f>
        <v/>
      </c>
      <c r="O1650" s="23" t="str">
        <f t="shared" ca="1" si="114"/>
        <v/>
      </c>
      <c r="P1650" t="str">
        <f t="shared" si="115"/>
        <v/>
      </c>
    </row>
    <row r="1651" spans="1:16" x14ac:dyDescent="0.3">
      <c r="A1651" t="s">
        <v>10561</v>
      </c>
      <c r="B1651" s="13" t="str">
        <f>IFERROR(VLOOKUP(A1651,'Base ATP'!$1:$1048576,3,0),"")</f>
        <v>CHEVROLET</v>
      </c>
      <c r="C1651" s="28" t="str">
        <f>IFERROR(VLOOKUP(A1651,'Base ATP'!$1:$1048576,4,0),"")</f>
        <v>GROOVE</v>
      </c>
      <c r="D1651">
        <v>10500000</v>
      </c>
      <c r="E1651" s="13">
        <v>8000000</v>
      </c>
      <c r="F1651" t="s">
        <v>5397</v>
      </c>
      <c r="G1651" s="13">
        <f>IFERROR(IF($F1651="ALTA",$D1651*1.03,
IF($F1651="MEDIA",$D1651*1,
IF($F1651="BAJA",$D1651*0.92,
IF($F1651="LIQUIDAR",_xlfn.XLOOKUP(A1651,Rotación!$A:$A,Rotación!$O:$O,0,0,-1),"")))),"")</f>
        <v>10815000</v>
      </c>
      <c r="H1651" s="13">
        <f>IFERROR(IF($F1651="ALTA",$D1651*1,
IF($F1651="MEDIA",$D1651*0.97,
IF($F1651="BAJA",$D1651*0.9,
IF($F1651="LIQUIDAR",_xlfn.XLOOKUP(A1651,Rotación!$A:$A,Rotación!$O:$O,0,0,-1),"")))),"")</f>
        <v>10500000</v>
      </c>
      <c r="I1651" s="13">
        <f>IFERROR(IF($F1651="ALTA",$D1651*0.97,
IF($F1651="MEDIA",$D1651*0.94,
IF($F1651="BAJA",$D1651*0.87,
IF($F1651="LIQUIDAR",_xlfn.XLOOKUP(A1651,Rotación!$A:$A,Rotación!$O:$O,0,0,-1),"")))),"")</f>
        <v>10185000</v>
      </c>
      <c r="J1651" s="13">
        <f>IFERROR(IF($F1651="ALTA",$D1651*0.94,
IF($F1651="MEDIA",$D1651*0.9,
IF($F1651="BAJA",$D1651*0.85,
IF($F1651="LIQUIDAR",_xlfn.XLOOKUP(A1651,Rotación!$A:$A,Rotación!$O:$O,0,0,-1),"")))),"")</f>
        <v>9870000</v>
      </c>
      <c r="K1651" s="13" t="str">
        <f>_xlfn.XLOOKUP(A1651,Rotación!$A:$A,Rotación!$P:$P,"",0,-1)</f>
        <v/>
      </c>
      <c r="L1651" s="25" t="e">
        <f t="shared" si="112"/>
        <v>#VALUE!</v>
      </c>
      <c r="M1651" s="26">
        <f t="shared" si="113"/>
        <v>0.76190476190476186</v>
      </c>
      <c r="N1651" s="22" t="str">
        <f>IFERROR(VLOOKUP(A1651,'Base ATR'!$1:$1048576,2,0),"")</f>
        <v/>
      </c>
      <c r="O1651" s="23" t="str">
        <f t="shared" ca="1" si="114"/>
        <v/>
      </c>
      <c r="P1651" t="str">
        <f t="shared" si="115"/>
        <v/>
      </c>
    </row>
    <row r="1652" spans="1:16" x14ac:dyDescent="0.3">
      <c r="A1652" t="s">
        <v>10562</v>
      </c>
      <c r="B1652" s="13" t="str">
        <f>IFERROR(VLOOKUP(A1652,'Base ATP'!$1:$1048576,3,0),"")</f>
        <v>PEUGEOT</v>
      </c>
      <c r="C1652" s="28" t="str">
        <f>IFERROR(VLOOKUP(A1652,'Base ATP'!$1:$1048576,4,0),"")</f>
        <v>NUEVO 308</v>
      </c>
      <c r="D1652">
        <v>15800000</v>
      </c>
      <c r="E1652" s="13">
        <v>12600000</v>
      </c>
      <c r="F1652" t="s">
        <v>5398</v>
      </c>
      <c r="G1652" s="13">
        <f>IFERROR(IF($F1652="ALTA",$D1652*1.03,
IF($F1652="MEDIA",$D1652*1,
IF($F1652="BAJA",$D1652*0.92,
IF($F1652="LIQUIDAR",_xlfn.XLOOKUP(A1652,Rotación!$A:$A,Rotación!$O:$O,0,0,-1),"")))),"")</f>
        <v>14536000</v>
      </c>
      <c r="H1652" s="13">
        <f>IFERROR(IF($F1652="ALTA",$D1652*1,
IF($F1652="MEDIA",$D1652*0.97,
IF($F1652="BAJA",$D1652*0.9,
IF($F1652="LIQUIDAR",_xlfn.XLOOKUP(A1652,Rotación!$A:$A,Rotación!$O:$O,0,0,-1),"")))),"")</f>
        <v>14220000</v>
      </c>
      <c r="I1652" s="13">
        <f>IFERROR(IF($F1652="ALTA",$D1652*0.97,
IF($F1652="MEDIA",$D1652*0.94,
IF($F1652="BAJA",$D1652*0.87,
IF($F1652="LIQUIDAR",_xlfn.XLOOKUP(A1652,Rotación!$A:$A,Rotación!$O:$O,0,0,-1),"")))),"")</f>
        <v>13746000</v>
      </c>
      <c r="J1652" s="13">
        <f>IFERROR(IF($F1652="ALTA",$D1652*0.94,
IF($F1652="MEDIA",$D1652*0.9,
IF($F1652="BAJA",$D1652*0.85,
IF($F1652="LIQUIDAR",_xlfn.XLOOKUP(A1652,Rotación!$A:$A,Rotación!$O:$O,0,0,-1),"")))),"")</f>
        <v>13430000</v>
      </c>
      <c r="K1652" s="13" t="str">
        <f>_xlfn.XLOOKUP(A1652,Rotación!$A:$A,Rotación!$P:$P,"",0,-1)</f>
        <v/>
      </c>
      <c r="L1652" s="25" t="e">
        <f t="shared" si="112"/>
        <v>#VALUE!</v>
      </c>
      <c r="M1652" s="26">
        <f t="shared" si="113"/>
        <v>0.79746835443037978</v>
      </c>
      <c r="N1652" s="22" t="str">
        <f>IFERROR(VLOOKUP(A1652,'Base ATR'!$1:$1048576,2,0),"")</f>
        <v/>
      </c>
      <c r="O1652" s="23" t="str">
        <f t="shared" ca="1" si="114"/>
        <v/>
      </c>
      <c r="P1652" t="str">
        <f t="shared" si="115"/>
        <v/>
      </c>
    </row>
    <row r="1653" spans="1:16" x14ac:dyDescent="0.3">
      <c r="A1653" t="s">
        <v>10563</v>
      </c>
      <c r="B1653" s="13" t="str">
        <f>IFERROR(VLOOKUP(A1653,'Base ATP'!$1:$1048576,3,0),"")</f>
        <v>CHERY</v>
      </c>
      <c r="C1653" s="28" t="str">
        <f>IFERROR(VLOOKUP(A1653,'Base ATP'!$1:$1048576,4,0),"")</f>
        <v>TIGGO 2 PRO</v>
      </c>
      <c r="D1653">
        <v>7440000</v>
      </c>
      <c r="E1653" s="13">
        <v>6000000</v>
      </c>
      <c r="F1653" t="s">
        <v>4033</v>
      </c>
      <c r="G1653" s="13">
        <f>IFERROR(IF($F1653="ALTA",$D1653*1.03,
IF($F1653="MEDIA",$D1653*1,
IF($F1653="BAJA",$D1653*0.92,
IF($F1653="LIQUIDAR",_xlfn.XLOOKUP(A1653,Rotación!$A:$A,Rotación!$O:$O,0,0,-1),"")))),"")</f>
        <v>7440000</v>
      </c>
      <c r="H1653" s="13">
        <f>IFERROR(IF($F1653="ALTA",$D1653*1,
IF($F1653="MEDIA",$D1653*0.97,
IF($F1653="BAJA",$D1653*0.9,
IF($F1653="LIQUIDAR",_xlfn.XLOOKUP(A1653,Rotación!$A:$A,Rotación!$O:$O,0,0,-1),"")))),"")</f>
        <v>7216800</v>
      </c>
      <c r="I1653" s="13">
        <f>IFERROR(IF($F1653="ALTA",$D1653*0.97,
IF($F1653="MEDIA",$D1653*0.94,
IF($F1653="BAJA",$D1653*0.87,
IF($F1653="LIQUIDAR",_xlfn.XLOOKUP(A1653,Rotación!$A:$A,Rotación!$O:$O,0,0,-1),"")))),"")</f>
        <v>6993600</v>
      </c>
      <c r="J1653" s="13">
        <f>IFERROR(IF($F1653="ALTA",$D1653*0.94,
IF($F1653="MEDIA",$D1653*0.9,
IF($F1653="BAJA",$D1653*0.85,
IF($F1653="LIQUIDAR",_xlfn.XLOOKUP(A1653,Rotación!$A:$A,Rotación!$O:$O,0,0,-1),"")))),"")</f>
        <v>6696000</v>
      </c>
      <c r="K1653" s="13" t="str">
        <f>_xlfn.XLOOKUP(A1653,Rotación!$A:$A,Rotación!$P:$P,"",0,-1)</f>
        <v/>
      </c>
      <c r="L1653" s="25" t="e">
        <f t="shared" si="112"/>
        <v>#VALUE!</v>
      </c>
      <c r="M1653" s="26">
        <f t="shared" si="113"/>
        <v>0.80645161290322576</v>
      </c>
      <c r="N1653" s="22" t="str">
        <f>IFERROR(VLOOKUP(A1653,'Base ATR'!$1:$1048576,2,0),"")</f>
        <v/>
      </c>
      <c r="O1653" s="23" t="str">
        <f t="shared" ca="1" si="114"/>
        <v/>
      </c>
      <c r="P1653" t="str">
        <f t="shared" si="115"/>
        <v/>
      </c>
    </row>
    <row r="1654" spans="1:16" x14ac:dyDescent="0.3">
      <c r="A1654" t="s">
        <v>10564</v>
      </c>
      <c r="B1654" s="13" t="str">
        <f>IFERROR(VLOOKUP(A1654,'Base ATP'!$1:$1048576,3,0),"")</f>
        <v>CHANGAN</v>
      </c>
      <c r="C1654" s="28" t="str">
        <f>IFERROR(VLOOKUP(A1654,'Base ATP'!$1:$1048576,4,0),"")</f>
        <v>NEW CS15</v>
      </c>
      <c r="D1654">
        <v>7290000</v>
      </c>
      <c r="E1654" s="13">
        <v>5500000</v>
      </c>
      <c r="F1654" t="s">
        <v>4033</v>
      </c>
      <c r="G1654" s="13">
        <f>IFERROR(IF($F1654="ALTA",$D1654*1.03,
IF($F1654="MEDIA",$D1654*1,
IF($F1654="BAJA",$D1654*0.92,
IF($F1654="LIQUIDAR",_xlfn.XLOOKUP(A1654,Rotación!$A:$A,Rotación!$O:$O,0,0,-1),"")))),"")</f>
        <v>7290000</v>
      </c>
      <c r="H1654" s="13">
        <f>IFERROR(IF($F1654="ALTA",$D1654*1,
IF($F1654="MEDIA",$D1654*0.97,
IF($F1654="BAJA",$D1654*0.9,
IF($F1654="LIQUIDAR",_xlfn.XLOOKUP(A1654,Rotación!$A:$A,Rotación!$O:$O,0,0,-1),"")))),"")</f>
        <v>7071300</v>
      </c>
      <c r="I1654" s="13">
        <f>IFERROR(IF($F1654="ALTA",$D1654*0.97,
IF($F1654="MEDIA",$D1654*0.94,
IF($F1654="BAJA",$D1654*0.87,
IF($F1654="LIQUIDAR",_xlfn.XLOOKUP(A1654,Rotación!$A:$A,Rotación!$O:$O,0,0,-1),"")))),"")</f>
        <v>6852600</v>
      </c>
      <c r="J1654" s="13">
        <f>IFERROR(IF($F1654="ALTA",$D1654*0.94,
IF($F1654="MEDIA",$D1654*0.9,
IF($F1654="BAJA",$D1654*0.85,
IF($F1654="LIQUIDAR",_xlfn.XLOOKUP(A1654,Rotación!$A:$A,Rotación!$O:$O,0,0,-1),"")))),"")</f>
        <v>6561000</v>
      </c>
      <c r="K1654" s="13">
        <f>_xlfn.XLOOKUP(A1654,Rotación!$A:$A,Rotación!$P:$P,"",0,-1)</f>
        <v>7290000</v>
      </c>
      <c r="L1654" s="25">
        <f t="shared" si="112"/>
        <v>0</v>
      </c>
      <c r="M1654" s="26">
        <f t="shared" si="113"/>
        <v>0.75445816186556924</v>
      </c>
      <c r="N1654" s="22" t="str">
        <f>IFERROR(VLOOKUP(A1654,'Base ATR'!$1:$1048576,2,0),"")</f>
        <v/>
      </c>
      <c r="O1654" s="23" t="str">
        <f t="shared" ca="1" si="114"/>
        <v/>
      </c>
      <c r="P1654" t="str">
        <f t="shared" si="115"/>
        <v/>
      </c>
    </row>
    <row r="1655" spans="1:16" x14ac:dyDescent="0.3">
      <c r="A1655" t="s">
        <v>10540</v>
      </c>
      <c r="B1655" s="13" t="str">
        <f>IFERROR(VLOOKUP(A1655,'Base ATP'!$1:$1048576,3,0),"")</f>
        <v>KIA</v>
      </c>
      <c r="C1655" s="28" t="str">
        <f>IFERROR(VLOOKUP(A1655,'Base ATP'!$1:$1048576,4,0),"")</f>
        <v>SELTOS</v>
      </c>
      <c r="D1655">
        <v>12700000</v>
      </c>
      <c r="E1655" s="13">
        <v>10000000</v>
      </c>
      <c r="F1655" t="s">
        <v>4033</v>
      </c>
      <c r="G1655" s="13">
        <f>IFERROR(IF($F1655="ALTA",$D1655*1.03,
IF($F1655="MEDIA",$D1655*1,
IF($F1655="BAJA",$D1655*0.92,
IF($F1655="LIQUIDAR",_xlfn.XLOOKUP(A1655,Rotación!$A:$A,Rotación!$O:$O,0,0,-1),"")))),"")</f>
        <v>12700000</v>
      </c>
      <c r="H1655" s="13">
        <f>IFERROR(IF($F1655="ALTA",$D1655*1,
IF($F1655="MEDIA",$D1655*0.97,
IF($F1655="BAJA",$D1655*0.9,
IF($F1655="LIQUIDAR",_xlfn.XLOOKUP(A1655,Rotación!$A:$A,Rotación!$O:$O,0,0,-1),"")))),"")</f>
        <v>12319000</v>
      </c>
      <c r="I1655" s="13">
        <f>IFERROR(IF($F1655="ALTA",$D1655*0.97,
IF($F1655="MEDIA",$D1655*0.94,
IF($F1655="BAJA",$D1655*0.87,
IF($F1655="LIQUIDAR",_xlfn.XLOOKUP(A1655,Rotación!$A:$A,Rotación!$O:$O,0,0,-1),"")))),"")</f>
        <v>11938000</v>
      </c>
      <c r="J1655" s="13">
        <f>IFERROR(IF($F1655="ALTA",$D1655*0.94,
IF($F1655="MEDIA",$D1655*0.9,
IF($F1655="BAJA",$D1655*0.85,
IF($F1655="LIQUIDAR",_xlfn.XLOOKUP(A1655,Rotación!$A:$A,Rotación!$O:$O,0,0,-1),"")))),"")</f>
        <v>11430000</v>
      </c>
      <c r="K1655" s="13" t="str">
        <f>_xlfn.XLOOKUP(A1655,Rotación!$A:$A,Rotación!$P:$P,"",0,-1)</f>
        <v/>
      </c>
      <c r="L1655" s="25" t="e">
        <f t="shared" si="112"/>
        <v>#VALUE!</v>
      </c>
      <c r="M1655" s="26">
        <f t="shared" si="113"/>
        <v>0.78740157480314965</v>
      </c>
      <c r="N1655" s="22">
        <f>IFERROR(VLOOKUP(A1655,'Base ATR'!$1:$1048576,2,0),"")</f>
        <v>46203.824305555558</v>
      </c>
      <c r="O1655" s="23">
        <f t="shared" ca="1" si="114"/>
        <v>22.175694444442343</v>
      </c>
      <c r="P1655" t="str">
        <f t="shared" si="115"/>
        <v>SOBRE MERCADO</v>
      </c>
    </row>
    <row r="1656" spans="1:16" x14ac:dyDescent="0.3">
      <c r="A1656" t="s">
        <v>10565</v>
      </c>
      <c r="B1656" s="13" t="str">
        <f>IFERROR(VLOOKUP(A1656,'Base ATP'!$1:$1048576,3,0),"")</f>
        <v>DFSK</v>
      </c>
      <c r="C1656" s="28">
        <f>IFERROR(VLOOKUP(A1656,'Base ATP'!$1:$1048576,4,0),"")</f>
        <v>560</v>
      </c>
      <c r="D1656">
        <v>9300000</v>
      </c>
      <c r="E1656" s="13">
        <v>7300000</v>
      </c>
      <c r="F1656" t="s">
        <v>4033</v>
      </c>
      <c r="G1656" s="13">
        <f>IFERROR(IF($F1656="ALTA",$D1656*1.03,
IF($F1656="MEDIA",$D1656*1,
IF($F1656="BAJA",$D1656*0.92,
IF($F1656="LIQUIDAR",_xlfn.XLOOKUP(A1656,Rotación!$A:$A,Rotación!$O:$O,0,0,-1),"")))),"")</f>
        <v>9300000</v>
      </c>
      <c r="H1656" s="13">
        <f>IFERROR(IF($F1656="ALTA",$D1656*1,
IF($F1656="MEDIA",$D1656*0.97,
IF($F1656="BAJA",$D1656*0.9,
IF($F1656="LIQUIDAR",_xlfn.XLOOKUP(A1656,Rotación!$A:$A,Rotación!$O:$O,0,0,-1),"")))),"")</f>
        <v>9021000</v>
      </c>
      <c r="I1656" s="13">
        <f>IFERROR(IF($F1656="ALTA",$D1656*0.97,
IF($F1656="MEDIA",$D1656*0.94,
IF($F1656="BAJA",$D1656*0.87,
IF($F1656="LIQUIDAR",_xlfn.XLOOKUP(A1656,Rotación!$A:$A,Rotación!$O:$O,0,0,-1),"")))),"")</f>
        <v>8742000</v>
      </c>
      <c r="J1656" s="13">
        <f>IFERROR(IF($F1656="ALTA",$D1656*0.94,
IF($F1656="MEDIA",$D1656*0.9,
IF($F1656="BAJA",$D1656*0.85,
IF($F1656="LIQUIDAR",_xlfn.XLOOKUP(A1656,Rotación!$A:$A,Rotación!$O:$O,0,0,-1),"")))),"")</f>
        <v>8370000</v>
      </c>
      <c r="K1656" s="13" t="str">
        <f>_xlfn.XLOOKUP(A1656,Rotación!$A:$A,Rotación!$P:$P,"",0,-1)</f>
        <v/>
      </c>
      <c r="L1656" s="25" t="e">
        <f t="shared" si="112"/>
        <v>#VALUE!</v>
      </c>
      <c r="M1656" s="26">
        <f t="shared" si="113"/>
        <v>0.78494623655913975</v>
      </c>
      <c r="N1656" s="22" t="str">
        <f>IFERROR(VLOOKUP(A1656,'Base ATR'!$1:$1048576,2,0),"")</f>
        <v/>
      </c>
      <c r="O1656" s="23" t="str">
        <f t="shared" ca="1" si="114"/>
        <v/>
      </c>
      <c r="P1656" t="str">
        <f t="shared" si="115"/>
        <v/>
      </c>
    </row>
    <row r="1657" spans="1:16" x14ac:dyDescent="0.3">
      <c r="A1657" t="s">
        <v>10566</v>
      </c>
      <c r="B1657" s="13" t="str">
        <f>IFERROR(VLOOKUP(A1657,'Base ATP'!$1:$1048576,3,0),"")</f>
        <v>VOLKSWAGEN</v>
      </c>
      <c r="C1657" s="28" t="str">
        <f>IFERROR(VLOOKUP(A1657,'Base ATP'!$1:$1048576,4,0),"")</f>
        <v>NEW TIGUAN</v>
      </c>
      <c r="D1657">
        <v>21600000</v>
      </c>
      <c r="E1657" s="13">
        <v>17500000</v>
      </c>
      <c r="F1657" t="s">
        <v>4033</v>
      </c>
      <c r="G1657" s="13">
        <f>IFERROR(IF($F1657="ALTA",$D1657*1.03,
IF($F1657="MEDIA",$D1657*1,
IF($F1657="BAJA",$D1657*0.92,
IF($F1657="LIQUIDAR",_xlfn.XLOOKUP(A1657,Rotación!$A:$A,Rotación!$O:$O,0,0,-1),"")))),"")</f>
        <v>21600000</v>
      </c>
      <c r="H1657" s="13">
        <f>IFERROR(IF($F1657="ALTA",$D1657*1,
IF($F1657="MEDIA",$D1657*0.97,
IF($F1657="BAJA",$D1657*0.9,
IF($F1657="LIQUIDAR",_xlfn.XLOOKUP(A1657,Rotación!$A:$A,Rotación!$O:$O,0,0,-1),"")))),"")</f>
        <v>20952000</v>
      </c>
      <c r="I1657" s="13">
        <f>IFERROR(IF($F1657="ALTA",$D1657*0.97,
IF($F1657="MEDIA",$D1657*0.94,
IF($F1657="BAJA",$D1657*0.87,
IF($F1657="LIQUIDAR",_xlfn.XLOOKUP(A1657,Rotación!$A:$A,Rotación!$O:$O,0,0,-1),"")))),"")</f>
        <v>20304000</v>
      </c>
      <c r="J1657" s="13">
        <f>IFERROR(IF($F1657="ALTA",$D1657*0.94,
IF($F1657="MEDIA",$D1657*0.9,
IF($F1657="BAJA",$D1657*0.85,
IF($F1657="LIQUIDAR",_xlfn.XLOOKUP(A1657,Rotación!$A:$A,Rotación!$O:$O,0,0,-1),"")))),"")</f>
        <v>19440000</v>
      </c>
      <c r="K1657" s="13" t="str">
        <f>_xlfn.XLOOKUP(A1657,Rotación!$A:$A,Rotación!$P:$P,"",0,-1)</f>
        <v/>
      </c>
      <c r="L1657" s="25" t="e">
        <f t="shared" si="112"/>
        <v>#VALUE!</v>
      </c>
      <c r="M1657" s="26">
        <f t="shared" si="113"/>
        <v>0.81018518518518523</v>
      </c>
      <c r="N1657" s="22" t="str">
        <f>IFERROR(VLOOKUP(A1657,'Base ATR'!$1:$1048576,2,0),"")</f>
        <v/>
      </c>
      <c r="O1657" s="23" t="str">
        <f t="shared" ca="1" si="114"/>
        <v/>
      </c>
      <c r="P1657" t="str">
        <f t="shared" si="115"/>
        <v/>
      </c>
    </row>
    <row r="1658" spans="1:16" x14ac:dyDescent="0.3">
      <c r="A1658" t="s">
        <v>10567</v>
      </c>
      <c r="B1658" s="13" t="str">
        <f>IFERROR(VLOOKUP(A1658,'Base ATP'!$1:$1048576,3,0),"")</f>
        <v>JAC</v>
      </c>
      <c r="C1658" s="28" t="str">
        <f>IFERROR(VLOOKUP(A1658,'Base ATP'!$1:$1048576,4,0),"")</f>
        <v>JS3</v>
      </c>
      <c r="D1658">
        <v>8600000</v>
      </c>
      <c r="E1658" s="13">
        <v>6500000</v>
      </c>
      <c r="F1658" t="s">
        <v>4033</v>
      </c>
      <c r="G1658" s="13">
        <f>IFERROR(IF($F1658="ALTA",$D1658*1.03,
IF($F1658="MEDIA",$D1658*1,
IF($F1658="BAJA",$D1658*0.92,
IF($F1658="LIQUIDAR",_xlfn.XLOOKUP(A1658,Rotación!$A:$A,Rotación!$O:$O,0,0,-1),"")))),"")</f>
        <v>8600000</v>
      </c>
      <c r="H1658" s="13">
        <f>IFERROR(IF($F1658="ALTA",$D1658*1,
IF($F1658="MEDIA",$D1658*0.97,
IF($F1658="BAJA",$D1658*0.9,
IF($F1658="LIQUIDAR",_xlfn.XLOOKUP(A1658,Rotación!$A:$A,Rotación!$O:$O,0,0,-1),"")))),"")</f>
        <v>8342000</v>
      </c>
      <c r="I1658" s="13">
        <f>IFERROR(IF($F1658="ALTA",$D1658*0.97,
IF($F1658="MEDIA",$D1658*0.94,
IF($F1658="BAJA",$D1658*0.87,
IF($F1658="LIQUIDAR",_xlfn.XLOOKUP(A1658,Rotación!$A:$A,Rotación!$O:$O,0,0,-1),"")))),"")</f>
        <v>8084000</v>
      </c>
      <c r="J1658" s="13">
        <f>IFERROR(IF($F1658="ALTA",$D1658*0.94,
IF($F1658="MEDIA",$D1658*0.9,
IF($F1658="BAJA",$D1658*0.85,
IF($F1658="LIQUIDAR",_xlfn.XLOOKUP(A1658,Rotación!$A:$A,Rotación!$O:$O,0,0,-1),"")))),"")</f>
        <v>7740000</v>
      </c>
      <c r="K1658" s="13">
        <f>_xlfn.XLOOKUP(A1658,Rotación!$A:$A,Rotación!$P:$P,"",0,-1)</f>
        <v>8290000</v>
      </c>
      <c r="L1658" s="25">
        <f t="shared" si="112"/>
        <v>-310000</v>
      </c>
      <c r="M1658" s="26">
        <f t="shared" si="113"/>
        <v>0.7558139534883721</v>
      </c>
      <c r="N1658" s="22" t="str">
        <f>IFERROR(VLOOKUP(A1658,'Base ATR'!$1:$1048576,2,0),"")</f>
        <v/>
      </c>
      <c r="O1658" s="23" t="str">
        <f t="shared" ca="1" si="114"/>
        <v/>
      </c>
      <c r="P1658" t="str">
        <f t="shared" si="115"/>
        <v/>
      </c>
    </row>
    <row r="1659" spans="1:16" x14ac:dyDescent="0.3">
      <c r="A1659" t="s">
        <v>10568</v>
      </c>
      <c r="B1659" s="13" t="str">
        <f>IFERROR(VLOOKUP(A1659,'Base ATP'!$1:$1048576,3,0),"")</f>
        <v>KIA</v>
      </c>
      <c r="C1659" s="28" t="str">
        <f>IFERROR(VLOOKUP(A1659,'Base ATP'!$1:$1048576,4,0),"")</f>
        <v>SPORTAGE</v>
      </c>
      <c r="D1659">
        <v>23000000</v>
      </c>
      <c r="E1659" s="13">
        <v>17700000</v>
      </c>
      <c r="F1659" t="s">
        <v>5398</v>
      </c>
      <c r="G1659" s="13">
        <f>IFERROR(IF($F1659="ALTA",$D1659*1.03,
IF($F1659="MEDIA",$D1659*1,
IF($F1659="BAJA",$D1659*0.92,
IF($F1659="LIQUIDAR",_xlfn.XLOOKUP(A1659,Rotación!$A:$A,Rotación!$O:$O,0,0,-1),"")))),"")</f>
        <v>21160000</v>
      </c>
      <c r="H1659" s="13">
        <f>IFERROR(IF($F1659="ALTA",$D1659*1,
IF($F1659="MEDIA",$D1659*0.97,
IF($F1659="BAJA",$D1659*0.9,
IF($F1659="LIQUIDAR",_xlfn.XLOOKUP(A1659,Rotación!$A:$A,Rotación!$O:$O,0,0,-1),"")))),"")</f>
        <v>20700000</v>
      </c>
      <c r="I1659" s="13">
        <f>IFERROR(IF($F1659="ALTA",$D1659*0.97,
IF($F1659="MEDIA",$D1659*0.94,
IF($F1659="BAJA",$D1659*0.87,
IF($F1659="LIQUIDAR",_xlfn.XLOOKUP(A1659,Rotación!$A:$A,Rotación!$O:$O,0,0,-1),"")))),"")</f>
        <v>20010000</v>
      </c>
      <c r="J1659" s="13">
        <f>IFERROR(IF($F1659="ALTA",$D1659*0.94,
IF($F1659="MEDIA",$D1659*0.9,
IF($F1659="BAJA",$D1659*0.85,
IF($F1659="LIQUIDAR",_xlfn.XLOOKUP(A1659,Rotación!$A:$A,Rotación!$O:$O,0,0,-1),"")))),"")</f>
        <v>19550000</v>
      </c>
      <c r="K1659" s="13" t="str">
        <f>_xlfn.XLOOKUP(A1659,Rotación!$A:$A,Rotación!$P:$P,"",0,-1)</f>
        <v/>
      </c>
      <c r="L1659" s="25" t="e">
        <f t="shared" si="112"/>
        <v>#VALUE!</v>
      </c>
      <c r="M1659" s="26">
        <f t="shared" si="113"/>
        <v>0.76956521739130435</v>
      </c>
      <c r="N1659" s="22" t="str">
        <f>IFERROR(VLOOKUP(A1659,'Base ATR'!$1:$1048576,2,0),"")</f>
        <v/>
      </c>
      <c r="O1659" s="23" t="str">
        <f t="shared" ca="1" si="114"/>
        <v/>
      </c>
      <c r="P1659" t="str">
        <f t="shared" si="115"/>
        <v/>
      </c>
    </row>
    <row r="1660" spans="1:16" x14ac:dyDescent="0.3">
      <c r="A1660" t="s">
        <v>10569</v>
      </c>
      <c r="B1660" s="13" t="str">
        <f>IFERROR(VLOOKUP(A1660,'Base ATP'!$1:$1048576,3,0),"")</f>
        <v>MITSUBISHI</v>
      </c>
      <c r="C1660" s="28" t="str">
        <f>IFERROR(VLOOKUP(A1660,'Base ATP'!$1:$1048576,4,0),"")</f>
        <v>OUTLANDER</v>
      </c>
      <c r="D1660">
        <v>16500000</v>
      </c>
      <c r="E1660" s="13">
        <v>13000000</v>
      </c>
      <c r="F1660" t="s">
        <v>5398</v>
      </c>
      <c r="G1660" s="13">
        <f>IFERROR(IF($F1660="ALTA",$D1660*1.03,
IF($F1660="MEDIA",$D1660*1,
IF($F1660="BAJA",$D1660*0.92,
IF($F1660="LIQUIDAR",_xlfn.XLOOKUP(A1660,Rotación!$A:$A,Rotación!$O:$O,0,0,-1),"")))),"")</f>
        <v>15180000</v>
      </c>
      <c r="H1660" s="13">
        <f>IFERROR(IF($F1660="ALTA",$D1660*1,
IF($F1660="MEDIA",$D1660*0.97,
IF($F1660="BAJA",$D1660*0.9,
IF($F1660="LIQUIDAR",_xlfn.XLOOKUP(A1660,Rotación!$A:$A,Rotación!$O:$O,0,0,-1),"")))),"")</f>
        <v>14850000</v>
      </c>
      <c r="I1660" s="13">
        <f>IFERROR(IF($F1660="ALTA",$D1660*0.97,
IF($F1660="MEDIA",$D1660*0.94,
IF($F1660="BAJA",$D1660*0.87,
IF($F1660="LIQUIDAR",_xlfn.XLOOKUP(A1660,Rotación!$A:$A,Rotación!$O:$O,0,0,-1),"")))),"")</f>
        <v>14355000</v>
      </c>
      <c r="J1660" s="13">
        <f>IFERROR(IF($F1660="ALTA",$D1660*0.94,
IF($F1660="MEDIA",$D1660*0.9,
IF($F1660="BAJA",$D1660*0.85,
IF($F1660="LIQUIDAR",_xlfn.XLOOKUP(A1660,Rotación!$A:$A,Rotación!$O:$O,0,0,-1),"")))),"")</f>
        <v>14025000</v>
      </c>
      <c r="K1660" s="13" t="str">
        <f>_xlfn.XLOOKUP(A1660,Rotación!$A:$A,Rotación!$P:$P,"",0,-1)</f>
        <v/>
      </c>
      <c r="L1660" s="25" t="e">
        <f t="shared" si="112"/>
        <v>#VALUE!</v>
      </c>
      <c r="M1660" s="26">
        <f t="shared" si="113"/>
        <v>0.78787878787878785</v>
      </c>
      <c r="N1660" s="22" t="str">
        <f>IFERROR(VLOOKUP(A1660,'Base ATR'!$1:$1048576,2,0),"")</f>
        <v/>
      </c>
      <c r="O1660" s="23" t="str">
        <f t="shared" ca="1" si="114"/>
        <v/>
      </c>
      <c r="P1660" t="str">
        <f t="shared" si="115"/>
        <v/>
      </c>
    </row>
    <row r="1661" spans="1:16" x14ac:dyDescent="0.3">
      <c r="A1661" t="s">
        <v>10570</v>
      </c>
      <c r="B1661" s="13" t="str">
        <f>IFERROR(VLOOKUP(A1661,'Base ATP'!$1:$1048576,3,0),"")</f>
        <v>PEUGEOT</v>
      </c>
      <c r="C1661" s="28" t="str">
        <f>IFERROR(VLOOKUP(A1661,'Base ATP'!$1:$1048576,4,0),"")</f>
        <v>NUEVO 5008</v>
      </c>
      <c r="D1661">
        <v>23100000</v>
      </c>
      <c r="E1661" s="13">
        <v>18200000</v>
      </c>
      <c r="F1661" t="s">
        <v>5398</v>
      </c>
      <c r="G1661" s="13">
        <f>IFERROR(IF($F1661="ALTA",$D1661*1.03,
IF($F1661="MEDIA",$D1661*1,
IF($F1661="BAJA",$D1661*0.92,
IF($F1661="LIQUIDAR",_xlfn.XLOOKUP(A1661,Rotación!$A:$A,Rotación!$O:$O,0,0,-1),"")))),"")</f>
        <v>21252000</v>
      </c>
      <c r="H1661" s="13">
        <f>IFERROR(IF($F1661="ALTA",$D1661*1,
IF($F1661="MEDIA",$D1661*0.97,
IF($F1661="BAJA",$D1661*0.9,
IF($F1661="LIQUIDAR",_xlfn.XLOOKUP(A1661,Rotación!$A:$A,Rotación!$O:$O,0,0,-1),"")))),"")</f>
        <v>20790000</v>
      </c>
      <c r="I1661" s="13">
        <f>IFERROR(IF($F1661="ALTA",$D1661*0.97,
IF($F1661="MEDIA",$D1661*0.94,
IF($F1661="BAJA",$D1661*0.87,
IF($F1661="LIQUIDAR",_xlfn.XLOOKUP(A1661,Rotación!$A:$A,Rotación!$O:$O,0,0,-1),"")))),"")</f>
        <v>20097000</v>
      </c>
      <c r="J1661" s="13">
        <f>IFERROR(IF($F1661="ALTA",$D1661*0.94,
IF($F1661="MEDIA",$D1661*0.9,
IF($F1661="BAJA",$D1661*0.85,
IF($F1661="LIQUIDAR",_xlfn.XLOOKUP(A1661,Rotación!$A:$A,Rotación!$O:$O,0,0,-1),"")))),"")</f>
        <v>19635000</v>
      </c>
      <c r="K1661" s="13">
        <f>_xlfn.XLOOKUP(A1661,Rotación!$A:$A,Rotación!$P:$P,"",0,-1)</f>
        <v>21390000</v>
      </c>
      <c r="L1661" s="25">
        <f t="shared" si="112"/>
        <v>-1710000</v>
      </c>
      <c r="M1661" s="26">
        <f t="shared" si="113"/>
        <v>0.78787878787878785</v>
      </c>
      <c r="N1661" s="22" t="str">
        <f>IFERROR(VLOOKUP(A1661,'Base ATR'!$1:$1048576,2,0),"")</f>
        <v/>
      </c>
      <c r="O1661" s="23" t="str">
        <f t="shared" ca="1" si="114"/>
        <v/>
      </c>
      <c r="P1661" t="str">
        <f t="shared" si="115"/>
        <v/>
      </c>
    </row>
    <row r="1662" spans="1:16" x14ac:dyDescent="0.3">
      <c r="A1662" t="s">
        <v>6462</v>
      </c>
      <c r="B1662" s="13" t="str">
        <f>IFERROR(VLOOKUP(A1662,'Base ATP'!$1:$1048576,3,0),"")</f>
        <v>CHERY</v>
      </c>
      <c r="C1662" s="28" t="str">
        <f>IFERROR(VLOOKUP(A1662,'Base ATP'!$1:$1048576,4,0),"")</f>
        <v>TIGGO 2 PRO</v>
      </c>
      <c r="D1662">
        <v>8100000</v>
      </c>
      <c r="E1662" s="13">
        <v>6900000</v>
      </c>
      <c r="F1662" t="s">
        <v>5397</v>
      </c>
      <c r="G1662" s="13">
        <f>IFERROR(IF($F1662="ALTA",$D1662*1.03,
IF($F1662="MEDIA",$D1662*1,
IF($F1662="BAJA",$D1662*0.92,
IF($F1662="LIQUIDAR",_xlfn.XLOOKUP(A1662,Rotación!$A:$A,Rotación!$O:$O,0,0,-1),"")))),"")</f>
        <v>8343000</v>
      </c>
      <c r="H1662" s="13">
        <f>IFERROR(IF($F1662="ALTA",$D1662*1,
IF($F1662="MEDIA",$D1662*0.97,
IF($F1662="BAJA",$D1662*0.9,
IF($F1662="LIQUIDAR",_xlfn.XLOOKUP(A1662,Rotación!$A:$A,Rotación!$O:$O,0,0,-1),"")))),"")</f>
        <v>8100000</v>
      </c>
      <c r="I1662" s="13">
        <f>IFERROR(IF($F1662="ALTA",$D1662*0.97,
IF($F1662="MEDIA",$D1662*0.94,
IF($F1662="BAJA",$D1662*0.87,
IF($F1662="LIQUIDAR",_xlfn.XLOOKUP(A1662,Rotación!$A:$A,Rotación!$O:$O,0,0,-1),"")))),"")</f>
        <v>7857000</v>
      </c>
      <c r="J1662" s="13">
        <f>IFERROR(IF($F1662="ALTA",$D1662*0.94,
IF($F1662="MEDIA",$D1662*0.9,
IF($F1662="BAJA",$D1662*0.85,
IF($F1662="LIQUIDAR",_xlfn.XLOOKUP(A1662,Rotación!$A:$A,Rotación!$O:$O,0,0,-1),"")))),"")</f>
        <v>7614000</v>
      </c>
      <c r="K1662" s="13" t="str">
        <f>_xlfn.XLOOKUP(A1662,Rotación!$A:$A,Rotación!$P:$P,"",0,-1)</f>
        <v/>
      </c>
      <c r="L1662" s="25" t="e">
        <f t="shared" si="112"/>
        <v>#VALUE!</v>
      </c>
      <c r="M1662" s="26">
        <f t="shared" si="113"/>
        <v>0.85185185185185186</v>
      </c>
      <c r="N1662" s="22" t="str">
        <f>IFERROR(VLOOKUP(A1662,'Base ATR'!$1:$1048576,2,0),"")</f>
        <v/>
      </c>
      <c r="O1662" s="23" t="str">
        <f t="shared" ca="1" si="114"/>
        <v/>
      </c>
      <c r="P1662" t="str">
        <f t="shared" si="115"/>
        <v/>
      </c>
    </row>
    <row r="1663" spans="1:16" x14ac:dyDescent="0.3">
      <c r="A1663" t="s">
        <v>10571</v>
      </c>
      <c r="B1663" s="13" t="str">
        <f>IFERROR(VLOOKUP(A1663,'Base ATP'!$1:$1048576,3,0),"")</f>
        <v>MAZDA</v>
      </c>
      <c r="C1663" s="28" t="str">
        <f>IFERROR(VLOOKUP(A1663,'Base ATP'!$1:$1048576,4,0),"")</f>
        <v>NEW CX-5</v>
      </c>
      <c r="D1663">
        <v>21000000</v>
      </c>
      <c r="E1663" s="13">
        <v>17000000</v>
      </c>
      <c r="F1663" t="s">
        <v>5397</v>
      </c>
      <c r="G1663" s="13">
        <f>IFERROR(IF($F1663="ALTA",$D1663*1.03,
IF($F1663="MEDIA",$D1663*1,
IF($F1663="BAJA",$D1663*0.92,
IF($F1663="LIQUIDAR",_xlfn.XLOOKUP(A1663,Rotación!$A:$A,Rotación!$O:$O,0,0,-1),"")))),"")</f>
        <v>21630000</v>
      </c>
      <c r="H1663" s="13">
        <f>IFERROR(IF($F1663="ALTA",$D1663*1,
IF($F1663="MEDIA",$D1663*0.97,
IF($F1663="BAJA",$D1663*0.9,
IF($F1663="LIQUIDAR",_xlfn.XLOOKUP(A1663,Rotación!$A:$A,Rotación!$O:$O,0,0,-1),"")))),"")</f>
        <v>21000000</v>
      </c>
      <c r="I1663" s="13">
        <f>IFERROR(IF($F1663="ALTA",$D1663*0.97,
IF($F1663="MEDIA",$D1663*0.94,
IF($F1663="BAJA",$D1663*0.87,
IF($F1663="LIQUIDAR",_xlfn.XLOOKUP(A1663,Rotación!$A:$A,Rotación!$O:$O,0,0,-1),"")))),"")</f>
        <v>20370000</v>
      </c>
      <c r="J1663" s="13">
        <f>IFERROR(IF($F1663="ALTA",$D1663*0.94,
IF($F1663="MEDIA",$D1663*0.9,
IF($F1663="BAJA",$D1663*0.85,
IF($F1663="LIQUIDAR",_xlfn.XLOOKUP(A1663,Rotación!$A:$A,Rotación!$O:$O,0,0,-1),"")))),"")</f>
        <v>19740000</v>
      </c>
      <c r="K1663" s="13" t="str">
        <f>_xlfn.XLOOKUP(A1663,Rotación!$A:$A,Rotación!$P:$P,"",0,-1)</f>
        <v/>
      </c>
      <c r="L1663" s="25" t="e">
        <f t="shared" si="112"/>
        <v>#VALUE!</v>
      </c>
      <c r="M1663" s="26">
        <f t="shared" si="113"/>
        <v>0.80952380952380953</v>
      </c>
      <c r="N1663" s="22" t="str">
        <f>IFERROR(VLOOKUP(A1663,'Base ATR'!$1:$1048576,2,0),"")</f>
        <v/>
      </c>
      <c r="O1663" s="23" t="str">
        <f t="shared" ca="1" si="114"/>
        <v/>
      </c>
      <c r="P1663" t="str">
        <f t="shared" si="115"/>
        <v/>
      </c>
    </row>
    <row r="1664" spans="1:16" x14ac:dyDescent="0.3">
      <c r="A1664" t="s">
        <v>10572</v>
      </c>
      <c r="B1664" s="13" t="str">
        <f>IFERROR(VLOOKUP(A1664,'Base ATP'!$1:$1048576,3,0),"")</f>
        <v>FORD</v>
      </c>
      <c r="C1664" s="28" t="str">
        <f>IFERROR(VLOOKUP(A1664,'Base ATP'!$1:$1048576,4,0),"")</f>
        <v>EXPLORER</v>
      </c>
      <c r="D1664">
        <v>43000000</v>
      </c>
      <c r="E1664" s="13">
        <v>35000000</v>
      </c>
      <c r="F1664" t="s">
        <v>5398</v>
      </c>
      <c r="G1664" s="13">
        <f>IFERROR(IF($F1664="ALTA",$D1664*1.03,
IF($F1664="MEDIA",$D1664*1,
IF($F1664="BAJA",$D1664*0.92,
IF($F1664="LIQUIDAR",_xlfn.XLOOKUP(A1664,Rotación!$A:$A,Rotación!$O:$O,0,0,-1),"")))),"")</f>
        <v>39560000</v>
      </c>
      <c r="H1664" s="13">
        <f>IFERROR(IF($F1664="ALTA",$D1664*1,
IF($F1664="MEDIA",$D1664*0.97,
IF($F1664="BAJA",$D1664*0.9,
IF($F1664="LIQUIDAR",_xlfn.XLOOKUP(A1664,Rotación!$A:$A,Rotación!$O:$O,0,0,-1),"")))),"")</f>
        <v>38700000</v>
      </c>
      <c r="I1664" s="13">
        <f>IFERROR(IF($F1664="ALTA",$D1664*0.97,
IF($F1664="MEDIA",$D1664*0.94,
IF($F1664="BAJA",$D1664*0.87,
IF($F1664="LIQUIDAR",_xlfn.XLOOKUP(A1664,Rotación!$A:$A,Rotación!$O:$O,0,0,-1),"")))),"")</f>
        <v>37410000</v>
      </c>
      <c r="J1664" s="13">
        <f>IFERROR(IF($F1664="ALTA",$D1664*0.94,
IF($F1664="MEDIA",$D1664*0.9,
IF($F1664="BAJA",$D1664*0.85,
IF($F1664="LIQUIDAR",_xlfn.XLOOKUP(A1664,Rotación!$A:$A,Rotación!$O:$O,0,0,-1),"")))),"")</f>
        <v>36550000</v>
      </c>
      <c r="K1664" s="13" t="str">
        <f>_xlfn.XLOOKUP(A1664,Rotación!$A:$A,Rotación!$P:$P,"",0,-1)</f>
        <v/>
      </c>
      <c r="L1664" s="25" t="e">
        <f t="shared" si="112"/>
        <v>#VALUE!</v>
      </c>
      <c r="M1664" s="26">
        <f t="shared" si="113"/>
        <v>0.81395348837209303</v>
      </c>
      <c r="N1664" s="22" t="str">
        <f>IFERROR(VLOOKUP(A1664,'Base ATR'!$1:$1048576,2,0),"")</f>
        <v/>
      </c>
      <c r="O1664" s="23" t="str">
        <f t="shared" ca="1" si="114"/>
        <v/>
      </c>
      <c r="P1664" t="str">
        <f t="shared" si="115"/>
        <v/>
      </c>
    </row>
    <row r="1665" spans="1:16" x14ac:dyDescent="0.3">
      <c r="A1665" t="s">
        <v>10653</v>
      </c>
      <c r="B1665" s="13" t="str">
        <f>IFERROR(VLOOKUP(A1665,'Base ATP'!$1:$1048576,3,0),"")</f>
        <v>FORD</v>
      </c>
      <c r="C1665" s="28" t="str">
        <f>IFERROR(VLOOKUP(A1665,'Base ATP'!$1:$1048576,4,0),"")</f>
        <v>NUEVA TERRITORY</v>
      </c>
      <c r="D1665">
        <v>17300000</v>
      </c>
      <c r="E1665" s="13">
        <v>14100000</v>
      </c>
      <c r="F1665" t="s">
        <v>5398</v>
      </c>
      <c r="G1665" s="13">
        <f>IFERROR(IF($F1665="ALTA",$D1665*1.03,
IF($F1665="MEDIA",$D1665*1,
IF($F1665="BAJA",$D1665*0.92,
IF($F1665="LIQUIDAR",_xlfn.XLOOKUP(A1665,Rotación!$A:$A,Rotación!$O:$O,0,0,-1),"")))),"")</f>
        <v>15916000</v>
      </c>
      <c r="H1665" s="13">
        <f>IFERROR(IF($F1665="ALTA",$D1665*1,
IF($F1665="MEDIA",$D1665*0.97,
IF($F1665="BAJA",$D1665*0.9,
IF($F1665="LIQUIDAR",_xlfn.XLOOKUP(A1665,Rotación!$A:$A,Rotación!$O:$O,0,0,-1),"")))),"")</f>
        <v>15570000</v>
      </c>
      <c r="I1665" s="13">
        <f>IFERROR(IF($F1665="ALTA",$D1665*0.97,
IF($F1665="MEDIA",$D1665*0.94,
IF($F1665="BAJA",$D1665*0.87,
IF($F1665="LIQUIDAR",_xlfn.XLOOKUP(A1665,Rotación!$A:$A,Rotación!$O:$O,0,0,-1),"")))),"")</f>
        <v>15051000</v>
      </c>
      <c r="J1665" s="13">
        <f>IFERROR(IF($F1665="ALTA",$D1665*0.94,
IF($F1665="MEDIA",$D1665*0.9,
IF($F1665="BAJA",$D1665*0.85,
IF($F1665="LIQUIDAR",_xlfn.XLOOKUP(A1665,Rotación!$A:$A,Rotación!$O:$O,0,0,-1),"")))),"")</f>
        <v>14705000</v>
      </c>
      <c r="K1665" s="13" t="str">
        <f>_xlfn.XLOOKUP(A1665,Rotación!$A:$A,Rotación!$P:$P,"",0,-1)</f>
        <v/>
      </c>
      <c r="L1665" s="25" t="e">
        <f t="shared" si="112"/>
        <v>#VALUE!</v>
      </c>
      <c r="M1665" s="26">
        <f t="shared" si="113"/>
        <v>0.81502890173410403</v>
      </c>
      <c r="N1665" s="22" t="str">
        <f>IFERROR(VLOOKUP(A1665,'Base ATR'!$1:$1048576,2,0),"")</f>
        <v/>
      </c>
      <c r="O1665" s="23" t="str">
        <f t="shared" ca="1" si="114"/>
        <v/>
      </c>
      <c r="P1665" t="str">
        <f t="shared" si="115"/>
        <v/>
      </c>
    </row>
    <row r="1666" spans="1:16" x14ac:dyDescent="0.3">
      <c r="A1666" t="s">
        <v>10655</v>
      </c>
      <c r="B1666" s="13" t="str">
        <f>IFERROR(VLOOKUP(A1666,'Base ATP'!$1:$1048576,3,0),"")</f>
        <v>CHANGAN</v>
      </c>
      <c r="C1666" s="28" t="str">
        <f>IFERROR(VLOOKUP(A1666,'Base ATP'!$1:$1048576,4,0),"")</f>
        <v>UNI-T</v>
      </c>
      <c r="D1666">
        <v>14500000</v>
      </c>
      <c r="E1666" s="13">
        <v>11500000</v>
      </c>
      <c r="F1666" t="s">
        <v>5398</v>
      </c>
      <c r="G1666" s="13">
        <f>IFERROR(IF($F1666="ALTA",$D1666*1.03,
IF($F1666="MEDIA",$D1666*1,
IF($F1666="BAJA",$D1666*0.92,
IF($F1666="LIQUIDAR",_xlfn.XLOOKUP(A1666,Rotación!$A:$A,Rotación!$O:$O,0,0,-1),"")))),"")</f>
        <v>13340000</v>
      </c>
      <c r="H1666" s="13">
        <f>IFERROR(IF($F1666="ALTA",$D1666*1,
IF($F1666="MEDIA",$D1666*0.97,
IF($F1666="BAJA",$D1666*0.9,
IF($F1666="LIQUIDAR",_xlfn.XLOOKUP(A1666,Rotación!$A:$A,Rotación!$O:$O,0,0,-1),"")))),"")</f>
        <v>13050000</v>
      </c>
      <c r="I1666" s="13">
        <f>IFERROR(IF($F1666="ALTA",$D1666*0.97,
IF($F1666="MEDIA",$D1666*0.94,
IF($F1666="BAJA",$D1666*0.87,
IF($F1666="LIQUIDAR",_xlfn.XLOOKUP(A1666,Rotación!$A:$A,Rotación!$O:$O,0,0,-1),"")))),"")</f>
        <v>12615000</v>
      </c>
      <c r="J1666" s="13">
        <f>IFERROR(IF($F1666="ALTA",$D1666*0.94,
IF($F1666="MEDIA",$D1666*0.9,
IF($F1666="BAJA",$D1666*0.85,
IF($F1666="LIQUIDAR",_xlfn.XLOOKUP(A1666,Rotación!$A:$A,Rotación!$O:$O,0,0,-1),"")))),"")</f>
        <v>12325000</v>
      </c>
      <c r="K1666" s="13" t="str">
        <f>_xlfn.XLOOKUP(A1666,Rotación!$A:$A,Rotación!$P:$P,"",0,-1)</f>
        <v/>
      </c>
      <c r="L1666" s="25" t="e">
        <f t="shared" si="112"/>
        <v>#VALUE!</v>
      </c>
      <c r="M1666" s="26">
        <f t="shared" si="113"/>
        <v>0.7931034482758621</v>
      </c>
      <c r="N1666" s="22" t="str">
        <f>IFERROR(VLOOKUP(A1666,'Base ATR'!$1:$1048576,2,0),"")</f>
        <v/>
      </c>
      <c r="O1666" s="23" t="str">
        <f t="shared" ca="1" si="114"/>
        <v/>
      </c>
      <c r="P1666" t="str">
        <f t="shared" si="115"/>
        <v/>
      </c>
    </row>
    <row r="1667" spans="1:16" x14ac:dyDescent="0.3">
      <c r="A1667" t="s">
        <v>10366</v>
      </c>
      <c r="B1667" s="13" t="str">
        <f>IFERROR(VLOOKUP(A1667,'Base ATP'!$1:$1048576,3,0),"")</f>
        <v>FORD</v>
      </c>
      <c r="C1667" s="28" t="str">
        <f>IFERROR(VLOOKUP(A1667,'Base ATP'!$1:$1048576,4,0),"")</f>
        <v>ALL NEW ESCAPE</v>
      </c>
      <c r="D1667">
        <v>23600000</v>
      </c>
      <c r="E1667" s="13">
        <v>19000000</v>
      </c>
      <c r="F1667" t="s">
        <v>5398</v>
      </c>
      <c r="G1667" s="13">
        <f>IFERROR(IF($F1667="ALTA",$D1667*1.03,
IF($F1667="MEDIA",$D1667*1,
IF($F1667="BAJA",$D1667*0.92,
IF($F1667="LIQUIDAR",_xlfn.XLOOKUP(A1667,Rotación!$A:$A,Rotación!$O:$O,0,0,-1),"")))),"")</f>
        <v>21712000</v>
      </c>
      <c r="H1667" s="13">
        <f>IFERROR(IF($F1667="ALTA",$D1667*1,
IF($F1667="MEDIA",$D1667*0.97,
IF($F1667="BAJA",$D1667*0.9,
IF($F1667="LIQUIDAR",_xlfn.XLOOKUP(A1667,Rotación!$A:$A,Rotación!$O:$O,0,0,-1),"")))),"")</f>
        <v>21240000</v>
      </c>
      <c r="I1667" s="13">
        <f>IFERROR(IF($F1667="ALTA",$D1667*0.97,
IF($F1667="MEDIA",$D1667*0.94,
IF($F1667="BAJA",$D1667*0.87,
IF($F1667="LIQUIDAR",_xlfn.XLOOKUP(A1667,Rotación!$A:$A,Rotación!$O:$O,0,0,-1),"")))),"")</f>
        <v>20532000</v>
      </c>
      <c r="J1667" s="13">
        <f>IFERROR(IF($F1667="ALTA",$D1667*0.94,
IF($F1667="MEDIA",$D1667*0.9,
IF($F1667="BAJA",$D1667*0.85,
IF($F1667="LIQUIDAR",_xlfn.XLOOKUP(A1667,Rotación!$A:$A,Rotación!$O:$O,0,0,-1),"")))),"")</f>
        <v>20060000</v>
      </c>
      <c r="K1667" s="13">
        <f>_xlfn.XLOOKUP(A1667,Rotación!$A:$A,Rotación!$P:$P,"",0,-1)</f>
        <v>21990000</v>
      </c>
      <c r="L1667" s="25">
        <f t="shared" si="112"/>
        <v>-1610000</v>
      </c>
      <c r="M1667" s="26">
        <f t="shared" si="113"/>
        <v>0.80508474576271183</v>
      </c>
      <c r="N1667" s="22" t="str">
        <f>IFERROR(VLOOKUP(A1667,'Base ATR'!$1:$1048576,2,0),"")</f>
        <v/>
      </c>
      <c r="O1667" s="23" t="str">
        <f t="shared" ca="1" si="114"/>
        <v/>
      </c>
      <c r="P1667" t="str">
        <f t="shared" si="115"/>
        <v/>
      </c>
    </row>
    <row r="1668" spans="1:16" x14ac:dyDescent="0.3">
      <c r="A1668" t="s">
        <v>10657</v>
      </c>
      <c r="B1668" s="13" t="str">
        <f>IFERROR(VLOOKUP(A1668,'Base ATP'!$1:$1048576,3,0),"")</f>
        <v>NISSAN</v>
      </c>
      <c r="C1668" s="28" t="str">
        <f>IFERROR(VLOOKUP(A1668,'Base ATP'!$1:$1048576,4,0),"")</f>
        <v>NUEVA X-TRAIL</v>
      </c>
      <c r="D1668">
        <v>27700000</v>
      </c>
      <c r="E1668" s="13">
        <v>21000000</v>
      </c>
      <c r="F1668" t="s">
        <v>5398</v>
      </c>
      <c r="G1668" s="13">
        <f>IFERROR(IF($F1668="ALTA",$D1668*1.03,
IF($F1668="MEDIA",$D1668*1,
IF($F1668="BAJA",$D1668*0.92,
IF($F1668="LIQUIDAR",_xlfn.XLOOKUP(A1668,Rotación!$A:$A,Rotación!$O:$O,0,0,-1),"")))),"")</f>
        <v>25484000</v>
      </c>
      <c r="H1668" s="13">
        <f>IFERROR(IF($F1668="ALTA",$D1668*1,
IF($F1668="MEDIA",$D1668*0.97,
IF($F1668="BAJA",$D1668*0.9,
IF($F1668="LIQUIDAR",_xlfn.XLOOKUP(A1668,Rotación!$A:$A,Rotación!$O:$O,0,0,-1),"")))),"")</f>
        <v>24930000</v>
      </c>
      <c r="I1668" s="13">
        <f>IFERROR(IF($F1668="ALTA",$D1668*0.97,
IF($F1668="MEDIA",$D1668*0.94,
IF($F1668="BAJA",$D1668*0.87,
IF($F1668="LIQUIDAR",_xlfn.XLOOKUP(A1668,Rotación!$A:$A,Rotación!$O:$O,0,0,-1),"")))),"")</f>
        <v>24099000</v>
      </c>
      <c r="J1668" s="13">
        <f>IFERROR(IF($F1668="ALTA",$D1668*0.94,
IF($F1668="MEDIA",$D1668*0.9,
IF($F1668="BAJA",$D1668*0.85,
IF($F1668="LIQUIDAR",_xlfn.XLOOKUP(A1668,Rotación!$A:$A,Rotación!$O:$O,0,0,-1),"")))),"")</f>
        <v>23545000</v>
      </c>
      <c r="K1668" s="13" t="str">
        <f>_xlfn.XLOOKUP(A1668,Rotación!$A:$A,Rotación!$P:$P,"",0,-1)</f>
        <v/>
      </c>
      <c r="L1668" s="25" t="e">
        <f t="shared" si="112"/>
        <v>#VALUE!</v>
      </c>
      <c r="M1668" s="26">
        <f t="shared" si="113"/>
        <v>0.75812274368231047</v>
      </c>
      <c r="N1668" s="22" t="str">
        <f>IFERROR(VLOOKUP(A1668,'Base ATR'!$1:$1048576,2,0),"")</f>
        <v/>
      </c>
      <c r="O1668" s="23" t="str">
        <f t="shared" ca="1" si="114"/>
        <v/>
      </c>
      <c r="P1668" t="str">
        <f t="shared" si="115"/>
        <v/>
      </c>
    </row>
    <row r="1669" spans="1:16" x14ac:dyDescent="0.3">
      <c r="A1669" t="s">
        <v>10659</v>
      </c>
      <c r="B1669" s="13" t="str">
        <f>IFERROR(VLOOKUP(A1669,'Base ATP'!$1:$1048576,3,0),"")</f>
        <v>FORD</v>
      </c>
      <c r="C1669" s="28" t="str">
        <f>IFERROR(VLOOKUP(A1669,'Base ATP'!$1:$1048576,4,0),"")</f>
        <v>TERRITORY</v>
      </c>
      <c r="D1669">
        <v>14700000</v>
      </c>
      <c r="E1669" s="13">
        <v>12000000</v>
      </c>
      <c r="F1669" t="s">
        <v>5398</v>
      </c>
      <c r="G1669" s="13">
        <f>IFERROR(IF($F1669="ALTA",$D1669*1.03,
IF($F1669="MEDIA",$D1669*1,
IF($F1669="BAJA",$D1669*0.92,
IF($F1669="LIQUIDAR",_xlfn.XLOOKUP(A1669,Rotación!$A:$A,Rotación!$O:$O,0,0,-1),"")))),"")</f>
        <v>13524000</v>
      </c>
      <c r="H1669" s="13">
        <f>IFERROR(IF($F1669="ALTA",$D1669*1,
IF($F1669="MEDIA",$D1669*0.97,
IF($F1669="BAJA",$D1669*0.9,
IF($F1669="LIQUIDAR",_xlfn.XLOOKUP(A1669,Rotación!$A:$A,Rotación!$O:$O,0,0,-1),"")))),"")</f>
        <v>13230000</v>
      </c>
      <c r="I1669" s="13">
        <f>IFERROR(IF($F1669="ALTA",$D1669*0.97,
IF($F1669="MEDIA",$D1669*0.94,
IF($F1669="BAJA",$D1669*0.87,
IF($F1669="LIQUIDAR",_xlfn.XLOOKUP(A1669,Rotación!$A:$A,Rotación!$O:$O,0,0,-1),"")))),"")</f>
        <v>12789000</v>
      </c>
      <c r="J1669" s="13">
        <f>IFERROR(IF($F1669="ALTA",$D1669*0.94,
IF($F1669="MEDIA",$D1669*0.9,
IF($F1669="BAJA",$D1669*0.85,
IF($F1669="LIQUIDAR",_xlfn.XLOOKUP(A1669,Rotación!$A:$A,Rotación!$O:$O,0,0,-1),"")))),"")</f>
        <v>12495000</v>
      </c>
      <c r="K1669" s="13" t="str">
        <f>_xlfn.XLOOKUP(A1669,Rotación!$A:$A,Rotación!$P:$P,"",0,-1)</f>
        <v/>
      </c>
      <c r="L1669" s="25" t="e">
        <f t="shared" si="112"/>
        <v>#VALUE!</v>
      </c>
      <c r="M1669" s="26">
        <f t="shared" si="113"/>
        <v>0.81632653061224492</v>
      </c>
      <c r="N1669" s="22" t="str">
        <f>IFERROR(VLOOKUP(A1669,'Base ATR'!$1:$1048576,2,0),"")</f>
        <v/>
      </c>
      <c r="O1669" s="23" t="str">
        <f t="shared" ca="1" si="114"/>
        <v/>
      </c>
      <c r="P1669" t="str">
        <f t="shared" si="115"/>
        <v/>
      </c>
    </row>
    <row r="1670" spans="1:16" x14ac:dyDescent="0.3">
      <c r="A1670" t="s">
        <v>10661</v>
      </c>
      <c r="B1670" s="13" t="str">
        <f>IFERROR(VLOOKUP(A1670,'Base ATP'!$1:$1048576,3,0),"")</f>
        <v>MAHINDRA</v>
      </c>
      <c r="C1670" s="28" t="str">
        <f>IFERROR(VLOOKUP(A1670,'Base ATP'!$1:$1048576,4,0),"")</f>
        <v>PIK UP</v>
      </c>
      <c r="D1670">
        <v>11400000</v>
      </c>
      <c r="E1670" s="13">
        <v>8200000</v>
      </c>
      <c r="F1670" t="s">
        <v>5398</v>
      </c>
      <c r="G1670" s="13">
        <f>IFERROR(IF($F1670="ALTA",$D1670*1.03,
IF($F1670="MEDIA",$D1670*1,
IF($F1670="BAJA",$D1670*0.92,
IF($F1670="LIQUIDAR",_xlfn.XLOOKUP(A1670,Rotación!$A:$A,Rotación!$O:$O,0,0,-1),"")))),"")</f>
        <v>10488000</v>
      </c>
      <c r="H1670" s="13">
        <f>IFERROR(IF($F1670="ALTA",$D1670*1,
IF($F1670="MEDIA",$D1670*0.97,
IF($F1670="BAJA",$D1670*0.9,
IF($F1670="LIQUIDAR",_xlfn.XLOOKUP(A1670,Rotación!$A:$A,Rotación!$O:$O,0,0,-1),"")))),"")</f>
        <v>10260000</v>
      </c>
      <c r="I1670" s="13">
        <f>IFERROR(IF($F1670="ALTA",$D1670*0.97,
IF($F1670="MEDIA",$D1670*0.94,
IF($F1670="BAJA",$D1670*0.87,
IF($F1670="LIQUIDAR",_xlfn.XLOOKUP(A1670,Rotación!$A:$A,Rotación!$O:$O,0,0,-1),"")))),"")</f>
        <v>9918000</v>
      </c>
      <c r="J1670" s="13">
        <f>IFERROR(IF($F1670="ALTA",$D1670*0.94,
IF($F1670="MEDIA",$D1670*0.9,
IF($F1670="BAJA",$D1670*0.85,
IF($F1670="LIQUIDAR",_xlfn.XLOOKUP(A1670,Rotación!$A:$A,Rotación!$O:$O,0,0,-1),"")))),"")</f>
        <v>9690000</v>
      </c>
      <c r="K1670" s="13" t="str">
        <f>_xlfn.XLOOKUP(A1670,Rotación!$A:$A,Rotación!$P:$P,"",0,-1)</f>
        <v/>
      </c>
      <c r="L1670" s="25" t="e">
        <f t="shared" si="112"/>
        <v>#VALUE!</v>
      </c>
      <c r="M1670" s="26">
        <f t="shared" si="113"/>
        <v>0.7192982456140351</v>
      </c>
      <c r="N1670" s="22" t="str">
        <f>IFERROR(VLOOKUP(A1670,'Base ATR'!$1:$1048576,2,0),"")</f>
        <v/>
      </c>
      <c r="O1670" s="23" t="str">
        <f t="shared" ca="1" si="114"/>
        <v/>
      </c>
      <c r="P1670" t="str">
        <f t="shared" si="115"/>
        <v/>
      </c>
    </row>
    <row r="1671" spans="1:16" x14ac:dyDescent="0.3">
      <c r="A1671" t="s">
        <v>10664</v>
      </c>
      <c r="B1671" s="13" t="str">
        <f>IFERROR(VLOOKUP(A1671,'Base ATP'!$1:$1048576,3,0),"")</f>
        <v>JAC</v>
      </c>
      <c r="C1671" s="28" t="str">
        <f>IFERROR(VLOOKUP(A1671,'Base ATP'!$1:$1048576,4,0),"")</f>
        <v>JS2</v>
      </c>
      <c r="D1671">
        <v>9600000</v>
      </c>
      <c r="E1671" s="13">
        <v>7500000</v>
      </c>
      <c r="F1671" t="s">
        <v>4033</v>
      </c>
      <c r="G1671" s="13">
        <f>IFERROR(IF($F1671="ALTA",$D1671*1.03,
IF($F1671="MEDIA",$D1671*1,
IF($F1671="BAJA",$D1671*0.92,
IF($F1671="LIQUIDAR",_xlfn.XLOOKUP(A1671,Rotación!$A:$A,Rotación!$O:$O,0,0,-1),"")))),"")</f>
        <v>9600000</v>
      </c>
      <c r="H1671" s="13">
        <f>IFERROR(IF($F1671="ALTA",$D1671*1,
IF($F1671="MEDIA",$D1671*0.97,
IF($F1671="BAJA",$D1671*0.9,
IF($F1671="LIQUIDAR",_xlfn.XLOOKUP(A1671,Rotación!$A:$A,Rotación!$O:$O,0,0,-1),"")))),"")</f>
        <v>9312000</v>
      </c>
      <c r="I1671" s="13">
        <f>IFERROR(IF($F1671="ALTA",$D1671*0.97,
IF($F1671="MEDIA",$D1671*0.94,
IF($F1671="BAJA",$D1671*0.87,
IF($F1671="LIQUIDAR",_xlfn.XLOOKUP(A1671,Rotación!$A:$A,Rotación!$O:$O,0,0,-1),"")))),"")</f>
        <v>9024000</v>
      </c>
      <c r="J1671" s="13">
        <f>IFERROR(IF($F1671="ALTA",$D1671*0.94,
IF($F1671="MEDIA",$D1671*0.9,
IF($F1671="BAJA",$D1671*0.85,
IF($F1671="LIQUIDAR",_xlfn.XLOOKUP(A1671,Rotación!$A:$A,Rotación!$O:$O,0,0,-1),"")))),"")</f>
        <v>8640000</v>
      </c>
      <c r="K1671" s="13" t="str">
        <f>_xlfn.XLOOKUP(A1671,Rotación!$A:$A,Rotación!$P:$P,"",0,-1)</f>
        <v/>
      </c>
      <c r="L1671" s="25" t="e">
        <f t="shared" si="112"/>
        <v>#VALUE!</v>
      </c>
      <c r="M1671" s="26">
        <f t="shared" si="113"/>
        <v>0.78125</v>
      </c>
      <c r="N1671" s="22" t="str">
        <f>IFERROR(VLOOKUP(A1671,'Base ATR'!$1:$1048576,2,0),"")</f>
        <v/>
      </c>
      <c r="O1671" s="23" t="str">
        <f t="shared" ca="1" si="114"/>
        <v/>
      </c>
      <c r="P1671" t="str">
        <f t="shared" si="115"/>
        <v/>
      </c>
    </row>
    <row r="1672" spans="1:16" x14ac:dyDescent="0.3">
      <c r="A1672" t="s">
        <v>10666</v>
      </c>
      <c r="B1672" s="13" t="str">
        <f>IFERROR(VLOOKUP(A1672,'Base ATP'!$1:$1048576,3,0),"")</f>
        <v>VOLKSWAGEN</v>
      </c>
      <c r="C1672" s="28" t="str">
        <f>IFERROR(VLOOKUP(A1672,'Base ATP'!$1:$1048576,4,0),"")</f>
        <v>NIVUS</v>
      </c>
      <c r="D1672">
        <v>14700000</v>
      </c>
      <c r="E1672" s="13">
        <v>11500000</v>
      </c>
      <c r="F1672" t="s">
        <v>4033</v>
      </c>
      <c r="G1672" s="13">
        <f>IFERROR(IF($F1672="ALTA",$D1672*1.03,
IF($F1672="MEDIA",$D1672*1,
IF($F1672="BAJA",$D1672*0.92,
IF($F1672="LIQUIDAR",_xlfn.XLOOKUP(A1672,Rotación!$A:$A,Rotación!$O:$O,0,0,-1),"")))),"")</f>
        <v>14700000</v>
      </c>
      <c r="H1672" s="13">
        <f>IFERROR(IF($F1672="ALTA",$D1672*1,
IF($F1672="MEDIA",$D1672*0.97,
IF($F1672="BAJA",$D1672*0.9,
IF($F1672="LIQUIDAR",_xlfn.XLOOKUP(A1672,Rotación!$A:$A,Rotación!$O:$O,0,0,-1),"")))),"")</f>
        <v>14259000</v>
      </c>
      <c r="I1672" s="13">
        <f>IFERROR(IF($F1672="ALTA",$D1672*0.97,
IF($F1672="MEDIA",$D1672*0.94,
IF($F1672="BAJA",$D1672*0.87,
IF($F1672="LIQUIDAR",_xlfn.XLOOKUP(A1672,Rotación!$A:$A,Rotación!$O:$O,0,0,-1),"")))),"")</f>
        <v>13818000</v>
      </c>
      <c r="J1672" s="13">
        <f>IFERROR(IF($F1672="ALTA",$D1672*0.94,
IF($F1672="MEDIA",$D1672*0.9,
IF($F1672="BAJA",$D1672*0.85,
IF($F1672="LIQUIDAR",_xlfn.XLOOKUP(A1672,Rotación!$A:$A,Rotación!$O:$O,0,0,-1),"")))),"")</f>
        <v>13230000</v>
      </c>
      <c r="K1672" s="13" t="str">
        <f>_xlfn.XLOOKUP(A1672,Rotación!$A:$A,Rotación!$P:$P,"",0,-1)</f>
        <v/>
      </c>
      <c r="L1672" s="25" t="e">
        <f t="shared" si="112"/>
        <v>#VALUE!</v>
      </c>
      <c r="M1672" s="26">
        <f t="shared" si="113"/>
        <v>0.78231292517006801</v>
      </c>
      <c r="N1672" s="22" t="str">
        <f>IFERROR(VLOOKUP(A1672,'Base ATR'!$1:$1048576,2,0),"")</f>
        <v/>
      </c>
      <c r="O1672" s="23" t="str">
        <f t="shared" ca="1" si="114"/>
        <v/>
      </c>
      <c r="P1672" t="str">
        <f t="shared" si="115"/>
        <v/>
      </c>
    </row>
    <row r="1673" spans="1:16" x14ac:dyDescent="0.3">
      <c r="A1673" t="s">
        <v>10810</v>
      </c>
      <c r="B1673" s="13" t="str">
        <f>IFERROR(VLOOKUP(A1673,'Base ATP'!$1:$1048576,3,0),"")</f>
        <v/>
      </c>
      <c r="C1673" s="28" t="str">
        <f>IFERROR(VLOOKUP(A1673,'Base ATP'!$1:$1048576,4,0),"")</f>
        <v/>
      </c>
      <c r="D1673">
        <v>14700000</v>
      </c>
      <c r="E1673" s="13">
        <v>11000000</v>
      </c>
      <c r="F1673" t="s">
        <v>5398</v>
      </c>
      <c r="G1673" s="13">
        <f>IFERROR(IF($F1673="ALTA",$D1673*1.03,
IF($F1673="MEDIA",$D1673*1,
IF($F1673="BAJA",$D1673*0.92,
IF($F1673="LIQUIDAR",_xlfn.XLOOKUP(A1673,Rotación!$A:$A,Rotación!$O:$O,0,0,-1),"")))),"")</f>
        <v>13524000</v>
      </c>
      <c r="H1673" s="13">
        <f>IFERROR(IF($F1673="ALTA",$D1673*1,
IF($F1673="MEDIA",$D1673*0.97,
IF($F1673="BAJA",$D1673*0.9,
IF($F1673="LIQUIDAR",_xlfn.XLOOKUP(A1673,Rotación!$A:$A,Rotación!$O:$O,0,0,-1),"")))),"")</f>
        <v>13230000</v>
      </c>
      <c r="I1673" s="13">
        <f>IFERROR(IF($F1673="ALTA",$D1673*0.97,
IF($F1673="MEDIA",$D1673*0.94,
IF($F1673="BAJA",$D1673*0.87,
IF($F1673="LIQUIDAR",_xlfn.XLOOKUP(A1673,Rotación!$A:$A,Rotación!$O:$O,0,0,-1),"")))),"")</f>
        <v>12789000</v>
      </c>
      <c r="J1673" s="13">
        <f>IFERROR(IF($F1673="ALTA",$D1673*0.94,
IF($F1673="MEDIA",$D1673*0.9,
IF($F1673="BAJA",$D1673*0.85,
IF($F1673="LIQUIDAR",_xlfn.XLOOKUP(A1673,Rotación!$A:$A,Rotación!$O:$O,0,0,-1),"")))),"")</f>
        <v>12495000</v>
      </c>
      <c r="K1673" s="13" t="str">
        <f>_xlfn.XLOOKUP(A1673,Rotación!$A:$A,Rotación!$P:$P,"",0,-1)</f>
        <v/>
      </c>
      <c r="L1673" s="25" t="e">
        <f t="shared" si="112"/>
        <v>#VALUE!</v>
      </c>
      <c r="M1673" s="26">
        <f t="shared" si="113"/>
        <v>0.74829931972789121</v>
      </c>
      <c r="N1673" s="22" t="str">
        <f>IFERROR(VLOOKUP(A1673,'Base ATR'!$1:$1048576,2,0),"")</f>
        <v/>
      </c>
      <c r="O1673" s="23" t="str">
        <f t="shared" ca="1" si="114"/>
        <v/>
      </c>
      <c r="P1673" t="str">
        <f t="shared" si="115"/>
        <v/>
      </c>
    </row>
    <row r="1674" spans="1:16" x14ac:dyDescent="0.3">
      <c r="A1674" t="s">
        <v>10668</v>
      </c>
      <c r="B1674" s="13" t="str">
        <f>IFERROR(VLOOKUP(A1674,'Base ATP'!$1:$1048576,3,0),"")</f>
        <v>FORD</v>
      </c>
      <c r="C1674" s="28" t="str">
        <f>IFERROR(VLOOKUP(A1674,'Base ATP'!$1:$1048576,4,0),"")</f>
        <v>TERRITORY</v>
      </c>
      <c r="D1674">
        <v>18900000</v>
      </c>
      <c r="E1674" s="13">
        <v>16200000</v>
      </c>
      <c r="F1674" t="s">
        <v>5398</v>
      </c>
      <c r="G1674" s="13">
        <f>IFERROR(IF($F1674="ALTA",$D1674*1.03,
IF($F1674="MEDIA",$D1674*1,
IF($F1674="BAJA",$D1674*0.92,
IF($F1674="LIQUIDAR",_xlfn.XLOOKUP(A1674,Rotación!$A:$A,Rotación!$O:$O,0,0,-1),"")))),"")</f>
        <v>17388000</v>
      </c>
      <c r="H1674" s="13">
        <f>IFERROR(IF($F1674="ALTA",$D1674*1,
IF($F1674="MEDIA",$D1674*0.97,
IF($F1674="BAJA",$D1674*0.9,
IF($F1674="LIQUIDAR",_xlfn.XLOOKUP(A1674,Rotación!$A:$A,Rotación!$O:$O,0,0,-1),"")))),"")</f>
        <v>17010000</v>
      </c>
      <c r="I1674" s="13">
        <f>IFERROR(IF($F1674="ALTA",$D1674*0.97,
IF($F1674="MEDIA",$D1674*0.94,
IF($F1674="BAJA",$D1674*0.87,
IF($F1674="LIQUIDAR",_xlfn.XLOOKUP(A1674,Rotación!$A:$A,Rotación!$O:$O,0,0,-1),"")))),"")</f>
        <v>16443000</v>
      </c>
      <c r="J1674" s="13">
        <f>IFERROR(IF($F1674="ALTA",$D1674*0.94,
IF($F1674="MEDIA",$D1674*0.9,
IF($F1674="BAJA",$D1674*0.85,
IF($F1674="LIQUIDAR",_xlfn.XLOOKUP(A1674,Rotación!$A:$A,Rotación!$O:$O,0,0,-1),"")))),"")</f>
        <v>16065000</v>
      </c>
      <c r="K1674" s="13">
        <f>_xlfn.XLOOKUP(A1674,Rotación!$A:$A,Rotación!$P:$P,"",0,-1)</f>
        <v>18890000</v>
      </c>
      <c r="L1674" s="25">
        <f t="shared" si="112"/>
        <v>-10000</v>
      </c>
      <c r="M1674" s="26">
        <f t="shared" si="113"/>
        <v>0.8571428571428571</v>
      </c>
      <c r="N1674" s="22" t="str">
        <f>IFERROR(VLOOKUP(A1674,'Base ATR'!$1:$1048576,2,0),"")</f>
        <v/>
      </c>
      <c r="O1674" s="23" t="str">
        <f t="shared" ca="1" si="114"/>
        <v/>
      </c>
      <c r="P1674" t="str">
        <f t="shared" si="115"/>
        <v/>
      </c>
    </row>
    <row r="1675" spans="1:16" x14ac:dyDescent="0.3">
      <c r="A1675" t="s">
        <v>10811</v>
      </c>
      <c r="B1675" s="13" t="str">
        <f>IFERROR(VLOOKUP(A1675,'Base ATP'!$1:$1048576,3,0),"")</f>
        <v/>
      </c>
      <c r="C1675" s="28" t="str">
        <f>IFERROR(VLOOKUP(A1675,'Base ATP'!$1:$1048576,4,0),"")</f>
        <v/>
      </c>
      <c r="D1675">
        <v>9400000</v>
      </c>
      <c r="E1675" s="13">
        <v>8000000</v>
      </c>
      <c r="F1675" t="s">
        <v>5398</v>
      </c>
      <c r="G1675" s="13">
        <f>IFERROR(IF($F1675="ALTA",$D1675*1.03,
IF($F1675="MEDIA",$D1675*1,
IF($F1675="BAJA",$D1675*0.92,
IF($F1675="LIQUIDAR",_xlfn.XLOOKUP(A1675,Rotación!$A:$A,Rotación!$O:$O,0,0,-1),"")))),"")</f>
        <v>8648000</v>
      </c>
      <c r="H1675" s="13">
        <f>IFERROR(IF($F1675="ALTA",$D1675*1,
IF($F1675="MEDIA",$D1675*0.97,
IF($F1675="BAJA",$D1675*0.9,
IF($F1675="LIQUIDAR",_xlfn.XLOOKUP(A1675,Rotación!$A:$A,Rotación!$O:$O,0,0,-1),"")))),"")</f>
        <v>8460000</v>
      </c>
      <c r="I1675" s="13">
        <f>IFERROR(IF($F1675="ALTA",$D1675*0.97,
IF($F1675="MEDIA",$D1675*0.94,
IF($F1675="BAJA",$D1675*0.87,
IF($F1675="LIQUIDAR",_xlfn.XLOOKUP(A1675,Rotación!$A:$A,Rotación!$O:$O,0,0,-1),"")))),"")</f>
        <v>8178000</v>
      </c>
      <c r="J1675" s="13">
        <f>IFERROR(IF($F1675="ALTA",$D1675*0.94,
IF($F1675="MEDIA",$D1675*0.9,
IF($F1675="BAJA",$D1675*0.85,
IF($F1675="LIQUIDAR",_xlfn.XLOOKUP(A1675,Rotación!$A:$A,Rotación!$O:$O,0,0,-1),"")))),"")</f>
        <v>7990000</v>
      </c>
      <c r="K1675" s="13" t="str">
        <f>_xlfn.XLOOKUP(A1675,Rotación!$A:$A,Rotación!$P:$P,"",0,-1)</f>
        <v/>
      </c>
      <c r="L1675" s="25" t="e">
        <f t="shared" si="112"/>
        <v>#VALUE!</v>
      </c>
      <c r="M1675" s="26">
        <f t="shared" si="113"/>
        <v>0.85106382978723405</v>
      </c>
      <c r="N1675" s="22" t="str">
        <f>IFERROR(VLOOKUP(A1675,'Base ATR'!$1:$1048576,2,0),"")</f>
        <v/>
      </c>
      <c r="O1675" s="23" t="str">
        <f t="shared" ca="1" si="114"/>
        <v/>
      </c>
      <c r="P1675" t="str">
        <f t="shared" si="115"/>
        <v/>
      </c>
    </row>
    <row r="1676" spans="1:16" x14ac:dyDescent="0.3">
      <c r="A1676" t="s">
        <v>10812</v>
      </c>
      <c r="B1676" s="13" t="str">
        <f>IFERROR(VLOOKUP(A1676,'Base ATP'!$1:$1048576,3,0),"")</f>
        <v/>
      </c>
      <c r="C1676" s="28" t="str">
        <f>IFERROR(VLOOKUP(A1676,'Base ATP'!$1:$1048576,4,0),"")</f>
        <v/>
      </c>
      <c r="D1676">
        <v>7200000</v>
      </c>
      <c r="E1676" s="13">
        <v>5600000</v>
      </c>
      <c r="F1676" t="s">
        <v>5398</v>
      </c>
      <c r="G1676" s="13">
        <f>IFERROR(IF($F1676="ALTA",$D1676*1.03,
IF($F1676="MEDIA",$D1676*1,
IF($F1676="BAJA",$D1676*0.92,
IF($F1676="LIQUIDAR",_xlfn.XLOOKUP(A1676,Rotación!$A:$A,Rotación!$O:$O,0,0,-1),"")))),"")</f>
        <v>6624000</v>
      </c>
      <c r="H1676" s="13">
        <f>IFERROR(IF($F1676="ALTA",$D1676*1,
IF($F1676="MEDIA",$D1676*0.97,
IF($F1676="BAJA",$D1676*0.9,
IF($F1676="LIQUIDAR",_xlfn.XLOOKUP(A1676,Rotación!$A:$A,Rotación!$O:$O,0,0,-1),"")))),"")</f>
        <v>6480000</v>
      </c>
      <c r="I1676" s="13">
        <f>IFERROR(IF($F1676="ALTA",$D1676*0.97,
IF($F1676="MEDIA",$D1676*0.94,
IF($F1676="BAJA",$D1676*0.87,
IF($F1676="LIQUIDAR",_xlfn.XLOOKUP(A1676,Rotación!$A:$A,Rotación!$O:$O,0,0,-1),"")))),"")</f>
        <v>6264000</v>
      </c>
      <c r="J1676" s="13">
        <f>IFERROR(IF($F1676="ALTA",$D1676*0.94,
IF($F1676="MEDIA",$D1676*0.9,
IF($F1676="BAJA",$D1676*0.85,
IF($F1676="LIQUIDAR",_xlfn.XLOOKUP(A1676,Rotación!$A:$A,Rotación!$O:$O,0,0,-1),"")))),"")</f>
        <v>6120000</v>
      </c>
      <c r="K1676" s="13" t="str">
        <f>_xlfn.XLOOKUP(A1676,Rotación!$A:$A,Rotación!$P:$P,"",0,-1)</f>
        <v/>
      </c>
      <c r="L1676" s="25" t="e">
        <f t="shared" si="112"/>
        <v>#VALUE!</v>
      </c>
      <c r="M1676" s="26">
        <f t="shared" si="113"/>
        <v>0.77777777777777779</v>
      </c>
      <c r="N1676" s="22" t="str">
        <f>IFERROR(VLOOKUP(A1676,'Base ATR'!$1:$1048576,2,0),"")</f>
        <v/>
      </c>
      <c r="O1676" s="23" t="str">
        <f t="shared" ca="1" si="114"/>
        <v/>
      </c>
      <c r="P1676" t="str">
        <f t="shared" si="115"/>
        <v/>
      </c>
    </row>
    <row r="1677" spans="1:16" x14ac:dyDescent="0.3">
      <c r="A1677" t="s">
        <v>10673</v>
      </c>
      <c r="B1677" s="13" t="str">
        <f>IFERROR(VLOOKUP(A1677,'Base ATP'!$1:$1048576,3,0),"")</f>
        <v>FOTON</v>
      </c>
      <c r="C1677" s="28" t="str">
        <f>IFERROR(VLOOKUP(A1677,'Base ATP'!$1:$1048576,4,0),"")</f>
        <v>G7</v>
      </c>
      <c r="D1677">
        <v>14800000</v>
      </c>
      <c r="E1677" s="13">
        <v>12000000</v>
      </c>
      <c r="F1677" t="s">
        <v>5398</v>
      </c>
      <c r="G1677" s="13">
        <f>IFERROR(IF($F1677="ALTA",$D1677*1.03,
IF($F1677="MEDIA",$D1677*1,
IF($F1677="BAJA",$D1677*0.92,
IF($F1677="LIQUIDAR",_xlfn.XLOOKUP(A1677,Rotación!$A:$A,Rotación!$O:$O,0,0,-1),"")))),"")</f>
        <v>13616000</v>
      </c>
      <c r="H1677" s="13">
        <f>IFERROR(IF($F1677="ALTA",$D1677*1,
IF($F1677="MEDIA",$D1677*0.97,
IF($F1677="BAJA",$D1677*0.9,
IF($F1677="LIQUIDAR",_xlfn.XLOOKUP(A1677,Rotación!$A:$A,Rotación!$O:$O,0,0,-1),"")))),"")</f>
        <v>13320000</v>
      </c>
      <c r="I1677" s="13">
        <f>IFERROR(IF($F1677="ALTA",$D1677*0.97,
IF($F1677="MEDIA",$D1677*0.94,
IF($F1677="BAJA",$D1677*0.87,
IF($F1677="LIQUIDAR",_xlfn.XLOOKUP(A1677,Rotación!$A:$A,Rotación!$O:$O,0,0,-1),"")))),"")</f>
        <v>12876000</v>
      </c>
      <c r="J1677" s="13">
        <f>IFERROR(IF($F1677="ALTA",$D1677*0.94,
IF($F1677="MEDIA",$D1677*0.9,
IF($F1677="BAJA",$D1677*0.85,
IF($F1677="LIQUIDAR",_xlfn.XLOOKUP(A1677,Rotación!$A:$A,Rotación!$O:$O,0,0,-1),"")))),"")</f>
        <v>12580000</v>
      </c>
      <c r="K1677" s="13" t="str">
        <f>_xlfn.XLOOKUP(A1677,Rotación!$A:$A,Rotación!$P:$P,"",0,-1)</f>
        <v/>
      </c>
      <c r="L1677" s="25" t="e">
        <f t="shared" si="112"/>
        <v>#VALUE!</v>
      </c>
      <c r="M1677" s="26">
        <f t="shared" si="113"/>
        <v>0.81081081081081086</v>
      </c>
      <c r="N1677" s="22" t="str">
        <f>IFERROR(VLOOKUP(A1677,'Base ATR'!$1:$1048576,2,0),"")</f>
        <v/>
      </c>
      <c r="O1677" s="23" t="str">
        <f t="shared" ca="1" si="114"/>
        <v/>
      </c>
      <c r="P1677" t="str">
        <f t="shared" si="115"/>
        <v/>
      </c>
    </row>
    <row r="1678" spans="1:16" x14ac:dyDescent="0.3">
      <c r="A1678" t="s">
        <v>10723</v>
      </c>
      <c r="B1678" s="13" t="str">
        <f>IFERROR(VLOOKUP(A1678,'Base ATP'!$1:$1048576,3,0),"")</f>
        <v/>
      </c>
      <c r="C1678" s="28" t="str">
        <f>IFERROR(VLOOKUP(A1678,'Base ATP'!$1:$1048576,4,0),"")</f>
        <v/>
      </c>
      <c r="D1678">
        <v>8600000</v>
      </c>
      <c r="E1678" s="13">
        <v>6500000</v>
      </c>
      <c r="F1678" t="s">
        <v>5398</v>
      </c>
      <c r="G1678" s="13">
        <f>IFERROR(IF($F1678="ALTA",$D1678*1.03,
IF($F1678="MEDIA",$D1678*1,
IF($F1678="BAJA",$D1678*0.92,
IF($F1678="LIQUIDAR",_xlfn.XLOOKUP(A1678,Rotación!$A:$A,Rotación!$O:$O,0,0,-1),"")))),"")</f>
        <v>7912000</v>
      </c>
      <c r="H1678" s="13">
        <f>IFERROR(IF($F1678="ALTA",$D1678*1,
IF($F1678="MEDIA",$D1678*0.97,
IF($F1678="BAJA",$D1678*0.9,
IF($F1678="LIQUIDAR",_xlfn.XLOOKUP(A1678,Rotación!$A:$A,Rotación!$O:$O,0,0,-1),"")))),"")</f>
        <v>7740000</v>
      </c>
      <c r="I1678" s="13">
        <f>IFERROR(IF($F1678="ALTA",$D1678*0.97,
IF($F1678="MEDIA",$D1678*0.94,
IF($F1678="BAJA",$D1678*0.87,
IF($F1678="LIQUIDAR",_xlfn.XLOOKUP(A1678,Rotación!$A:$A,Rotación!$O:$O,0,0,-1),"")))),"")</f>
        <v>7482000</v>
      </c>
      <c r="J1678" s="13">
        <f>IFERROR(IF($F1678="ALTA",$D1678*0.94,
IF($F1678="MEDIA",$D1678*0.9,
IF($F1678="BAJA",$D1678*0.85,
IF($F1678="LIQUIDAR",_xlfn.XLOOKUP(A1678,Rotación!$A:$A,Rotación!$O:$O,0,0,-1),"")))),"")</f>
        <v>7310000</v>
      </c>
      <c r="K1678" s="13">
        <f>_xlfn.XLOOKUP(A1678,Rotación!$A:$A,Rotación!$P:$P,"",0,-1)</f>
        <v>8290000</v>
      </c>
      <c r="L1678" s="25">
        <f t="shared" si="112"/>
        <v>-310000</v>
      </c>
      <c r="M1678" s="26">
        <f t="shared" si="113"/>
        <v>0.7558139534883721</v>
      </c>
      <c r="N1678" s="22" t="str">
        <f>IFERROR(VLOOKUP(A1678,'Base ATR'!$1:$1048576,2,0),"")</f>
        <v/>
      </c>
      <c r="O1678" s="23" t="str">
        <f t="shared" ca="1" si="114"/>
        <v/>
      </c>
      <c r="P1678" t="str">
        <f t="shared" si="115"/>
        <v/>
      </c>
    </row>
    <row r="1679" spans="1:16" x14ac:dyDescent="0.3">
      <c r="A1679" t="s">
        <v>5645</v>
      </c>
      <c r="B1679" s="13" t="str">
        <f>IFERROR(VLOOKUP(A1679,'Base ATP'!$1:$1048576,3,0),"")</f>
        <v>PEUGEOT</v>
      </c>
      <c r="C1679" s="28" t="str">
        <f>IFERROR(VLOOKUP(A1679,'Base ATP'!$1:$1048576,4,0),"")</f>
        <v>NUEVO 208</v>
      </c>
      <c r="D1679">
        <v>11700000</v>
      </c>
      <c r="E1679" s="13">
        <v>9100000</v>
      </c>
      <c r="F1679" t="s">
        <v>5398</v>
      </c>
      <c r="G1679" s="13">
        <f>IFERROR(IF($F1679="ALTA",$D1679*1.03,
IF($F1679="MEDIA",$D1679*1,
IF($F1679="BAJA",$D1679*0.92,
IF($F1679="LIQUIDAR",_xlfn.XLOOKUP(A1679,Rotación!$A:$A,Rotación!$O:$O,0,0,-1),"")))),"")</f>
        <v>10764000</v>
      </c>
      <c r="H1679" s="13">
        <f>IFERROR(IF($F1679="ALTA",$D1679*1,
IF($F1679="MEDIA",$D1679*0.97,
IF($F1679="BAJA",$D1679*0.9,
IF($F1679="LIQUIDAR",_xlfn.XLOOKUP(A1679,Rotación!$A:$A,Rotación!$O:$O,0,0,-1),"")))),"")</f>
        <v>10530000</v>
      </c>
      <c r="I1679" s="13">
        <f>IFERROR(IF($F1679="ALTA",$D1679*0.97,
IF($F1679="MEDIA",$D1679*0.94,
IF($F1679="BAJA",$D1679*0.87,
IF($F1679="LIQUIDAR",_xlfn.XLOOKUP(A1679,Rotación!$A:$A,Rotación!$O:$O,0,0,-1),"")))),"")</f>
        <v>10179000</v>
      </c>
      <c r="J1679" s="13">
        <f>IFERROR(IF($F1679="ALTA",$D1679*0.94,
IF($F1679="MEDIA",$D1679*0.9,
IF($F1679="BAJA",$D1679*0.85,
IF($F1679="LIQUIDAR",_xlfn.XLOOKUP(A1679,Rotación!$A:$A,Rotación!$O:$O,0,0,-1),"")))),"")</f>
        <v>9945000</v>
      </c>
      <c r="K1679" s="13" t="str">
        <f>_xlfn.XLOOKUP(A1679,Rotación!$A:$A,Rotación!$P:$P,"",0,-1)</f>
        <v/>
      </c>
      <c r="L1679" s="25" t="e">
        <f t="shared" si="112"/>
        <v>#VALUE!</v>
      </c>
      <c r="M1679" s="26">
        <f t="shared" si="113"/>
        <v>0.77777777777777779</v>
      </c>
      <c r="N1679" s="22" t="str">
        <f>IFERROR(VLOOKUP(A1679,'Base ATR'!$1:$1048576,2,0),"")</f>
        <v/>
      </c>
      <c r="O1679" s="23" t="str">
        <f t="shared" ca="1" si="114"/>
        <v/>
      </c>
      <c r="P1679" t="str">
        <f t="shared" si="115"/>
        <v/>
      </c>
    </row>
    <row r="1680" spans="1:16" x14ac:dyDescent="0.3">
      <c r="A1680" t="s">
        <v>6005</v>
      </c>
      <c r="B1680" s="13" t="str">
        <f>IFERROR(VLOOKUP(A1680,'Base ATP'!$1:$1048576,3,0),"")</f>
        <v>PEUGEOT</v>
      </c>
      <c r="C1680" s="28">
        <f>IFERROR(VLOOKUP(A1680,'Base ATP'!$1:$1048576,4,0),"")</f>
        <v>3008</v>
      </c>
      <c r="D1680">
        <v>14800000</v>
      </c>
      <c r="E1680" s="13">
        <v>11500000</v>
      </c>
      <c r="F1680" t="s">
        <v>5398</v>
      </c>
      <c r="G1680" s="13">
        <f>IFERROR(IF($F1680="ALTA",$D1680*1.03,
IF($F1680="MEDIA",$D1680*1,
IF($F1680="BAJA",$D1680*0.92,
IF($F1680="LIQUIDAR",_xlfn.XLOOKUP(A1680,Rotación!$A:$A,Rotación!$O:$O,0,0,-1),"")))),"")</f>
        <v>13616000</v>
      </c>
      <c r="H1680" s="13">
        <f>IFERROR(IF($F1680="ALTA",$D1680*1,
IF($F1680="MEDIA",$D1680*0.97,
IF($F1680="BAJA",$D1680*0.9,
IF($F1680="LIQUIDAR",_xlfn.XLOOKUP(A1680,Rotación!$A:$A,Rotación!$O:$O,0,0,-1),"")))),"")</f>
        <v>13320000</v>
      </c>
      <c r="I1680" s="13">
        <f>IFERROR(IF($F1680="ALTA",$D1680*0.97,
IF($F1680="MEDIA",$D1680*0.94,
IF($F1680="BAJA",$D1680*0.87,
IF($F1680="LIQUIDAR",_xlfn.XLOOKUP(A1680,Rotación!$A:$A,Rotación!$O:$O,0,0,-1),"")))),"")</f>
        <v>12876000</v>
      </c>
      <c r="J1680" s="13">
        <f>IFERROR(IF($F1680="ALTA",$D1680*0.94,
IF($F1680="MEDIA",$D1680*0.9,
IF($F1680="BAJA",$D1680*0.85,
IF($F1680="LIQUIDAR",_xlfn.XLOOKUP(A1680,Rotación!$A:$A,Rotación!$O:$O,0,0,-1),"")))),"")</f>
        <v>12580000</v>
      </c>
      <c r="K1680" s="13" t="str">
        <f>_xlfn.XLOOKUP(A1680,Rotación!$A:$A,Rotación!$P:$P,"",0,-1)</f>
        <v/>
      </c>
      <c r="L1680" s="25" t="e">
        <f t="shared" si="112"/>
        <v>#VALUE!</v>
      </c>
      <c r="M1680" s="26">
        <f t="shared" si="113"/>
        <v>0.77702702702702697</v>
      </c>
      <c r="N1680" s="22" t="str">
        <f>IFERROR(VLOOKUP(A1680,'Base ATR'!$1:$1048576,2,0),"")</f>
        <v/>
      </c>
      <c r="O1680" s="23" t="str">
        <f t="shared" ca="1" si="114"/>
        <v/>
      </c>
      <c r="P1680" t="str">
        <f t="shared" si="115"/>
        <v/>
      </c>
    </row>
    <row r="1681" spans="1:16" x14ac:dyDescent="0.3">
      <c r="A1681" t="s">
        <v>10677</v>
      </c>
      <c r="B1681" s="13" t="str">
        <f>IFERROR(VLOOKUP(A1681,'Base ATP'!$1:$1048576,3,0),"")</f>
        <v>JAC</v>
      </c>
      <c r="C1681" s="28" t="str">
        <f>IFERROR(VLOOKUP(A1681,'Base ATP'!$1:$1048576,4,0),"")</f>
        <v>T8</v>
      </c>
      <c r="D1681">
        <v>10900000</v>
      </c>
      <c r="E1681" s="13">
        <v>8500000</v>
      </c>
      <c r="F1681" t="s">
        <v>4033</v>
      </c>
      <c r="G1681" s="13">
        <f>IFERROR(IF($F1681="ALTA",$D1681*1.03,
IF($F1681="MEDIA",$D1681*1,
IF($F1681="BAJA",$D1681*0.92,
IF($F1681="LIQUIDAR",_xlfn.XLOOKUP(A1681,Rotación!$A:$A,Rotación!$O:$O,0,0,-1),"")))),"")</f>
        <v>10900000</v>
      </c>
      <c r="H1681" s="13">
        <f>IFERROR(IF($F1681="ALTA",$D1681*1,
IF($F1681="MEDIA",$D1681*0.97,
IF($F1681="BAJA",$D1681*0.9,
IF($F1681="LIQUIDAR",_xlfn.XLOOKUP(A1681,Rotación!$A:$A,Rotación!$O:$O,0,0,-1),"")))),"")</f>
        <v>10573000</v>
      </c>
      <c r="I1681" s="13">
        <f>IFERROR(IF($F1681="ALTA",$D1681*0.97,
IF($F1681="MEDIA",$D1681*0.94,
IF($F1681="BAJA",$D1681*0.87,
IF($F1681="LIQUIDAR",_xlfn.XLOOKUP(A1681,Rotación!$A:$A,Rotación!$O:$O,0,0,-1),"")))),"")</f>
        <v>10246000</v>
      </c>
      <c r="J1681" s="13">
        <f>IFERROR(IF($F1681="ALTA",$D1681*0.94,
IF($F1681="MEDIA",$D1681*0.9,
IF($F1681="BAJA",$D1681*0.85,
IF($F1681="LIQUIDAR",_xlfn.XLOOKUP(A1681,Rotación!$A:$A,Rotación!$O:$O,0,0,-1),"")))),"")</f>
        <v>9810000</v>
      </c>
      <c r="K1681" s="13" t="str">
        <f>_xlfn.XLOOKUP(A1681,Rotación!$A:$A,Rotación!$P:$P,"",0,-1)</f>
        <v/>
      </c>
      <c r="L1681" s="25" t="e">
        <f t="shared" si="112"/>
        <v>#VALUE!</v>
      </c>
      <c r="M1681" s="26">
        <f t="shared" si="113"/>
        <v>0.77981651376146788</v>
      </c>
      <c r="N1681" s="22" t="str">
        <f>IFERROR(VLOOKUP(A1681,'Base ATR'!$1:$1048576,2,0),"")</f>
        <v/>
      </c>
      <c r="O1681" s="23" t="str">
        <f t="shared" ca="1" si="114"/>
        <v/>
      </c>
      <c r="P1681" t="str">
        <f t="shared" si="115"/>
        <v/>
      </c>
    </row>
    <row r="1682" spans="1:16" x14ac:dyDescent="0.3">
      <c r="A1682" t="s">
        <v>10679</v>
      </c>
      <c r="B1682" s="13" t="str">
        <f>IFERROR(VLOOKUP(A1682,'Base ATP'!$1:$1048576,3,0),"")</f>
        <v>NISSAN</v>
      </c>
      <c r="C1682" s="28" t="str">
        <f>IFERROR(VLOOKUP(A1682,'Base ATP'!$1:$1048576,4,0),"")</f>
        <v>NUEVO VERSA</v>
      </c>
      <c r="D1682">
        <v>10400000</v>
      </c>
      <c r="E1682" s="13">
        <v>8600000</v>
      </c>
      <c r="F1682" t="s">
        <v>4033</v>
      </c>
      <c r="G1682" s="13">
        <f>IFERROR(IF($F1682="ALTA",$D1682*1.03,
IF($F1682="MEDIA",$D1682*1,
IF($F1682="BAJA",$D1682*0.92,
IF($F1682="LIQUIDAR",_xlfn.XLOOKUP(A1682,Rotación!$A:$A,Rotación!$O:$O,0,0,-1),"")))),"")</f>
        <v>10400000</v>
      </c>
      <c r="H1682" s="13">
        <f>IFERROR(IF($F1682="ALTA",$D1682*1,
IF($F1682="MEDIA",$D1682*0.97,
IF($F1682="BAJA",$D1682*0.9,
IF($F1682="LIQUIDAR",_xlfn.XLOOKUP(A1682,Rotación!$A:$A,Rotación!$O:$O,0,0,-1),"")))),"")</f>
        <v>10088000</v>
      </c>
      <c r="I1682" s="13">
        <f>IFERROR(IF($F1682="ALTA",$D1682*0.97,
IF($F1682="MEDIA",$D1682*0.94,
IF($F1682="BAJA",$D1682*0.87,
IF($F1682="LIQUIDAR",_xlfn.XLOOKUP(A1682,Rotación!$A:$A,Rotación!$O:$O,0,0,-1),"")))),"")</f>
        <v>9776000</v>
      </c>
      <c r="J1682" s="13">
        <f>IFERROR(IF($F1682="ALTA",$D1682*0.94,
IF($F1682="MEDIA",$D1682*0.9,
IF($F1682="BAJA",$D1682*0.85,
IF($F1682="LIQUIDAR",_xlfn.XLOOKUP(A1682,Rotación!$A:$A,Rotación!$O:$O,0,0,-1),"")))),"")</f>
        <v>9360000</v>
      </c>
      <c r="K1682" s="13" t="str">
        <f>_xlfn.XLOOKUP(A1682,Rotación!$A:$A,Rotación!$P:$P,"",0,-1)</f>
        <v/>
      </c>
      <c r="L1682" s="25" t="e">
        <f t="shared" si="112"/>
        <v>#VALUE!</v>
      </c>
      <c r="M1682" s="26">
        <f t="shared" si="113"/>
        <v>0.82692307692307687</v>
      </c>
      <c r="N1682" s="22" t="str">
        <f>IFERROR(VLOOKUP(A1682,'Base ATR'!$1:$1048576,2,0),"")</f>
        <v/>
      </c>
      <c r="O1682" s="23" t="str">
        <f t="shared" ca="1" si="114"/>
        <v/>
      </c>
      <c r="P1682" t="str">
        <f t="shared" si="115"/>
        <v/>
      </c>
    </row>
    <row r="1683" spans="1:16" x14ac:dyDescent="0.3">
      <c r="A1683" t="s">
        <v>9641</v>
      </c>
      <c r="B1683" s="13" t="str">
        <f>IFERROR(VLOOKUP(A1683,'Base ATP'!$1:$1048576,3,0),"")</f>
        <v>CHERY</v>
      </c>
      <c r="C1683" s="28" t="str">
        <f>IFERROR(VLOOKUP(A1683,'Base ATP'!$1:$1048576,4,0),"")</f>
        <v>TIGGO 2 PRO</v>
      </c>
      <c r="D1683">
        <v>9000000</v>
      </c>
      <c r="E1683" s="13">
        <v>7300000</v>
      </c>
      <c r="F1683" t="s">
        <v>4033</v>
      </c>
      <c r="G1683" s="13">
        <f>IFERROR(IF($F1683="ALTA",$D1683*1.03,
IF($F1683="MEDIA",$D1683*1,
IF($F1683="BAJA",$D1683*0.92,
IF($F1683="LIQUIDAR",_xlfn.XLOOKUP(A1683,Rotación!$A:$A,Rotación!$O:$O,0,0,-1),"")))),"")</f>
        <v>9000000</v>
      </c>
      <c r="H1683" s="13">
        <f>IFERROR(IF($F1683="ALTA",$D1683*1,
IF($F1683="MEDIA",$D1683*0.97,
IF($F1683="BAJA",$D1683*0.9,
IF($F1683="LIQUIDAR",_xlfn.XLOOKUP(A1683,Rotación!$A:$A,Rotación!$O:$O,0,0,-1),"")))),"")</f>
        <v>8730000</v>
      </c>
      <c r="I1683" s="13">
        <f>IFERROR(IF($F1683="ALTA",$D1683*0.97,
IF($F1683="MEDIA",$D1683*0.94,
IF($F1683="BAJA",$D1683*0.87,
IF($F1683="LIQUIDAR",_xlfn.XLOOKUP(A1683,Rotación!$A:$A,Rotación!$O:$O,0,0,-1),"")))),"")</f>
        <v>8460000</v>
      </c>
      <c r="J1683" s="13">
        <f>IFERROR(IF($F1683="ALTA",$D1683*0.94,
IF($F1683="MEDIA",$D1683*0.9,
IF($F1683="BAJA",$D1683*0.85,
IF($F1683="LIQUIDAR",_xlfn.XLOOKUP(A1683,Rotación!$A:$A,Rotación!$O:$O,0,0,-1),"")))),"")</f>
        <v>8100000</v>
      </c>
      <c r="K1683" s="13" t="str">
        <f>_xlfn.XLOOKUP(A1683,Rotación!$A:$A,Rotación!$P:$P,"",0,-1)</f>
        <v/>
      </c>
      <c r="L1683" s="25" t="e">
        <f t="shared" si="112"/>
        <v>#VALUE!</v>
      </c>
      <c r="M1683" s="26">
        <f t="shared" si="113"/>
        <v>0.81111111111111112</v>
      </c>
      <c r="N1683" s="22" t="str">
        <f>IFERROR(VLOOKUP(A1683,'Base ATR'!$1:$1048576,2,0),"")</f>
        <v/>
      </c>
      <c r="O1683" s="23" t="str">
        <f t="shared" ca="1" si="114"/>
        <v/>
      </c>
      <c r="P1683" t="str">
        <f t="shared" si="115"/>
        <v/>
      </c>
    </row>
    <row r="1684" spans="1:16" x14ac:dyDescent="0.3">
      <c r="A1684" t="s">
        <v>9641</v>
      </c>
      <c r="B1684" s="13" t="str">
        <f>IFERROR(VLOOKUP(A1684,'Base ATP'!$1:$1048576,3,0),"")</f>
        <v>CHERY</v>
      </c>
      <c r="C1684" s="28" t="str">
        <f>IFERROR(VLOOKUP(A1684,'Base ATP'!$1:$1048576,4,0),"")</f>
        <v>TIGGO 2 PRO</v>
      </c>
      <c r="D1684">
        <v>11600000</v>
      </c>
      <c r="E1684" s="13">
        <v>9300000</v>
      </c>
      <c r="F1684" t="s">
        <v>4033</v>
      </c>
      <c r="G1684" s="13">
        <f>IFERROR(IF($F1684="ALTA",$D1684*1.03,
IF($F1684="MEDIA",$D1684*1,
IF($F1684="BAJA",$D1684*0.92,
IF($F1684="LIQUIDAR",_xlfn.XLOOKUP(A1684,Rotación!$A:$A,Rotación!$O:$O,0,0,-1),"")))),"")</f>
        <v>11600000</v>
      </c>
      <c r="H1684" s="13">
        <f>IFERROR(IF($F1684="ALTA",$D1684*1,
IF($F1684="MEDIA",$D1684*0.97,
IF($F1684="BAJA",$D1684*0.9,
IF($F1684="LIQUIDAR",_xlfn.XLOOKUP(A1684,Rotación!$A:$A,Rotación!$O:$O,0,0,-1),"")))),"")</f>
        <v>11252000</v>
      </c>
      <c r="I1684" s="13">
        <f>IFERROR(IF($F1684="ALTA",$D1684*0.97,
IF($F1684="MEDIA",$D1684*0.94,
IF($F1684="BAJA",$D1684*0.87,
IF($F1684="LIQUIDAR",_xlfn.XLOOKUP(A1684,Rotación!$A:$A,Rotación!$O:$O,0,0,-1),"")))),"")</f>
        <v>10904000</v>
      </c>
      <c r="J1684" s="13">
        <f>IFERROR(IF($F1684="ALTA",$D1684*0.94,
IF($F1684="MEDIA",$D1684*0.9,
IF($F1684="BAJA",$D1684*0.85,
IF($F1684="LIQUIDAR",_xlfn.XLOOKUP(A1684,Rotación!$A:$A,Rotación!$O:$O,0,0,-1),"")))),"")</f>
        <v>10440000</v>
      </c>
      <c r="K1684" s="13" t="str">
        <f>_xlfn.XLOOKUP(A1684,Rotación!$A:$A,Rotación!$P:$P,"",0,-1)</f>
        <v/>
      </c>
      <c r="L1684" s="25" t="e">
        <f t="shared" si="112"/>
        <v>#VALUE!</v>
      </c>
      <c r="M1684" s="26">
        <f t="shared" si="113"/>
        <v>0.80172413793103448</v>
      </c>
      <c r="N1684" s="22" t="str">
        <f>IFERROR(VLOOKUP(A1684,'Base ATR'!$1:$1048576,2,0),"")</f>
        <v/>
      </c>
      <c r="O1684" s="23" t="str">
        <f t="shared" ca="1" si="114"/>
        <v/>
      </c>
      <c r="P1684" t="str">
        <f t="shared" si="115"/>
        <v/>
      </c>
    </row>
    <row r="1685" spans="1:16" x14ac:dyDescent="0.3">
      <c r="A1685" t="s">
        <v>10682</v>
      </c>
      <c r="B1685" s="13" t="str">
        <f>IFERROR(VLOOKUP(A1685,'Base ATP'!$1:$1048576,3,0),"")</f>
        <v>BAIC</v>
      </c>
      <c r="C1685" s="28" t="str">
        <f>IFERROR(VLOOKUP(A1685,'Base ATP'!$1:$1048576,4,0),"")</f>
        <v>X35</v>
      </c>
      <c r="D1685">
        <v>8200000</v>
      </c>
      <c r="E1685" s="13">
        <v>6500000</v>
      </c>
      <c r="F1685" t="s">
        <v>4033</v>
      </c>
      <c r="G1685" s="13">
        <f>IFERROR(IF($F1685="ALTA",$D1685*1.03,
IF($F1685="MEDIA",$D1685*1,
IF($F1685="BAJA",$D1685*0.92,
IF($F1685="LIQUIDAR",_xlfn.XLOOKUP(A1685,Rotación!$A:$A,Rotación!$O:$O,0,0,-1),"")))),"")</f>
        <v>8200000</v>
      </c>
      <c r="H1685" s="13">
        <f>IFERROR(IF($F1685="ALTA",$D1685*1,
IF($F1685="MEDIA",$D1685*0.97,
IF($F1685="BAJA",$D1685*0.9,
IF($F1685="LIQUIDAR",_xlfn.XLOOKUP(A1685,Rotación!$A:$A,Rotación!$O:$O,0,0,-1),"")))),"")</f>
        <v>7954000</v>
      </c>
      <c r="I1685" s="13">
        <f>IFERROR(IF($F1685="ALTA",$D1685*0.97,
IF($F1685="MEDIA",$D1685*0.94,
IF($F1685="BAJA",$D1685*0.87,
IF($F1685="LIQUIDAR",_xlfn.XLOOKUP(A1685,Rotación!$A:$A,Rotación!$O:$O,0,0,-1),"")))),"")</f>
        <v>7708000</v>
      </c>
      <c r="J1685" s="13">
        <f>IFERROR(IF($F1685="ALTA",$D1685*0.94,
IF($F1685="MEDIA",$D1685*0.9,
IF($F1685="BAJA",$D1685*0.85,
IF($F1685="LIQUIDAR",_xlfn.XLOOKUP(A1685,Rotación!$A:$A,Rotación!$O:$O,0,0,-1),"")))),"")</f>
        <v>7380000</v>
      </c>
      <c r="K1685" s="13" t="str">
        <f>_xlfn.XLOOKUP(A1685,Rotación!$A:$A,Rotación!$P:$P,"",0,-1)</f>
        <v/>
      </c>
      <c r="L1685" s="25" t="e">
        <f t="shared" si="112"/>
        <v>#VALUE!</v>
      </c>
      <c r="M1685" s="26">
        <f t="shared" si="113"/>
        <v>0.79268292682926833</v>
      </c>
      <c r="N1685" s="22" t="str">
        <f>IFERROR(VLOOKUP(A1685,'Base ATR'!$1:$1048576,2,0),"")</f>
        <v/>
      </c>
      <c r="O1685" s="23" t="str">
        <f t="shared" ca="1" si="114"/>
        <v/>
      </c>
      <c r="P1685" t="str">
        <f t="shared" si="115"/>
        <v/>
      </c>
    </row>
    <row r="1686" spans="1:16" x14ac:dyDescent="0.3">
      <c r="A1686" t="s">
        <v>10813</v>
      </c>
      <c r="B1686" s="13" t="str">
        <f>IFERROR(VLOOKUP(A1686,'Base ATP'!$1:$1048576,3,0),"")</f>
        <v/>
      </c>
      <c r="C1686" s="28" t="str">
        <f>IFERROR(VLOOKUP(A1686,'Base ATP'!$1:$1048576,4,0),"")</f>
        <v/>
      </c>
      <c r="D1686">
        <v>8800000</v>
      </c>
      <c r="E1686" s="13">
        <v>7500000</v>
      </c>
      <c r="F1686" t="s">
        <v>5397</v>
      </c>
      <c r="G1686" s="13">
        <f>IFERROR(IF($F1686="ALTA",$D1686*1.03,
IF($F1686="MEDIA",$D1686*1,
IF($F1686="BAJA",$D1686*0.92,
IF($F1686="LIQUIDAR",_xlfn.XLOOKUP(A1686,Rotación!$A:$A,Rotación!$O:$O,0,0,-1),"")))),"")</f>
        <v>9064000</v>
      </c>
      <c r="H1686" s="13">
        <f>IFERROR(IF($F1686="ALTA",$D1686*1,
IF($F1686="MEDIA",$D1686*0.97,
IF($F1686="BAJA",$D1686*0.9,
IF($F1686="LIQUIDAR",_xlfn.XLOOKUP(A1686,Rotación!$A:$A,Rotación!$O:$O,0,0,-1),"")))),"")</f>
        <v>8800000</v>
      </c>
      <c r="I1686" s="13">
        <f>IFERROR(IF($F1686="ALTA",$D1686*0.97,
IF($F1686="MEDIA",$D1686*0.94,
IF($F1686="BAJA",$D1686*0.87,
IF($F1686="LIQUIDAR",_xlfn.XLOOKUP(A1686,Rotación!$A:$A,Rotación!$O:$O,0,0,-1),"")))),"")</f>
        <v>8536000</v>
      </c>
      <c r="J1686" s="13">
        <f>IFERROR(IF($F1686="ALTA",$D1686*0.94,
IF($F1686="MEDIA",$D1686*0.9,
IF($F1686="BAJA",$D1686*0.85,
IF($F1686="LIQUIDAR",_xlfn.XLOOKUP(A1686,Rotación!$A:$A,Rotación!$O:$O,0,0,-1),"")))),"")</f>
        <v>8271999.9999999991</v>
      </c>
      <c r="K1686" s="13" t="str">
        <f>_xlfn.XLOOKUP(A1686,Rotación!$A:$A,Rotación!$P:$P,"",0,-1)</f>
        <v/>
      </c>
      <c r="L1686" s="25" t="e">
        <f t="shared" si="112"/>
        <v>#VALUE!</v>
      </c>
      <c r="M1686" s="26">
        <f t="shared" si="113"/>
        <v>0.85227272727272729</v>
      </c>
      <c r="N1686" s="22" t="str">
        <f>IFERROR(VLOOKUP(A1686,'Base ATR'!$1:$1048576,2,0),"")</f>
        <v/>
      </c>
      <c r="O1686" s="23" t="str">
        <f t="shared" ca="1" si="114"/>
        <v/>
      </c>
      <c r="P1686" t="str">
        <f t="shared" si="115"/>
        <v/>
      </c>
    </row>
    <row r="1687" spans="1:16" x14ac:dyDescent="0.3">
      <c r="A1687" t="s">
        <v>4853</v>
      </c>
      <c r="B1687" s="13" t="str">
        <f>IFERROR(VLOOKUP(A1687,'Base ATP'!$1:$1048576,3,0),"")</f>
        <v>FORD</v>
      </c>
      <c r="C1687" s="28" t="str">
        <f>IFERROR(VLOOKUP(A1687,'Base ATP'!$1:$1048576,4,0),"")</f>
        <v>NUEVA TERRITORY</v>
      </c>
      <c r="D1687">
        <v>16400000</v>
      </c>
      <c r="E1687" s="13">
        <v>13250000</v>
      </c>
      <c r="F1687" t="s">
        <v>5397</v>
      </c>
      <c r="G1687" s="13">
        <f>IFERROR(IF($F1687="ALTA",$D1687*1.03,
IF($F1687="MEDIA",$D1687*1,
IF($F1687="BAJA",$D1687*0.92,
IF($F1687="LIQUIDAR",_xlfn.XLOOKUP(A1687,Rotación!$A:$A,Rotación!$O:$O,0,0,-1),"")))),"")</f>
        <v>16892000</v>
      </c>
      <c r="H1687" s="13">
        <f>IFERROR(IF($F1687="ALTA",$D1687*1,
IF($F1687="MEDIA",$D1687*0.97,
IF($F1687="BAJA",$D1687*0.9,
IF($F1687="LIQUIDAR",_xlfn.XLOOKUP(A1687,Rotación!$A:$A,Rotación!$O:$O,0,0,-1),"")))),"")</f>
        <v>16400000</v>
      </c>
      <c r="I1687" s="13">
        <f>IFERROR(IF($F1687="ALTA",$D1687*0.97,
IF($F1687="MEDIA",$D1687*0.94,
IF($F1687="BAJA",$D1687*0.87,
IF($F1687="LIQUIDAR",_xlfn.XLOOKUP(A1687,Rotación!$A:$A,Rotación!$O:$O,0,0,-1),"")))),"")</f>
        <v>15908000</v>
      </c>
      <c r="J1687" s="13">
        <f>IFERROR(IF($F1687="ALTA",$D1687*0.94,
IF($F1687="MEDIA",$D1687*0.9,
IF($F1687="BAJA",$D1687*0.85,
IF($F1687="LIQUIDAR",_xlfn.XLOOKUP(A1687,Rotación!$A:$A,Rotación!$O:$O,0,0,-1),"")))),"")</f>
        <v>15416000</v>
      </c>
      <c r="K1687" s="13">
        <f>_xlfn.XLOOKUP(A1687,Rotación!$A:$A,Rotación!$P:$P,"",0,-1)</f>
        <v>15990000</v>
      </c>
      <c r="L1687" s="25">
        <f t="shared" si="112"/>
        <v>-410000</v>
      </c>
      <c r="M1687" s="26">
        <f t="shared" si="113"/>
        <v>0.80792682926829273</v>
      </c>
      <c r="N1687" s="22">
        <f>IFERROR(VLOOKUP(A1687,'Base ATR'!$1:$1048576,2,0),"")</f>
        <v>46200.563888888886</v>
      </c>
      <c r="O1687" s="23">
        <f t="shared" ca="1" si="114"/>
        <v>25.43611111111386</v>
      </c>
      <c r="P1687" t="str">
        <f t="shared" si="115"/>
        <v>BAJO MERCADO</v>
      </c>
    </row>
    <row r="1688" spans="1:16" x14ac:dyDescent="0.3">
      <c r="A1688" t="s">
        <v>10684</v>
      </c>
      <c r="B1688" s="13" t="str">
        <f>IFERROR(VLOOKUP(A1688,'Base ATP'!$1:$1048576,3,0),"")</f>
        <v>KIA</v>
      </c>
      <c r="C1688" s="28" t="str">
        <f>IFERROR(VLOOKUP(A1688,'Base ATP'!$1:$1048576,4,0),"")</f>
        <v>SONET</v>
      </c>
      <c r="D1688">
        <v>12900000</v>
      </c>
      <c r="E1688" s="13">
        <v>10500000</v>
      </c>
      <c r="F1688" t="s">
        <v>5397</v>
      </c>
      <c r="G1688" s="13">
        <f>IFERROR(IF($F1688="ALTA",$D1688*1.03,
IF($F1688="MEDIA",$D1688*1,
IF($F1688="BAJA",$D1688*0.92,
IF($F1688="LIQUIDAR",_xlfn.XLOOKUP(A1688,Rotación!$A:$A,Rotación!$O:$O,0,0,-1),"")))),"")</f>
        <v>13287000</v>
      </c>
      <c r="H1688" s="13">
        <f>IFERROR(IF($F1688="ALTA",$D1688*1,
IF($F1688="MEDIA",$D1688*0.97,
IF($F1688="BAJA",$D1688*0.9,
IF($F1688="LIQUIDAR",_xlfn.XLOOKUP(A1688,Rotación!$A:$A,Rotación!$O:$O,0,0,-1),"")))),"")</f>
        <v>12900000</v>
      </c>
      <c r="I1688" s="13">
        <f>IFERROR(IF($F1688="ALTA",$D1688*0.97,
IF($F1688="MEDIA",$D1688*0.94,
IF($F1688="BAJA",$D1688*0.87,
IF($F1688="LIQUIDAR",_xlfn.XLOOKUP(A1688,Rotación!$A:$A,Rotación!$O:$O,0,0,-1),"")))),"")</f>
        <v>12513000</v>
      </c>
      <c r="J1688" s="13">
        <f>IFERROR(IF($F1688="ALTA",$D1688*0.94,
IF($F1688="MEDIA",$D1688*0.9,
IF($F1688="BAJA",$D1688*0.85,
IF($F1688="LIQUIDAR",_xlfn.XLOOKUP(A1688,Rotación!$A:$A,Rotación!$O:$O,0,0,-1),"")))),"")</f>
        <v>12126000</v>
      </c>
      <c r="K1688" s="13" t="str">
        <f>_xlfn.XLOOKUP(A1688,Rotación!$A:$A,Rotación!$P:$P,"",0,-1)</f>
        <v/>
      </c>
      <c r="L1688" s="25" t="e">
        <f t="shared" si="112"/>
        <v>#VALUE!</v>
      </c>
      <c r="M1688" s="26">
        <f t="shared" si="113"/>
        <v>0.81395348837209303</v>
      </c>
      <c r="N1688" s="22" t="str">
        <f>IFERROR(VLOOKUP(A1688,'Base ATR'!$1:$1048576,2,0),"")</f>
        <v/>
      </c>
      <c r="O1688" s="23" t="str">
        <f t="shared" ca="1" si="114"/>
        <v/>
      </c>
      <c r="P1688" t="str">
        <f t="shared" si="115"/>
        <v/>
      </c>
    </row>
    <row r="1689" spans="1:16" x14ac:dyDescent="0.3">
      <c r="A1689" t="s">
        <v>10686</v>
      </c>
      <c r="B1689" s="13" t="str">
        <f>IFERROR(VLOOKUP(A1689,'Base ATP'!$1:$1048576,3,0),"")</f>
        <v>KIA</v>
      </c>
      <c r="C1689" s="28" t="str">
        <f>IFERROR(VLOOKUP(A1689,'Base ATP'!$1:$1048576,4,0),"")</f>
        <v>SPORTAGE</v>
      </c>
      <c r="D1689">
        <v>11300000</v>
      </c>
      <c r="E1689" s="13">
        <v>7900000</v>
      </c>
      <c r="F1689" t="s">
        <v>5397</v>
      </c>
      <c r="G1689" s="13">
        <f>IFERROR(IF($F1689="ALTA",$D1689*1.03,
IF($F1689="MEDIA",$D1689*1,
IF($F1689="BAJA",$D1689*0.92,
IF($F1689="LIQUIDAR",_xlfn.XLOOKUP(A1689,Rotación!$A:$A,Rotación!$O:$O,0,0,-1),"")))),"")</f>
        <v>11639000</v>
      </c>
      <c r="H1689" s="13">
        <f>IFERROR(IF($F1689="ALTA",$D1689*1,
IF($F1689="MEDIA",$D1689*0.97,
IF($F1689="BAJA",$D1689*0.9,
IF($F1689="LIQUIDAR",_xlfn.XLOOKUP(A1689,Rotación!$A:$A,Rotación!$O:$O,0,0,-1),"")))),"")</f>
        <v>11300000</v>
      </c>
      <c r="I1689" s="13">
        <f>IFERROR(IF($F1689="ALTA",$D1689*0.97,
IF($F1689="MEDIA",$D1689*0.94,
IF($F1689="BAJA",$D1689*0.87,
IF($F1689="LIQUIDAR",_xlfn.XLOOKUP(A1689,Rotación!$A:$A,Rotación!$O:$O,0,0,-1),"")))),"")</f>
        <v>10961000</v>
      </c>
      <c r="J1689" s="13">
        <f>IFERROR(IF($F1689="ALTA",$D1689*0.94,
IF($F1689="MEDIA",$D1689*0.9,
IF($F1689="BAJA",$D1689*0.85,
IF($F1689="LIQUIDAR",_xlfn.XLOOKUP(A1689,Rotación!$A:$A,Rotación!$O:$O,0,0,-1),"")))),"")</f>
        <v>10622000</v>
      </c>
      <c r="K1689" s="13" t="str">
        <f>_xlfn.XLOOKUP(A1689,Rotación!$A:$A,Rotación!$P:$P,"",0,-1)</f>
        <v/>
      </c>
      <c r="L1689" s="25" t="e">
        <f t="shared" si="112"/>
        <v>#VALUE!</v>
      </c>
      <c r="M1689" s="26">
        <f t="shared" si="113"/>
        <v>0.69911504424778759</v>
      </c>
      <c r="N1689" s="22" t="str">
        <f>IFERROR(VLOOKUP(A1689,'Base ATR'!$1:$1048576,2,0),"")</f>
        <v/>
      </c>
      <c r="O1689" s="23" t="str">
        <f t="shared" ca="1" si="114"/>
        <v/>
      </c>
      <c r="P1689" t="str">
        <f t="shared" si="115"/>
        <v/>
      </c>
    </row>
    <row r="1690" spans="1:16" x14ac:dyDescent="0.3">
      <c r="A1690" t="s">
        <v>5896</v>
      </c>
      <c r="B1690" s="13" t="str">
        <f>IFERROR(VLOOKUP(A1690,'Base ATP'!$1:$1048576,3,0),"")</f>
        <v>MG</v>
      </c>
      <c r="C1690" s="28" t="str">
        <f>IFERROR(VLOOKUP(A1690,'Base ATP'!$1:$1048576,4,0),"")</f>
        <v>ZS</v>
      </c>
      <c r="D1690">
        <v>8700000</v>
      </c>
      <c r="E1690" s="13">
        <v>6500000</v>
      </c>
      <c r="F1690" t="s">
        <v>5397</v>
      </c>
      <c r="G1690" s="13">
        <f>IFERROR(IF($F1690="ALTA",$D1690*1.03,
IF($F1690="MEDIA",$D1690*1,
IF($F1690="BAJA",$D1690*0.92,
IF($F1690="LIQUIDAR",_xlfn.XLOOKUP(A1690,Rotación!$A:$A,Rotación!$O:$O,0,0,-1),"")))),"")</f>
        <v>8961000</v>
      </c>
      <c r="H1690" s="13">
        <f>IFERROR(IF($F1690="ALTA",$D1690*1,
IF($F1690="MEDIA",$D1690*0.97,
IF($F1690="BAJA",$D1690*0.9,
IF($F1690="LIQUIDAR",_xlfn.XLOOKUP(A1690,Rotación!$A:$A,Rotación!$O:$O,0,0,-1),"")))),"")</f>
        <v>8700000</v>
      </c>
      <c r="I1690" s="13">
        <f>IFERROR(IF($F1690="ALTA",$D1690*0.97,
IF($F1690="MEDIA",$D1690*0.94,
IF($F1690="BAJA",$D1690*0.87,
IF($F1690="LIQUIDAR",_xlfn.XLOOKUP(A1690,Rotación!$A:$A,Rotación!$O:$O,0,0,-1),"")))),"")</f>
        <v>8439000</v>
      </c>
      <c r="J1690" s="13">
        <f>IFERROR(IF($F1690="ALTA",$D1690*0.94,
IF($F1690="MEDIA",$D1690*0.9,
IF($F1690="BAJA",$D1690*0.85,
IF($F1690="LIQUIDAR",_xlfn.XLOOKUP(A1690,Rotación!$A:$A,Rotación!$O:$O,0,0,-1),"")))),"")</f>
        <v>8178000</v>
      </c>
      <c r="K1690" s="13" t="str">
        <f>_xlfn.XLOOKUP(A1690,Rotación!$A:$A,Rotación!$P:$P,"",0,-1)</f>
        <v/>
      </c>
      <c r="L1690" s="25" t="e">
        <f t="shared" si="112"/>
        <v>#VALUE!</v>
      </c>
      <c r="M1690" s="26">
        <f t="shared" si="113"/>
        <v>0.74712643678160917</v>
      </c>
      <c r="N1690" s="22" t="str">
        <f>IFERROR(VLOOKUP(A1690,'Base ATR'!$1:$1048576,2,0),"")</f>
        <v/>
      </c>
      <c r="O1690" s="23" t="str">
        <f t="shared" ca="1" si="114"/>
        <v/>
      </c>
      <c r="P1690" t="str">
        <f t="shared" si="115"/>
        <v/>
      </c>
    </row>
    <row r="1691" spans="1:16" x14ac:dyDescent="0.3">
      <c r="A1691" t="s">
        <v>10691</v>
      </c>
      <c r="B1691" s="13" t="str">
        <f>IFERROR(VLOOKUP(A1691,'Base ATP'!$1:$1048576,3,0),"")</f>
        <v>SSANGYONG</v>
      </c>
      <c r="C1691" s="28" t="str">
        <f>IFERROR(VLOOKUP(A1691,'Base ATP'!$1:$1048576,4,0),"")</f>
        <v>NEW KORANDO</v>
      </c>
      <c r="D1691">
        <v>16000000</v>
      </c>
      <c r="E1691" s="13">
        <v>12300000</v>
      </c>
      <c r="F1691" t="s">
        <v>4033</v>
      </c>
      <c r="G1691" s="13">
        <f>IFERROR(IF($F1691="ALTA",$D1691*1.03,
IF($F1691="MEDIA",$D1691*1,
IF($F1691="BAJA",$D1691*0.92,
IF($F1691="LIQUIDAR",_xlfn.XLOOKUP(A1691,Rotación!$A:$A,Rotación!$O:$O,0,0,-1),"")))),"")</f>
        <v>16000000</v>
      </c>
      <c r="H1691" s="13">
        <f>IFERROR(IF($F1691="ALTA",$D1691*1,
IF($F1691="MEDIA",$D1691*0.97,
IF($F1691="BAJA",$D1691*0.9,
IF($F1691="LIQUIDAR",_xlfn.XLOOKUP(A1691,Rotación!$A:$A,Rotación!$O:$O,0,0,-1),"")))),"")</f>
        <v>15520000</v>
      </c>
      <c r="I1691" s="13">
        <f>IFERROR(IF($F1691="ALTA",$D1691*0.97,
IF($F1691="MEDIA",$D1691*0.94,
IF($F1691="BAJA",$D1691*0.87,
IF($F1691="LIQUIDAR",_xlfn.XLOOKUP(A1691,Rotación!$A:$A,Rotación!$O:$O,0,0,-1),"")))),"")</f>
        <v>15040000</v>
      </c>
      <c r="J1691" s="13">
        <f>IFERROR(IF($F1691="ALTA",$D1691*0.94,
IF($F1691="MEDIA",$D1691*0.9,
IF($F1691="BAJA",$D1691*0.85,
IF($F1691="LIQUIDAR",_xlfn.XLOOKUP(A1691,Rotación!$A:$A,Rotación!$O:$O,0,0,-1),"")))),"")</f>
        <v>14400000</v>
      </c>
      <c r="K1691" s="13" t="str">
        <f>_xlfn.XLOOKUP(A1691,Rotación!$A:$A,Rotación!$P:$P,"",0,-1)</f>
        <v/>
      </c>
      <c r="L1691" s="25" t="e">
        <f t="shared" si="112"/>
        <v>#VALUE!</v>
      </c>
      <c r="M1691" s="26">
        <f t="shared" si="113"/>
        <v>0.76875000000000004</v>
      </c>
      <c r="N1691" s="22" t="str">
        <f>IFERROR(VLOOKUP(A1691,'Base ATR'!$1:$1048576,2,0),"")</f>
        <v/>
      </c>
      <c r="O1691" s="23" t="str">
        <f t="shared" ca="1" si="114"/>
        <v/>
      </c>
      <c r="P1691" t="str">
        <f t="shared" si="115"/>
        <v/>
      </c>
    </row>
    <row r="1692" spans="1:16" x14ac:dyDescent="0.3">
      <c r="A1692" t="s">
        <v>4688</v>
      </c>
      <c r="B1692" s="13" t="str">
        <f>IFERROR(VLOOKUP(A1692,'Base ATP'!$1:$1048576,3,0),"")</f>
        <v>PEUGEOT</v>
      </c>
      <c r="C1692" s="28" t="str">
        <f>IFERROR(VLOOKUP(A1692,'Base ATP'!$1:$1048576,4,0),"")</f>
        <v>RIFTER</v>
      </c>
      <c r="D1692">
        <v>10400000</v>
      </c>
      <c r="E1692" s="13">
        <v>8200000</v>
      </c>
      <c r="F1692" t="s">
        <v>5397</v>
      </c>
      <c r="G1692" s="13">
        <f>IFERROR(IF($F1692="ALTA",$D1692*1.03,
IF($F1692="MEDIA",$D1692*1,
IF($F1692="BAJA",$D1692*0.92,
IF($F1692="LIQUIDAR",_xlfn.XLOOKUP(A1692,Rotación!$A:$A,Rotación!$O:$O,0,0,-1),"")))),"")</f>
        <v>10712000</v>
      </c>
      <c r="H1692" s="13">
        <f>IFERROR(IF($F1692="ALTA",$D1692*1,
IF($F1692="MEDIA",$D1692*0.97,
IF($F1692="BAJA",$D1692*0.9,
IF($F1692="LIQUIDAR",_xlfn.XLOOKUP(A1692,Rotación!$A:$A,Rotación!$O:$O,0,0,-1),"")))),"")</f>
        <v>10400000</v>
      </c>
      <c r="I1692" s="13">
        <f>IFERROR(IF($F1692="ALTA",$D1692*0.97,
IF($F1692="MEDIA",$D1692*0.94,
IF($F1692="BAJA",$D1692*0.87,
IF($F1692="LIQUIDAR",_xlfn.XLOOKUP(A1692,Rotación!$A:$A,Rotación!$O:$O,0,0,-1),"")))),"")</f>
        <v>10088000</v>
      </c>
      <c r="J1692" s="13">
        <f>IFERROR(IF($F1692="ALTA",$D1692*0.94,
IF($F1692="MEDIA",$D1692*0.9,
IF($F1692="BAJA",$D1692*0.85,
IF($F1692="LIQUIDAR",_xlfn.XLOOKUP(A1692,Rotación!$A:$A,Rotación!$O:$O,0,0,-1),"")))),"")</f>
        <v>9776000</v>
      </c>
      <c r="K1692" s="13" t="str">
        <f>_xlfn.XLOOKUP(A1692,Rotación!$A:$A,Rotación!$P:$P,"",0,-1)</f>
        <v/>
      </c>
      <c r="L1692" s="25" t="e">
        <f t="shared" si="112"/>
        <v>#VALUE!</v>
      </c>
      <c r="M1692" s="26">
        <f t="shared" si="113"/>
        <v>0.78846153846153844</v>
      </c>
      <c r="N1692" s="22" t="str">
        <f>IFERROR(VLOOKUP(A1692,'Base ATR'!$1:$1048576,2,0),"")</f>
        <v/>
      </c>
      <c r="O1692" s="23" t="str">
        <f t="shared" ca="1" si="114"/>
        <v/>
      </c>
      <c r="P1692" t="str">
        <f t="shared" si="115"/>
        <v/>
      </c>
    </row>
    <row r="1693" spans="1:16" x14ac:dyDescent="0.3">
      <c r="A1693" t="s">
        <v>10814</v>
      </c>
      <c r="B1693" s="13" t="str">
        <f>IFERROR(VLOOKUP(A1693,'Base ATP'!$1:$1048576,3,0),"")</f>
        <v/>
      </c>
      <c r="C1693" s="28" t="str">
        <f>IFERROR(VLOOKUP(A1693,'Base ATP'!$1:$1048576,4,0),"")</f>
        <v/>
      </c>
      <c r="D1693">
        <v>9300000</v>
      </c>
      <c r="E1693" s="13">
        <v>7000000</v>
      </c>
      <c r="F1693" t="s">
        <v>5397</v>
      </c>
      <c r="G1693" s="13">
        <f>IFERROR(IF($F1693="ALTA",$D1693*1.03,
IF($F1693="MEDIA",$D1693*1,
IF($F1693="BAJA",$D1693*0.92,
IF($F1693="LIQUIDAR",_xlfn.XLOOKUP(A1693,Rotación!$A:$A,Rotación!$O:$O,0,0,-1),"")))),"")</f>
        <v>9579000</v>
      </c>
      <c r="H1693" s="13">
        <f>IFERROR(IF($F1693="ALTA",$D1693*1,
IF($F1693="MEDIA",$D1693*0.97,
IF($F1693="BAJA",$D1693*0.9,
IF($F1693="LIQUIDAR",_xlfn.XLOOKUP(A1693,Rotación!$A:$A,Rotación!$O:$O,0,0,-1),"")))),"")</f>
        <v>9300000</v>
      </c>
      <c r="I1693" s="13">
        <f>IFERROR(IF($F1693="ALTA",$D1693*0.97,
IF($F1693="MEDIA",$D1693*0.94,
IF($F1693="BAJA",$D1693*0.87,
IF($F1693="LIQUIDAR",_xlfn.XLOOKUP(A1693,Rotación!$A:$A,Rotación!$O:$O,0,0,-1),"")))),"")</f>
        <v>9021000</v>
      </c>
      <c r="J1693" s="13">
        <f>IFERROR(IF($F1693="ALTA",$D1693*0.94,
IF($F1693="MEDIA",$D1693*0.9,
IF($F1693="BAJA",$D1693*0.85,
IF($F1693="LIQUIDAR",_xlfn.XLOOKUP(A1693,Rotación!$A:$A,Rotación!$O:$O,0,0,-1),"")))),"")</f>
        <v>8742000</v>
      </c>
      <c r="K1693" s="13" t="str">
        <f>_xlfn.XLOOKUP(A1693,Rotación!$A:$A,Rotación!$P:$P,"",0,-1)</f>
        <v/>
      </c>
      <c r="L1693" s="25" t="e">
        <f t="shared" si="112"/>
        <v>#VALUE!</v>
      </c>
      <c r="M1693" s="26">
        <f t="shared" si="113"/>
        <v>0.75268817204301075</v>
      </c>
      <c r="N1693" s="22" t="str">
        <f>IFERROR(VLOOKUP(A1693,'Base ATR'!$1:$1048576,2,0),"")</f>
        <v/>
      </c>
      <c r="O1693" s="23" t="str">
        <f t="shared" ca="1" si="114"/>
        <v/>
      </c>
      <c r="P1693" t="str">
        <f t="shared" si="115"/>
        <v/>
      </c>
    </row>
    <row r="1694" spans="1:16" x14ac:dyDescent="0.3">
      <c r="A1694" t="s">
        <v>10815</v>
      </c>
      <c r="B1694" s="13" t="str">
        <f>IFERROR(VLOOKUP(A1694,'Base ATP'!$1:$1048576,3,0),"")</f>
        <v/>
      </c>
      <c r="C1694" s="28" t="str">
        <f>IFERROR(VLOOKUP(A1694,'Base ATP'!$1:$1048576,4,0),"")</f>
        <v/>
      </c>
      <c r="D1694">
        <v>12100000</v>
      </c>
      <c r="E1694" s="13">
        <v>9800000</v>
      </c>
      <c r="F1694" t="s">
        <v>5397</v>
      </c>
      <c r="G1694" s="13">
        <f>IFERROR(IF($F1694="ALTA",$D1694*1.03,
IF($F1694="MEDIA",$D1694*1,
IF($F1694="BAJA",$D1694*0.92,
IF($F1694="LIQUIDAR",_xlfn.XLOOKUP(A1694,Rotación!$A:$A,Rotación!$O:$O,0,0,-1),"")))),"")</f>
        <v>12463000</v>
      </c>
      <c r="H1694" s="13">
        <f>IFERROR(IF($F1694="ALTA",$D1694*1,
IF($F1694="MEDIA",$D1694*0.97,
IF($F1694="BAJA",$D1694*0.9,
IF($F1694="LIQUIDAR",_xlfn.XLOOKUP(A1694,Rotación!$A:$A,Rotación!$O:$O,0,0,-1),"")))),"")</f>
        <v>12100000</v>
      </c>
      <c r="I1694" s="13">
        <f>IFERROR(IF($F1694="ALTA",$D1694*0.97,
IF($F1694="MEDIA",$D1694*0.94,
IF($F1694="BAJA",$D1694*0.87,
IF($F1694="LIQUIDAR",_xlfn.XLOOKUP(A1694,Rotación!$A:$A,Rotación!$O:$O,0,0,-1),"")))),"")</f>
        <v>11737000</v>
      </c>
      <c r="J1694" s="13">
        <f>IFERROR(IF($F1694="ALTA",$D1694*0.94,
IF($F1694="MEDIA",$D1694*0.9,
IF($F1694="BAJA",$D1694*0.85,
IF($F1694="LIQUIDAR",_xlfn.XLOOKUP(A1694,Rotación!$A:$A,Rotación!$O:$O,0,0,-1),"")))),"")</f>
        <v>11374000</v>
      </c>
      <c r="K1694" s="13" t="str">
        <f>_xlfn.XLOOKUP(A1694,Rotación!$A:$A,Rotación!$P:$P,"",0,-1)</f>
        <v/>
      </c>
      <c r="L1694" s="25" t="e">
        <f t="shared" si="112"/>
        <v>#VALUE!</v>
      </c>
      <c r="M1694" s="26">
        <f t="shared" si="113"/>
        <v>0.80991735537190079</v>
      </c>
      <c r="N1694" s="22" t="str">
        <f>IFERROR(VLOOKUP(A1694,'Base ATR'!$1:$1048576,2,0),"")</f>
        <v/>
      </c>
      <c r="O1694" s="23" t="str">
        <f t="shared" ca="1" si="114"/>
        <v/>
      </c>
      <c r="P1694" t="str">
        <f t="shared" si="115"/>
        <v/>
      </c>
    </row>
    <row r="1695" spans="1:16" x14ac:dyDescent="0.3">
      <c r="A1695" t="s">
        <v>10816</v>
      </c>
      <c r="B1695" s="13" t="str">
        <f>IFERROR(VLOOKUP(A1695,'Base ATP'!$1:$1048576,3,0),"")</f>
        <v/>
      </c>
      <c r="C1695" s="28" t="str">
        <f>IFERROR(VLOOKUP(A1695,'Base ATP'!$1:$1048576,4,0),"")</f>
        <v/>
      </c>
      <c r="D1695">
        <v>13800000</v>
      </c>
      <c r="E1695" s="13">
        <v>11000000</v>
      </c>
      <c r="F1695" t="s">
        <v>5398</v>
      </c>
      <c r="G1695" s="13">
        <f>IFERROR(IF($F1695="ALTA",$D1695*1.03,
IF($F1695="MEDIA",$D1695*1,
IF($F1695="BAJA",$D1695*0.92,
IF($F1695="LIQUIDAR",_xlfn.XLOOKUP(A1695,Rotación!$A:$A,Rotación!$O:$O,0,0,-1),"")))),"")</f>
        <v>12696000</v>
      </c>
      <c r="H1695" s="13">
        <f>IFERROR(IF($F1695="ALTA",$D1695*1,
IF($F1695="MEDIA",$D1695*0.97,
IF($F1695="BAJA",$D1695*0.9,
IF($F1695="LIQUIDAR",_xlfn.XLOOKUP(A1695,Rotación!$A:$A,Rotación!$O:$O,0,0,-1),"")))),"")</f>
        <v>12420000</v>
      </c>
      <c r="I1695" s="13">
        <f>IFERROR(IF($F1695="ALTA",$D1695*0.97,
IF($F1695="MEDIA",$D1695*0.94,
IF($F1695="BAJA",$D1695*0.87,
IF($F1695="LIQUIDAR",_xlfn.XLOOKUP(A1695,Rotación!$A:$A,Rotación!$O:$O,0,0,-1),"")))),"")</f>
        <v>12006000</v>
      </c>
      <c r="J1695" s="13">
        <f>IFERROR(IF($F1695="ALTA",$D1695*0.94,
IF($F1695="MEDIA",$D1695*0.9,
IF($F1695="BAJA",$D1695*0.85,
IF($F1695="LIQUIDAR",_xlfn.XLOOKUP(A1695,Rotación!$A:$A,Rotación!$O:$O,0,0,-1),"")))),"")</f>
        <v>11730000</v>
      </c>
      <c r="K1695" s="13" t="str">
        <f>_xlfn.XLOOKUP(A1695,Rotación!$A:$A,Rotación!$P:$P,"",0,-1)</f>
        <v/>
      </c>
      <c r="L1695" s="25" t="e">
        <f t="shared" si="112"/>
        <v>#VALUE!</v>
      </c>
      <c r="M1695" s="26">
        <f t="shared" si="113"/>
        <v>0.79710144927536231</v>
      </c>
      <c r="N1695" s="22" t="str">
        <f>IFERROR(VLOOKUP(A1695,'Base ATR'!$1:$1048576,2,0),"")</f>
        <v/>
      </c>
      <c r="O1695" s="23" t="str">
        <f t="shared" ca="1" si="114"/>
        <v/>
      </c>
      <c r="P1695" t="str">
        <f t="shared" si="115"/>
        <v/>
      </c>
    </row>
    <row r="1696" spans="1:16" x14ac:dyDescent="0.3">
      <c r="A1696" t="s">
        <v>10817</v>
      </c>
      <c r="B1696" s="13" t="str">
        <f>IFERROR(VLOOKUP(A1696,'Base ATP'!$1:$1048576,3,0),"")</f>
        <v/>
      </c>
      <c r="C1696" s="28" t="str">
        <f>IFERROR(VLOOKUP(A1696,'Base ATP'!$1:$1048576,4,0),"")</f>
        <v/>
      </c>
      <c r="D1696">
        <v>8100000</v>
      </c>
      <c r="E1696" s="13">
        <v>6500000</v>
      </c>
      <c r="F1696" t="s">
        <v>4033</v>
      </c>
      <c r="G1696" s="13">
        <f>IFERROR(IF($F1696="ALTA",$D1696*1.03,
IF($F1696="MEDIA",$D1696*1,
IF($F1696="BAJA",$D1696*0.92,
IF($F1696="LIQUIDAR",_xlfn.XLOOKUP(A1696,Rotación!$A:$A,Rotación!$O:$O,0,0,-1),"")))),"")</f>
        <v>8100000</v>
      </c>
      <c r="H1696" s="13">
        <f>IFERROR(IF($F1696="ALTA",$D1696*1,
IF($F1696="MEDIA",$D1696*0.97,
IF($F1696="BAJA",$D1696*0.9,
IF($F1696="LIQUIDAR",_xlfn.XLOOKUP(A1696,Rotación!$A:$A,Rotación!$O:$O,0,0,-1),"")))),"")</f>
        <v>7857000</v>
      </c>
      <c r="I1696" s="13">
        <f>IFERROR(IF($F1696="ALTA",$D1696*0.97,
IF($F1696="MEDIA",$D1696*0.94,
IF($F1696="BAJA",$D1696*0.87,
IF($F1696="LIQUIDAR",_xlfn.XLOOKUP(A1696,Rotación!$A:$A,Rotación!$O:$O,0,0,-1),"")))),"")</f>
        <v>7614000</v>
      </c>
      <c r="J1696" s="13">
        <f>IFERROR(IF($F1696="ALTA",$D1696*0.94,
IF($F1696="MEDIA",$D1696*0.9,
IF($F1696="BAJA",$D1696*0.85,
IF($F1696="LIQUIDAR",_xlfn.XLOOKUP(A1696,Rotación!$A:$A,Rotación!$O:$O,0,0,-1),"")))),"")</f>
        <v>7290000</v>
      </c>
      <c r="K1696" s="13" t="str">
        <f>_xlfn.XLOOKUP(A1696,Rotación!$A:$A,Rotación!$P:$P,"",0,-1)</f>
        <v/>
      </c>
      <c r="L1696" s="25" t="e">
        <f t="shared" ref="L1696:L1759" si="116">K1696-D1696</f>
        <v>#VALUE!</v>
      </c>
      <c r="M1696" s="26">
        <f t="shared" ref="M1696:M1759" si="117">E1696/D1696</f>
        <v>0.80246913580246915</v>
      </c>
      <c r="N1696" s="22" t="str">
        <f>IFERROR(VLOOKUP(A1696,'Base ATR'!$1:$1048576,2,0),"")</f>
        <v/>
      </c>
      <c r="O1696" s="23" t="str">
        <f t="shared" ref="O1696:O1759" ca="1" si="118">IF(N1696="","",TODAY()-N1696)</f>
        <v/>
      </c>
      <c r="P1696" t="str">
        <f t="shared" ref="P1696:P1759" si="119">IF(N1696="", "", IF(K1696 &gt; D1696, "SOBRE MERCADO", IF(K1696 &lt; D1696, "BAJO MERCADO", "ALINEADO")))</f>
        <v/>
      </c>
    </row>
    <row r="1697" spans="1:16" x14ac:dyDescent="0.3">
      <c r="A1697" t="s">
        <v>10818</v>
      </c>
      <c r="B1697" s="13" t="str">
        <f>IFERROR(VLOOKUP(A1697,'Base ATP'!$1:$1048576,3,0),"")</f>
        <v/>
      </c>
      <c r="C1697" s="28" t="str">
        <f>IFERROR(VLOOKUP(A1697,'Base ATP'!$1:$1048576,4,0),"")</f>
        <v/>
      </c>
      <c r="D1697">
        <v>7820000</v>
      </c>
      <c r="E1697" s="13">
        <v>6300000</v>
      </c>
      <c r="F1697" t="s">
        <v>4033</v>
      </c>
      <c r="G1697" s="13">
        <f>IFERROR(IF($F1697="ALTA",$D1697*1.03,
IF($F1697="MEDIA",$D1697*1,
IF($F1697="BAJA",$D1697*0.92,
IF($F1697="LIQUIDAR",_xlfn.XLOOKUP(A1697,Rotación!$A:$A,Rotación!$O:$O,0,0,-1),"")))),"")</f>
        <v>7820000</v>
      </c>
      <c r="H1697" s="13">
        <f>IFERROR(IF($F1697="ALTA",$D1697*1,
IF($F1697="MEDIA",$D1697*0.97,
IF($F1697="BAJA",$D1697*0.9,
IF($F1697="LIQUIDAR",_xlfn.XLOOKUP(A1697,Rotación!$A:$A,Rotación!$O:$O,0,0,-1),"")))),"")</f>
        <v>7585400</v>
      </c>
      <c r="I1697" s="13">
        <f>IFERROR(IF($F1697="ALTA",$D1697*0.97,
IF($F1697="MEDIA",$D1697*0.94,
IF($F1697="BAJA",$D1697*0.87,
IF($F1697="LIQUIDAR",_xlfn.XLOOKUP(A1697,Rotación!$A:$A,Rotación!$O:$O,0,0,-1),"")))),"")</f>
        <v>7350800</v>
      </c>
      <c r="J1697" s="13">
        <f>IFERROR(IF($F1697="ALTA",$D1697*0.94,
IF($F1697="MEDIA",$D1697*0.9,
IF($F1697="BAJA",$D1697*0.85,
IF($F1697="LIQUIDAR",_xlfn.XLOOKUP(A1697,Rotación!$A:$A,Rotación!$O:$O,0,0,-1),"")))),"")</f>
        <v>7038000</v>
      </c>
      <c r="K1697" s="13" t="str">
        <f>_xlfn.XLOOKUP(A1697,Rotación!$A:$A,Rotación!$P:$P,"",0,-1)</f>
        <v/>
      </c>
      <c r="L1697" s="25" t="e">
        <f t="shared" si="116"/>
        <v>#VALUE!</v>
      </c>
      <c r="M1697" s="26">
        <f t="shared" si="117"/>
        <v>0.80562659846547313</v>
      </c>
      <c r="N1697" s="22" t="str">
        <f>IFERROR(VLOOKUP(A1697,'Base ATR'!$1:$1048576,2,0),"")</f>
        <v/>
      </c>
      <c r="O1697" s="23" t="str">
        <f t="shared" ca="1" si="118"/>
        <v/>
      </c>
      <c r="P1697" t="str">
        <f t="shared" si="119"/>
        <v/>
      </c>
    </row>
    <row r="1698" spans="1:16" x14ac:dyDescent="0.3">
      <c r="A1698" t="s">
        <v>10819</v>
      </c>
      <c r="B1698" s="13" t="str">
        <f>IFERROR(VLOOKUP(A1698,'Base ATP'!$1:$1048576,3,0),"")</f>
        <v/>
      </c>
      <c r="C1698" s="28" t="str">
        <f>IFERROR(VLOOKUP(A1698,'Base ATP'!$1:$1048576,4,0),"")</f>
        <v/>
      </c>
      <c r="D1698">
        <v>16200000</v>
      </c>
      <c r="E1698" s="13">
        <v>12800000</v>
      </c>
      <c r="F1698" t="s">
        <v>4033</v>
      </c>
      <c r="G1698" s="13">
        <f>IFERROR(IF($F1698="ALTA",$D1698*1.03,
IF($F1698="MEDIA",$D1698*1,
IF($F1698="BAJA",$D1698*0.92,
IF($F1698="LIQUIDAR",_xlfn.XLOOKUP(A1698,Rotación!$A:$A,Rotación!$O:$O,0,0,-1),"")))),"")</f>
        <v>16200000</v>
      </c>
      <c r="H1698" s="13">
        <f>IFERROR(IF($F1698="ALTA",$D1698*1,
IF($F1698="MEDIA",$D1698*0.97,
IF($F1698="BAJA",$D1698*0.9,
IF($F1698="LIQUIDAR",_xlfn.XLOOKUP(A1698,Rotación!$A:$A,Rotación!$O:$O,0,0,-1),"")))),"")</f>
        <v>15714000</v>
      </c>
      <c r="I1698" s="13">
        <f>IFERROR(IF($F1698="ALTA",$D1698*0.97,
IF($F1698="MEDIA",$D1698*0.94,
IF($F1698="BAJA",$D1698*0.87,
IF($F1698="LIQUIDAR",_xlfn.XLOOKUP(A1698,Rotación!$A:$A,Rotación!$O:$O,0,0,-1),"")))),"")</f>
        <v>15228000</v>
      </c>
      <c r="J1698" s="13">
        <f>IFERROR(IF($F1698="ALTA",$D1698*0.94,
IF($F1698="MEDIA",$D1698*0.9,
IF($F1698="BAJA",$D1698*0.85,
IF($F1698="LIQUIDAR",_xlfn.XLOOKUP(A1698,Rotación!$A:$A,Rotación!$O:$O,0,0,-1),"")))),"")</f>
        <v>14580000</v>
      </c>
      <c r="K1698" s="13" t="str">
        <f>_xlfn.XLOOKUP(A1698,Rotación!$A:$A,Rotación!$P:$P,"",0,-1)</f>
        <v/>
      </c>
      <c r="L1698" s="25" t="e">
        <f t="shared" si="116"/>
        <v>#VALUE!</v>
      </c>
      <c r="M1698" s="26">
        <f t="shared" si="117"/>
        <v>0.79012345679012341</v>
      </c>
      <c r="N1698" s="22" t="str">
        <f>IFERROR(VLOOKUP(A1698,'Base ATR'!$1:$1048576,2,0),"")</f>
        <v/>
      </c>
      <c r="O1698" s="23" t="str">
        <f t="shared" ca="1" si="118"/>
        <v/>
      </c>
      <c r="P1698" t="str">
        <f t="shared" si="119"/>
        <v/>
      </c>
    </row>
    <row r="1699" spans="1:16" x14ac:dyDescent="0.3">
      <c r="A1699" t="s">
        <v>10696</v>
      </c>
      <c r="B1699" s="13" t="str">
        <f>IFERROR(VLOOKUP(A1699,'Base ATP'!$1:$1048576,3,0),"")</f>
        <v>SHINERAY</v>
      </c>
      <c r="C1699" s="28" t="str">
        <f>IFERROR(VLOOKUP(A1699,'Base ATP'!$1:$1048576,4,0),"")</f>
        <v>T32</v>
      </c>
      <c r="D1699">
        <v>7200000</v>
      </c>
      <c r="E1699" s="13">
        <v>5500000</v>
      </c>
      <c r="F1699" t="s">
        <v>4033</v>
      </c>
      <c r="G1699" s="13">
        <f>IFERROR(IF($F1699="ALTA",$D1699*1.03,
IF($F1699="MEDIA",$D1699*1,
IF($F1699="BAJA",$D1699*0.92,
IF($F1699="LIQUIDAR",_xlfn.XLOOKUP(A1699,Rotación!$A:$A,Rotación!$O:$O,0,0,-1),"")))),"")</f>
        <v>7200000</v>
      </c>
      <c r="H1699" s="13">
        <f>IFERROR(IF($F1699="ALTA",$D1699*1,
IF($F1699="MEDIA",$D1699*0.97,
IF($F1699="BAJA",$D1699*0.9,
IF($F1699="LIQUIDAR",_xlfn.XLOOKUP(A1699,Rotación!$A:$A,Rotación!$O:$O,0,0,-1),"")))),"")</f>
        <v>6984000</v>
      </c>
      <c r="I1699" s="13">
        <f>IFERROR(IF($F1699="ALTA",$D1699*0.97,
IF($F1699="MEDIA",$D1699*0.94,
IF($F1699="BAJA",$D1699*0.87,
IF($F1699="LIQUIDAR",_xlfn.XLOOKUP(A1699,Rotación!$A:$A,Rotación!$O:$O,0,0,-1),"")))),"")</f>
        <v>6768000</v>
      </c>
      <c r="J1699" s="13">
        <f>IFERROR(IF($F1699="ALTA",$D1699*0.94,
IF($F1699="MEDIA",$D1699*0.9,
IF($F1699="BAJA",$D1699*0.85,
IF($F1699="LIQUIDAR",_xlfn.XLOOKUP(A1699,Rotación!$A:$A,Rotación!$O:$O,0,0,-1),"")))),"")</f>
        <v>6480000</v>
      </c>
      <c r="K1699" s="13" t="str">
        <f>_xlfn.XLOOKUP(A1699,Rotación!$A:$A,Rotación!$P:$P,"",0,-1)</f>
        <v/>
      </c>
      <c r="L1699" s="25" t="e">
        <f t="shared" si="116"/>
        <v>#VALUE!</v>
      </c>
      <c r="M1699" s="26">
        <f t="shared" si="117"/>
        <v>0.76388888888888884</v>
      </c>
      <c r="N1699" s="22" t="str">
        <f>IFERROR(VLOOKUP(A1699,'Base ATR'!$1:$1048576,2,0),"")</f>
        <v/>
      </c>
      <c r="O1699" s="23" t="str">
        <f t="shared" ca="1" si="118"/>
        <v/>
      </c>
      <c r="P1699" t="str">
        <f t="shared" si="119"/>
        <v/>
      </c>
    </row>
    <row r="1700" spans="1:16" x14ac:dyDescent="0.3">
      <c r="A1700" t="s">
        <v>10819</v>
      </c>
      <c r="B1700" s="13" t="str">
        <f>IFERROR(VLOOKUP(A1700,'Base ATP'!$1:$1048576,3,0),"")</f>
        <v/>
      </c>
      <c r="C1700" s="28" t="str">
        <f>IFERROR(VLOOKUP(A1700,'Base ATP'!$1:$1048576,4,0),"")</f>
        <v/>
      </c>
      <c r="D1700">
        <v>16200000</v>
      </c>
      <c r="E1700" s="13">
        <v>12800000</v>
      </c>
      <c r="F1700" t="s">
        <v>4033</v>
      </c>
      <c r="G1700" s="13">
        <f>IFERROR(IF($F1700="ALTA",$D1700*1.03,
IF($F1700="MEDIA",$D1700*1,
IF($F1700="BAJA",$D1700*0.92,
IF($F1700="LIQUIDAR",_xlfn.XLOOKUP(A1700,Rotación!$A:$A,Rotación!$O:$O,0,0,-1),"")))),"")</f>
        <v>16200000</v>
      </c>
      <c r="H1700" s="13">
        <f>IFERROR(IF($F1700="ALTA",$D1700*1,
IF($F1700="MEDIA",$D1700*0.97,
IF($F1700="BAJA",$D1700*0.9,
IF($F1700="LIQUIDAR",_xlfn.XLOOKUP(A1700,Rotación!$A:$A,Rotación!$O:$O,0,0,-1),"")))),"")</f>
        <v>15714000</v>
      </c>
      <c r="I1700" s="13">
        <f>IFERROR(IF($F1700="ALTA",$D1700*0.97,
IF($F1700="MEDIA",$D1700*0.94,
IF($F1700="BAJA",$D1700*0.87,
IF($F1700="LIQUIDAR",_xlfn.XLOOKUP(A1700,Rotación!$A:$A,Rotación!$O:$O,0,0,-1),"")))),"")</f>
        <v>15228000</v>
      </c>
      <c r="J1700" s="13">
        <f>IFERROR(IF($F1700="ALTA",$D1700*0.94,
IF($F1700="MEDIA",$D1700*0.9,
IF($F1700="BAJA",$D1700*0.85,
IF($F1700="LIQUIDAR",_xlfn.XLOOKUP(A1700,Rotación!$A:$A,Rotación!$O:$O,0,0,-1),"")))),"")</f>
        <v>14580000</v>
      </c>
      <c r="K1700" s="13" t="str">
        <f>_xlfn.XLOOKUP(A1700,Rotación!$A:$A,Rotación!$P:$P,"",0,-1)</f>
        <v/>
      </c>
      <c r="L1700" s="25" t="e">
        <f t="shared" si="116"/>
        <v>#VALUE!</v>
      </c>
      <c r="M1700" s="26">
        <f t="shared" si="117"/>
        <v>0.79012345679012341</v>
      </c>
      <c r="N1700" s="22" t="str">
        <f>IFERROR(VLOOKUP(A1700,'Base ATR'!$1:$1048576,2,0),"")</f>
        <v/>
      </c>
      <c r="O1700" s="23" t="str">
        <f t="shared" ca="1" si="118"/>
        <v/>
      </c>
      <c r="P1700" t="str">
        <f t="shared" si="119"/>
        <v/>
      </c>
    </row>
    <row r="1701" spans="1:16" x14ac:dyDescent="0.3">
      <c r="A1701" t="s">
        <v>10713</v>
      </c>
      <c r="B1701" s="13" t="str">
        <f>IFERROR(VLOOKUP(A1701,'Base ATP'!$1:$1048576,3,0),"")</f>
        <v>KIA</v>
      </c>
      <c r="C1701" s="28" t="str">
        <f>IFERROR(VLOOKUP(A1701,'Base ATP'!$1:$1048576,4,0),"")</f>
        <v>RIO 4</v>
      </c>
      <c r="D1701">
        <v>9900000</v>
      </c>
      <c r="E1701" s="13">
        <v>7500000</v>
      </c>
      <c r="F1701" t="s">
        <v>4033</v>
      </c>
      <c r="G1701" s="13">
        <f>IFERROR(IF($F1701="ALTA",$D1701*1.03,
IF($F1701="MEDIA",$D1701*1,
IF($F1701="BAJA",$D1701*0.92,
IF($F1701="LIQUIDAR",_xlfn.XLOOKUP(A1701,Rotación!$A:$A,Rotación!$O:$O,0,0,-1),"")))),"")</f>
        <v>9900000</v>
      </c>
      <c r="H1701" s="13">
        <f>IFERROR(IF($F1701="ALTA",$D1701*1,
IF($F1701="MEDIA",$D1701*0.97,
IF($F1701="BAJA",$D1701*0.9,
IF($F1701="LIQUIDAR",_xlfn.XLOOKUP(A1701,Rotación!$A:$A,Rotación!$O:$O,0,0,-1),"")))),"")</f>
        <v>9603000</v>
      </c>
      <c r="I1701" s="13">
        <f>IFERROR(IF($F1701="ALTA",$D1701*0.97,
IF($F1701="MEDIA",$D1701*0.94,
IF($F1701="BAJA",$D1701*0.87,
IF($F1701="LIQUIDAR",_xlfn.XLOOKUP(A1701,Rotación!$A:$A,Rotación!$O:$O,0,0,-1),"")))),"")</f>
        <v>9306000</v>
      </c>
      <c r="J1701" s="13">
        <f>IFERROR(IF($F1701="ALTA",$D1701*0.94,
IF($F1701="MEDIA",$D1701*0.9,
IF($F1701="BAJA",$D1701*0.85,
IF($F1701="LIQUIDAR",_xlfn.XLOOKUP(A1701,Rotación!$A:$A,Rotación!$O:$O,0,0,-1),"")))),"")</f>
        <v>8910000</v>
      </c>
      <c r="K1701" s="13" t="str">
        <f>_xlfn.XLOOKUP(A1701,Rotación!$A:$A,Rotación!$P:$P,"",0,-1)</f>
        <v/>
      </c>
      <c r="L1701" s="25" t="e">
        <f t="shared" si="116"/>
        <v>#VALUE!</v>
      </c>
      <c r="M1701" s="26">
        <f t="shared" si="117"/>
        <v>0.75757575757575757</v>
      </c>
      <c r="N1701" s="22" t="str">
        <f>IFERROR(VLOOKUP(A1701,'Base ATR'!$1:$1048576,2,0),"")</f>
        <v/>
      </c>
      <c r="O1701" s="23" t="str">
        <f t="shared" ca="1" si="118"/>
        <v/>
      </c>
      <c r="P1701" t="str">
        <f t="shared" si="119"/>
        <v/>
      </c>
    </row>
    <row r="1702" spans="1:16" x14ac:dyDescent="0.3">
      <c r="A1702" t="s">
        <v>10820</v>
      </c>
      <c r="B1702" s="13" t="str">
        <f>IFERROR(VLOOKUP(A1702,'Base ATP'!$1:$1048576,3,0),"")</f>
        <v/>
      </c>
      <c r="C1702" s="28" t="str">
        <f>IFERROR(VLOOKUP(A1702,'Base ATP'!$1:$1048576,4,0),"")</f>
        <v/>
      </c>
      <c r="D1702">
        <v>10600000</v>
      </c>
      <c r="E1702" s="13">
        <v>7800000</v>
      </c>
      <c r="F1702" t="s">
        <v>5398</v>
      </c>
      <c r="G1702" s="13">
        <f>IFERROR(IF($F1702="ALTA",$D1702*1.03,
IF($F1702="MEDIA",$D1702*1,
IF($F1702="BAJA",$D1702*0.92,
IF($F1702="LIQUIDAR",_xlfn.XLOOKUP(A1702,Rotación!$A:$A,Rotación!$O:$O,0,0,-1),"")))),"")</f>
        <v>9752000</v>
      </c>
      <c r="H1702" s="13">
        <f>IFERROR(IF($F1702="ALTA",$D1702*1,
IF($F1702="MEDIA",$D1702*0.97,
IF($F1702="BAJA",$D1702*0.9,
IF($F1702="LIQUIDAR",_xlfn.XLOOKUP(A1702,Rotación!$A:$A,Rotación!$O:$O,0,0,-1),"")))),"")</f>
        <v>9540000</v>
      </c>
      <c r="I1702" s="13">
        <f>IFERROR(IF($F1702="ALTA",$D1702*0.97,
IF($F1702="MEDIA",$D1702*0.94,
IF($F1702="BAJA",$D1702*0.87,
IF($F1702="LIQUIDAR",_xlfn.XLOOKUP(A1702,Rotación!$A:$A,Rotación!$O:$O,0,0,-1),"")))),"")</f>
        <v>9222000</v>
      </c>
      <c r="J1702" s="13">
        <f>IFERROR(IF($F1702="ALTA",$D1702*0.94,
IF($F1702="MEDIA",$D1702*0.9,
IF($F1702="BAJA",$D1702*0.85,
IF($F1702="LIQUIDAR",_xlfn.XLOOKUP(A1702,Rotación!$A:$A,Rotación!$O:$O,0,0,-1),"")))),"")</f>
        <v>9010000</v>
      </c>
      <c r="K1702" s="13" t="str">
        <f>_xlfn.XLOOKUP(A1702,Rotación!$A:$A,Rotación!$P:$P,"",0,-1)</f>
        <v/>
      </c>
      <c r="L1702" s="25" t="e">
        <f t="shared" si="116"/>
        <v>#VALUE!</v>
      </c>
      <c r="M1702" s="26">
        <f t="shared" si="117"/>
        <v>0.73584905660377353</v>
      </c>
      <c r="N1702" s="22" t="str">
        <f>IFERROR(VLOOKUP(A1702,'Base ATR'!$1:$1048576,2,0),"")</f>
        <v/>
      </c>
      <c r="O1702" s="23" t="str">
        <f t="shared" ca="1" si="118"/>
        <v/>
      </c>
      <c r="P1702" t="str">
        <f t="shared" si="119"/>
        <v/>
      </c>
    </row>
    <row r="1703" spans="1:16" x14ac:dyDescent="0.3">
      <c r="A1703" t="s">
        <v>6579</v>
      </c>
      <c r="B1703" s="13" t="str">
        <f>IFERROR(VLOOKUP(A1703,'Base ATP'!$1:$1048576,3,0),"")</f>
        <v>PEUGEOT</v>
      </c>
      <c r="C1703" s="28" t="str">
        <f>IFERROR(VLOOKUP(A1703,'Base ATP'!$1:$1048576,4,0),"")</f>
        <v>NEW 3008</v>
      </c>
      <c r="D1703">
        <v>25800000</v>
      </c>
      <c r="E1703" s="13">
        <v>20000000</v>
      </c>
      <c r="F1703" t="s">
        <v>5398</v>
      </c>
      <c r="G1703" s="13">
        <f>IFERROR(IF($F1703="ALTA",$D1703*1.03,
IF($F1703="MEDIA",$D1703*1,
IF($F1703="BAJA",$D1703*0.92,
IF($F1703="LIQUIDAR",_xlfn.XLOOKUP(A1703,Rotación!$A:$A,Rotación!$O:$O,0,0,-1),"")))),"")</f>
        <v>23736000</v>
      </c>
      <c r="H1703" s="13">
        <f>IFERROR(IF($F1703="ALTA",$D1703*1,
IF($F1703="MEDIA",$D1703*0.97,
IF($F1703="BAJA",$D1703*0.9,
IF($F1703="LIQUIDAR",_xlfn.XLOOKUP(A1703,Rotación!$A:$A,Rotación!$O:$O,0,0,-1),"")))),"")</f>
        <v>23220000</v>
      </c>
      <c r="I1703" s="13">
        <f>IFERROR(IF($F1703="ALTA",$D1703*0.97,
IF($F1703="MEDIA",$D1703*0.94,
IF($F1703="BAJA",$D1703*0.87,
IF($F1703="LIQUIDAR",_xlfn.XLOOKUP(A1703,Rotación!$A:$A,Rotación!$O:$O,0,0,-1),"")))),"")</f>
        <v>22446000</v>
      </c>
      <c r="J1703" s="13">
        <f>IFERROR(IF($F1703="ALTA",$D1703*0.94,
IF($F1703="MEDIA",$D1703*0.9,
IF($F1703="BAJA",$D1703*0.85,
IF($F1703="LIQUIDAR",_xlfn.XLOOKUP(A1703,Rotación!$A:$A,Rotación!$O:$O,0,0,-1),"")))),"")</f>
        <v>21930000</v>
      </c>
      <c r="K1703" s="13" t="str">
        <f>_xlfn.XLOOKUP(A1703,Rotación!$A:$A,Rotación!$P:$P,"",0,-1)</f>
        <v/>
      </c>
      <c r="L1703" s="25" t="e">
        <f t="shared" si="116"/>
        <v>#VALUE!</v>
      </c>
      <c r="M1703" s="26">
        <f t="shared" si="117"/>
        <v>0.77519379844961245</v>
      </c>
      <c r="N1703" s="22" t="str">
        <f>IFERROR(VLOOKUP(A1703,'Base ATR'!$1:$1048576,2,0),"")</f>
        <v/>
      </c>
      <c r="O1703" s="23" t="str">
        <f t="shared" ca="1" si="118"/>
        <v/>
      </c>
      <c r="P1703" t="str">
        <f t="shared" si="119"/>
        <v/>
      </c>
    </row>
    <row r="1704" spans="1:16" x14ac:dyDescent="0.3">
      <c r="A1704" t="s">
        <v>10821</v>
      </c>
      <c r="B1704" s="13" t="str">
        <f>IFERROR(VLOOKUP(A1704,'Base ATP'!$1:$1048576,3,0),"")</f>
        <v/>
      </c>
      <c r="C1704" s="28" t="str">
        <f>IFERROR(VLOOKUP(A1704,'Base ATP'!$1:$1048576,4,0),"")</f>
        <v/>
      </c>
      <c r="D1704">
        <v>25800000</v>
      </c>
      <c r="E1704" s="13">
        <v>21000000</v>
      </c>
      <c r="F1704" t="s">
        <v>4033</v>
      </c>
      <c r="G1704" s="13">
        <f>IFERROR(IF($F1704="ALTA",$D1704*1.03,
IF($F1704="MEDIA",$D1704*1,
IF($F1704="BAJA",$D1704*0.92,
IF($F1704="LIQUIDAR",_xlfn.XLOOKUP(A1704,Rotación!$A:$A,Rotación!$O:$O,0,0,-1),"")))),"")</f>
        <v>25800000</v>
      </c>
      <c r="H1704" s="13">
        <f>IFERROR(IF($F1704="ALTA",$D1704*1,
IF($F1704="MEDIA",$D1704*0.97,
IF($F1704="BAJA",$D1704*0.9,
IF($F1704="LIQUIDAR",_xlfn.XLOOKUP(A1704,Rotación!$A:$A,Rotación!$O:$O,0,0,-1),"")))),"")</f>
        <v>25026000</v>
      </c>
      <c r="I1704" s="13">
        <f>IFERROR(IF($F1704="ALTA",$D1704*0.97,
IF($F1704="MEDIA",$D1704*0.94,
IF($F1704="BAJA",$D1704*0.87,
IF($F1704="LIQUIDAR",_xlfn.XLOOKUP(A1704,Rotación!$A:$A,Rotación!$O:$O,0,0,-1),"")))),"")</f>
        <v>24252000</v>
      </c>
      <c r="J1704" s="13">
        <f>IFERROR(IF($F1704="ALTA",$D1704*0.94,
IF($F1704="MEDIA",$D1704*0.9,
IF($F1704="BAJA",$D1704*0.85,
IF($F1704="LIQUIDAR",_xlfn.XLOOKUP(A1704,Rotación!$A:$A,Rotación!$O:$O,0,0,-1),"")))),"")</f>
        <v>23220000</v>
      </c>
      <c r="K1704" s="13" t="str">
        <f>_xlfn.XLOOKUP(A1704,Rotación!$A:$A,Rotación!$P:$P,"",0,-1)</f>
        <v/>
      </c>
      <c r="L1704" s="25" t="e">
        <f t="shared" si="116"/>
        <v>#VALUE!</v>
      </c>
      <c r="M1704" s="26">
        <f t="shared" si="117"/>
        <v>0.81395348837209303</v>
      </c>
      <c r="N1704" s="22" t="str">
        <f>IFERROR(VLOOKUP(A1704,'Base ATR'!$1:$1048576,2,0),"")</f>
        <v/>
      </c>
      <c r="O1704" s="23" t="str">
        <f t="shared" ca="1" si="118"/>
        <v/>
      </c>
      <c r="P1704" t="str">
        <f t="shared" si="119"/>
        <v/>
      </c>
    </row>
    <row r="1705" spans="1:16" x14ac:dyDescent="0.3">
      <c r="A1705" t="s">
        <v>10822</v>
      </c>
      <c r="B1705" s="13" t="str">
        <f>IFERROR(VLOOKUP(A1705,'Base ATP'!$1:$1048576,3,0),"")</f>
        <v/>
      </c>
      <c r="C1705" s="28" t="str">
        <f>IFERROR(VLOOKUP(A1705,'Base ATP'!$1:$1048576,4,0),"")</f>
        <v/>
      </c>
      <c r="D1705">
        <v>9200000</v>
      </c>
      <c r="E1705" s="13">
        <v>6800000</v>
      </c>
      <c r="F1705" t="s">
        <v>4033</v>
      </c>
      <c r="G1705" s="13">
        <f>IFERROR(IF($F1705="ALTA",$D1705*1.03,
IF($F1705="MEDIA",$D1705*1,
IF($F1705="BAJA",$D1705*0.92,
IF($F1705="LIQUIDAR",_xlfn.XLOOKUP(A1705,Rotación!$A:$A,Rotación!$O:$O,0,0,-1),"")))),"")</f>
        <v>9200000</v>
      </c>
      <c r="H1705" s="13">
        <f>IFERROR(IF($F1705="ALTA",$D1705*1,
IF($F1705="MEDIA",$D1705*0.97,
IF($F1705="BAJA",$D1705*0.9,
IF($F1705="LIQUIDAR",_xlfn.XLOOKUP(A1705,Rotación!$A:$A,Rotación!$O:$O,0,0,-1),"")))),"")</f>
        <v>8924000</v>
      </c>
      <c r="I1705" s="13">
        <f>IFERROR(IF($F1705="ALTA",$D1705*0.97,
IF($F1705="MEDIA",$D1705*0.94,
IF($F1705="BAJA",$D1705*0.87,
IF($F1705="LIQUIDAR",_xlfn.XLOOKUP(A1705,Rotación!$A:$A,Rotación!$O:$O,0,0,-1),"")))),"")</f>
        <v>8648000</v>
      </c>
      <c r="J1705" s="13">
        <f>IFERROR(IF($F1705="ALTA",$D1705*0.94,
IF($F1705="MEDIA",$D1705*0.9,
IF($F1705="BAJA",$D1705*0.85,
IF($F1705="LIQUIDAR",_xlfn.XLOOKUP(A1705,Rotación!$A:$A,Rotación!$O:$O,0,0,-1),"")))),"")</f>
        <v>8280000</v>
      </c>
      <c r="K1705" s="13" t="str">
        <f>_xlfn.XLOOKUP(A1705,Rotación!$A:$A,Rotación!$P:$P,"",0,-1)</f>
        <v/>
      </c>
      <c r="L1705" s="25" t="e">
        <f t="shared" si="116"/>
        <v>#VALUE!</v>
      </c>
      <c r="M1705" s="26">
        <f t="shared" si="117"/>
        <v>0.73913043478260865</v>
      </c>
      <c r="N1705" s="22" t="str">
        <f>IFERROR(VLOOKUP(A1705,'Base ATR'!$1:$1048576,2,0),"")</f>
        <v/>
      </c>
      <c r="O1705" s="23" t="str">
        <f t="shared" ca="1" si="118"/>
        <v/>
      </c>
      <c r="P1705" t="str">
        <f t="shared" si="119"/>
        <v/>
      </c>
    </row>
    <row r="1706" spans="1:16" x14ac:dyDescent="0.3">
      <c r="A1706" t="s">
        <v>10823</v>
      </c>
      <c r="B1706" s="13" t="str">
        <f>IFERROR(VLOOKUP(A1706,'Base ATP'!$1:$1048576,3,0),"")</f>
        <v/>
      </c>
      <c r="C1706" s="28" t="str">
        <f>IFERROR(VLOOKUP(A1706,'Base ATP'!$1:$1048576,4,0),"")</f>
        <v/>
      </c>
      <c r="D1706">
        <v>13300000</v>
      </c>
      <c r="E1706" s="13">
        <v>11000000</v>
      </c>
      <c r="F1706" t="s">
        <v>4033</v>
      </c>
      <c r="G1706" s="13">
        <f>IFERROR(IF($F1706="ALTA",$D1706*1.03,
IF($F1706="MEDIA",$D1706*1,
IF($F1706="BAJA",$D1706*0.92,
IF($F1706="LIQUIDAR",_xlfn.XLOOKUP(A1706,Rotación!$A:$A,Rotación!$O:$O,0,0,-1),"")))),"")</f>
        <v>13300000</v>
      </c>
      <c r="H1706" s="13">
        <f>IFERROR(IF($F1706="ALTA",$D1706*1,
IF($F1706="MEDIA",$D1706*0.97,
IF($F1706="BAJA",$D1706*0.9,
IF($F1706="LIQUIDAR",_xlfn.XLOOKUP(A1706,Rotación!$A:$A,Rotación!$O:$O,0,0,-1),"")))),"")</f>
        <v>12901000</v>
      </c>
      <c r="I1706" s="13">
        <f>IFERROR(IF($F1706="ALTA",$D1706*0.97,
IF($F1706="MEDIA",$D1706*0.94,
IF($F1706="BAJA",$D1706*0.87,
IF($F1706="LIQUIDAR",_xlfn.XLOOKUP(A1706,Rotación!$A:$A,Rotación!$O:$O,0,0,-1),"")))),"")</f>
        <v>12502000</v>
      </c>
      <c r="J1706" s="13">
        <f>IFERROR(IF($F1706="ALTA",$D1706*0.94,
IF($F1706="MEDIA",$D1706*0.9,
IF($F1706="BAJA",$D1706*0.85,
IF($F1706="LIQUIDAR",_xlfn.XLOOKUP(A1706,Rotación!$A:$A,Rotación!$O:$O,0,0,-1),"")))),"")</f>
        <v>11970000</v>
      </c>
      <c r="K1706" s="13" t="str">
        <f>_xlfn.XLOOKUP(A1706,Rotación!$A:$A,Rotación!$P:$P,"",0,-1)</f>
        <v/>
      </c>
      <c r="L1706" s="25" t="e">
        <f t="shared" si="116"/>
        <v>#VALUE!</v>
      </c>
      <c r="M1706" s="26">
        <f t="shared" si="117"/>
        <v>0.82706766917293228</v>
      </c>
      <c r="N1706" s="22" t="str">
        <f>IFERROR(VLOOKUP(A1706,'Base ATR'!$1:$1048576,2,0),"")</f>
        <v/>
      </c>
      <c r="O1706" s="23" t="str">
        <f t="shared" ca="1" si="118"/>
        <v/>
      </c>
      <c r="P1706" t="str">
        <f t="shared" si="119"/>
        <v/>
      </c>
    </row>
    <row r="1707" spans="1:16" x14ac:dyDescent="0.3">
      <c r="A1707" t="s">
        <v>10824</v>
      </c>
      <c r="B1707" s="13" t="str">
        <f>IFERROR(VLOOKUP(A1707,'Base ATP'!$1:$1048576,3,0),"")</f>
        <v/>
      </c>
      <c r="C1707" s="28" t="str">
        <f>IFERROR(VLOOKUP(A1707,'Base ATP'!$1:$1048576,4,0),"")</f>
        <v/>
      </c>
      <c r="D1707">
        <v>12100000</v>
      </c>
      <c r="E1707" s="13">
        <v>9000000</v>
      </c>
      <c r="F1707" t="s">
        <v>4033</v>
      </c>
      <c r="G1707" s="13">
        <f>IFERROR(IF($F1707="ALTA",$D1707*1.03,
IF($F1707="MEDIA",$D1707*1,
IF($F1707="BAJA",$D1707*0.92,
IF($F1707="LIQUIDAR",_xlfn.XLOOKUP(A1707,Rotación!$A:$A,Rotación!$O:$O,0,0,-1),"")))),"")</f>
        <v>12100000</v>
      </c>
      <c r="H1707" s="13">
        <f>IFERROR(IF($F1707="ALTA",$D1707*1,
IF($F1707="MEDIA",$D1707*0.97,
IF($F1707="BAJA",$D1707*0.9,
IF($F1707="LIQUIDAR",_xlfn.XLOOKUP(A1707,Rotación!$A:$A,Rotación!$O:$O,0,0,-1),"")))),"")</f>
        <v>11737000</v>
      </c>
      <c r="I1707" s="13">
        <f>IFERROR(IF($F1707="ALTA",$D1707*0.97,
IF($F1707="MEDIA",$D1707*0.94,
IF($F1707="BAJA",$D1707*0.87,
IF($F1707="LIQUIDAR",_xlfn.XLOOKUP(A1707,Rotación!$A:$A,Rotación!$O:$O,0,0,-1),"")))),"")</f>
        <v>11374000</v>
      </c>
      <c r="J1707" s="13">
        <f>IFERROR(IF($F1707="ALTA",$D1707*0.94,
IF($F1707="MEDIA",$D1707*0.9,
IF($F1707="BAJA",$D1707*0.85,
IF($F1707="LIQUIDAR",_xlfn.XLOOKUP(A1707,Rotación!$A:$A,Rotación!$O:$O,0,0,-1),"")))),"")</f>
        <v>10890000</v>
      </c>
      <c r="K1707" s="13" t="str">
        <f>_xlfn.XLOOKUP(A1707,Rotación!$A:$A,Rotación!$P:$P,"",0,-1)</f>
        <v/>
      </c>
      <c r="L1707" s="25" t="e">
        <f t="shared" si="116"/>
        <v>#VALUE!</v>
      </c>
      <c r="M1707" s="26">
        <f t="shared" si="117"/>
        <v>0.74380165289256195</v>
      </c>
      <c r="N1707" s="22" t="str">
        <f>IFERROR(VLOOKUP(A1707,'Base ATR'!$1:$1048576,2,0),"")</f>
        <v/>
      </c>
      <c r="O1707" s="23" t="str">
        <f t="shared" ca="1" si="118"/>
        <v/>
      </c>
      <c r="P1707" t="str">
        <f t="shared" si="119"/>
        <v/>
      </c>
    </row>
    <row r="1708" spans="1:16" x14ac:dyDescent="0.3">
      <c r="A1708" t="s">
        <v>10825</v>
      </c>
      <c r="B1708" s="13" t="str">
        <f>IFERROR(VLOOKUP(A1708,'Base ATP'!$1:$1048576,3,0),"")</f>
        <v/>
      </c>
      <c r="C1708" s="28" t="str">
        <f>IFERROR(VLOOKUP(A1708,'Base ATP'!$1:$1048576,4,0),"")</f>
        <v/>
      </c>
      <c r="D1708">
        <v>7900000</v>
      </c>
      <c r="E1708" s="13">
        <v>6200000</v>
      </c>
      <c r="F1708" t="s">
        <v>4033</v>
      </c>
      <c r="G1708" s="13">
        <f>IFERROR(IF($F1708="ALTA",$D1708*1.03,
IF($F1708="MEDIA",$D1708*1,
IF($F1708="BAJA",$D1708*0.92,
IF($F1708="LIQUIDAR",_xlfn.XLOOKUP(A1708,Rotación!$A:$A,Rotación!$O:$O,0,0,-1),"")))),"")</f>
        <v>7900000</v>
      </c>
      <c r="H1708" s="13">
        <f>IFERROR(IF($F1708="ALTA",$D1708*1,
IF($F1708="MEDIA",$D1708*0.97,
IF($F1708="BAJA",$D1708*0.9,
IF($F1708="LIQUIDAR",_xlfn.XLOOKUP(A1708,Rotación!$A:$A,Rotación!$O:$O,0,0,-1),"")))),"")</f>
        <v>7663000</v>
      </c>
      <c r="I1708" s="13">
        <f>IFERROR(IF($F1708="ALTA",$D1708*0.97,
IF($F1708="MEDIA",$D1708*0.94,
IF($F1708="BAJA",$D1708*0.87,
IF($F1708="LIQUIDAR",_xlfn.XLOOKUP(A1708,Rotación!$A:$A,Rotación!$O:$O,0,0,-1),"")))),"")</f>
        <v>7426000</v>
      </c>
      <c r="J1708" s="13">
        <f>IFERROR(IF($F1708="ALTA",$D1708*0.94,
IF($F1708="MEDIA",$D1708*0.9,
IF($F1708="BAJA",$D1708*0.85,
IF($F1708="LIQUIDAR",_xlfn.XLOOKUP(A1708,Rotación!$A:$A,Rotación!$O:$O,0,0,-1),"")))),"")</f>
        <v>7110000</v>
      </c>
      <c r="K1708" s="13" t="str">
        <f>_xlfn.XLOOKUP(A1708,Rotación!$A:$A,Rotación!$P:$P,"",0,-1)</f>
        <v/>
      </c>
      <c r="L1708" s="25" t="e">
        <f t="shared" si="116"/>
        <v>#VALUE!</v>
      </c>
      <c r="M1708" s="26">
        <f t="shared" si="117"/>
        <v>0.78481012658227844</v>
      </c>
      <c r="N1708" s="22" t="str">
        <f>IFERROR(VLOOKUP(A1708,'Base ATR'!$1:$1048576,2,0),"")</f>
        <v/>
      </c>
      <c r="O1708" s="23" t="str">
        <f t="shared" ca="1" si="118"/>
        <v/>
      </c>
      <c r="P1708" t="str">
        <f t="shared" si="119"/>
        <v/>
      </c>
    </row>
    <row r="1709" spans="1:16" x14ac:dyDescent="0.3">
      <c r="A1709" t="s">
        <v>10826</v>
      </c>
      <c r="B1709" s="13" t="str">
        <f>IFERROR(VLOOKUP(A1709,'Base ATP'!$1:$1048576,3,0),"")</f>
        <v/>
      </c>
      <c r="C1709" s="28" t="str">
        <f>IFERROR(VLOOKUP(A1709,'Base ATP'!$1:$1048576,4,0),"")</f>
        <v/>
      </c>
      <c r="D1709">
        <v>16200000</v>
      </c>
      <c r="E1709" s="13">
        <v>13000000</v>
      </c>
      <c r="F1709" t="s">
        <v>4033</v>
      </c>
      <c r="G1709" s="13">
        <f>IFERROR(IF($F1709="ALTA",$D1709*1.03,
IF($F1709="MEDIA",$D1709*1,
IF($F1709="BAJA",$D1709*0.92,
IF($F1709="LIQUIDAR",_xlfn.XLOOKUP(A1709,Rotación!$A:$A,Rotación!$O:$O,0,0,-1),"")))),"")</f>
        <v>16200000</v>
      </c>
      <c r="H1709" s="13">
        <f>IFERROR(IF($F1709="ALTA",$D1709*1,
IF($F1709="MEDIA",$D1709*0.97,
IF($F1709="BAJA",$D1709*0.9,
IF($F1709="LIQUIDAR",_xlfn.XLOOKUP(A1709,Rotación!$A:$A,Rotación!$O:$O,0,0,-1),"")))),"")</f>
        <v>15714000</v>
      </c>
      <c r="I1709" s="13">
        <f>IFERROR(IF($F1709="ALTA",$D1709*0.97,
IF($F1709="MEDIA",$D1709*0.94,
IF($F1709="BAJA",$D1709*0.87,
IF($F1709="LIQUIDAR",_xlfn.XLOOKUP(A1709,Rotación!$A:$A,Rotación!$O:$O,0,0,-1),"")))),"")</f>
        <v>15228000</v>
      </c>
      <c r="J1709" s="13">
        <f>IFERROR(IF($F1709="ALTA",$D1709*0.94,
IF($F1709="MEDIA",$D1709*0.9,
IF($F1709="BAJA",$D1709*0.85,
IF($F1709="LIQUIDAR",_xlfn.XLOOKUP(A1709,Rotación!$A:$A,Rotación!$O:$O,0,0,-1),"")))),"")</f>
        <v>14580000</v>
      </c>
      <c r="K1709" s="13" t="str">
        <f>_xlfn.XLOOKUP(A1709,Rotación!$A:$A,Rotación!$P:$P,"",0,-1)</f>
        <v/>
      </c>
      <c r="L1709" s="25" t="e">
        <f t="shared" si="116"/>
        <v>#VALUE!</v>
      </c>
      <c r="M1709" s="26">
        <f t="shared" si="117"/>
        <v>0.80246913580246915</v>
      </c>
      <c r="N1709" s="22" t="str">
        <f>IFERROR(VLOOKUP(A1709,'Base ATR'!$1:$1048576,2,0),"")</f>
        <v/>
      </c>
      <c r="O1709" s="23" t="str">
        <f t="shared" ca="1" si="118"/>
        <v/>
      </c>
      <c r="P1709" t="str">
        <f t="shared" si="119"/>
        <v/>
      </c>
    </row>
    <row r="1710" spans="1:16" x14ac:dyDescent="0.3">
      <c r="A1710" t="s">
        <v>10827</v>
      </c>
      <c r="B1710" s="13" t="str">
        <f>IFERROR(VLOOKUP(A1710,'Base ATP'!$1:$1048576,3,0),"")</f>
        <v/>
      </c>
      <c r="C1710" s="28" t="str">
        <f>IFERROR(VLOOKUP(A1710,'Base ATP'!$1:$1048576,4,0),"")</f>
        <v/>
      </c>
      <c r="D1710">
        <v>37100000</v>
      </c>
      <c r="E1710" s="13">
        <v>28500000</v>
      </c>
      <c r="F1710" t="s">
        <v>5398</v>
      </c>
      <c r="G1710" s="13">
        <f>IFERROR(IF($F1710="ALTA",$D1710*1.03,
IF($F1710="MEDIA",$D1710*1,
IF($F1710="BAJA",$D1710*0.92,
IF($F1710="LIQUIDAR",_xlfn.XLOOKUP(A1710,Rotación!$A:$A,Rotación!$O:$O,0,0,-1),"")))),"")</f>
        <v>34132000</v>
      </c>
      <c r="H1710" s="13">
        <f>IFERROR(IF($F1710="ALTA",$D1710*1,
IF($F1710="MEDIA",$D1710*0.97,
IF($F1710="BAJA",$D1710*0.9,
IF($F1710="LIQUIDAR",_xlfn.XLOOKUP(A1710,Rotación!$A:$A,Rotación!$O:$O,0,0,-1),"")))),"")</f>
        <v>33390000</v>
      </c>
      <c r="I1710" s="13">
        <f>IFERROR(IF($F1710="ALTA",$D1710*0.97,
IF($F1710="MEDIA",$D1710*0.94,
IF($F1710="BAJA",$D1710*0.87,
IF($F1710="LIQUIDAR",_xlfn.XLOOKUP(A1710,Rotación!$A:$A,Rotación!$O:$O,0,0,-1),"")))),"")</f>
        <v>32277000</v>
      </c>
      <c r="J1710" s="13">
        <f>IFERROR(IF($F1710="ALTA",$D1710*0.94,
IF($F1710="MEDIA",$D1710*0.9,
IF($F1710="BAJA",$D1710*0.85,
IF($F1710="LIQUIDAR",_xlfn.XLOOKUP(A1710,Rotación!$A:$A,Rotación!$O:$O,0,0,-1),"")))),"")</f>
        <v>31535000</v>
      </c>
      <c r="K1710" s="13" t="str">
        <f>_xlfn.XLOOKUP(A1710,Rotación!$A:$A,Rotación!$P:$P,"",0,-1)</f>
        <v/>
      </c>
      <c r="L1710" s="25" t="e">
        <f t="shared" si="116"/>
        <v>#VALUE!</v>
      </c>
      <c r="M1710" s="26">
        <f t="shared" si="117"/>
        <v>0.76819407008086249</v>
      </c>
      <c r="N1710" s="22" t="str">
        <f>IFERROR(VLOOKUP(A1710,'Base ATR'!$1:$1048576,2,0),"")</f>
        <v/>
      </c>
      <c r="O1710" s="23" t="str">
        <f t="shared" ca="1" si="118"/>
        <v/>
      </c>
      <c r="P1710" t="str">
        <f t="shared" si="119"/>
        <v/>
      </c>
    </row>
    <row r="1711" spans="1:16" x14ac:dyDescent="0.3">
      <c r="A1711" t="s">
        <v>10828</v>
      </c>
      <c r="B1711" s="13" t="str">
        <f>IFERROR(VLOOKUP(A1711,'Base ATP'!$1:$1048576,3,0),"")</f>
        <v/>
      </c>
      <c r="C1711" s="28" t="str">
        <f>IFERROR(VLOOKUP(A1711,'Base ATP'!$1:$1048576,4,0),"")</f>
        <v/>
      </c>
      <c r="D1711">
        <v>17500000</v>
      </c>
      <c r="E1711" s="13">
        <v>14000000</v>
      </c>
      <c r="F1711" t="s">
        <v>4033</v>
      </c>
      <c r="G1711" s="13">
        <f>IFERROR(IF($F1711="ALTA",$D1711*1.03,
IF($F1711="MEDIA",$D1711*1,
IF($F1711="BAJA",$D1711*0.92,
IF($F1711="LIQUIDAR",_xlfn.XLOOKUP(A1711,Rotación!$A:$A,Rotación!$O:$O,0,0,-1),"")))),"")</f>
        <v>17500000</v>
      </c>
      <c r="H1711" s="13">
        <f>IFERROR(IF($F1711="ALTA",$D1711*1,
IF($F1711="MEDIA",$D1711*0.97,
IF($F1711="BAJA",$D1711*0.9,
IF($F1711="LIQUIDAR",_xlfn.XLOOKUP(A1711,Rotación!$A:$A,Rotación!$O:$O,0,0,-1),"")))),"")</f>
        <v>16975000</v>
      </c>
      <c r="I1711" s="13">
        <f>IFERROR(IF($F1711="ALTA",$D1711*0.97,
IF($F1711="MEDIA",$D1711*0.94,
IF($F1711="BAJA",$D1711*0.87,
IF($F1711="LIQUIDAR",_xlfn.XLOOKUP(A1711,Rotación!$A:$A,Rotación!$O:$O,0,0,-1),"")))),"")</f>
        <v>16449999.999999998</v>
      </c>
      <c r="J1711" s="13">
        <f>IFERROR(IF($F1711="ALTA",$D1711*0.94,
IF($F1711="MEDIA",$D1711*0.9,
IF($F1711="BAJA",$D1711*0.85,
IF($F1711="LIQUIDAR",_xlfn.XLOOKUP(A1711,Rotación!$A:$A,Rotación!$O:$O,0,0,-1),"")))),"")</f>
        <v>15750000</v>
      </c>
      <c r="K1711" s="13" t="str">
        <f>_xlfn.XLOOKUP(A1711,Rotación!$A:$A,Rotación!$P:$P,"",0,-1)</f>
        <v/>
      </c>
      <c r="L1711" s="25" t="e">
        <f t="shared" si="116"/>
        <v>#VALUE!</v>
      </c>
      <c r="M1711" s="26">
        <f t="shared" si="117"/>
        <v>0.8</v>
      </c>
      <c r="N1711" s="22" t="str">
        <f>IFERROR(VLOOKUP(A1711,'Base ATR'!$1:$1048576,2,0),"")</f>
        <v/>
      </c>
      <c r="O1711" s="23" t="str">
        <f t="shared" ca="1" si="118"/>
        <v/>
      </c>
      <c r="P1711" t="str">
        <f t="shared" si="119"/>
        <v/>
      </c>
    </row>
    <row r="1712" spans="1:16" x14ac:dyDescent="0.3">
      <c r="A1712" t="s">
        <v>10829</v>
      </c>
      <c r="B1712" s="13" t="str">
        <f>IFERROR(VLOOKUP(A1712,'Base ATP'!$1:$1048576,3,0),"")</f>
        <v/>
      </c>
      <c r="C1712" s="28" t="str">
        <f>IFERROR(VLOOKUP(A1712,'Base ATP'!$1:$1048576,4,0),"")</f>
        <v/>
      </c>
      <c r="D1712">
        <v>9300000</v>
      </c>
      <c r="E1712" s="13">
        <v>7000000</v>
      </c>
      <c r="F1712" t="s">
        <v>4033</v>
      </c>
      <c r="G1712" s="13">
        <f>IFERROR(IF($F1712="ALTA",$D1712*1.03,
IF($F1712="MEDIA",$D1712*1,
IF($F1712="BAJA",$D1712*0.92,
IF($F1712="LIQUIDAR",_xlfn.XLOOKUP(A1712,Rotación!$A:$A,Rotación!$O:$O,0,0,-1),"")))),"")</f>
        <v>9300000</v>
      </c>
      <c r="H1712" s="13">
        <f>IFERROR(IF($F1712="ALTA",$D1712*1,
IF($F1712="MEDIA",$D1712*0.97,
IF($F1712="BAJA",$D1712*0.9,
IF($F1712="LIQUIDAR",_xlfn.XLOOKUP(A1712,Rotación!$A:$A,Rotación!$O:$O,0,0,-1),"")))),"")</f>
        <v>9021000</v>
      </c>
      <c r="I1712" s="13">
        <f>IFERROR(IF($F1712="ALTA",$D1712*0.97,
IF($F1712="MEDIA",$D1712*0.94,
IF($F1712="BAJA",$D1712*0.87,
IF($F1712="LIQUIDAR",_xlfn.XLOOKUP(A1712,Rotación!$A:$A,Rotación!$O:$O,0,0,-1),"")))),"")</f>
        <v>8742000</v>
      </c>
      <c r="J1712" s="13">
        <f>IFERROR(IF($F1712="ALTA",$D1712*0.94,
IF($F1712="MEDIA",$D1712*0.9,
IF($F1712="BAJA",$D1712*0.85,
IF($F1712="LIQUIDAR",_xlfn.XLOOKUP(A1712,Rotación!$A:$A,Rotación!$O:$O,0,0,-1),"")))),"")</f>
        <v>8370000</v>
      </c>
      <c r="K1712" s="13" t="str">
        <f>_xlfn.XLOOKUP(A1712,Rotación!$A:$A,Rotación!$P:$P,"",0,-1)</f>
        <v/>
      </c>
      <c r="L1712" s="25" t="e">
        <f t="shared" si="116"/>
        <v>#VALUE!</v>
      </c>
      <c r="M1712" s="26">
        <f t="shared" si="117"/>
        <v>0.75268817204301075</v>
      </c>
      <c r="N1712" s="22" t="str">
        <f>IFERROR(VLOOKUP(A1712,'Base ATR'!$1:$1048576,2,0),"")</f>
        <v/>
      </c>
      <c r="O1712" s="23" t="str">
        <f t="shared" ca="1" si="118"/>
        <v/>
      </c>
      <c r="P1712" t="str">
        <f t="shared" si="119"/>
        <v/>
      </c>
    </row>
    <row r="1713" spans="1:16" x14ac:dyDescent="0.3">
      <c r="A1713" t="s">
        <v>10830</v>
      </c>
      <c r="B1713" s="13" t="str">
        <f>IFERROR(VLOOKUP(A1713,'Base ATP'!$1:$1048576,3,0),"")</f>
        <v/>
      </c>
      <c r="C1713" s="28" t="str">
        <f>IFERROR(VLOOKUP(A1713,'Base ATP'!$1:$1048576,4,0),"")</f>
        <v/>
      </c>
      <c r="D1713">
        <v>13800000</v>
      </c>
      <c r="E1713" s="13">
        <v>10000000</v>
      </c>
      <c r="F1713" t="s">
        <v>5398</v>
      </c>
      <c r="G1713" s="13">
        <f>IFERROR(IF($F1713="ALTA",$D1713*1.03,
IF($F1713="MEDIA",$D1713*1,
IF($F1713="BAJA",$D1713*0.92,
IF($F1713="LIQUIDAR",_xlfn.XLOOKUP(A1713,Rotación!$A:$A,Rotación!$O:$O,0,0,-1),"")))),"")</f>
        <v>12696000</v>
      </c>
      <c r="H1713" s="13">
        <f>IFERROR(IF($F1713="ALTA",$D1713*1,
IF($F1713="MEDIA",$D1713*0.97,
IF($F1713="BAJA",$D1713*0.9,
IF($F1713="LIQUIDAR",_xlfn.XLOOKUP(A1713,Rotación!$A:$A,Rotación!$O:$O,0,0,-1),"")))),"")</f>
        <v>12420000</v>
      </c>
      <c r="I1713" s="13">
        <f>IFERROR(IF($F1713="ALTA",$D1713*0.97,
IF($F1713="MEDIA",$D1713*0.94,
IF($F1713="BAJA",$D1713*0.87,
IF($F1713="LIQUIDAR",_xlfn.XLOOKUP(A1713,Rotación!$A:$A,Rotación!$O:$O,0,0,-1),"")))),"")</f>
        <v>12006000</v>
      </c>
      <c r="J1713" s="13">
        <f>IFERROR(IF($F1713="ALTA",$D1713*0.94,
IF($F1713="MEDIA",$D1713*0.9,
IF($F1713="BAJA",$D1713*0.85,
IF($F1713="LIQUIDAR",_xlfn.XLOOKUP(A1713,Rotación!$A:$A,Rotación!$O:$O,0,0,-1),"")))),"")</f>
        <v>11730000</v>
      </c>
      <c r="K1713" s="13" t="str">
        <f>_xlfn.XLOOKUP(A1713,Rotación!$A:$A,Rotación!$P:$P,"",0,-1)</f>
        <v/>
      </c>
      <c r="L1713" s="25" t="e">
        <f t="shared" si="116"/>
        <v>#VALUE!</v>
      </c>
      <c r="M1713" s="26">
        <f t="shared" si="117"/>
        <v>0.72463768115942029</v>
      </c>
      <c r="N1713" s="22" t="str">
        <f>IFERROR(VLOOKUP(A1713,'Base ATR'!$1:$1048576,2,0),"")</f>
        <v/>
      </c>
      <c r="O1713" s="23" t="str">
        <f t="shared" ca="1" si="118"/>
        <v/>
      </c>
      <c r="P1713" t="str">
        <f t="shared" si="119"/>
        <v/>
      </c>
    </row>
    <row r="1714" spans="1:16" x14ac:dyDescent="0.3">
      <c r="A1714" t="s">
        <v>10821</v>
      </c>
      <c r="B1714" s="13" t="str">
        <f>IFERROR(VLOOKUP(A1714,'Base ATP'!$1:$1048576,3,0),"")</f>
        <v/>
      </c>
      <c r="C1714" s="28" t="str">
        <f>IFERROR(VLOOKUP(A1714,'Base ATP'!$1:$1048576,4,0),"")</f>
        <v/>
      </c>
      <c r="D1714">
        <v>17900000</v>
      </c>
      <c r="E1714" s="13">
        <v>14000000</v>
      </c>
      <c r="F1714" t="s">
        <v>4033</v>
      </c>
      <c r="G1714" s="13">
        <f>IFERROR(IF($F1714="ALTA",$D1714*1.03,
IF($F1714="MEDIA",$D1714*1,
IF($F1714="BAJA",$D1714*0.92,
IF($F1714="LIQUIDAR",_xlfn.XLOOKUP(A1714,Rotación!$A:$A,Rotación!$O:$O,0,0,-1),"")))),"")</f>
        <v>17900000</v>
      </c>
      <c r="H1714" s="13">
        <f>IFERROR(IF($F1714="ALTA",$D1714*1,
IF($F1714="MEDIA",$D1714*0.97,
IF($F1714="BAJA",$D1714*0.9,
IF($F1714="LIQUIDAR",_xlfn.XLOOKUP(A1714,Rotación!$A:$A,Rotación!$O:$O,0,0,-1),"")))),"")</f>
        <v>17363000</v>
      </c>
      <c r="I1714" s="13">
        <f>IFERROR(IF($F1714="ALTA",$D1714*0.97,
IF($F1714="MEDIA",$D1714*0.94,
IF($F1714="BAJA",$D1714*0.87,
IF($F1714="LIQUIDAR",_xlfn.XLOOKUP(A1714,Rotación!$A:$A,Rotación!$O:$O,0,0,-1),"")))),"")</f>
        <v>16826000</v>
      </c>
      <c r="J1714" s="13">
        <f>IFERROR(IF($F1714="ALTA",$D1714*0.94,
IF($F1714="MEDIA",$D1714*0.9,
IF($F1714="BAJA",$D1714*0.85,
IF($F1714="LIQUIDAR",_xlfn.XLOOKUP(A1714,Rotación!$A:$A,Rotación!$O:$O,0,0,-1),"")))),"")</f>
        <v>16110000</v>
      </c>
      <c r="K1714" s="13" t="str">
        <f>_xlfn.XLOOKUP(A1714,Rotación!$A:$A,Rotación!$P:$P,"",0,-1)</f>
        <v/>
      </c>
      <c r="L1714" s="25" t="e">
        <f t="shared" si="116"/>
        <v>#VALUE!</v>
      </c>
      <c r="M1714" s="26">
        <f t="shared" si="117"/>
        <v>0.78212290502793291</v>
      </c>
      <c r="N1714" s="22" t="str">
        <f>IFERROR(VLOOKUP(A1714,'Base ATR'!$1:$1048576,2,0),"")</f>
        <v/>
      </c>
      <c r="O1714" s="23" t="str">
        <f t="shared" ca="1" si="118"/>
        <v/>
      </c>
      <c r="P1714" t="str">
        <f t="shared" si="119"/>
        <v/>
      </c>
    </row>
    <row r="1715" spans="1:16" x14ac:dyDescent="0.3">
      <c r="A1715" t="s">
        <v>6579</v>
      </c>
      <c r="B1715" s="13" t="str">
        <f>IFERROR(VLOOKUP(A1715,'Base ATP'!$1:$1048576,3,0),"")</f>
        <v>PEUGEOT</v>
      </c>
      <c r="C1715" s="28" t="str">
        <f>IFERROR(VLOOKUP(A1715,'Base ATP'!$1:$1048576,4,0),"")</f>
        <v>NEW 3008</v>
      </c>
      <c r="D1715">
        <v>25800000</v>
      </c>
      <c r="E1715" s="13">
        <v>21000000</v>
      </c>
      <c r="F1715" t="s">
        <v>4033</v>
      </c>
      <c r="G1715" s="13">
        <f>IFERROR(IF($F1715="ALTA",$D1715*1.03,
IF($F1715="MEDIA",$D1715*1,
IF($F1715="BAJA",$D1715*0.92,
IF($F1715="LIQUIDAR",_xlfn.XLOOKUP(A1715,Rotación!$A:$A,Rotación!$O:$O,0,0,-1),"")))),"")</f>
        <v>25800000</v>
      </c>
      <c r="H1715" s="13">
        <f>IFERROR(IF($F1715="ALTA",$D1715*1,
IF($F1715="MEDIA",$D1715*0.97,
IF($F1715="BAJA",$D1715*0.9,
IF($F1715="LIQUIDAR",_xlfn.XLOOKUP(A1715,Rotación!$A:$A,Rotación!$O:$O,0,0,-1),"")))),"")</f>
        <v>25026000</v>
      </c>
      <c r="I1715" s="13">
        <f>IFERROR(IF($F1715="ALTA",$D1715*0.97,
IF($F1715="MEDIA",$D1715*0.94,
IF($F1715="BAJA",$D1715*0.87,
IF($F1715="LIQUIDAR",_xlfn.XLOOKUP(A1715,Rotación!$A:$A,Rotación!$O:$O,0,0,-1),"")))),"")</f>
        <v>24252000</v>
      </c>
      <c r="J1715" s="13">
        <f>IFERROR(IF($F1715="ALTA",$D1715*0.94,
IF($F1715="MEDIA",$D1715*0.9,
IF($F1715="BAJA",$D1715*0.85,
IF($F1715="LIQUIDAR",_xlfn.XLOOKUP(A1715,Rotación!$A:$A,Rotación!$O:$O,0,0,-1),"")))),"")</f>
        <v>23220000</v>
      </c>
      <c r="K1715" s="13" t="str">
        <f>_xlfn.XLOOKUP(A1715,Rotación!$A:$A,Rotación!$P:$P,"",0,-1)</f>
        <v/>
      </c>
      <c r="L1715" s="25" t="e">
        <f t="shared" si="116"/>
        <v>#VALUE!</v>
      </c>
      <c r="M1715" s="26">
        <f t="shared" si="117"/>
        <v>0.81395348837209303</v>
      </c>
      <c r="N1715" s="22" t="str">
        <f>IFERROR(VLOOKUP(A1715,'Base ATR'!$1:$1048576,2,0),"")</f>
        <v/>
      </c>
      <c r="O1715" s="23" t="str">
        <f t="shared" ca="1" si="118"/>
        <v/>
      </c>
      <c r="P1715" t="str">
        <f t="shared" si="119"/>
        <v/>
      </c>
    </row>
    <row r="1716" spans="1:16" x14ac:dyDescent="0.3">
      <c r="A1716" t="s">
        <v>10831</v>
      </c>
      <c r="B1716" s="13" t="str">
        <f>IFERROR(VLOOKUP(A1716,'Base ATP'!$1:$1048576,3,0),"")</f>
        <v/>
      </c>
      <c r="C1716" s="28" t="str">
        <f>IFERROR(VLOOKUP(A1716,'Base ATP'!$1:$1048576,4,0),"")</f>
        <v/>
      </c>
      <c r="D1716">
        <v>7700000</v>
      </c>
      <c r="E1716" s="13">
        <v>6300000</v>
      </c>
      <c r="F1716" t="s">
        <v>4033</v>
      </c>
      <c r="G1716" s="13">
        <f>IFERROR(IF($F1716="ALTA",$D1716*1.03,
IF($F1716="MEDIA",$D1716*1,
IF($F1716="BAJA",$D1716*0.92,
IF($F1716="LIQUIDAR",_xlfn.XLOOKUP(A1716,Rotación!$A:$A,Rotación!$O:$O,0,0,-1),"")))),"")</f>
        <v>7700000</v>
      </c>
      <c r="H1716" s="13">
        <f>IFERROR(IF($F1716="ALTA",$D1716*1,
IF($F1716="MEDIA",$D1716*0.97,
IF($F1716="BAJA",$D1716*0.9,
IF($F1716="LIQUIDAR",_xlfn.XLOOKUP(A1716,Rotación!$A:$A,Rotación!$O:$O,0,0,-1),"")))),"")</f>
        <v>7469000</v>
      </c>
      <c r="I1716" s="13">
        <f>IFERROR(IF($F1716="ALTA",$D1716*0.97,
IF($F1716="MEDIA",$D1716*0.94,
IF($F1716="BAJA",$D1716*0.87,
IF($F1716="LIQUIDAR",_xlfn.XLOOKUP(A1716,Rotación!$A:$A,Rotación!$O:$O,0,0,-1),"")))),"")</f>
        <v>7238000</v>
      </c>
      <c r="J1716" s="13">
        <f>IFERROR(IF($F1716="ALTA",$D1716*0.94,
IF($F1716="MEDIA",$D1716*0.9,
IF($F1716="BAJA",$D1716*0.85,
IF($F1716="LIQUIDAR",_xlfn.XLOOKUP(A1716,Rotación!$A:$A,Rotación!$O:$O,0,0,-1),"")))),"")</f>
        <v>6930000</v>
      </c>
      <c r="K1716" s="13" t="str">
        <f>_xlfn.XLOOKUP(A1716,Rotación!$A:$A,Rotación!$P:$P,"",0,-1)</f>
        <v/>
      </c>
      <c r="L1716" s="25" t="e">
        <f t="shared" si="116"/>
        <v>#VALUE!</v>
      </c>
      <c r="M1716" s="26">
        <f t="shared" si="117"/>
        <v>0.81818181818181823</v>
      </c>
      <c r="N1716" s="22" t="str">
        <f>IFERROR(VLOOKUP(A1716,'Base ATR'!$1:$1048576,2,0),"")</f>
        <v/>
      </c>
      <c r="O1716" s="23" t="str">
        <f t="shared" ca="1" si="118"/>
        <v/>
      </c>
      <c r="P1716" t="str">
        <f t="shared" si="119"/>
        <v/>
      </c>
    </row>
    <row r="1717" spans="1:16" x14ac:dyDescent="0.3">
      <c r="A1717" t="s">
        <v>10832</v>
      </c>
      <c r="B1717" s="13" t="str">
        <f>IFERROR(VLOOKUP(A1717,'Base ATP'!$1:$1048576,3,0),"")</f>
        <v/>
      </c>
      <c r="C1717" s="28" t="str">
        <f>IFERROR(VLOOKUP(A1717,'Base ATP'!$1:$1048576,4,0),"")</f>
        <v/>
      </c>
      <c r="D1717">
        <v>7650000</v>
      </c>
      <c r="E1717" s="13">
        <v>6200000</v>
      </c>
      <c r="F1717" t="s">
        <v>4033</v>
      </c>
      <c r="G1717" s="13">
        <f>IFERROR(IF($F1717="ALTA",$D1717*1.03,
IF($F1717="MEDIA",$D1717*1,
IF($F1717="BAJA",$D1717*0.92,
IF($F1717="LIQUIDAR",_xlfn.XLOOKUP(A1717,Rotación!$A:$A,Rotación!$O:$O,0,0,-1),"")))),"")</f>
        <v>7650000</v>
      </c>
      <c r="H1717" s="13">
        <f>IFERROR(IF($F1717="ALTA",$D1717*1,
IF($F1717="MEDIA",$D1717*0.97,
IF($F1717="BAJA",$D1717*0.9,
IF($F1717="LIQUIDAR",_xlfn.XLOOKUP(A1717,Rotación!$A:$A,Rotación!$O:$O,0,0,-1),"")))),"")</f>
        <v>7420500</v>
      </c>
      <c r="I1717" s="13">
        <f>IFERROR(IF($F1717="ALTA",$D1717*0.97,
IF($F1717="MEDIA",$D1717*0.94,
IF($F1717="BAJA",$D1717*0.87,
IF($F1717="LIQUIDAR",_xlfn.XLOOKUP(A1717,Rotación!$A:$A,Rotación!$O:$O,0,0,-1),"")))),"")</f>
        <v>7191000</v>
      </c>
      <c r="J1717" s="13">
        <f>IFERROR(IF($F1717="ALTA",$D1717*0.94,
IF($F1717="MEDIA",$D1717*0.9,
IF($F1717="BAJA",$D1717*0.85,
IF($F1717="LIQUIDAR",_xlfn.XLOOKUP(A1717,Rotación!$A:$A,Rotación!$O:$O,0,0,-1),"")))),"")</f>
        <v>6885000</v>
      </c>
      <c r="K1717" s="13" t="str">
        <f>_xlfn.XLOOKUP(A1717,Rotación!$A:$A,Rotación!$P:$P,"",0,-1)</f>
        <v/>
      </c>
      <c r="L1717" s="25" t="e">
        <f t="shared" si="116"/>
        <v>#VALUE!</v>
      </c>
      <c r="M1717" s="26">
        <f t="shared" si="117"/>
        <v>0.81045751633986929</v>
      </c>
      <c r="N1717" s="22" t="str">
        <f>IFERROR(VLOOKUP(A1717,'Base ATR'!$1:$1048576,2,0),"")</f>
        <v/>
      </c>
      <c r="O1717" s="23" t="str">
        <f t="shared" ca="1" si="118"/>
        <v/>
      </c>
      <c r="P1717" t="str">
        <f t="shared" si="119"/>
        <v/>
      </c>
    </row>
    <row r="1718" spans="1:16" x14ac:dyDescent="0.3">
      <c r="A1718" t="s">
        <v>10833</v>
      </c>
      <c r="B1718" s="13" t="str">
        <f>IFERROR(VLOOKUP(A1718,'Base ATP'!$1:$1048576,3,0),"")</f>
        <v/>
      </c>
      <c r="C1718" s="28" t="str">
        <f>IFERROR(VLOOKUP(A1718,'Base ATP'!$1:$1048576,4,0),"")</f>
        <v/>
      </c>
      <c r="D1718">
        <v>12100000</v>
      </c>
      <c r="E1718" s="13">
        <v>9500000</v>
      </c>
      <c r="F1718" t="s">
        <v>4033</v>
      </c>
      <c r="G1718" s="13">
        <f>IFERROR(IF($F1718="ALTA",$D1718*1.03,
IF($F1718="MEDIA",$D1718*1,
IF($F1718="BAJA",$D1718*0.92,
IF($F1718="LIQUIDAR",_xlfn.XLOOKUP(A1718,Rotación!$A:$A,Rotación!$O:$O,0,0,-1),"")))),"")</f>
        <v>12100000</v>
      </c>
      <c r="H1718" s="13">
        <f>IFERROR(IF($F1718="ALTA",$D1718*1,
IF($F1718="MEDIA",$D1718*0.97,
IF($F1718="BAJA",$D1718*0.9,
IF($F1718="LIQUIDAR",_xlfn.XLOOKUP(A1718,Rotación!$A:$A,Rotación!$O:$O,0,0,-1),"")))),"")</f>
        <v>11737000</v>
      </c>
      <c r="I1718" s="13">
        <f>IFERROR(IF($F1718="ALTA",$D1718*0.97,
IF($F1718="MEDIA",$D1718*0.94,
IF($F1718="BAJA",$D1718*0.87,
IF($F1718="LIQUIDAR",_xlfn.XLOOKUP(A1718,Rotación!$A:$A,Rotación!$O:$O,0,0,-1),"")))),"")</f>
        <v>11374000</v>
      </c>
      <c r="J1718" s="13">
        <f>IFERROR(IF($F1718="ALTA",$D1718*0.94,
IF($F1718="MEDIA",$D1718*0.9,
IF($F1718="BAJA",$D1718*0.85,
IF($F1718="LIQUIDAR",_xlfn.XLOOKUP(A1718,Rotación!$A:$A,Rotación!$O:$O,0,0,-1),"")))),"")</f>
        <v>10890000</v>
      </c>
      <c r="K1718" s="13" t="str">
        <f>_xlfn.XLOOKUP(A1718,Rotación!$A:$A,Rotación!$P:$P,"",0,-1)</f>
        <v/>
      </c>
      <c r="L1718" s="25" t="e">
        <f t="shared" si="116"/>
        <v>#VALUE!</v>
      </c>
      <c r="M1718" s="26">
        <f t="shared" si="117"/>
        <v>0.78512396694214881</v>
      </c>
      <c r="N1718" s="22" t="str">
        <f>IFERROR(VLOOKUP(A1718,'Base ATR'!$1:$1048576,2,0),"")</f>
        <v/>
      </c>
      <c r="O1718" s="23" t="str">
        <f t="shared" ca="1" si="118"/>
        <v/>
      </c>
      <c r="P1718" t="str">
        <f t="shared" si="119"/>
        <v/>
      </c>
    </row>
    <row r="1719" spans="1:16" x14ac:dyDescent="0.3">
      <c r="A1719" t="s">
        <v>10834</v>
      </c>
      <c r="B1719" s="13" t="str">
        <f>IFERROR(VLOOKUP(A1719,'Base ATP'!$1:$1048576,3,0),"")</f>
        <v/>
      </c>
      <c r="C1719" s="28" t="str">
        <f>IFERROR(VLOOKUP(A1719,'Base ATP'!$1:$1048576,4,0),"")</f>
        <v/>
      </c>
      <c r="D1719">
        <v>35600000</v>
      </c>
      <c r="E1719" s="13">
        <v>27000000</v>
      </c>
      <c r="F1719" t="s">
        <v>4033</v>
      </c>
      <c r="G1719" s="13">
        <f>IFERROR(IF($F1719="ALTA",$D1719*1.03,
IF($F1719="MEDIA",$D1719*1,
IF($F1719="BAJA",$D1719*0.92,
IF($F1719="LIQUIDAR",_xlfn.XLOOKUP(A1719,Rotación!$A:$A,Rotación!$O:$O,0,0,-1),"")))),"")</f>
        <v>35600000</v>
      </c>
      <c r="H1719" s="13">
        <f>IFERROR(IF($F1719="ALTA",$D1719*1,
IF($F1719="MEDIA",$D1719*0.97,
IF($F1719="BAJA",$D1719*0.9,
IF($F1719="LIQUIDAR",_xlfn.XLOOKUP(A1719,Rotación!$A:$A,Rotación!$O:$O,0,0,-1),"")))),"")</f>
        <v>34532000</v>
      </c>
      <c r="I1719" s="13">
        <f>IFERROR(IF($F1719="ALTA",$D1719*0.97,
IF($F1719="MEDIA",$D1719*0.94,
IF($F1719="BAJA",$D1719*0.87,
IF($F1719="LIQUIDAR",_xlfn.XLOOKUP(A1719,Rotación!$A:$A,Rotación!$O:$O,0,0,-1),"")))),"")</f>
        <v>33463999.999999996</v>
      </c>
      <c r="J1719" s="13">
        <f>IFERROR(IF($F1719="ALTA",$D1719*0.94,
IF($F1719="MEDIA",$D1719*0.9,
IF($F1719="BAJA",$D1719*0.85,
IF($F1719="LIQUIDAR",_xlfn.XLOOKUP(A1719,Rotación!$A:$A,Rotación!$O:$O,0,0,-1),"")))),"")</f>
        <v>32040000</v>
      </c>
      <c r="K1719" s="13" t="str">
        <f>_xlfn.XLOOKUP(A1719,Rotación!$A:$A,Rotación!$P:$P,"",0,-1)</f>
        <v/>
      </c>
      <c r="L1719" s="25" t="e">
        <f t="shared" si="116"/>
        <v>#VALUE!</v>
      </c>
      <c r="M1719" s="26">
        <f t="shared" si="117"/>
        <v>0.7584269662921348</v>
      </c>
      <c r="N1719" s="22" t="str">
        <f>IFERROR(VLOOKUP(A1719,'Base ATR'!$1:$1048576,2,0),"")</f>
        <v/>
      </c>
      <c r="O1719" s="23" t="str">
        <f t="shared" ca="1" si="118"/>
        <v/>
      </c>
      <c r="P1719" t="str">
        <f t="shared" si="119"/>
        <v/>
      </c>
    </row>
    <row r="1720" spans="1:16" x14ac:dyDescent="0.3">
      <c r="A1720" t="s">
        <v>10699</v>
      </c>
      <c r="B1720" s="13" t="str">
        <f>IFERROR(VLOOKUP(A1720,'Base ATP'!$1:$1048576,3,0),"")</f>
        <v>CHEVROLET</v>
      </c>
      <c r="C1720" s="28" t="str">
        <f>IFERROR(VLOOKUP(A1720,'Base ATP'!$1:$1048576,4,0),"")</f>
        <v>SAIL</v>
      </c>
      <c r="D1720">
        <v>6650000</v>
      </c>
      <c r="E1720" s="13">
        <v>5000000</v>
      </c>
      <c r="F1720" t="s">
        <v>4033</v>
      </c>
      <c r="G1720" s="13">
        <f>IFERROR(IF($F1720="ALTA",$D1720*1.03,
IF($F1720="MEDIA",$D1720*1,
IF($F1720="BAJA",$D1720*0.92,
IF($F1720="LIQUIDAR",_xlfn.XLOOKUP(A1720,Rotación!$A:$A,Rotación!$O:$O,0,0,-1),"")))),"")</f>
        <v>6650000</v>
      </c>
      <c r="H1720" s="13">
        <f>IFERROR(IF($F1720="ALTA",$D1720*1,
IF($F1720="MEDIA",$D1720*0.97,
IF($F1720="BAJA",$D1720*0.9,
IF($F1720="LIQUIDAR",_xlfn.XLOOKUP(A1720,Rotación!$A:$A,Rotación!$O:$O,0,0,-1),"")))),"")</f>
        <v>6450500</v>
      </c>
      <c r="I1720" s="13">
        <f>IFERROR(IF($F1720="ALTA",$D1720*0.97,
IF($F1720="MEDIA",$D1720*0.94,
IF($F1720="BAJA",$D1720*0.87,
IF($F1720="LIQUIDAR",_xlfn.XLOOKUP(A1720,Rotación!$A:$A,Rotación!$O:$O,0,0,-1),"")))),"")</f>
        <v>6251000</v>
      </c>
      <c r="J1720" s="13">
        <f>IFERROR(IF($F1720="ALTA",$D1720*0.94,
IF($F1720="MEDIA",$D1720*0.9,
IF($F1720="BAJA",$D1720*0.85,
IF($F1720="LIQUIDAR",_xlfn.XLOOKUP(A1720,Rotación!$A:$A,Rotación!$O:$O,0,0,-1),"")))),"")</f>
        <v>5985000</v>
      </c>
      <c r="K1720" s="13" t="str">
        <f>_xlfn.XLOOKUP(A1720,Rotación!$A:$A,Rotación!$P:$P,"",0,-1)</f>
        <v/>
      </c>
      <c r="L1720" s="25" t="e">
        <f t="shared" si="116"/>
        <v>#VALUE!</v>
      </c>
      <c r="M1720" s="26">
        <f t="shared" si="117"/>
        <v>0.75187969924812026</v>
      </c>
      <c r="N1720" s="22" t="str">
        <f>IFERROR(VLOOKUP(A1720,'Base ATR'!$1:$1048576,2,0),"")</f>
        <v/>
      </c>
      <c r="O1720" s="23" t="str">
        <f t="shared" ca="1" si="118"/>
        <v/>
      </c>
      <c r="P1720" t="str">
        <f t="shared" si="119"/>
        <v/>
      </c>
    </row>
    <row r="1721" spans="1:16" x14ac:dyDescent="0.3">
      <c r="A1721" t="s">
        <v>10835</v>
      </c>
      <c r="B1721" s="13" t="str">
        <f>IFERROR(VLOOKUP(A1721,'Base ATP'!$1:$1048576,3,0),"")</f>
        <v/>
      </c>
      <c r="C1721" s="28" t="str">
        <f>IFERROR(VLOOKUP(A1721,'Base ATP'!$1:$1048576,4,0),"")</f>
        <v/>
      </c>
      <c r="D1721">
        <v>13700000</v>
      </c>
      <c r="E1721" s="13">
        <v>11300000</v>
      </c>
      <c r="F1721" t="s">
        <v>4033</v>
      </c>
      <c r="G1721" s="13">
        <f>IFERROR(IF($F1721="ALTA",$D1721*1.03,
IF($F1721="MEDIA",$D1721*1,
IF($F1721="BAJA",$D1721*0.92,
IF($F1721="LIQUIDAR",_xlfn.XLOOKUP(A1721,Rotación!$A:$A,Rotación!$O:$O,0,0,-1),"")))),"")</f>
        <v>13700000</v>
      </c>
      <c r="H1721" s="13">
        <f>IFERROR(IF($F1721="ALTA",$D1721*1,
IF($F1721="MEDIA",$D1721*0.97,
IF($F1721="BAJA",$D1721*0.9,
IF($F1721="LIQUIDAR",_xlfn.XLOOKUP(A1721,Rotación!$A:$A,Rotación!$O:$O,0,0,-1),"")))),"")</f>
        <v>13289000</v>
      </c>
      <c r="I1721" s="13">
        <f>IFERROR(IF($F1721="ALTA",$D1721*0.97,
IF($F1721="MEDIA",$D1721*0.94,
IF($F1721="BAJA",$D1721*0.87,
IF($F1721="LIQUIDAR",_xlfn.XLOOKUP(A1721,Rotación!$A:$A,Rotación!$O:$O,0,0,-1),"")))),"")</f>
        <v>12878000</v>
      </c>
      <c r="J1721" s="13">
        <f>IFERROR(IF($F1721="ALTA",$D1721*0.94,
IF($F1721="MEDIA",$D1721*0.9,
IF($F1721="BAJA",$D1721*0.85,
IF($F1721="LIQUIDAR",_xlfn.XLOOKUP(A1721,Rotación!$A:$A,Rotación!$O:$O,0,0,-1),"")))),"")</f>
        <v>12330000</v>
      </c>
      <c r="K1721" s="13" t="str">
        <f>_xlfn.XLOOKUP(A1721,Rotación!$A:$A,Rotación!$P:$P,"",0,-1)</f>
        <v/>
      </c>
      <c r="L1721" s="25" t="e">
        <f t="shared" si="116"/>
        <v>#VALUE!</v>
      </c>
      <c r="M1721" s="26">
        <f t="shared" si="117"/>
        <v>0.82481751824817517</v>
      </c>
      <c r="N1721" s="22" t="str">
        <f>IFERROR(VLOOKUP(A1721,'Base ATR'!$1:$1048576,2,0),"")</f>
        <v/>
      </c>
      <c r="O1721" s="23" t="str">
        <f t="shared" ca="1" si="118"/>
        <v/>
      </c>
      <c r="P1721" t="str">
        <f t="shared" si="119"/>
        <v/>
      </c>
    </row>
    <row r="1722" spans="1:16" x14ac:dyDescent="0.3">
      <c r="A1722" t="s">
        <v>10780</v>
      </c>
      <c r="B1722" s="13" t="str">
        <f>IFERROR(VLOOKUP(A1722,'Base ATP'!$1:$1048576,3,0),"")</f>
        <v>CHERY</v>
      </c>
      <c r="C1722" s="28" t="str">
        <f>IFERROR(VLOOKUP(A1722,'Base ATP'!$1:$1048576,4,0),"")</f>
        <v>TIGGO 3 PRO</v>
      </c>
      <c r="D1722">
        <v>11100000</v>
      </c>
      <c r="E1722" s="13">
        <v>9100000</v>
      </c>
      <c r="F1722" t="s">
        <v>4033</v>
      </c>
      <c r="G1722" s="13">
        <f>IFERROR(IF($F1722="ALTA",$D1722*1.03,
IF($F1722="MEDIA",$D1722*1,
IF($F1722="BAJA",$D1722*0.92,
IF($F1722="LIQUIDAR",_xlfn.XLOOKUP(A1722,Rotación!$A:$A,Rotación!$O:$O,0,0,-1),"")))),"")</f>
        <v>11100000</v>
      </c>
      <c r="H1722" s="13">
        <f>IFERROR(IF($F1722="ALTA",$D1722*1,
IF($F1722="MEDIA",$D1722*0.97,
IF($F1722="BAJA",$D1722*0.9,
IF($F1722="LIQUIDAR",_xlfn.XLOOKUP(A1722,Rotación!$A:$A,Rotación!$O:$O,0,0,-1),"")))),"")</f>
        <v>10767000</v>
      </c>
      <c r="I1722" s="13">
        <f>IFERROR(IF($F1722="ALTA",$D1722*0.97,
IF($F1722="MEDIA",$D1722*0.94,
IF($F1722="BAJA",$D1722*0.87,
IF($F1722="LIQUIDAR",_xlfn.XLOOKUP(A1722,Rotación!$A:$A,Rotación!$O:$O,0,0,-1),"")))),"")</f>
        <v>10434000</v>
      </c>
      <c r="J1722" s="13">
        <f>IFERROR(IF($F1722="ALTA",$D1722*0.94,
IF($F1722="MEDIA",$D1722*0.9,
IF($F1722="BAJA",$D1722*0.85,
IF($F1722="LIQUIDAR",_xlfn.XLOOKUP(A1722,Rotación!$A:$A,Rotación!$O:$O,0,0,-1),"")))),"")</f>
        <v>9990000</v>
      </c>
      <c r="K1722" s="13" t="str">
        <f>_xlfn.XLOOKUP(A1722,Rotación!$A:$A,Rotación!$P:$P,"",0,-1)</f>
        <v/>
      </c>
      <c r="L1722" s="25" t="e">
        <f t="shared" si="116"/>
        <v>#VALUE!</v>
      </c>
      <c r="M1722" s="26">
        <f t="shared" si="117"/>
        <v>0.81981981981981977</v>
      </c>
      <c r="N1722" s="22" t="str">
        <f>IFERROR(VLOOKUP(A1722,'Base ATR'!$1:$1048576,2,0),"")</f>
        <v/>
      </c>
      <c r="O1722" s="23" t="str">
        <f t="shared" ca="1" si="118"/>
        <v/>
      </c>
      <c r="P1722" t="str">
        <f t="shared" si="119"/>
        <v/>
      </c>
    </row>
    <row r="1723" spans="1:16" x14ac:dyDescent="0.3">
      <c r="A1723" t="s">
        <v>434</v>
      </c>
      <c r="B1723" s="13" t="str">
        <f>IFERROR(VLOOKUP(A1723,'Base ATP'!$1:$1048576,3,0),"")</f>
        <v>CHERY</v>
      </c>
      <c r="C1723" s="28" t="str">
        <f>IFERROR(VLOOKUP(A1723,'Base ATP'!$1:$1048576,4,0),"")</f>
        <v>TIGGO 2 PRO</v>
      </c>
      <c r="D1723">
        <v>8600000</v>
      </c>
      <c r="E1723" s="13">
        <v>7000000</v>
      </c>
      <c r="F1723" t="s">
        <v>4033</v>
      </c>
      <c r="G1723" s="13">
        <f>IFERROR(IF($F1723="ALTA",$D1723*1.03,
IF($F1723="MEDIA",$D1723*1,
IF($F1723="BAJA",$D1723*0.92,
IF($F1723="LIQUIDAR",_xlfn.XLOOKUP(A1723,Rotación!$A:$A,Rotación!$O:$O,0,0,-1),"")))),"")</f>
        <v>8600000</v>
      </c>
      <c r="H1723" s="13">
        <f>IFERROR(IF($F1723="ALTA",$D1723*1,
IF($F1723="MEDIA",$D1723*0.97,
IF($F1723="BAJA",$D1723*0.9,
IF($F1723="LIQUIDAR",_xlfn.XLOOKUP(A1723,Rotación!$A:$A,Rotación!$O:$O,0,0,-1),"")))),"")</f>
        <v>8342000</v>
      </c>
      <c r="I1723" s="13">
        <f>IFERROR(IF($F1723="ALTA",$D1723*0.97,
IF($F1723="MEDIA",$D1723*0.94,
IF($F1723="BAJA",$D1723*0.87,
IF($F1723="LIQUIDAR",_xlfn.XLOOKUP(A1723,Rotación!$A:$A,Rotación!$O:$O,0,0,-1),"")))),"")</f>
        <v>8084000</v>
      </c>
      <c r="J1723" s="13">
        <f>IFERROR(IF($F1723="ALTA",$D1723*0.94,
IF($F1723="MEDIA",$D1723*0.9,
IF($F1723="BAJA",$D1723*0.85,
IF($F1723="LIQUIDAR",_xlfn.XLOOKUP(A1723,Rotación!$A:$A,Rotación!$O:$O,0,0,-1),"")))),"")</f>
        <v>7740000</v>
      </c>
      <c r="K1723" s="13" t="str">
        <f>_xlfn.XLOOKUP(A1723,Rotación!$A:$A,Rotación!$P:$P,"",0,-1)</f>
        <v/>
      </c>
      <c r="L1723" s="25" t="e">
        <f t="shared" si="116"/>
        <v>#VALUE!</v>
      </c>
      <c r="M1723" s="26">
        <f t="shared" si="117"/>
        <v>0.81395348837209303</v>
      </c>
      <c r="N1723" s="22">
        <f>IFERROR(VLOOKUP(A1723,'Base ATR'!$1:$1048576,2,0),"")</f>
        <v>45989.707638888889</v>
      </c>
      <c r="O1723" s="23">
        <f t="shared" ca="1" si="118"/>
        <v>236.29236111111095</v>
      </c>
      <c r="P1723" t="str">
        <f t="shared" si="119"/>
        <v>SOBRE MERCADO</v>
      </c>
    </row>
    <row r="1724" spans="1:16" x14ac:dyDescent="0.3">
      <c r="A1724" t="s">
        <v>10836</v>
      </c>
      <c r="B1724" s="13" t="str">
        <f>IFERROR(VLOOKUP(A1724,'Base ATP'!$1:$1048576,3,0),"")</f>
        <v/>
      </c>
      <c r="C1724" s="28" t="str">
        <f>IFERROR(VLOOKUP(A1724,'Base ATP'!$1:$1048576,4,0),"")</f>
        <v/>
      </c>
      <c r="D1724">
        <v>20200000</v>
      </c>
      <c r="E1724" s="13">
        <v>15800000</v>
      </c>
      <c r="F1724" t="s">
        <v>5398</v>
      </c>
      <c r="G1724" s="13">
        <f>IFERROR(IF($F1724="ALTA",$D1724*1.03,
IF($F1724="MEDIA",$D1724*1,
IF($F1724="BAJA",$D1724*0.92,
IF($F1724="LIQUIDAR",_xlfn.XLOOKUP(A1724,Rotación!$A:$A,Rotación!$O:$O,0,0,-1),"")))),"")</f>
        <v>18584000</v>
      </c>
      <c r="H1724" s="13">
        <f>IFERROR(IF($F1724="ALTA",$D1724*1,
IF($F1724="MEDIA",$D1724*0.97,
IF($F1724="BAJA",$D1724*0.9,
IF($F1724="LIQUIDAR",_xlfn.XLOOKUP(A1724,Rotación!$A:$A,Rotación!$O:$O,0,0,-1),"")))),"")</f>
        <v>18180000</v>
      </c>
      <c r="I1724" s="13">
        <f>IFERROR(IF($F1724="ALTA",$D1724*0.97,
IF($F1724="MEDIA",$D1724*0.94,
IF($F1724="BAJA",$D1724*0.87,
IF($F1724="LIQUIDAR",_xlfn.XLOOKUP(A1724,Rotación!$A:$A,Rotación!$O:$O,0,0,-1),"")))),"")</f>
        <v>17574000</v>
      </c>
      <c r="J1724" s="13">
        <f>IFERROR(IF($F1724="ALTA",$D1724*0.94,
IF($F1724="MEDIA",$D1724*0.9,
IF($F1724="BAJA",$D1724*0.85,
IF($F1724="LIQUIDAR",_xlfn.XLOOKUP(A1724,Rotación!$A:$A,Rotación!$O:$O,0,0,-1),"")))),"")</f>
        <v>17170000</v>
      </c>
      <c r="K1724" s="13" t="str">
        <f>_xlfn.XLOOKUP(A1724,Rotación!$A:$A,Rotación!$P:$P,"",0,-1)</f>
        <v/>
      </c>
      <c r="L1724" s="25" t="e">
        <f t="shared" si="116"/>
        <v>#VALUE!</v>
      </c>
      <c r="M1724" s="26">
        <f t="shared" si="117"/>
        <v>0.78217821782178221</v>
      </c>
      <c r="N1724" s="22" t="str">
        <f>IFERROR(VLOOKUP(A1724,'Base ATR'!$1:$1048576,2,0),"")</f>
        <v/>
      </c>
      <c r="O1724" s="23" t="str">
        <f t="shared" ca="1" si="118"/>
        <v/>
      </c>
      <c r="P1724" t="str">
        <f t="shared" si="119"/>
        <v/>
      </c>
    </row>
    <row r="1725" spans="1:16" x14ac:dyDescent="0.3">
      <c r="A1725" t="s">
        <v>10837</v>
      </c>
      <c r="B1725" s="13" t="str">
        <f>IFERROR(VLOOKUP(A1725,'Base ATP'!$1:$1048576,3,0),"")</f>
        <v/>
      </c>
      <c r="C1725" s="28" t="str">
        <f>IFERROR(VLOOKUP(A1725,'Base ATP'!$1:$1048576,4,0),"")</f>
        <v/>
      </c>
      <c r="D1725">
        <v>46700000</v>
      </c>
      <c r="E1725" s="13">
        <v>35000000</v>
      </c>
      <c r="F1725" t="s">
        <v>5398</v>
      </c>
      <c r="G1725" s="13">
        <f>IFERROR(IF($F1725="ALTA",$D1725*1.03,
IF($F1725="MEDIA",$D1725*1,
IF($F1725="BAJA",$D1725*0.92,
IF($F1725="LIQUIDAR",_xlfn.XLOOKUP(A1725,Rotación!$A:$A,Rotación!$O:$O,0,0,-1),"")))),"")</f>
        <v>42964000</v>
      </c>
      <c r="H1725" s="13">
        <f>IFERROR(IF($F1725="ALTA",$D1725*1,
IF($F1725="MEDIA",$D1725*0.97,
IF($F1725="BAJA",$D1725*0.9,
IF($F1725="LIQUIDAR",_xlfn.XLOOKUP(A1725,Rotación!$A:$A,Rotación!$O:$O,0,0,-1),"")))),"")</f>
        <v>42030000</v>
      </c>
      <c r="I1725" s="13">
        <f>IFERROR(IF($F1725="ALTA",$D1725*0.97,
IF($F1725="MEDIA",$D1725*0.94,
IF($F1725="BAJA",$D1725*0.87,
IF($F1725="LIQUIDAR",_xlfn.XLOOKUP(A1725,Rotación!$A:$A,Rotación!$O:$O,0,0,-1),"")))),"")</f>
        <v>40629000</v>
      </c>
      <c r="J1725" s="13">
        <f>IFERROR(IF($F1725="ALTA",$D1725*0.94,
IF($F1725="MEDIA",$D1725*0.9,
IF($F1725="BAJA",$D1725*0.85,
IF($F1725="LIQUIDAR",_xlfn.XLOOKUP(A1725,Rotación!$A:$A,Rotación!$O:$O,0,0,-1),"")))),"")</f>
        <v>39695000</v>
      </c>
      <c r="K1725" s="13" t="str">
        <f>_xlfn.XLOOKUP(A1725,Rotación!$A:$A,Rotación!$P:$P,"",0,-1)</f>
        <v/>
      </c>
      <c r="L1725" s="25" t="e">
        <f t="shared" si="116"/>
        <v>#VALUE!</v>
      </c>
      <c r="M1725" s="26">
        <f t="shared" si="117"/>
        <v>0.74946466809421841</v>
      </c>
      <c r="N1725" s="22" t="str">
        <f>IFERROR(VLOOKUP(A1725,'Base ATR'!$1:$1048576,2,0),"")</f>
        <v/>
      </c>
      <c r="O1725" s="23" t="str">
        <f t="shared" ca="1" si="118"/>
        <v/>
      </c>
      <c r="P1725" t="str">
        <f t="shared" si="119"/>
        <v/>
      </c>
    </row>
    <row r="1726" spans="1:16" x14ac:dyDescent="0.3">
      <c r="A1726" t="s">
        <v>10838</v>
      </c>
      <c r="B1726" s="13" t="str">
        <f>IFERROR(VLOOKUP(A1726,'Base ATP'!$1:$1048576,3,0),"")</f>
        <v/>
      </c>
      <c r="C1726" s="28" t="str">
        <f>IFERROR(VLOOKUP(A1726,'Base ATP'!$1:$1048576,4,0),"")</f>
        <v/>
      </c>
      <c r="D1726">
        <v>21400000</v>
      </c>
      <c r="E1726" s="13">
        <v>16800000</v>
      </c>
      <c r="F1726" t="s">
        <v>5398</v>
      </c>
      <c r="G1726" s="13">
        <f>IFERROR(IF($F1726="ALTA",$D1726*1.03,
IF($F1726="MEDIA",$D1726*1,
IF($F1726="BAJA",$D1726*0.92,
IF($F1726="LIQUIDAR",_xlfn.XLOOKUP(A1726,Rotación!$A:$A,Rotación!$O:$O,0,0,-1),"")))),"")</f>
        <v>19688000</v>
      </c>
      <c r="H1726" s="13">
        <f>IFERROR(IF($F1726="ALTA",$D1726*1,
IF($F1726="MEDIA",$D1726*0.97,
IF($F1726="BAJA",$D1726*0.9,
IF($F1726="LIQUIDAR",_xlfn.XLOOKUP(A1726,Rotación!$A:$A,Rotación!$O:$O,0,0,-1),"")))),"")</f>
        <v>19260000</v>
      </c>
      <c r="I1726" s="13">
        <f>IFERROR(IF($F1726="ALTA",$D1726*0.97,
IF($F1726="MEDIA",$D1726*0.94,
IF($F1726="BAJA",$D1726*0.87,
IF($F1726="LIQUIDAR",_xlfn.XLOOKUP(A1726,Rotación!$A:$A,Rotación!$O:$O,0,0,-1),"")))),"")</f>
        <v>18618000</v>
      </c>
      <c r="J1726" s="13">
        <f>IFERROR(IF($F1726="ALTA",$D1726*0.94,
IF($F1726="MEDIA",$D1726*0.9,
IF($F1726="BAJA",$D1726*0.85,
IF($F1726="LIQUIDAR",_xlfn.XLOOKUP(A1726,Rotación!$A:$A,Rotación!$O:$O,0,0,-1),"")))),"")</f>
        <v>18190000</v>
      </c>
      <c r="K1726" s="13" t="str">
        <f>_xlfn.XLOOKUP(A1726,Rotación!$A:$A,Rotación!$P:$P,"",0,-1)</f>
        <v/>
      </c>
      <c r="L1726" s="25" t="e">
        <f t="shared" si="116"/>
        <v>#VALUE!</v>
      </c>
      <c r="M1726" s="26">
        <f t="shared" si="117"/>
        <v>0.78504672897196259</v>
      </c>
      <c r="N1726" s="22" t="str">
        <f>IFERROR(VLOOKUP(A1726,'Base ATR'!$1:$1048576,2,0),"")</f>
        <v/>
      </c>
      <c r="O1726" s="23" t="str">
        <f t="shared" ca="1" si="118"/>
        <v/>
      </c>
      <c r="P1726" t="str">
        <f t="shared" si="119"/>
        <v/>
      </c>
    </row>
    <row r="1727" spans="1:16" x14ac:dyDescent="0.3">
      <c r="A1727" t="s">
        <v>10839</v>
      </c>
      <c r="B1727" s="13" t="str">
        <f>IFERROR(VLOOKUP(A1727,'Base ATP'!$1:$1048576,3,0),"")</f>
        <v/>
      </c>
      <c r="C1727" s="28" t="str">
        <f>IFERROR(VLOOKUP(A1727,'Base ATP'!$1:$1048576,4,0),"")</f>
        <v/>
      </c>
      <c r="D1727">
        <v>17400000</v>
      </c>
      <c r="E1727" s="13">
        <v>14000000</v>
      </c>
      <c r="F1727" t="s">
        <v>5398</v>
      </c>
      <c r="G1727" s="13">
        <f>IFERROR(IF($F1727="ALTA",$D1727*1.03,
IF($F1727="MEDIA",$D1727*1,
IF($F1727="BAJA",$D1727*0.92,
IF($F1727="LIQUIDAR",_xlfn.XLOOKUP(A1727,Rotación!$A:$A,Rotación!$O:$O,0,0,-1),"")))),"")</f>
        <v>16008000</v>
      </c>
      <c r="H1727" s="13">
        <f>IFERROR(IF($F1727="ALTA",$D1727*1,
IF($F1727="MEDIA",$D1727*0.97,
IF($F1727="BAJA",$D1727*0.9,
IF($F1727="LIQUIDAR",_xlfn.XLOOKUP(A1727,Rotación!$A:$A,Rotación!$O:$O,0,0,-1),"")))),"")</f>
        <v>15660000</v>
      </c>
      <c r="I1727" s="13">
        <f>IFERROR(IF($F1727="ALTA",$D1727*0.97,
IF($F1727="MEDIA",$D1727*0.94,
IF($F1727="BAJA",$D1727*0.87,
IF($F1727="LIQUIDAR",_xlfn.XLOOKUP(A1727,Rotación!$A:$A,Rotación!$O:$O,0,0,-1),"")))),"")</f>
        <v>15138000</v>
      </c>
      <c r="J1727" s="13">
        <f>IFERROR(IF($F1727="ALTA",$D1727*0.94,
IF($F1727="MEDIA",$D1727*0.9,
IF($F1727="BAJA",$D1727*0.85,
IF($F1727="LIQUIDAR",_xlfn.XLOOKUP(A1727,Rotación!$A:$A,Rotación!$O:$O,0,0,-1),"")))),"")</f>
        <v>14790000</v>
      </c>
      <c r="K1727" s="13" t="str">
        <f>_xlfn.XLOOKUP(A1727,Rotación!$A:$A,Rotación!$P:$P,"",0,-1)</f>
        <v/>
      </c>
      <c r="L1727" s="25" t="e">
        <f t="shared" si="116"/>
        <v>#VALUE!</v>
      </c>
      <c r="M1727" s="26">
        <f t="shared" si="117"/>
        <v>0.8045977011494253</v>
      </c>
      <c r="N1727" s="22" t="str">
        <f>IFERROR(VLOOKUP(A1727,'Base ATR'!$1:$1048576,2,0),"")</f>
        <v/>
      </c>
      <c r="O1727" s="23" t="str">
        <f t="shared" ca="1" si="118"/>
        <v/>
      </c>
      <c r="P1727" t="str">
        <f t="shared" si="119"/>
        <v/>
      </c>
    </row>
    <row r="1728" spans="1:16" x14ac:dyDescent="0.3">
      <c r="A1728" t="s">
        <v>10840</v>
      </c>
      <c r="B1728" s="13" t="str">
        <f>IFERROR(VLOOKUP(A1728,'Base ATP'!$1:$1048576,3,0),"")</f>
        <v/>
      </c>
      <c r="C1728" s="28" t="str">
        <f>IFERROR(VLOOKUP(A1728,'Base ATP'!$1:$1048576,4,0),"")</f>
        <v/>
      </c>
      <c r="D1728">
        <v>12000000</v>
      </c>
      <c r="E1728" s="13">
        <v>9300000</v>
      </c>
      <c r="F1728" t="s">
        <v>5398</v>
      </c>
      <c r="G1728" s="13">
        <f>IFERROR(IF($F1728="ALTA",$D1728*1.03,
IF($F1728="MEDIA",$D1728*1,
IF($F1728="BAJA",$D1728*0.92,
IF($F1728="LIQUIDAR",_xlfn.XLOOKUP(A1728,Rotación!$A:$A,Rotación!$O:$O,0,0,-1),"")))),"")</f>
        <v>11040000</v>
      </c>
      <c r="H1728" s="13">
        <f>IFERROR(IF($F1728="ALTA",$D1728*1,
IF($F1728="MEDIA",$D1728*0.97,
IF($F1728="BAJA",$D1728*0.9,
IF($F1728="LIQUIDAR",_xlfn.XLOOKUP(A1728,Rotación!$A:$A,Rotación!$O:$O,0,0,-1),"")))),"")</f>
        <v>10800000</v>
      </c>
      <c r="I1728" s="13">
        <f>IFERROR(IF($F1728="ALTA",$D1728*0.97,
IF($F1728="MEDIA",$D1728*0.94,
IF($F1728="BAJA",$D1728*0.87,
IF($F1728="LIQUIDAR",_xlfn.XLOOKUP(A1728,Rotación!$A:$A,Rotación!$O:$O,0,0,-1),"")))),"")</f>
        <v>10440000</v>
      </c>
      <c r="J1728" s="13">
        <f>IFERROR(IF($F1728="ALTA",$D1728*0.94,
IF($F1728="MEDIA",$D1728*0.9,
IF($F1728="BAJA",$D1728*0.85,
IF($F1728="LIQUIDAR",_xlfn.XLOOKUP(A1728,Rotación!$A:$A,Rotación!$O:$O,0,0,-1),"")))),"")</f>
        <v>10200000</v>
      </c>
      <c r="K1728" s="13" t="str">
        <f>_xlfn.XLOOKUP(A1728,Rotación!$A:$A,Rotación!$P:$P,"",0,-1)</f>
        <v/>
      </c>
      <c r="L1728" s="25" t="e">
        <f t="shared" si="116"/>
        <v>#VALUE!</v>
      </c>
      <c r="M1728" s="26">
        <f t="shared" si="117"/>
        <v>0.77500000000000002</v>
      </c>
      <c r="N1728" s="22" t="str">
        <f>IFERROR(VLOOKUP(A1728,'Base ATR'!$1:$1048576,2,0),"")</f>
        <v/>
      </c>
      <c r="O1728" s="23" t="str">
        <f t="shared" ca="1" si="118"/>
        <v/>
      </c>
      <c r="P1728" t="str">
        <f t="shared" si="119"/>
        <v/>
      </c>
    </row>
    <row r="1729" spans="1:16" x14ac:dyDescent="0.3">
      <c r="A1729" t="s">
        <v>6367</v>
      </c>
      <c r="B1729" s="13" t="str">
        <f>IFERROR(VLOOKUP(A1729,'Base ATP'!$1:$1048576,3,0),"")</f>
        <v>FORD</v>
      </c>
      <c r="C1729" s="28" t="str">
        <f>IFERROR(VLOOKUP(A1729,'Base ATP'!$1:$1048576,4,0),"")</f>
        <v>F-150 NEW</v>
      </c>
      <c r="D1729">
        <v>36600000</v>
      </c>
      <c r="E1729" s="13">
        <v>29000000</v>
      </c>
      <c r="F1729" t="s">
        <v>5398</v>
      </c>
      <c r="G1729" s="13">
        <f>IFERROR(IF($F1729="ALTA",$D1729*1.03,
IF($F1729="MEDIA",$D1729*1,
IF($F1729="BAJA",$D1729*0.92,
IF($F1729="LIQUIDAR",_xlfn.XLOOKUP(A1729,Rotación!$A:$A,Rotación!$O:$O,0,0,-1),"")))),"")</f>
        <v>33672000</v>
      </c>
      <c r="H1729" s="13">
        <f>IFERROR(IF($F1729="ALTA",$D1729*1,
IF($F1729="MEDIA",$D1729*0.97,
IF($F1729="BAJA",$D1729*0.9,
IF($F1729="LIQUIDAR",_xlfn.XLOOKUP(A1729,Rotación!$A:$A,Rotación!$O:$O,0,0,-1),"")))),"")</f>
        <v>32940000</v>
      </c>
      <c r="I1729" s="13">
        <f>IFERROR(IF($F1729="ALTA",$D1729*0.97,
IF($F1729="MEDIA",$D1729*0.94,
IF($F1729="BAJA",$D1729*0.87,
IF($F1729="LIQUIDAR",_xlfn.XLOOKUP(A1729,Rotación!$A:$A,Rotación!$O:$O,0,0,-1),"")))),"")</f>
        <v>31842000</v>
      </c>
      <c r="J1729" s="13">
        <f>IFERROR(IF($F1729="ALTA",$D1729*0.94,
IF($F1729="MEDIA",$D1729*0.9,
IF($F1729="BAJA",$D1729*0.85,
IF($F1729="LIQUIDAR",_xlfn.XLOOKUP(A1729,Rotación!$A:$A,Rotación!$O:$O,0,0,-1),"")))),"")</f>
        <v>31110000</v>
      </c>
      <c r="K1729" s="13" t="str">
        <f>_xlfn.XLOOKUP(A1729,Rotación!$A:$A,Rotación!$P:$P,"",0,-1)</f>
        <v/>
      </c>
      <c r="L1729" s="25" t="e">
        <f t="shared" si="116"/>
        <v>#VALUE!</v>
      </c>
      <c r="M1729" s="26">
        <f t="shared" si="117"/>
        <v>0.79234972677595628</v>
      </c>
      <c r="N1729" s="22" t="str">
        <f>IFERROR(VLOOKUP(A1729,'Base ATR'!$1:$1048576,2,0),"")</f>
        <v/>
      </c>
      <c r="O1729" s="23" t="str">
        <f t="shared" ca="1" si="118"/>
        <v/>
      </c>
      <c r="P1729" t="str">
        <f t="shared" si="119"/>
        <v/>
      </c>
    </row>
    <row r="1730" spans="1:16" x14ac:dyDescent="0.3">
      <c r="A1730" t="s">
        <v>10841</v>
      </c>
      <c r="B1730" s="13" t="str">
        <f>IFERROR(VLOOKUP(A1730,'Base ATP'!$1:$1048576,3,0),"")</f>
        <v/>
      </c>
      <c r="C1730" s="28" t="str">
        <f>IFERROR(VLOOKUP(A1730,'Base ATP'!$1:$1048576,4,0),"")</f>
        <v/>
      </c>
      <c r="D1730">
        <v>7700000</v>
      </c>
      <c r="E1730" s="13">
        <v>6200000</v>
      </c>
      <c r="F1730" t="s">
        <v>5398</v>
      </c>
      <c r="G1730" s="13">
        <f>IFERROR(IF($F1730="ALTA",$D1730*1.03,
IF($F1730="MEDIA",$D1730*1,
IF($F1730="BAJA",$D1730*0.92,
IF($F1730="LIQUIDAR",_xlfn.XLOOKUP(A1730,Rotación!$A:$A,Rotación!$O:$O,0,0,-1),"")))),"")</f>
        <v>7084000</v>
      </c>
      <c r="H1730" s="13">
        <f>IFERROR(IF($F1730="ALTA",$D1730*1,
IF($F1730="MEDIA",$D1730*0.97,
IF($F1730="BAJA",$D1730*0.9,
IF($F1730="LIQUIDAR",_xlfn.XLOOKUP(A1730,Rotación!$A:$A,Rotación!$O:$O,0,0,-1),"")))),"")</f>
        <v>6930000</v>
      </c>
      <c r="I1730" s="13">
        <f>IFERROR(IF($F1730="ALTA",$D1730*0.97,
IF($F1730="MEDIA",$D1730*0.94,
IF($F1730="BAJA",$D1730*0.87,
IF($F1730="LIQUIDAR",_xlfn.XLOOKUP(A1730,Rotación!$A:$A,Rotación!$O:$O,0,0,-1),"")))),"")</f>
        <v>6699000</v>
      </c>
      <c r="J1730" s="13">
        <f>IFERROR(IF($F1730="ALTA",$D1730*0.94,
IF($F1730="MEDIA",$D1730*0.9,
IF($F1730="BAJA",$D1730*0.85,
IF($F1730="LIQUIDAR",_xlfn.XLOOKUP(A1730,Rotación!$A:$A,Rotación!$O:$O,0,0,-1),"")))),"")</f>
        <v>6545000</v>
      </c>
      <c r="K1730" s="13" t="str">
        <f>_xlfn.XLOOKUP(A1730,Rotación!$A:$A,Rotación!$P:$P,"",0,-1)</f>
        <v/>
      </c>
      <c r="L1730" s="25" t="e">
        <f t="shared" si="116"/>
        <v>#VALUE!</v>
      </c>
      <c r="M1730" s="26">
        <f t="shared" si="117"/>
        <v>0.80519480519480524</v>
      </c>
      <c r="N1730" s="22" t="str">
        <f>IFERROR(VLOOKUP(A1730,'Base ATR'!$1:$1048576,2,0),"")</f>
        <v/>
      </c>
      <c r="O1730" s="23" t="str">
        <f t="shared" ca="1" si="118"/>
        <v/>
      </c>
      <c r="P1730" t="str">
        <f t="shared" si="119"/>
        <v/>
      </c>
    </row>
    <row r="1731" spans="1:16" x14ac:dyDescent="0.3">
      <c r="A1731" t="s">
        <v>10842</v>
      </c>
      <c r="B1731" s="13" t="str">
        <f>IFERROR(VLOOKUP(A1731,'Base ATP'!$1:$1048576,3,0),"")</f>
        <v/>
      </c>
      <c r="C1731" s="28" t="str">
        <f>IFERROR(VLOOKUP(A1731,'Base ATP'!$1:$1048576,4,0),"")</f>
        <v/>
      </c>
      <c r="D1731">
        <v>21000000</v>
      </c>
      <c r="E1731" s="13">
        <v>15800000</v>
      </c>
      <c r="F1731" t="s">
        <v>5398</v>
      </c>
      <c r="G1731" s="13">
        <f>IFERROR(IF($F1731="ALTA",$D1731*1.03,
IF($F1731="MEDIA",$D1731*1,
IF($F1731="BAJA",$D1731*0.92,
IF($F1731="LIQUIDAR",_xlfn.XLOOKUP(A1731,Rotación!$A:$A,Rotación!$O:$O,0,0,-1),"")))),"")</f>
        <v>19320000</v>
      </c>
      <c r="H1731" s="13">
        <f>IFERROR(IF($F1731="ALTA",$D1731*1,
IF($F1731="MEDIA",$D1731*0.97,
IF($F1731="BAJA",$D1731*0.9,
IF($F1731="LIQUIDAR",_xlfn.XLOOKUP(A1731,Rotación!$A:$A,Rotación!$O:$O,0,0,-1),"")))),"")</f>
        <v>18900000</v>
      </c>
      <c r="I1731" s="13">
        <f>IFERROR(IF($F1731="ALTA",$D1731*0.97,
IF($F1731="MEDIA",$D1731*0.94,
IF($F1731="BAJA",$D1731*0.87,
IF($F1731="LIQUIDAR",_xlfn.XLOOKUP(A1731,Rotación!$A:$A,Rotación!$O:$O,0,0,-1),"")))),"")</f>
        <v>18270000</v>
      </c>
      <c r="J1731" s="13">
        <f>IFERROR(IF($F1731="ALTA",$D1731*0.94,
IF($F1731="MEDIA",$D1731*0.9,
IF($F1731="BAJA",$D1731*0.85,
IF($F1731="LIQUIDAR",_xlfn.XLOOKUP(A1731,Rotación!$A:$A,Rotación!$O:$O,0,0,-1),"")))),"")</f>
        <v>17850000</v>
      </c>
      <c r="K1731" s="13" t="str">
        <f>_xlfn.XLOOKUP(A1731,Rotación!$A:$A,Rotación!$P:$P,"",0,-1)</f>
        <v/>
      </c>
      <c r="L1731" s="25" t="e">
        <f t="shared" si="116"/>
        <v>#VALUE!</v>
      </c>
      <c r="M1731" s="26">
        <f t="shared" si="117"/>
        <v>0.75238095238095237</v>
      </c>
      <c r="N1731" s="22" t="str">
        <f>IFERROR(VLOOKUP(A1731,'Base ATR'!$1:$1048576,2,0),"")</f>
        <v/>
      </c>
      <c r="O1731" s="23" t="str">
        <f t="shared" ca="1" si="118"/>
        <v/>
      </c>
      <c r="P1731" t="str">
        <f t="shared" si="119"/>
        <v/>
      </c>
    </row>
    <row r="1732" spans="1:16" x14ac:dyDescent="0.3">
      <c r="A1732" t="s">
        <v>10843</v>
      </c>
      <c r="B1732" s="13" t="str">
        <f>IFERROR(VLOOKUP(A1732,'Base ATP'!$1:$1048576,3,0),"")</f>
        <v/>
      </c>
      <c r="C1732" s="28" t="str">
        <f>IFERROR(VLOOKUP(A1732,'Base ATP'!$1:$1048576,4,0),"")</f>
        <v/>
      </c>
      <c r="D1732">
        <v>8700000</v>
      </c>
      <c r="E1732" s="13">
        <v>6900000</v>
      </c>
      <c r="F1732" t="s">
        <v>4033</v>
      </c>
      <c r="G1732" s="13">
        <f>IFERROR(IF($F1732="ALTA",$D1732*1.03,
IF($F1732="MEDIA",$D1732*1,
IF($F1732="BAJA",$D1732*0.92,
IF($F1732="LIQUIDAR",_xlfn.XLOOKUP(A1732,Rotación!$A:$A,Rotación!$O:$O,0,0,-1),"")))),"")</f>
        <v>8700000</v>
      </c>
      <c r="H1732" s="13">
        <f>IFERROR(IF($F1732="ALTA",$D1732*1,
IF($F1732="MEDIA",$D1732*0.97,
IF($F1732="BAJA",$D1732*0.9,
IF($F1732="LIQUIDAR",_xlfn.XLOOKUP(A1732,Rotación!$A:$A,Rotación!$O:$O,0,0,-1),"")))),"")</f>
        <v>8439000</v>
      </c>
      <c r="I1732" s="13">
        <f>IFERROR(IF($F1732="ALTA",$D1732*0.97,
IF($F1732="MEDIA",$D1732*0.94,
IF($F1732="BAJA",$D1732*0.87,
IF($F1732="LIQUIDAR",_xlfn.XLOOKUP(A1732,Rotación!$A:$A,Rotación!$O:$O,0,0,-1),"")))),"")</f>
        <v>8178000</v>
      </c>
      <c r="J1732" s="13">
        <f>IFERROR(IF($F1732="ALTA",$D1732*0.94,
IF($F1732="MEDIA",$D1732*0.9,
IF($F1732="BAJA",$D1732*0.85,
IF($F1732="LIQUIDAR",_xlfn.XLOOKUP(A1732,Rotación!$A:$A,Rotación!$O:$O,0,0,-1),"")))),"")</f>
        <v>7830000</v>
      </c>
      <c r="K1732" s="13" t="str">
        <f>_xlfn.XLOOKUP(A1732,Rotación!$A:$A,Rotación!$P:$P,"",0,-1)</f>
        <v/>
      </c>
      <c r="L1732" s="25" t="e">
        <f t="shared" si="116"/>
        <v>#VALUE!</v>
      </c>
      <c r="M1732" s="26">
        <f t="shared" si="117"/>
        <v>0.7931034482758621</v>
      </c>
      <c r="N1732" s="22" t="str">
        <f>IFERROR(VLOOKUP(A1732,'Base ATR'!$1:$1048576,2,0),"")</f>
        <v/>
      </c>
      <c r="O1732" s="23" t="str">
        <f t="shared" ca="1" si="118"/>
        <v/>
      </c>
      <c r="P1732" t="str">
        <f t="shared" si="119"/>
        <v/>
      </c>
    </row>
    <row r="1733" spans="1:16" x14ac:dyDescent="0.3">
      <c r="A1733" t="s">
        <v>10844</v>
      </c>
      <c r="B1733" s="13" t="str">
        <f>IFERROR(VLOOKUP(A1733,'Base ATP'!$1:$1048576,3,0),"")</f>
        <v/>
      </c>
      <c r="C1733" s="28" t="str">
        <f>IFERROR(VLOOKUP(A1733,'Base ATP'!$1:$1048576,4,0),"")</f>
        <v/>
      </c>
      <c r="D1733">
        <v>25200000</v>
      </c>
      <c r="E1733" s="13">
        <v>17000000</v>
      </c>
      <c r="F1733" t="s">
        <v>4033</v>
      </c>
      <c r="G1733" s="13">
        <f>IFERROR(IF($F1733="ALTA",$D1733*1.03,
IF($F1733="MEDIA",$D1733*1,
IF($F1733="BAJA",$D1733*0.92,
IF($F1733="LIQUIDAR",_xlfn.XLOOKUP(A1733,Rotación!$A:$A,Rotación!$O:$O,0,0,-1),"")))),"")</f>
        <v>25200000</v>
      </c>
      <c r="H1733" s="13">
        <f>IFERROR(IF($F1733="ALTA",$D1733*1,
IF($F1733="MEDIA",$D1733*0.97,
IF($F1733="BAJA",$D1733*0.9,
IF($F1733="LIQUIDAR",_xlfn.XLOOKUP(A1733,Rotación!$A:$A,Rotación!$O:$O,0,0,-1),"")))),"")</f>
        <v>24444000</v>
      </c>
      <c r="I1733" s="13">
        <f>IFERROR(IF($F1733="ALTA",$D1733*0.97,
IF($F1733="MEDIA",$D1733*0.94,
IF($F1733="BAJA",$D1733*0.87,
IF($F1733="LIQUIDAR",_xlfn.XLOOKUP(A1733,Rotación!$A:$A,Rotación!$O:$O,0,0,-1),"")))),"")</f>
        <v>23688000</v>
      </c>
      <c r="J1733" s="13">
        <f>IFERROR(IF($F1733="ALTA",$D1733*0.94,
IF($F1733="MEDIA",$D1733*0.9,
IF($F1733="BAJA",$D1733*0.85,
IF($F1733="LIQUIDAR",_xlfn.XLOOKUP(A1733,Rotación!$A:$A,Rotación!$O:$O,0,0,-1),"")))),"")</f>
        <v>22680000</v>
      </c>
      <c r="K1733" s="13" t="str">
        <f>_xlfn.XLOOKUP(A1733,Rotación!$A:$A,Rotación!$P:$P,"",0,-1)</f>
        <v/>
      </c>
      <c r="L1733" s="25" t="e">
        <f t="shared" si="116"/>
        <v>#VALUE!</v>
      </c>
      <c r="M1733" s="26">
        <f t="shared" si="117"/>
        <v>0.67460317460317465</v>
      </c>
      <c r="N1733" s="22" t="str">
        <f>IFERROR(VLOOKUP(A1733,'Base ATR'!$1:$1048576,2,0),"")</f>
        <v/>
      </c>
      <c r="O1733" s="23" t="str">
        <f t="shared" ca="1" si="118"/>
        <v/>
      </c>
      <c r="P1733" t="str">
        <f t="shared" si="119"/>
        <v/>
      </c>
    </row>
    <row r="1734" spans="1:16" x14ac:dyDescent="0.3">
      <c r="A1734" t="s">
        <v>10845</v>
      </c>
      <c r="B1734" s="13" t="str">
        <f>IFERROR(VLOOKUP(A1734,'Base ATP'!$1:$1048576,3,0),"")</f>
        <v/>
      </c>
      <c r="C1734" s="28" t="str">
        <f>IFERROR(VLOOKUP(A1734,'Base ATP'!$1:$1048576,4,0),"")</f>
        <v/>
      </c>
      <c r="D1734">
        <v>15900000</v>
      </c>
      <c r="E1734" s="13">
        <v>12600000</v>
      </c>
      <c r="F1734" t="s">
        <v>5398</v>
      </c>
      <c r="G1734" s="13">
        <f>IFERROR(IF($F1734="ALTA",$D1734*1.03,
IF($F1734="MEDIA",$D1734*1,
IF($F1734="BAJA",$D1734*0.92,
IF($F1734="LIQUIDAR",_xlfn.XLOOKUP(A1734,Rotación!$A:$A,Rotación!$O:$O,0,0,-1),"")))),"")</f>
        <v>14628000</v>
      </c>
      <c r="H1734" s="13">
        <f>IFERROR(IF($F1734="ALTA",$D1734*1,
IF($F1734="MEDIA",$D1734*0.97,
IF($F1734="BAJA",$D1734*0.9,
IF($F1734="LIQUIDAR",_xlfn.XLOOKUP(A1734,Rotación!$A:$A,Rotación!$O:$O,0,0,-1),"")))),"")</f>
        <v>14310000</v>
      </c>
      <c r="I1734" s="13">
        <f>IFERROR(IF($F1734="ALTA",$D1734*0.97,
IF($F1734="MEDIA",$D1734*0.94,
IF($F1734="BAJA",$D1734*0.87,
IF($F1734="LIQUIDAR",_xlfn.XLOOKUP(A1734,Rotación!$A:$A,Rotación!$O:$O,0,0,-1),"")))),"")</f>
        <v>13833000</v>
      </c>
      <c r="J1734" s="13">
        <f>IFERROR(IF($F1734="ALTA",$D1734*0.94,
IF($F1734="MEDIA",$D1734*0.9,
IF($F1734="BAJA",$D1734*0.85,
IF($F1734="LIQUIDAR",_xlfn.XLOOKUP(A1734,Rotación!$A:$A,Rotación!$O:$O,0,0,-1),"")))),"")</f>
        <v>13515000</v>
      </c>
      <c r="K1734" s="13" t="str">
        <f>_xlfn.XLOOKUP(A1734,Rotación!$A:$A,Rotación!$P:$P,"",0,-1)</f>
        <v/>
      </c>
      <c r="L1734" s="25" t="e">
        <f t="shared" si="116"/>
        <v>#VALUE!</v>
      </c>
      <c r="M1734" s="26">
        <f t="shared" si="117"/>
        <v>0.79245283018867929</v>
      </c>
      <c r="N1734" s="22" t="str">
        <f>IFERROR(VLOOKUP(A1734,'Base ATR'!$1:$1048576,2,0),"")</f>
        <v/>
      </c>
      <c r="O1734" s="23" t="str">
        <f t="shared" ca="1" si="118"/>
        <v/>
      </c>
      <c r="P1734" t="str">
        <f t="shared" si="119"/>
        <v/>
      </c>
    </row>
    <row r="1735" spans="1:16" x14ac:dyDescent="0.3">
      <c r="A1735" t="s">
        <v>10846</v>
      </c>
      <c r="B1735" s="13" t="str">
        <f>IFERROR(VLOOKUP(A1735,'Base ATP'!$1:$1048576,3,0),"")</f>
        <v/>
      </c>
      <c r="C1735" s="28" t="str">
        <f>IFERROR(VLOOKUP(A1735,'Base ATP'!$1:$1048576,4,0),"")</f>
        <v/>
      </c>
      <c r="D1735">
        <v>12000000</v>
      </c>
      <c r="E1735" s="13">
        <v>9800000</v>
      </c>
      <c r="F1735" t="s">
        <v>5397</v>
      </c>
      <c r="G1735" s="13">
        <f>IFERROR(IF($F1735="ALTA",$D1735*1.03,
IF($F1735="MEDIA",$D1735*1,
IF($F1735="BAJA",$D1735*0.92,
IF($F1735="LIQUIDAR",_xlfn.XLOOKUP(A1735,Rotación!$A:$A,Rotación!$O:$O,0,0,-1),"")))),"")</f>
        <v>12360000</v>
      </c>
      <c r="H1735" s="13">
        <f>IFERROR(IF($F1735="ALTA",$D1735*1,
IF($F1735="MEDIA",$D1735*0.97,
IF($F1735="BAJA",$D1735*0.9,
IF($F1735="LIQUIDAR",_xlfn.XLOOKUP(A1735,Rotación!$A:$A,Rotación!$O:$O,0,0,-1),"")))),"")</f>
        <v>12000000</v>
      </c>
      <c r="I1735" s="13">
        <f>IFERROR(IF($F1735="ALTA",$D1735*0.97,
IF($F1735="MEDIA",$D1735*0.94,
IF($F1735="BAJA",$D1735*0.87,
IF($F1735="LIQUIDAR",_xlfn.XLOOKUP(A1735,Rotación!$A:$A,Rotación!$O:$O,0,0,-1),"")))),"")</f>
        <v>11640000</v>
      </c>
      <c r="J1735" s="13">
        <f>IFERROR(IF($F1735="ALTA",$D1735*0.94,
IF($F1735="MEDIA",$D1735*0.9,
IF($F1735="BAJA",$D1735*0.85,
IF($F1735="LIQUIDAR",_xlfn.XLOOKUP(A1735,Rotación!$A:$A,Rotación!$O:$O,0,0,-1),"")))),"")</f>
        <v>11280000</v>
      </c>
      <c r="K1735" s="13" t="str">
        <f>_xlfn.XLOOKUP(A1735,Rotación!$A:$A,Rotación!$P:$P,"",0,-1)</f>
        <v/>
      </c>
      <c r="L1735" s="25" t="e">
        <f t="shared" si="116"/>
        <v>#VALUE!</v>
      </c>
      <c r="M1735" s="26">
        <f t="shared" si="117"/>
        <v>0.81666666666666665</v>
      </c>
      <c r="N1735" s="22" t="str">
        <f>IFERROR(VLOOKUP(A1735,'Base ATR'!$1:$1048576,2,0),"")</f>
        <v/>
      </c>
      <c r="O1735" s="23" t="str">
        <f t="shared" ca="1" si="118"/>
        <v/>
      </c>
      <c r="P1735" t="str">
        <f t="shared" si="119"/>
        <v/>
      </c>
    </row>
    <row r="1736" spans="1:16" x14ac:dyDescent="0.3">
      <c r="A1736" t="s">
        <v>10847</v>
      </c>
      <c r="B1736" s="13" t="str">
        <f>IFERROR(VLOOKUP(A1736,'Base ATP'!$1:$1048576,3,0),"")</f>
        <v/>
      </c>
      <c r="C1736" s="28" t="str">
        <f>IFERROR(VLOOKUP(A1736,'Base ATP'!$1:$1048576,4,0),"")</f>
        <v/>
      </c>
      <c r="D1736">
        <v>10200000</v>
      </c>
      <c r="E1736" s="13">
        <v>7900000</v>
      </c>
      <c r="F1736" t="s">
        <v>5397</v>
      </c>
      <c r="G1736" s="13">
        <f>IFERROR(IF($F1736="ALTA",$D1736*1.03,
IF($F1736="MEDIA",$D1736*1,
IF($F1736="BAJA",$D1736*0.92,
IF($F1736="LIQUIDAR",_xlfn.XLOOKUP(A1736,Rotación!$A:$A,Rotación!$O:$O,0,0,-1),"")))),"")</f>
        <v>10506000</v>
      </c>
      <c r="H1736" s="13">
        <f>IFERROR(IF($F1736="ALTA",$D1736*1,
IF($F1736="MEDIA",$D1736*0.97,
IF($F1736="BAJA",$D1736*0.9,
IF($F1736="LIQUIDAR",_xlfn.XLOOKUP(A1736,Rotación!$A:$A,Rotación!$O:$O,0,0,-1),"")))),"")</f>
        <v>10200000</v>
      </c>
      <c r="I1736" s="13">
        <f>IFERROR(IF($F1736="ALTA",$D1736*0.97,
IF($F1736="MEDIA",$D1736*0.94,
IF($F1736="BAJA",$D1736*0.87,
IF($F1736="LIQUIDAR",_xlfn.XLOOKUP(A1736,Rotación!$A:$A,Rotación!$O:$O,0,0,-1),"")))),"")</f>
        <v>9894000</v>
      </c>
      <c r="J1736" s="13">
        <f>IFERROR(IF($F1736="ALTA",$D1736*0.94,
IF($F1736="MEDIA",$D1736*0.9,
IF($F1736="BAJA",$D1736*0.85,
IF($F1736="LIQUIDAR",_xlfn.XLOOKUP(A1736,Rotación!$A:$A,Rotación!$O:$O,0,0,-1),"")))),"")</f>
        <v>9588000</v>
      </c>
      <c r="K1736" s="13" t="str">
        <f>_xlfn.XLOOKUP(A1736,Rotación!$A:$A,Rotación!$P:$P,"",0,-1)</f>
        <v/>
      </c>
      <c r="L1736" s="25" t="e">
        <f t="shared" si="116"/>
        <v>#VALUE!</v>
      </c>
      <c r="M1736" s="26">
        <f t="shared" si="117"/>
        <v>0.77450980392156865</v>
      </c>
      <c r="N1736" s="22" t="str">
        <f>IFERROR(VLOOKUP(A1736,'Base ATR'!$1:$1048576,2,0),"")</f>
        <v/>
      </c>
      <c r="O1736" s="23" t="str">
        <f t="shared" ca="1" si="118"/>
        <v/>
      </c>
      <c r="P1736" t="str">
        <f t="shared" si="119"/>
        <v/>
      </c>
    </row>
    <row r="1737" spans="1:16" x14ac:dyDescent="0.3">
      <c r="A1737" t="s">
        <v>10848</v>
      </c>
      <c r="B1737" s="13" t="str">
        <f>IFERROR(VLOOKUP(A1737,'Base ATP'!$1:$1048576,3,0),"")</f>
        <v/>
      </c>
      <c r="C1737" s="28" t="str">
        <f>IFERROR(VLOOKUP(A1737,'Base ATP'!$1:$1048576,4,0),"")</f>
        <v/>
      </c>
      <c r="D1737">
        <v>7300000</v>
      </c>
      <c r="E1737" s="13">
        <v>6000000</v>
      </c>
      <c r="F1737" t="s">
        <v>5397</v>
      </c>
      <c r="G1737" s="13">
        <f>IFERROR(IF($F1737="ALTA",$D1737*1.03,
IF($F1737="MEDIA",$D1737*1,
IF($F1737="BAJA",$D1737*0.92,
IF($F1737="LIQUIDAR",_xlfn.XLOOKUP(A1737,Rotación!$A:$A,Rotación!$O:$O,0,0,-1),"")))),"")</f>
        <v>7519000</v>
      </c>
      <c r="H1737" s="13">
        <f>IFERROR(IF($F1737="ALTA",$D1737*1,
IF($F1737="MEDIA",$D1737*0.97,
IF($F1737="BAJA",$D1737*0.9,
IF($F1737="LIQUIDAR",_xlfn.XLOOKUP(A1737,Rotación!$A:$A,Rotación!$O:$O,0,0,-1),"")))),"")</f>
        <v>7300000</v>
      </c>
      <c r="I1737" s="13">
        <f>IFERROR(IF($F1737="ALTA",$D1737*0.97,
IF($F1737="MEDIA",$D1737*0.94,
IF($F1737="BAJA",$D1737*0.87,
IF($F1737="LIQUIDAR",_xlfn.XLOOKUP(A1737,Rotación!$A:$A,Rotación!$O:$O,0,0,-1),"")))),"")</f>
        <v>7081000</v>
      </c>
      <c r="J1737" s="13">
        <f>IFERROR(IF($F1737="ALTA",$D1737*0.94,
IF($F1737="MEDIA",$D1737*0.9,
IF($F1737="BAJA",$D1737*0.85,
IF($F1737="LIQUIDAR",_xlfn.XLOOKUP(A1737,Rotación!$A:$A,Rotación!$O:$O,0,0,-1),"")))),"")</f>
        <v>6862000</v>
      </c>
      <c r="K1737" s="13" t="str">
        <f>_xlfn.XLOOKUP(A1737,Rotación!$A:$A,Rotación!$P:$P,"",0,-1)</f>
        <v/>
      </c>
      <c r="L1737" s="25" t="e">
        <f t="shared" si="116"/>
        <v>#VALUE!</v>
      </c>
      <c r="M1737" s="26">
        <f t="shared" si="117"/>
        <v>0.82191780821917804</v>
      </c>
      <c r="N1737" s="22" t="str">
        <f>IFERROR(VLOOKUP(A1737,'Base ATR'!$1:$1048576,2,0),"")</f>
        <v/>
      </c>
      <c r="O1737" s="23" t="str">
        <f t="shared" ca="1" si="118"/>
        <v/>
      </c>
      <c r="P1737" t="str">
        <f t="shared" si="119"/>
        <v/>
      </c>
    </row>
    <row r="1738" spans="1:16" x14ac:dyDescent="0.3">
      <c r="A1738" t="s">
        <v>299</v>
      </c>
      <c r="B1738" s="13" t="str">
        <f>IFERROR(VLOOKUP(A1738,'Base ATP'!$1:$1048576,3,0),"")</f>
        <v>FORD</v>
      </c>
      <c r="C1738" s="28" t="str">
        <f>IFERROR(VLOOKUP(A1738,'Base ATP'!$1:$1048576,4,0),"")</f>
        <v>NUEVA RANGER</v>
      </c>
      <c r="D1738">
        <v>34400000</v>
      </c>
      <c r="E1738" s="13">
        <v>27500000</v>
      </c>
      <c r="F1738" t="s">
        <v>5398</v>
      </c>
      <c r="G1738" s="13">
        <f>IFERROR(IF($F1738="ALTA",$D1738*1.03,
IF($F1738="MEDIA",$D1738*1,
IF($F1738="BAJA",$D1738*0.92,
IF($F1738="LIQUIDAR",_xlfn.XLOOKUP(A1738,Rotación!$A:$A,Rotación!$O:$O,0,0,-1),"")))),"")</f>
        <v>31648000</v>
      </c>
      <c r="H1738" s="13">
        <f>IFERROR(IF($F1738="ALTA",$D1738*1,
IF($F1738="MEDIA",$D1738*0.97,
IF($F1738="BAJA",$D1738*0.9,
IF($F1738="LIQUIDAR",_xlfn.XLOOKUP(A1738,Rotación!$A:$A,Rotación!$O:$O,0,0,-1),"")))),"")</f>
        <v>30960000</v>
      </c>
      <c r="I1738" s="13">
        <f>IFERROR(IF($F1738="ALTA",$D1738*0.97,
IF($F1738="MEDIA",$D1738*0.94,
IF($F1738="BAJA",$D1738*0.87,
IF($F1738="LIQUIDAR",_xlfn.XLOOKUP(A1738,Rotación!$A:$A,Rotación!$O:$O,0,0,-1),"")))),"")</f>
        <v>29928000</v>
      </c>
      <c r="J1738" s="13">
        <f>IFERROR(IF($F1738="ALTA",$D1738*0.94,
IF($F1738="MEDIA",$D1738*0.9,
IF($F1738="BAJA",$D1738*0.85,
IF($F1738="LIQUIDAR",_xlfn.XLOOKUP(A1738,Rotación!$A:$A,Rotación!$O:$O,0,0,-1),"")))),"")</f>
        <v>29240000</v>
      </c>
      <c r="K1738" s="13" t="str">
        <f>_xlfn.XLOOKUP(A1738,Rotación!$A:$A,Rotación!$P:$P,"",0,-1)</f>
        <v/>
      </c>
      <c r="L1738" s="25" t="e">
        <f t="shared" si="116"/>
        <v>#VALUE!</v>
      </c>
      <c r="M1738" s="26">
        <f t="shared" si="117"/>
        <v>0.79941860465116277</v>
      </c>
      <c r="N1738" s="22">
        <f>IFERROR(VLOOKUP(A1738,'Base ATR'!$1:$1048576,2,0),"")</f>
        <v>45707.756249999999</v>
      </c>
      <c r="O1738" s="23">
        <f t="shared" ca="1" si="118"/>
        <v>518.24375000000146</v>
      </c>
      <c r="P1738" t="str">
        <f t="shared" si="119"/>
        <v>SOBRE MERCADO</v>
      </c>
    </row>
    <row r="1739" spans="1:16" x14ac:dyDescent="0.3">
      <c r="A1739" t="s">
        <v>10849</v>
      </c>
      <c r="B1739" s="13" t="str">
        <f>IFERROR(VLOOKUP(A1739,'Base ATP'!$1:$1048576,3,0),"")</f>
        <v/>
      </c>
      <c r="C1739" s="28" t="str">
        <f>IFERROR(VLOOKUP(A1739,'Base ATP'!$1:$1048576,4,0),"")</f>
        <v/>
      </c>
      <c r="D1739">
        <v>8900000</v>
      </c>
      <c r="E1739" s="13">
        <v>7000000</v>
      </c>
      <c r="F1739" t="s">
        <v>5398</v>
      </c>
      <c r="G1739" s="13">
        <f>IFERROR(IF($F1739="ALTA",$D1739*1.03,
IF($F1739="MEDIA",$D1739*1,
IF($F1739="BAJA",$D1739*0.92,
IF($F1739="LIQUIDAR",_xlfn.XLOOKUP(A1739,Rotación!$A:$A,Rotación!$O:$O,0,0,-1),"")))),"")</f>
        <v>8188000</v>
      </c>
      <c r="H1739" s="13">
        <f>IFERROR(IF($F1739="ALTA",$D1739*1,
IF($F1739="MEDIA",$D1739*0.97,
IF($F1739="BAJA",$D1739*0.9,
IF($F1739="LIQUIDAR",_xlfn.XLOOKUP(A1739,Rotación!$A:$A,Rotación!$O:$O,0,0,-1),"")))),"")</f>
        <v>8010000</v>
      </c>
      <c r="I1739" s="13">
        <f>IFERROR(IF($F1739="ALTA",$D1739*0.97,
IF($F1739="MEDIA",$D1739*0.94,
IF($F1739="BAJA",$D1739*0.87,
IF($F1739="LIQUIDAR",_xlfn.XLOOKUP(A1739,Rotación!$A:$A,Rotación!$O:$O,0,0,-1),"")))),"")</f>
        <v>7743000</v>
      </c>
      <c r="J1739" s="13">
        <f>IFERROR(IF($F1739="ALTA",$D1739*0.94,
IF($F1739="MEDIA",$D1739*0.9,
IF($F1739="BAJA",$D1739*0.85,
IF($F1739="LIQUIDAR",_xlfn.XLOOKUP(A1739,Rotación!$A:$A,Rotación!$O:$O,0,0,-1),"")))),"")</f>
        <v>7565000</v>
      </c>
      <c r="K1739" s="13" t="str">
        <f>_xlfn.XLOOKUP(A1739,Rotación!$A:$A,Rotación!$P:$P,"",0,-1)</f>
        <v/>
      </c>
      <c r="L1739" s="25" t="e">
        <f t="shared" si="116"/>
        <v>#VALUE!</v>
      </c>
      <c r="M1739" s="26">
        <f t="shared" si="117"/>
        <v>0.7865168539325843</v>
      </c>
      <c r="N1739" s="22" t="str">
        <f>IFERROR(VLOOKUP(A1739,'Base ATR'!$1:$1048576,2,0),"")</f>
        <v/>
      </c>
      <c r="O1739" s="23" t="str">
        <f t="shared" ca="1" si="118"/>
        <v/>
      </c>
      <c r="P1739" t="str">
        <f t="shared" si="119"/>
        <v/>
      </c>
    </row>
    <row r="1740" spans="1:16" x14ac:dyDescent="0.3">
      <c r="A1740" t="s">
        <v>10850</v>
      </c>
      <c r="B1740" s="13" t="str">
        <f>IFERROR(VLOOKUP(A1740,'Base ATP'!$1:$1048576,3,0),"")</f>
        <v/>
      </c>
      <c r="C1740" s="28" t="str">
        <f>IFERROR(VLOOKUP(A1740,'Base ATP'!$1:$1048576,4,0),"")</f>
        <v/>
      </c>
      <c r="D1740">
        <v>8200000</v>
      </c>
      <c r="E1740" s="13">
        <v>6300000</v>
      </c>
      <c r="F1740" t="s">
        <v>5398</v>
      </c>
      <c r="G1740" s="13">
        <f>IFERROR(IF($F1740="ALTA",$D1740*1.03,
IF($F1740="MEDIA",$D1740*1,
IF($F1740="BAJA",$D1740*0.92,
IF($F1740="LIQUIDAR",_xlfn.XLOOKUP(A1740,Rotación!$A:$A,Rotación!$O:$O,0,0,-1),"")))),"")</f>
        <v>7544000</v>
      </c>
      <c r="H1740" s="13">
        <f>IFERROR(IF($F1740="ALTA",$D1740*1,
IF($F1740="MEDIA",$D1740*0.97,
IF($F1740="BAJA",$D1740*0.9,
IF($F1740="LIQUIDAR",_xlfn.XLOOKUP(A1740,Rotación!$A:$A,Rotación!$O:$O,0,0,-1),"")))),"")</f>
        <v>7380000</v>
      </c>
      <c r="I1740" s="13">
        <f>IFERROR(IF($F1740="ALTA",$D1740*0.97,
IF($F1740="MEDIA",$D1740*0.94,
IF($F1740="BAJA",$D1740*0.87,
IF($F1740="LIQUIDAR",_xlfn.XLOOKUP(A1740,Rotación!$A:$A,Rotación!$O:$O,0,0,-1),"")))),"")</f>
        <v>7134000</v>
      </c>
      <c r="J1740" s="13">
        <f>IFERROR(IF($F1740="ALTA",$D1740*0.94,
IF($F1740="MEDIA",$D1740*0.9,
IF($F1740="BAJA",$D1740*0.85,
IF($F1740="LIQUIDAR",_xlfn.XLOOKUP(A1740,Rotación!$A:$A,Rotación!$O:$O,0,0,-1),"")))),"")</f>
        <v>6970000</v>
      </c>
      <c r="K1740" s="13" t="str">
        <f>_xlfn.XLOOKUP(A1740,Rotación!$A:$A,Rotación!$P:$P,"",0,-1)</f>
        <v/>
      </c>
      <c r="L1740" s="25" t="e">
        <f t="shared" si="116"/>
        <v>#VALUE!</v>
      </c>
      <c r="M1740" s="26">
        <f t="shared" si="117"/>
        <v>0.76829268292682928</v>
      </c>
      <c r="N1740" s="22" t="str">
        <f>IFERROR(VLOOKUP(A1740,'Base ATR'!$1:$1048576,2,0),"")</f>
        <v/>
      </c>
      <c r="O1740" s="23" t="str">
        <f t="shared" ca="1" si="118"/>
        <v/>
      </c>
      <c r="P1740" t="str">
        <f t="shared" si="119"/>
        <v/>
      </c>
    </row>
    <row r="1741" spans="1:16" x14ac:dyDescent="0.3">
      <c r="A1741" t="s">
        <v>6524</v>
      </c>
      <c r="B1741" s="13" t="str">
        <f>IFERROR(VLOOKUP(A1741,'Base ATP'!$1:$1048576,3,0),"")</f>
        <v>SUZUKI</v>
      </c>
      <c r="C1741" s="28" t="str">
        <f>IFERROR(VLOOKUP(A1741,'Base ATP'!$1:$1048576,4,0),"")</f>
        <v>FRONX</v>
      </c>
      <c r="D1741">
        <v>25000000</v>
      </c>
      <c r="E1741" s="13">
        <v>21700000</v>
      </c>
      <c r="F1741" t="s">
        <v>4033</v>
      </c>
      <c r="G1741" s="13">
        <f>IFERROR(IF($F1741="ALTA",$D1741*1.03,
IF($F1741="MEDIA",$D1741*1,
IF($F1741="BAJA",$D1741*0.92,
IF($F1741="LIQUIDAR",_xlfn.XLOOKUP(A1741,Rotación!$A:$A,Rotación!$O:$O,0,0,-1),"")))),"")</f>
        <v>25000000</v>
      </c>
      <c r="H1741" s="13">
        <f>IFERROR(IF($F1741="ALTA",$D1741*1,
IF($F1741="MEDIA",$D1741*0.97,
IF($F1741="BAJA",$D1741*0.9,
IF($F1741="LIQUIDAR",_xlfn.XLOOKUP(A1741,Rotación!$A:$A,Rotación!$O:$O,0,0,-1),"")))),"")</f>
        <v>24250000</v>
      </c>
      <c r="I1741" s="13">
        <f>IFERROR(IF($F1741="ALTA",$D1741*0.97,
IF($F1741="MEDIA",$D1741*0.94,
IF($F1741="BAJA",$D1741*0.87,
IF($F1741="LIQUIDAR",_xlfn.XLOOKUP(A1741,Rotación!$A:$A,Rotación!$O:$O,0,0,-1),"")))),"")</f>
        <v>23500000</v>
      </c>
      <c r="J1741" s="13">
        <f>IFERROR(IF($F1741="ALTA",$D1741*0.94,
IF($F1741="MEDIA",$D1741*0.9,
IF($F1741="BAJA",$D1741*0.85,
IF($F1741="LIQUIDAR",_xlfn.XLOOKUP(A1741,Rotación!$A:$A,Rotación!$O:$O,0,0,-1),"")))),"")</f>
        <v>22500000</v>
      </c>
      <c r="K1741" s="13" t="str">
        <f>_xlfn.XLOOKUP(A1741,Rotación!$A:$A,Rotación!$P:$P,"",0,-1)</f>
        <v/>
      </c>
      <c r="L1741" s="25" t="e">
        <f t="shared" si="116"/>
        <v>#VALUE!</v>
      </c>
      <c r="M1741" s="26">
        <f t="shared" si="117"/>
        <v>0.86799999999999999</v>
      </c>
      <c r="N1741" s="22">
        <f>IFERROR(VLOOKUP(A1741,'Base ATR'!$1:$1048576,2,0),"")</f>
        <v>46133.745833333334</v>
      </c>
      <c r="O1741" s="23">
        <f t="shared" ca="1" si="118"/>
        <v>92.254166666665697</v>
      </c>
      <c r="P1741" t="str">
        <f t="shared" si="119"/>
        <v>SOBRE MERCADO</v>
      </c>
    </row>
    <row r="1742" spans="1:16" x14ac:dyDescent="0.3">
      <c r="A1742" t="s">
        <v>10851</v>
      </c>
      <c r="B1742" s="13" t="str">
        <f>IFERROR(VLOOKUP(A1742,'Base ATP'!$1:$1048576,3,0),"")</f>
        <v/>
      </c>
      <c r="C1742" s="28" t="str">
        <f>IFERROR(VLOOKUP(A1742,'Base ATP'!$1:$1048576,4,0),"")</f>
        <v/>
      </c>
      <c r="D1742">
        <v>16300000</v>
      </c>
      <c r="E1742" s="13">
        <v>12900000</v>
      </c>
      <c r="F1742" t="s">
        <v>5398</v>
      </c>
      <c r="G1742" s="13">
        <f>IFERROR(IF($F1742="ALTA",$D1742*1.03,
IF($F1742="MEDIA",$D1742*1,
IF($F1742="BAJA",$D1742*0.92,
IF($F1742="LIQUIDAR",_xlfn.XLOOKUP(A1742,Rotación!$A:$A,Rotación!$O:$O,0,0,-1),"")))),"")</f>
        <v>14996000</v>
      </c>
      <c r="H1742" s="13">
        <f>IFERROR(IF($F1742="ALTA",$D1742*1,
IF($F1742="MEDIA",$D1742*0.97,
IF($F1742="BAJA",$D1742*0.9,
IF($F1742="LIQUIDAR",_xlfn.XLOOKUP(A1742,Rotación!$A:$A,Rotación!$O:$O,0,0,-1),"")))),"")</f>
        <v>14670000</v>
      </c>
      <c r="I1742" s="13">
        <f>IFERROR(IF($F1742="ALTA",$D1742*0.97,
IF($F1742="MEDIA",$D1742*0.94,
IF($F1742="BAJA",$D1742*0.87,
IF($F1742="LIQUIDAR",_xlfn.XLOOKUP(A1742,Rotación!$A:$A,Rotación!$O:$O,0,0,-1),"")))),"")</f>
        <v>14181000</v>
      </c>
      <c r="J1742" s="13">
        <f>IFERROR(IF($F1742="ALTA",$D1742*0.94,
IF($F1742="MEDIA",$D1742*0.9,
IF($F1742="BAJA",$D1742*0.85,
IF($F1742="LIQUIDAR",_xlfn.XLOOKUP(A1742,Rotación!$A:$A,Rotación!$O:$O,0,0,-1),"")))),"")</f>
        <v>13855000</v>
      </c>
      <c r="K1742" s="13" t="str">
        <f>_xlfn.XLOOKUP(A1742,Rotación!$A:$A,Rotación!$P:$P,"",0,-1)</f>
        <v/>
      </c>
      <c r="L1742" s="25" t="e">
        <f t="shared" si="116"/>
        <v>#VALUE!</v>
      </c>
      <c r="M1742" s="26">
        <f t="shared" si="117"/>
        <v>0.79141104294478526</v>
      </c>
      <c r="N1742" s="22" t="str">
        <f>IFERROR(VLOOKUP(A1742,'Base ATR'!$1:$1048576,2,0),"")</f>
        <v/>
      </c>
      <c r="O1742" s="23" t="str">
        <f t="shared" ca="1" si="118"/>
        <v/>
      </c>
      <c r="P1742" t="str">
        <f t="shared" si="119"/>
        <v/>
      </c>
    </row>
    <row r="1743" spans="1:16" x14ac:dyDescent="0.3">
      <c r="A1743" t="s">
        <v>10852</v>
      </c>
      <c r="B1743" s="13" t="str">
        <f>IFERROR(VLOOKUP(A1743,'Base ATP'!$1:$1048576,3,0),"")</f>
        <v/>
      </c>
      <c r="C1743" s="28" t="str">
        <f>IFERROR(VLOOKUP(A1743,'Base ATP'!$1:$1048576,4,0),"")</f>
        <v/>
      </c>
      <c r="D1743">
        <v>6790000</v>
      </c>
      <c r="E1743" s="13">
        <v>5300000</v>
      </c>
      <c r="F1743" t="s">
        <v>5398</v>
      </c>
      <c r="G1743" s="13">
        <f>IFERROR(IF($F1743="ALTA",$D1743*1.03,
IF($F1743="MEDIA",$D1743*1,
IF($F1743="BAJA",$D1743*0.92,
IF($F1743="LIQUIDAR",_xlfn.XLOOKUP(A1743,Rotación!$A:$A,Rotación!$O:$O,0,0,-1),"")))),"")</f>
        <v>6246800</v>
      </c>
      <c r="H1743" s="13">
        <f>IFERROR(IF($F1743="ALTA",$D1743*1,
IF($F1743="MEDIA",$D1743*0.97,
IF($F1743="BAJA",$D1743*0.9,
IF($F1743="LIQUIDAR",_xlfn.XLOOKUP(A1743,Rotación!$A:$A,Rotación!$O:$O,0,0,-1),"")))),"")</f>
        <v>6111000</v>
      </c>
      <c r="I1743" s="13">
        <f>IFERROR(IF($F1743="ALTA",$D1743*0.97,
IF($F1743="MEDIA",$D1743*0.94,
IF($F1743="BAJA",$D1743*0.87,
IF($F1743="LIQUIDAR",_xlfn.XLOOKUP(A1743,Rotación!$A:$A,Rotación!$O:$O,0,0,-1),"")))),"")</f>
        <v>5907300</v>
      </c>
      <c r="J1743" s="13">
        <f>IFERROR(IF($F1743="ALTA",$D1743*0.94,
IF($F1743="MEDIA",$D1743*0.9,
IF($F1743="BAJA",$D1743*0.85,
IF($F1743="LIQUIDAR",_xlfn.XLOOKUP(A1743,Rotación!$A:$A,Rotación!$O:$O,0,0,-1),"")))),"")</f>
        <v>5771500</v>
      </c>
      <c r="K1743" s="13" t="str">
        <f>_xlfn.XLOOKUP(A1743,Rotación!$A:$A,Rotación!$P:$P,"",0,-1)</f>
        <v/>
      </c>
      <c r="L1743" s="25" t="e">
        <f t="shared" si="116"/>
        <v>#VALUE!</v>
      </c>
      <c r="M1743" s="26">
        <f t="shared" si="117"/>
        <v>0.78055964653902798</v>
      </c>
      <c r="N1743" s="22" t="str">
        <f>IFERROR(VLOOKUP(A1743,'Base ATR'!$1:$1048576,2,0),"")</f>
        <v/>
      </c>
      <c r="O1743" s="23" t="str">
        <f t="shared" ca="1" si="118"/>
        <v/>
      </c>
      <c r="P1743" t="str">
        <f t="shared" si="119"/>
        <v/>
      </c>
    </row>
    <row r="1744" spans="1:16" x14ac:dyDescent="0.3">
      <c r="A1744" t="s">
        <v>10853</v>
      </c>
      <c r="B1744" s="13" t="str">
        <f>IFERROR(VLOOKUP(A1744,'Base ATP'!$1:$1048576,3,0),"")</f>
        <v/>
      </c>
      <c r="C1744" s="28" t="str">
        <f>IFERROR(VLOOKUP(A1744,'Base ATP'!$1:$1048576,4,0),"")</f>
        <v/>
      </c>
      <c r="D1744">
        <v>14700000</v>
      </c>
      <c r="E1744" s="13">
        <v>12000000</v>
      </c>
      <c r="F1744" t="s">
        <v>4033</v>
      </c>
      <c r="G1744" s="13">
        <f>IFERROR(IF($F1744="ALTA",$D1744*1.03,
IF($F1744="MEDIA",$D1744*1,
IF($F1744="BAJA",$D1744*0.92,
IF($F1744="LIQUIDAR",_xlfn.XLOOKUP(A1744,Rotación!$A:$A,Rotación!$O:$O,0,0,-1),"")))),"")</f>
        <v>14700000</v>
      </c>
      <c r="H1744" s="13">
        <f>IFERROR(IF($F1744="ALTA",$D1744*1,
IF($F1744="MEDIA",$D1744*0.97,
IF($F1744="BAJA",$D1744*0.9,
IF($F1744="LIQUIDAR",_xlfn.XLOOKUP(A1744,Rotación!$A:$A,Rotación!$O:$O,0,0,-1),"")))),"")</f>
        <v>14259000</v>
      </c>
      <c r="I1744" s="13">
        <f>IFERROR(IF($F1744="ALTA",$D1744*0.97,
IF($F1744="MEDIA",$D1744*0.94,
IF($F1744="BAJA",$D1744*0.87,
IF($F1744="LIQUIDAR",_xlfn.XLOOKUP(A1744,Rotación!$A:$A,Rotación!$O:$O,0,0,-1),"")))),"")</f>
        <v>13818000</v>
      </c>
      <c r="J1744" s="13">
        <f>IFERROR(IF($F1744="ALTA",$D1744*0.94,
IF($F1744="MEDIA",$D1744*0.9,
IF($F1744="BAJA",$D1744*0.85,
IF($F1744="LIQUIDAR",_xlfn.XLOOKUP(A1744,Rotación!$A:$A,Rotación!$O:$O,0,0,-1),"")))),"")</f>
        <v>13230000</v>
      </c>
      <c r="K1744" s="13" t="str">
        <f>_xlfn.XLOOKUP(A1744,Rotación!$A:$A,Rotación!$P:$P,"",0,-1)</f>
        <v/>
      </c>
      <c r="L1744" s="25" t="e">
        <f t="shared" si="116"/>
        <v>#VALUE!</v>
      </c>
      <c r="M1744" s="26">
        <f t="shared" si="117"/>
        <v>0.81632653061224492</v>
      </c>
      <c r="N1744" s="22" t="str">
        <f>IFERROR(VLOOKUP(A1744,'Base ATR'!$1:$1048576,2,0),"")</f>
        <v/>
      </c>
      <c r="O1744" s="23" t="str">
        <f t="shared" ca="1" si="118"/>
        <v/>
      </c>
      <c r="P1744" t="str">
        <f t="shared" si="119"/>
        <v/>
      </c>
    </row>
    <row r="1745" spans="1:16" x14ac:dyDescent="0.3">
      <c r="A1745" t="s">
        <v>10854</v>
      </c>
      <c r="B1745" s="13" t="str">
        <f>IFERROR(VLOOKUP(A1745,'Base ATP'!$1:$1048576,3,0),"")</f>
        <v/>
      </c>
      <c r="C1745" s="28" t="str">
        <f>IFERROR(VLOOKUP(A1745,'Base ATP'!$1:$1048576,4,0),"")</f>
        <v/>
      </c>
      <c r="D1745">
        <v>7500000</v>
      </c>
      <c r="E1745" s="13">
        <v>6000000</v>
      </c>
      <c r="F1745" t="s">
        <v>4033</v>
      </c>
      <c r="G1745" s="13">
        <f>IFERROR(IF($F1745="ALTA",$D1745*1.03,
IF($F1745="MEDIA",$D1745*1,
IF($F1745="BAJA",$D1745*0.92,
IF($F1745="LIQUIDAR",_xlfn.XLOOKUP(A1745,Rotación!$A:$A,Rotación!$O:$O,0,0,-1),"")))),"")</f>
        <v>7500000</v>
      </c>
      <c r="H1745" s="13">
        <f>IFERROR(IF($F1745="ALTA",$D1745*1,
IF($F1745="MEDIA",$D1745*0.97,
IF($F1745="BAJA",$D1745*0.9,
IF($F1745="LIQUIDAR",_xlfn.XLOOKUP(A1745,Rotación!$A:$A,Rotación!$O:$O,0,0,-1),"")))),"")</f>
        <v>7275000</v>
      </c>
      <c r="I1745" s="13">
        <f>IFERROR(IF($F1745="ALTA",$D1745*0.97,
IF($F1745="MEDIA",$D1745*0.94,
IF($F1745="BAJA",$D1745*0.87,
IF($F1745="LIQUIDAR",_xlfn.XLOOKUP(A1745,Rotación!$A:$A,Rotación!$O:$O,0,0,-1),"")))),"")</f>
        <v>7050000</v>
      </c>
      <c r="J1745" s="13">
        <f>IFERROR(IF($F1745="ALTA",$D1745*0.94,
IF($F1745="MEDIA",$D1745*0.9,
IF($F1745="BAJA",$D1745*0.85,
IF($F1745="LIQUIDAR",_xlfn.XLOOKUP(A1745,Rotación!$A:$A,Rotación!$O:$O,0,0,-1),"")))),"")</f>
        <v>6750000</v>
      </c>
      <c r="K1745" s="13" t="str">
        <f>_xlfn.XLOOKUP(A1745,Rotación!$A:$A,Rotación!$P:$P,"",0,-1)</f>
        <v/>
      </c>
      <c r="L1745" s="25" t="e">
        <f t="shared" si="116"/>
        <v>#VALUE!</v>
      </c>
      <c r="M1745" s="26">
        <f t="shared" si="117"/>
        <v>0.8</v>
      </c>
      <c r="N1745" s="22" t="str">
        <f>IFERROR(VLOOKUP(A1745,'Base ATR'!$1:$1048576,2,0),"")</f>
        <v/>
      </c>
      <c r="O1745" s="23" t="str">
        <f t="shared" ca="1" si="118"/>
        <v/>
      </c>
      <c r="P1745" t="str">
        <f t="shared" si="119"/>
        <v/>
      </c>
    </row>
    <row r="1746" spans="1:16" x14ac:dyDescent="0.3">
      <c r="A1746" t="s">
        <v>10855</v>
      </c>
      <c r="B1746" s="13" t="str">
        <f>IFERROR(VLOOKUP(A1746,'Base ATP'!$1:$1048576,3,0),"")</f>
        <v/>
      </c>
      <c r="C1746" s="28" t="str">
        <f>IFERROR(VLOOKUP(A1746,'Base ATP'!$1:$1048576,4,0),"")</f>
        <v/>
      </c>
      <c r="D1746">
        <v>15600000</v>
      </c>
      <c r="E1746" s="13">
        <v>12500000</v>
      </c>
      <c r="F1746" t="s">
        <v>4033</v>
      </c>
      <c r="G1746" s="13">
        <f>IFERROR(IF($F1746="ALTA",$D1746*1.03,
IF($F1746="MEDIA",$D1746*1,
IF($F1746="BAJA",$D1746*0.92,
IF($F1746="LIQUIDAR",_xlfn.XLOOKUP(A1746,Rotación!$A:$A,Rotación!$O:$O,0,0,-1),"")))),"")</f>
        <v>15600000</v>
      </c>
      <c r="H1746" s="13">
        <f>IFERROR(IF($F1746="ALTA",$D1746*1,
IF($F1746="MEDIA",$D1746*0.97,
IF($F1746="BAJA",$D1746*0.9,
IF($F1746="LIQUIDAR",_xlfn.XLOOKUP(A1746,Rotación!$A:$A,Rotación!$O:$O,0,0,-1),"")))),"")</f>
        <v>15132000</v>
      </c>
      <c r="I1746" s="13">
        <f>IFERROR(IF($F1746="ALTA",$D1746*0.97,
IF($F1746="MEDIA",$D1746*0.94,
IF($F1746="BAJA",$D1746*0.87,
IF($F1746="LIQUIDAR",_xlfn.XLOOKUP(A1746,Rotación!$A:$A,Rotación!$O:$O,0,0,-1),"")))),"")</f>
        <v>14664000</v>
      </c>
      <c r="J1746" s="13">
        <f>IFERROR(IF($F1746="ALTA",$D1746*0.94,
IF($F1746="MEDIA",$D1746*0.9,
IF($F1746="BAJA",$D1746*0.85,
IF($F1746="LIQUIDAR",_xlfn.XLOOKUP(A1746,Rotación!$A:$A,Rotación!$O:$O,0,0,-1),"")))),"")</f>
        <v>14040000</v>
      </c>
      <c r="K1746" s="13" t="str">
        <f>_xlfn.XLOOKUP(A1746,Rotación!$A:$A,Rotación!$P:$P,"",0,-1)</f>
        <v/>
      </c>
      <c r="L1746" s="25" t="e">
        <f t="shared" si="116"/>
        <v>#VALUE!</v>
      </c>
      <c r="M1746" s="26">
        <f t="shared" si="117"/>
        <v>0.80128205128205132</v>
      </c>
      <c r="N1746" s="22" t="str">
        <f>IFERROR(VLOOKUP(A1746,'Base ATR'!$1:$1048576,2,0),"")</f>
        <v/>
      </c>
      <c r="O1746" s="23" t="str">
        <f t="shared" ca="1" si="118"/>
        <v/>
      </c>
      <c r="P1746" t="str">
        <f t="shared" si="119"/>
        <v/>
      </c>
    </row>
    <row r="1747" spans="1:16" x14ac:dyDescent="0.3">
      <c r="A1747" t="s">
        <v>9198</v>
      </c>
      <c r="B1747" s="13" t="str">
        <f>IFERROR(VLOOKUP(A1747,'Base ATP'!$1:$1048576,3,0),"")</f>
        <v>KIA</v>
      </c>
      <c r="C1747" s="28" t="str">
        <f>IFERROR(VLOOKUP(A1747,'Base ATP'!$1:$1048576,4,0),"")</f>
        <v>K3</v>
      </c>
      <c r="D1747">
        <v>17200000</v>
      </c>
      <c r="E1747" s="13">
        <v>14500000</v>
      </c>
      <c r="F1747" t="s">
        <v>4033</v>
      </c>
      <c r="G1747" s="13">
        <f>IFERROR(IF($F1747="ALTA",$D1747*1.03,
IF($F1747="MEDIA",$D1747*1,
IF($F1747="BAJA",$D1747*0.92,
IF($F1747="LIQUIDAR",_xlfn.XLOOKUP(A1747,Rotación!$A:$A,Rotación!$O:$O,0,0,-1),"")))),"")</f>
        <v>17200000</v>
      </c>
      <c r="H1747" s="13">
        <f>IFERROR(IF($F1747="ALTA",$D1747*1,
IF($F1747="MEDIA",$D1747*0.97,
IF($F1747="BAJA",$D1747*0.9,
IF($F1747="LIQUIDAR",_xlfn.XLOOKUP(A1747,Rotación!$A:$A,Rotación!$O:$O,0,0,-1),"")))),"")</f>
        <v>16684000</v>
      </c>
      <c r="I1747" s="13">
        <f>IFERROR(IF($F1747="ALTA",$D1747*0.97,
IF($F1747="MEDIA",$D1747*0.94,
IF($F1747="BAJA",$D1747*0.87,
IF($F1747="LIQUIDAR",_xlfn.XLOOKUP(A1747,Rotación!$A:$A,Rotación!$O:$O,0,0,-1),"")))),"")</f>
        <v>16168000</v>
      </c>
      <c r="J1747" s="13">
        <f>IFERROR(IF($F1747="ALTA",$D1747*0.94,
IF($F1747="MEDIA",$D1747*0.9,
IF($F1747="BAJA",$D1747*0.85,
IF($F1747="LIQUIDAR",_xlfn.XLOOKUP(A1747,Rotación!$A:$A,Rotación!$O:$O,0,0,-1),"")))),"")</f>
        <v>15480000</v>
      </c>
      <c r="K1747" s="13">
        <f>_xlfn.XLOOKUP(A1747,Rotación!$A:$A,Rotación!$P:$P,"",0,-1)</f>
        <v>18899160</v>
      </c>
      <c r="L1747" s="25">
        <f t="shared" si="116"/>
        <v>1699160</v>
      </c>
      <c r="M1747" s="26">
        <f t="shared" si="117"/>
        <v>0.84302325581395354</v>
      </c>
      <c r="N1747" s="22" t="str">
        <f>IFERROR(VLOOKUP(A1747,'Base ATR'!$1:$1048576,2,0),"")</f>
        <v/>
      </c>
      <c r="O1747" s="23" t="str">
        <f t="shared" ca="1" si="118"/>
        <v/>
      </c>
      <c r="P1747" t="str">
        <f t="shared" si="119"/>
        <v/>
      </c>
    </row>
    <row r="1748" spans="1:16" x14ac:dyDescent="0.3">
      <c r="A1748" t="s">
        <v>10456</v>
      </c>
      <c r="B1748" s="13" t="str">
        <f>IFERROR(VLOOKUP(A1748,'Base ATP'!$1:$1048576,3,0),"")</f>
        <v>KIA</v>
      </c>
      <c r="C1748" s="28" t="str">
        <f>IFERROR(VLOOKUP(A1748,'Base ATP'!$1:$1048576,4,0),"")</f>
        <v>NUEVO SORENTO</v>
      </c>
      <c r="D1748">
        <v>33500000</v>
      </c>
      <c r="E1748" s="13">
        <v>26500000</v>
      </c>
      <c r="F1748" t="s">
        <v>4033</v>
      </c>
      <c r="G1748" s="13">
        <f>IFERROR(IF($F1748="ALTA",$D1748*1.03,
IF($F1748="MEDIA",$D1748*1,
IF($F1748="BAJA",$D1748*0.92,
IF($F1748="LIQUIDAR",_xlfn.XLOOKUP(A1748,Rotación!$A:$A,Rotación!$O:$O,0,0,-1),"")))),"")</f>
        <v>33500000</v>
      </c>
      <c r="H1748" s="13">
        <f>IFERROR(IF($F1748="ALTA",$D1748*1,
IF($F1748="MEDIA",$D1748*0.97,
IF($F1748="BAJA",$D1748*0.9,
IF($F1748="LIQUIDAR",_xlfn.XLOOKUP(A1748,Rotación!$A:$A,Rotación!$O:$O,0,0,-1),"")))),"")</f>
        <v>32495000</v>
      </c>
      <c r="I1748" s="13">
        <f>IFERROR(IF($F1748="ALTA",$D1748*0.97,
IF($F1748="MEDIA",$D1748*0.94,
IF($F1748="BAJA",$D1748*0.87,
IF($F1748="LIQUIDAR",_xlfn.XLOOKUP(A1748,Rotación!$A:$A,Rotación!$O:$O,0,0,-1),"")))),"")</f>
        <v>31490000</v>
      </c>
      <c r="J1748" s="13">
        <f>IFERROR(IF($F1748="ALTA",$D1748*0.94,
IF($F1748="MEDIA",$D1748*0.9,
IF($F1748="BAJA",$D1748*0.85,
IF($F1748="LIQUIDAR",_xlfn.XLOOKUP(A1748,Rotación!$A:$A,Rotación!$O:$O,0,0,-1),"")))),"")</f>
        <v>30150000</v>
      </c>
      <c r="K1748" s="13" t="str">
        <f>_xlfn.XLOOKUP(A1748,Rotación!$A:$A,Rotación!$P:$P,"",0,-1)</f>
        <v/>
      </c>
      <c r="L1748" s="25" t="e">
        <f t="shared" si="116"/>
        <v>#VALUE!</v>
      </c>
      <c r="M1748" s="26">
        <f t="shared" si="117"/>
        <v>0.79104477611940294</v>
      </c>
      <c r="N1748" s="22" t="str">
        <f>IFERROR(VLOOKUP(A1748,'Base ATR'!$1:$1048576,2,0),"")</f>
        <v/>
      </c>
      <c r="O1748" s="23" t="str">
        <f t="shared" ca="1" si="118"/>
        <v/>
      </c>
      <c r="P1748" t="str">
        <f t="shared" si="119"/>
        <v/>
      </c>
    </row>
    <row r="1749" spans="1:16" x14ac:dyDescent="0.3">
      <c r="A1749" t="s">
        <v>10856</v>
      </c>
      <c r="B1749" s="13" t="str">
        <f>IFERROR(VLOOKUP(A1749,'Base ATP'!$1:$1048576,3,0),"")</f>
        <v/>
      </c>
      <c r="C1749" s="28" t="str">
        <f>IFERROR(VLOOKUP(A1749,'Base ATP'!$1:$1048576,4,0),"")</f>
        <v/>
      </c>
      <c r="D1749">
        <v>6500000</v>
      </c>
      <c r="E1749" s="13">
        <v>5200000</v>
      </c>
      <c r="F1749" t="s">
        <v>4033</v>
      </c>
      <c r="G1749" s="13">
        <f>IFERROR(IF($F1749="ALTA",$D1749*1.03,
IF($F1749="MEDIA",$D1749*1,
IF($F1749="BAJA",$D1749*0.92,
IF($F1749="LIQUIDAR",_xlfn.XLOOKUP(A1749,Rotación!$A:$A,Rotación!$O:$O,0,0,-1),"")))),"")</f>
        <v>6500000</v>
      </c>
      <c r="H1749" s="13">
        <f>IFERROR(IF($F1749="ALTA",$D1749*1,
IF($F1749="MEDIA",$D1749*0.97,
IF($F1749="BAJA",$D1749*0.9,
IF($F1749="LIQUIDAR",_xlfn.XLOOKUP(A1749,Rotación!$A:$A,Rotación!$O:$O,0,0,-1),"")))),"")</f>
        <v>6305000</v>
      </c>
      <c r="I1749" s="13">
        <f>IFERROR(IF($F1749="ALTA",$D1749*0.97,
IF($F1749="MEDIA",$D1749*0.94,
IF($F1749="BAJA",$D1749*0.87,
IF($F1749="LIQUIDAR",_xlfn.XLOOKUP(A1749,Rotación!$A:$A,Rotación!$O:$O,0,0,-1),"")))),"")</f>
        <v>6110000</v>
      </c>
      <c r="J1749" s="13">
        <f>IFERROR(IF($F1749="ALTA",$D1749*0.94,
IF($F1749="MEDIA",$D1749*0.9,
IF($F1749="BAJA",$D1749*0.85,
IF($F1749="LIQUIDAR",_xlfn.XLOOKUP(A1749,Rotación!$A:$A,Rotación!$O:$O,0,0,-1),"")))),"")</f>
        <v>5850000</v>
      </c>
      <c r="K1749" s="13" t="str">
        <f>_xlfn.XLOOKUP(A1749,Rotación!$A:$A,Rotación!$P:$P,"",0,-1)</f>
        <v/>
      </c>
      <c r="L1749" s="25" t="e">
        <f t="shared" si="116"/>
        <v>#VALUE!</v>
      </c>
      <c r="M1749" s="26">
        <f t="shared" si="117"/>
        <v>0.8</v>
      </c>
      <c r="N1749" s="22" t="str">
        <f>IFERROR(VLOOKUP(A1749,'Base ATR'!$1:$1048576,2,0),"")</f>
        <v/>
      </c>
      <c r="O1749" s="23" t="str">
        <f t="shared" ca="1" si="118"/>
        <v/>
      </c>
      <c r="P1749" t="str">
        <f t="shared" si="119"/>
        <v/>
      </c>
    </row>
    <row r="1750" spans="1:16" x14ac:dyDescent="0.3">
      <c r="A1750" t="s">
        <v>10857</v>
      </c>
      <c r="B1750" s="13" t="str">
        <f>IFERROR(VLOOKUP(A1750,'Base ATP'!$1:$1048576,3,0),"")</f>
        <v/>
      </c>
      <c r="C1750" s="28" t="str">
        <f>IFERROR(VLOOKUP(A1750,'Base ATP'!$1:$1048576,4,0),"")</f>
        <v/>
      </c>
      <c r="D1750">
        <v>11400000</v>
      </c>
      <c r="E1750" s="13">
        <v>9000000</v>
      </c>
      <c r="F1750" t="s">
        <v>4033</v>
      </c>
      <c r="G1750" s="13">
        <f>IFERROR(IF($F1750="ALTA",$D1750*1.03,
IF($F1750="MEDIA",$D1750*1,
IF($F1750="BAJA",$D1750*0.92,
IF($F1750="LIQUIDAR",_xlfn.XLOOKUP(A1750,Rotación!$A:$A,Rotación!$O:$O,0,0,-1),"")))),"")</f>
        <v>11400000</v>
      </c>
      <c r="H1750" s="13">
        <f>IFERROR(IF($F1750="ALTA",$D1750*1,
IF($F1750="MEDIA",$D1750*0.97,
IF($F1750="BAJA",$D1750*0.9,
IF($F1750="LIQUIDAR",_xlfn.XLOOKUP(A1750,Rotación!$A:$A,Rotación!$O:$O,0,0,-1),"")))),"")</f>
        <v>11058000</v>
      </c>
      <c r="I1750" s="13">
        <f>IFERROR(IF($F1750="ALTA",$D1750*0.97,
IF($F1750="MEDIA",$D1750*0.94,
IF($F1750="BAJA",$D1750*0.87,
IF($F1750="LIQUIDAR",_xlfn.XLOOKUP(A1750,Rotación!$A:$A,Rotación!$O:$O,0,0,-1),"")))),"")</f>
        <v>10716000</v>
      </c>
      <c r="J1750" s="13">
        <f>IFERROR(IF($F1750="ALTA",$D1750*0.94,
IF($F1750="MEDIA",$D1750*0.9,
IF($F1750="BAJA",$D1750*0.85,
IF($F1750="LIQUIDAR",_xlfn.XLOOKUP(A1750,Rotación!$A:$A,Rotación!$O:$O,0,0,-1),"")))),"")</f>
        <v>10260000</v>
      </c>
      <c r="K1750" s="13" t="str">
        <f>_xlfn.XLOOKUP(A1750,Rotación!$A:$A,Rotación!$P:$P,"",0,-1)</f>
        <v/>
      </c>
      <c r="L1750" s="25" t="e">
        <f t="shared" si="116"/>
        <v>#VALUE!</v>
      </c>
      <c r="M1750" s="26">
        <f t="shared" si="117"/>
        <v>0.78947368421052633</v>
      </c>
      <c r="N1750" s="22" t="str">
        <f>IFERROR(VLOOKUP(A1750,'Base ATR'!$1:$1048576,2,0),"")</f>
        <v/>
      </c>
      <c r="O1750" s="23" t="str">
        <f t="shared" ca="1" si="118"/>
        <v/>
      </c>
      <c r="P1750" t="str">
        <f t="shared" si="119"/>
        <v/>
      </c>
    </row>
    <row r="1751" spans="1:16" x14ac:dyDescent="0.3">
      <c r="A1751" t="s">
        <v>10858</v>
      </c>
      <c r="B1751" s="13" t="str">
        <f>IFERROR(VLOOKUP(A1751,'Base ATP'!$1:$1048576,3,0),"")</f>
        <v/>
      </c>
      <c r="C1751" s="28" t="str">
        <f>IFERROR(VLOOKUP(A1751,'Base ATP'!$1:$1048576,4,0),"")</f>
        <v/>
      </c>
      <c r="D1751">
        <v>9500000</v>
      </c>
      <c r="E1751" s="13">
        <v>7700000</v>
      </c>
      <c r="F1751" t="s">
        <v>4033</v>
      </c>
      <c r="G1751" s="13">
        <f>IFERROR(IF($F1751="ALTA",$D1751*1.03,
IF($F1751="MEDIA",$D1751*1,
IF($F1751="BAJA",$D1751*0.92,
IF($F1751="LIQUIDAR",_xlfn.XLOOKUP(A1751,Rotación!$A:$A,Rotación!$O:$O,0,0,-1),"")))),"")</f>
        <v>9500000</v>
      </c>
      <c r="H1751" s="13">
        <f>IFERROR(IF($F1751="ALTA",$D1751*1,
IF($F1751="MEDIA",$D1751*0.97,
IF($F1751="BAJA",$D1751*0.9,
IF($F1751="LIQUIDAR",_xlfn.XLOOKUP(A1751,Rotación!$A:$A,Rotación!$O:$O,0,0,-1),"")))),"")</f>
        <v>9215000</v>
      </c>
      <c r="I1751" s="13">
        <f>IFERROR(IF($F1751="ALTA",$D1751*0.97,
IF($F1751="MEDIA",$D1751*0.94,
IF($F1751="BAJA",$D1751*0.87,
IF($F1751="LIQUIDAR",_xlfn.XLOOKUP(A1751,Rotación!$A:$A,Rotación!$O:$O,0,0,-1),"")))),"")</f>
        <v>8930000</v>
      </c>
      <c r="J1751" s="13">
        <f>IFERROR(IF($F1751="ALTA",$D1751*0.94,
IF($F1751="MEDIA",$D1751*0.9,
IF($F1751="BAJA",$D1751*0.85,
IF($F1751="LIQUIDAR",_xlfn.XLOOKUP(A1751,Rotación!$A:$A,Rotación!$O:$O,0,0,-1),"")))),"")</f>
        <v>8550000</v>
      </c>
      <c r="K1751" s="13" t="str">
        <f>_xlfn.XLOOKUP(A1751,Rotación!$A:$A,Rotación!$P:$P,"",0,-1)</f>
        <v/>
      </c>
      <c r="L1751" s="25" t="e">
        <f t="shared" si="116"/>
        <v>#VALUE!</v>
      </c>
      <c r="M1751" s="26">
        <f t="shared" si="117"/>
        <v>0.81052631578947365</v>
      </c>
      <c r="N1751" s="22" t="str">
        <f>IFERROR(VLOOKUP(A1751,'Base ATR'!$1:$1048576,2,0),"")</f>
        <v/>
      </c>
      <c r="O1751" s="23" t="str">
        <f t="shared" ca="1" si="118"/>
        <v/>
      </c>
      <c r="P1751" t="str">
        <f t="shared" si="119"/>
        <v/>
      </c>
    </row>
    <row r="1752" spans="1:16" x14ac:dyDescent="0.3">
      <c r="A1752" t="s">
        <v>10859</v>
      </c>
      <c r="B1752" s="13" t="str">
        <f>IFERROR(VLOOKUP(A1752,'Base ATP'!$1:$1048576,3,0),"")</f>
        <v/>
      </c>
      <c r="C1752" s="28" t="str">
        <f>IFERROR(VLOOKUP(A1752,'Base ATP'!$1:$1048576,4,0),"")</f>
        <v/>
      </c>
      <c r="D1752">
        <v>8200000</v>
      </c>
      <c r="E1752" s="13">
        <v>6800000</v>
      </c>
      <c r="F1752" t="s">
        <v>4033</v>
      </c>
      <c r="G1752" s="13">
        <f>IFERROR(IF($F1752="ALTA",$D1752*1.03,
IF($F1752="MEDIA",$D1752*1,
IF($F1752="BAJA",$D1752*0.92,
IF($F1752="LIQUIDAR",_xlfn.XLOOKUP(A1752,Rotación!$A:$A,Rotación!$O:$O,0,0,-1),"")))),"")</f>
        <v>8200000</v>
      </c>
      <c r="H1752" s="13">
        <f>IFERROR(IF($F1752="ALTA",$D1752*1,
IF($F1752="MEDIA",$D1752*0.97,
IF($F1752="BAJA",$D1752*0.9,
IF($F1752="LIQUIDAR",_xlfn.XLOOKUP(A1752,Rotación!$A:$A,Rotación!$O:$O,0,0,-1),"")))),"")</f>
        <v>7954000</v>
      </c>
      <c r="I1752" s="13">
        <f>IFERROR(IF($F1752="ALTA",$D1752*0.97,
IF($F1752="MEDIA",$D1752*0.94,
IF($F1752="BAJA",$D1752*0.87,
IF($F1752="LIQUIDAR",_xlfn.XLOOKUP(A1752,Rotación!$A:$A,Rotación!$O:$O,0,0,-1),"")))),"")</f>
        <v>7708000</v>
      </c>
      <c r="J1752" s="13">
        <f>IFERROR(IF($F1752="ALTA",$D1752*0.94,
IF($F1752="MEDIA",$D1752*0.9,
IF($F1752="BAJA",$D1752*0.85,
IF($F1752="LIQUIDAR",_xlfn.XLOOKUP(A1752,Rotación!$A:$A,Rotación!$O:$O,0,0,-1),"")))),"")</f>
        <v>7380000</v>
      </c>
      <c r="K1752" s="13" t="str">
        <f>_xlfn.XLOOKUP(A1752,Rotación!$A:$A,Rotación!$P:$P,"",0,-1)</f>
        <v/>
      </c>
      <c r="L1752" s="25" t="e">
        <f t="shared" si="116"/>
        <v>#VALUE!</v>
      </c>
      <c r="M1752" s="26">
        <f t="shared" si="117"/>
        <v>0.82926829268292679</v>
      </c>
      <c r="N1752" s="22" t="str">
        <f>IFERROR(VLOOKUP(A1752,'Base ATR'!$1:$1048576,2,0),"")</f>
        <v/>
      </c>
      <c r="O1752" s="23" t="str">
        <f t="shared" ca="1" si="118"/>
        <v/>
      </c>
      <c r="P1752" t="str">
        <f t="shared" si="119"/>
        <v/>
      </c>
    </row>
    <row r="1753" spans="1:16" x14ac:dyDescent="0.3">
      <c r="A1753" t="s">
        <v>10725</v>
      </c>
      <c r="B1753" s="13" t="str">
        <f>IFERROR(VLOOKUP(A1753,'Base ATP'!$1:$1048576,3,0),"")</f>
        <v/>
      </c>
      <c r="C1753" s="28" t="str">
        <f>IFERROR(VLOOKUP(A1753,'Base ATP'!$1:$1048576,4,0),"")</f>
        <v/>
      </c>
      <c r="D1753">
        <v>9900000</v>
      </c>
      <c r="E1753" s="13">
        <v>8100000</v>
      </c>
      <c r="F1753" t="s">
        <v>4033</v>
      </c>
      <c r="G1753" s="13">
        <f>IFERROR(IF($F1753="ALTA",$D1753*1.03,
IF($F1753="MEDIA",$D1753*1,
IF($F1753="BAJA",$D1753*0.92,
IF($F1753="LIQUIDAR",_xlfn.XLOOKUP(A1753,Rotación!$A:$A,Rotación!$O:$O,0,0,-1),"")))),"")</f>
        <v>9900000</v>
      </c>
      <c r="H1753" s="13">
        <f>IFERROR(IF($F1753="ALTA",$D1753*1,
IF($F1753="MEDIA",$D1753*0.97,
IF($F1753="BAJA",$D1753*0.9,
IF($F1753="LIQUIDAR",_xlfn.XLOOKUP(A1753,Rotación!$A:$A,Rotación!$O:$O,0,0,-1),"")))),"")</f>
        <v>9603000</v>
      </c>
      <c r="I1753" s="13">
        <f>IFERROR(IF($F1753="ALTA",$D1753*0.97,
IF($F1753="MEDIA",$D1753*0.94,
IF($F1753="BAJA",$D1753*0.87,
IF($F1753="LIQUIDAR",_xlfn.XLOOKUP(A1753,Rotación!$A:$A,Rotación!$O:$O,0,0,-1),"")))),"")</f>
        <v>9306000</v>
      </c>
      <c r="J1753" s="13">
        <f>IFERROR(IF($F1753="ALTA",$D1753*0.94,
IF($F1753="MEDIA",$D1753*0.9,
IF($F1753="BAJA",$D1753*0.85,
IF($F1753="LIQUIDAR",_xlfn.XLOOKUP(A1753,Rotación!$A:$A,Rotación!$O:$O,0,0,-1),"")))),"")</f>
        <v>8910000</v>
      </c>
      <c r="K1753" s="13">
        <f>_xlfn.XLOOKUP(A1753,Rotación!$A:$A,Rotación!$P:$P,"",0,-1)</f>
        <v>9890000</v>
      </c>
      <c r="L1753" s="25">
        <f t="shared" si="116"/>
        <v>-10000</v>
      </c>
      <c r="M1753" s="26">
        <f t="shared" si="117"/>
        <v>0.81818181818181823</v>
      </c>
      <c r="N1753" s="22" t="str">
        <f>IFERROR(VLOOKUP(A1753,'Base ATR'!$1:$1048576,2,0),"")</f>
        <v/>
      </c>
      <c r="O1753" s="23" t="str">
        <f t="shared" ca="1" si="118"/>
        <v/>
      </c>
      <c r="P1753" t="str">
        <f t="shared" si="119"/>
        <v/>
      </c>
    </row>
    <row r="1754" spans="1:16" x14ac:dyDescent="0.3">
      <c r="A1754" t="s">
        <v>10860</v>
      </c>
      <c r="B1754" s="13" t="str">
        <f>IFERROR(VLOOKUP(A1754,'Base ATP'!$1:$1048576,3,0),"")</f>
        <v/>
      </c>
      <c r="C1754" s="28" t="str">
        <f>IFERROR(VLOOKUP(A1754,'Base ATP'!$1:$1048576,4,0),"")</f>
        <v/>
      </c>
      <c r="D1754">
        <v>17600000</v>
      </c>
      <c r="E1754" s="13">
        <v>14000000</v>
      </c>
      <c r="F1754" t="s">
        <v>4033</v>
      </c>
      <c r="G1754" s="13">
        <f>IFERROR(IF($F1754="ALTA",$D1754*1.03,
IF($F1754="MEDIA",$D1754*1,
IF($F1754="BAJA",$D1754*0.92,
IF($F1754="LIQUIDAR",_xlfn.XLOOKUP(A1754,Rotación!$A:$A,Rotación!$O:$O,0,0,-1),"")))),"")</f>
        <v>17600000</v>
      </c>
      <c r="H1754" s="13">
        <f>IFERROR(IF($F1754="ALTA",$D1754*1,
IF($F1754="MEDIA",$D1754*0.97,
IF($F1754="BAJA",$D1754*0.9,
IF($F1754="LIQUIDAR",_xlfn.XLOOKUP(A1754,Rotación!$A:$A,Rotación!$O:$O,0,0,-1),"")))),"")</f>
        <v>17072000</v>
      </c>
      <c r="I1754" s="13">
        <f>IFERROR(IF($F1754="ALTA",$D1754*0.97,
IF($F1754="MEDIA",$D1754*0.94,
IF($F1754="BAJA",$D1754*0.87,
IF($F1754="LIQUIDAR",_xlfn.XLOOKUP(A1754,Rotación!$A:$A,Rotación!$O:$O,0,0,-1),"")))),"")</f>
        <v>16543999.999999998</v>
      </c>
      <c r="J1754" s="13">
        <f>IFERROR(IF($F1754="ALTA",$D1754*0.94,
IF($F1754="MEDIA",$D1754*0.9,
IF($F1754="BAJA",$D1754*0.85,
IF($F1754="LIQUIDAR",_xlfn.XLOOKUP(A1754,Rotación!$A:$A,Rotación!$O:$O,0,0,-1),"")))),"")</f>
        <v>15840000</v>
      </c>
      <c r="K1754" s="13" t="str">
        <f>_xlfn.XLOOKUP(A1754,Rotación!$A:$A,Rotación!$P:$P,"",0,-1)</f>
        <v/>
      </c>
      <c r="L1754" s="25" t="e">
        <f t="shared" si="116"/>
        <v>#VALUE!</v>
      </c>
      <c r="M1754" s="26">
        <f t="shared" si="117"/>
        <v>0.79545454545454541</v>
      </c>
      <c r="N1754" s="22" t="str">
        <f>IFERROR(VLOOKUP(A1754,'Base ATR'!$1:$1048576,2,0),"")</f>
        <v/>
      </c>
      <c r="O1754" s="23" t="str">
        <f t="shared" ca="1" si="118"/>
        <v/>
      </c>
      <c r="P1754" t="str">
        <f t="shared" si="119"/>
        <v/>
      </c>
    </row>
    <row r="1755" spans="1:16" x14ac:dyDescent="0.3">
      <c r="A1755" t="s">
        <v>2293</v>
      </c>
      <c r="B1755" s="13" t="str">
        <f>IFERROR(VLOOKUP(A1755,'Base ATP'!$1:$1048576,3,0),"")</f>
        <v/>
      </c>
      <c r="C1755" s="28" t="str">
        <f>IFERROR(VLOOKUP(A1755,'Base ATP'!$1:$1048576,4,0),"")</f>
        <v/>
      </c>
      <c r="D1755">
        <v>13900000</v>
      </c>
      <c r="E1755" s="13">
        <v>11000000</v>
      </c>
      <c r="F1755" t="s">
        <v>4033</v>
      </c>
      <c r="G1755" s="13">
        <f>IFERROR(IF($F1755="ALTA",$D1755*1.03,
IF($F1755="MEDIA",$D1755*1,
IF($F1755="BAJA",$D1755*0.92,
IF($F1755="LIQUIDAR",_xlfn.XLOOKUP(A1755,Rotación!$A:$A,Rotación!$O:$O,0,0,-1),"")))),"")</f>
        <v>13900000</v>
      </c>
      <c r="H1755" s="13">
        <f>IFERROR(IF($F1755="ALTA",$D1755*1,
IF($F1755="MEDIA",$D1755*0.97,
IF($F1755="BAJA",$D1755*0.9,
IF($F1755="LIQUIDAR",_xlfn.XLOOKUP(A1755,Rotación!$A:$A,Rotación!$O:$O,0,0,-1),"")))),"")</f>
        <v>13483000</v>
      </c>
      <c r="I1755" s="13">
        <f>IFERROR(IF($F1755="ALTA",$D1755*0.97,
IF($F1755="MEDIA",$D1755*0.94,
IF($F1755="BAJA",$D1755*0.87,
IF($F1755="LIQUIDAR",_xlfn.XLOOKUP(A1755,Rotación!$A:$A,Rotación!$O:$O,0,0,-1),"")))),"")</f>
        <v>13066000</v>
      </c>
      <c r="J1755" s="13">
        <f>IFERROR(IF($F1755="ALTA",$D1755*0.94,
IF($F1755="MEDIA",$D1755*0.9,
IF($F1755="BAJA",$D1755*0.85,
IF($F1755="LIQUIDAR",_xlfn.XLOOKUP(A1755,Rotación!$A:$A,Rotación!$O:$O,0,0,-1),"")))),"")</f>
        <v>12510000</v>
      </c>
      <c r="K1755" s="13" t="str">
        <f>_xlfn.XLOOKUP(A1755,Rotación!$A:$A,Rotación!$P:$P,"",0,-1)</f>
        <v/>
      </c>
      <c r="L1755" s="25" t="e">
        <f t="shared" si="116"/>
        <v>#VALUE!</v>
      </c>
      <c r="M1755" s="26">
        <f t="shared" si="117"/>
        <v>0.79136690647482011</v>
      </c>
      <c r="N1755" s="22">
        <f>IFERROR(VLOOKUP(A1755,'Base ATR'!$1:$1048576,2,0),"")</f>
        <v>44855.759027777778</v>
      </c>
      <c r="O1755" s="23">
        <f t="shared" ca="1" si="118"/>
        <v>1370.2409722222219</v>
      </c>
      <c r="P1755" t="str">
        <f t="shared" si="119"/>
        <v>SOBRE MERCADO</v>
      </c>
    </row>
    <row r="1756" spans="1:16" x14ac:dyDescent="0.3">
      <c r="A1756" t="s">
        <v>10861</v>
      </c>
      <c r="B1756" s="13" t="str">
        <f>IFERROR(VLOOKUP(A1756,'Base ATP'!$1:$1048576,3,0),"")</f>
        <v/>
      </c>
      <c r="C1756" s="28" t="str">
        <f>IFERROR(VLOOKUP(A1756,'Base ATP'!$1:$1048576,4,0),"")</f>
        <v/>
      </c>
      <c r="D1756">
        <v>5750000</v>
      </c>
      <c r="E1756" s="13">
        <v>4500000</v>
      </c>
      <c r="F1756" t="s">
        <v>4033</v>
      </c>
      <c r="G1756" s="13">
        <f>IFERROR(IF($F1756="ALTA",$D1756*1.03,
IF($F1756="MEDIA",$D1756*1,
IF($F1756="BAJA",$D1756*0.92,
IF($F1756="LIQUIDAR",_xlfn.XLOOKUP(A1756,Rotación!$A:$A,Rotación!$O:$O,0,0,-1),"")))),"")</f>
        <v>5750000</v>
      </c>
      <c r="H1756" s="13">
        <f>IFERROR(IF($F1756="ALTA",$D1756*1,
IF($F1756="MEDIA",$D1756*0.97,
IF($F1756="BAJA",$D1756*0.9,
IF($F1756="LIQUIDAR",_xlfn.XLOOKUP(A1756,Rotación!$A:$A,Rotación!$O:$O,0,0,-1),"")))),"")</f>
        <v>5577500</v>
      </c>
      <c r="I1756" s="13">
        <f>IFERROR(IF($F1756="ALTA",$D1756*0.97,
IF($F1756="MEDIA",$D1756*0.94,
IF($F1756="BAJA",$D1756*0.87,
IF($F1756="LIQUIDAR",_xlfn.XLOOKUP(A1756,Rotación!$A:$A,Rotación!$O:$O,0,0,-1),"")))),"")</f>
        <v>5405000</v>
      </c>
      <c r="J1756" s="13">
        <f>IFERROR(IF($F1756="ALTA",$D1756*0.94,
IF($F1756="MEDIA",$D1756*0.9,
IF($F1756="BAJA",$D1756*0.85,
IF($F1756="LIQUIDAR",_xlfn.XLOOKUP(A1756,Rotación!$A:$A,Rotación!$O:$O,0,0,-1),"")))),"")</f>
        <v>5175000</v>
      </c>
      <c r="K1756" s="13" t="str">
        <f>_xlfn.XLOOKUP(A1756,Rotación!$A:$A,Rotación!$P:$P,"",0,-1)</f>
        <v/>
      </c>
      <c r="L1756" s="25" t="e">
        <f t="shared" si="116"/>
        <v>#VALUE!</v>
      </c>
      <c r="M1756" s="26">
        <f t="shared" si="117"/>
        <v>0.78260869565217395</v>
      </c>
      <c r="N1756" s="22" t="str">
        <f>IFERROR(VLOOKUP(A1756,'Base ATR'!$1:$1048576,2,0),"")</f>
        <v/>
      </c>
      <c r="O1756" s="23" t="str">
        <f t="shared" ca="1" si="118"/>
        <v/>
      </c>
      <c r="P1756" t="str">
        <f t="shared" si="119"/>
        <v/>
      </c>
    </row>
    <row r="1757" spans="1:16" x14ac:dyDescent="0.3">
      <c r="A1757" t="s">
        <v>2213</v>
      </c>
      <c r="B1757" s="13" t="str">
        <f>IFERROR(VLOOKUP(A1757,'Base ATP'!$1:$1048576,3,0),"")</f>
        <v/>
      </c>
      <c r="C1757" s="28" t="str">
        <f>IFERROR(VLOOKUP(A1757,'Base ATP'!$1:$1048576,4,0),"")</f>
        <v/>
      </c>
      <c r="D1757">
        <v>9000000</v>
      </c>
      <c r="E1757" s="13">
        <v>7350000</v>
      </c>
      <c r="F1757" t="s">
        <v>4033</v>
      </c>
      <c r="G1757" s="13">
        <f>IFERROR(IF($F1757="ALTA",$D1757*1.03,
IF($F1757="MEDIA",$D1757*1,
IF($F1757="BAJA",$D1757*0.92,
IF($F1757="LIQUIDAR",_xlfn.XLOOKUP(A1757,Rotación!$A:$A,Rotación!$O:$O,0,0,-1),"")))),"")</f>
        <v>9000000</v>
      </c>
      <c r="H1757" s="13">
        <f>IFERROR(IF($F1757="ALTA",$D1757*1,
IF($F1757="MEDIA",$D1757*0.97,
IF($F1757="BAJA",$D1757*0.9,
IF($F1757="LIQUIDAR",_xlfn.XLOOKUP(A1757,Rotación!$A:$A,Rotación!$O:$O,0,0,-1),"")))),"")</f>
        <v>8730000</v>
      </c>
      <c r="I1757" s="13">
        <f>IFERROR(IF($F1757="ALTA",$D1757*0.97,
IF($F1757="MEDIA",$D1757*0.94,
IF($F1757="BAJA",$D1757*0.87,
IF($F1757="LIQUIDAR",_xlfn.XLOOKUP(A1757,Rotación!$A:$A,Rotación!$O:$O,0,0,-1),"")))),"")</f>
        <v>8460000</v>
      </c>
      <c r="J1757" s="13">
        <f>IFERROR(IF($F1757="ALTA",$D1757*0.94,
IF($F1757="MEDIA",$D1757*0.9,
IF($F1757="BAJA",$D1757*0.85,
IF($F1757="LIQUIDAR",_xlfn.XLOOKUP(A1757,Rotación!$A:$A,Rotación!$O:$O,0,0,-1),"")))),"")</f>
        <v>8100000</v>
      </c>
      <c r="K1757" s="13" t="str">
        <f>_xlfn.XLOOKUP(A1757,Rotación!$A:$A,Rotación!$P:$P,"",0,-1)</f>
        <v/>
      </c>
      <c r="L1757" s="25" t="e">
        <f t="shared" si="116"/>
        <v>#VALUE!</v>
      </c>
      <c r="M1757" s="26">
        <f t="shared" si="117"/>
        <v>0.81666666666666665</v>
      </c>
      <c r="N1757" s="22">
        <f>IFERROR(VLOOKUP(A1757,'Base ATR'!$1:$1048576,2,0),"")</f>
        <v>44922.5625</v>
      </c>
      <c r="O1757" s="23">
        <f t="shared" ca="1" si="118"/>
        <v>1303.4375</v>
      </c>
      <c r="P1757" t="str">
        <f t="shared" si="119"/>
        <v>SOBRE MERCADO</v>
      </c>
    </row>
    <row r="1758" spans="1:16" x14ac:dyDescent="0.3">
      <c r="A1758" t="s">
        <v>10403</v>
      </c>
      <c r="B1758" s="13" t="str">
        <f>IFERROR(VLOOKUP(A1758,'Base ATP'!$1:$1048576,3,0),"")</f>
        <v>NISSAN</v>
      </c>
      <c r="C1758" s="28" t="str">
        <f>IFERROR(VLOOKUP(A1758,'Base ATP'!$1:$1048576,4,0),"")</f>
        <v>NAVARA</v>
      </c>
      <c r="D1758">
        <v>17900000</v>
      </c>
      <c r="E1758" s="13">
        <v>14500000</v>
      </c>
      <c r="F1758" t="s">
        <v>5398</v>
      </c>
      <c r="G1758" s="13">
        <f>IFERROR(IF($F1758="ALTA",$D1758*1.03,
IF($F1758="MEDIA",$D1758*1,
IF($F1758="BAJA",$D1758*0.92,
IF($F1758="LIQUIDAR",_xlfn.XLOOKUP(A1758,Rotación!$A:$A,Rotación!$O:$O,0,0,-1),"")))),"")</f>
        <v>16468000</v>
      </c>
      <c r="H1758" s="13">
        <f>IFERROR(IF($F1758="ALTA",$D1758*1,
IF($F1758="MEDIA",$D1758*0.97,
IF($F1758="BAJA",$D1758*0.9,
IF($F1758="LIQUIDAR",_xlfn.XLOOKUP(A1758,Rotación!$A:$A,Rotación!$O:$O,0,0,-1),"")))),"")</f>
        <v>16110000</v>
      </c>
      <c r="I1758" s="13">
        <f>IFERROR(IF($F1758="ALTA",$D1758*0.97,
IF($F1758="MEDIA",$D1758*0.94,
IF($F1758="BAJA",$D1758*0.87,
IF($F1758="LIQUIDAR",_xlfn.XLOOKUP(A1758,Rotación!$A:$A,Rotación!$O:$O,0,0,-1),"")))),"")</f>
        <v>15573000</v>
      </c>
      <c r="J1758" s="13">
        <f>IFERROR(IF($F1758="ALTA",$D1758*0.94,
IF($F1758="MEDIA",$D1758*0.9,
IF($F1758="BAJA",$D1758*0.85,
IF($F1758="LIQUIDAR",_xlfn.XLOOKUP(A1758,Rotación!$A:$A,Rotación!$O:$O,0,0,-1),"")))),"")</f>
        <v>15215000</v>
      </c>
      <c r="K1758" s="13" t="str">
        <f>_xlfn.XLOOKUP(A1758,Rotación!$A:$A,Rotación!$P:$P,"",0,-1)</f>
        <v/>
      </c>
      <c r="L1758" s="25" t="e">
        <f t="shared" si="116"/>
        <v>#VALUE!</v>
      </c>
      <c r="M1758" s="26">
        <f t="shared" si="117"/>
        <v>0.81005586592178769</v>
      </c>
      <c r="N1758" s="22" t="str">
        <f>IFERROR(VLOOKUP(A1758,'Base ATR'!$1:$1048576,2,0),"")</f>
        <v/>
      </c>
      <c r="O1758" s="23" t="str">
        <f t="shared" ca="1" si="118"/>
        <v/>
      </c>
      <c r="P1758" t="str">
        <f t="shared" si="119"/>
        <v/>
      </c>
    </row>
    <row r="1759" spans="1:16" x14ac:dyDescent="0.3">
      <c r="A1759" t="s">
        <v>10862</v>
      </c>
      <c r="B1759" s="13" t="str">
        <f>IFERROR(VLOOKUP(A1759,'Base ATP'!$1:$1048576,3,0),"")</f>
        <v/>
      </c>
      <c r="C1759" s="28" t="str">
        <f>IFERROR(VLOOKUP(A1759,'Base ATP'!$1:$1048576,4,0),"")</f>
        <v/>
      </c>
      <c r="D1759">
        <v>22500000</v>
      </c>
      <c r="E1759" s="13">
        <v>17000000</v>
      </c>
      <c r="F1759" t="s">
        <v>5398</v>
      </c>
      <c r="G1759" s="13">
        <f>IFERROR(IF($F1759="ALTA",$D1759*1.03,
IF($F1759="MEDIA",$D1759*1,
IF($F1759="BAJA",$D1759*0.92,
IF($F1759="LIQUIDAR",_xlfn.XLOOKUP(A1759,Rotación!$A:$A,Rotación!$O:$O,0,0,-1),"")))),"")</f>
        <v>20700000</v>
      </c>
      <c r="H1759" s="13">
        <f>IFERROR(IF($F1759="ALTA",$D1759*1,
IF($F1759="MEDIA",$D1759*0.97,
IF($F1759="BAJA",$D1759*0.9,
IF($F1759="LIQUIDAR",_xlfn.XLOOKUP(A1759,Rotación!$A:$A,Rotación!$O:$O,0,0,-1),"")))),"")</f>
        <v>20250000</v>
      </c>
      <c r="I1759" s="13">
        <f>IFERROR(IF($F1759="ALTA",$D1759*0.97,
IF($F1759="MEDIA",$D1759*0.94,
IF($F1759="BAJA",$D1759*0.87,
IF($F1759="LIQUIDAR",_xlfn.XLOOKUP(A1759,Rotación!$A:$A,Rotación!$O:$O,0,0,-1),"")))),"")</f>
        <v>19575000</v>
      </c>
      <c r="J1759" s="13">
        <f>IFERROR(IF($F1759="ALTA",$D1759*0.94,
IF($F1759="MEDIA",$D1759*0.9,
IF($F1759="BAJA",$D1759*0.85,
IF($F1759="LIQUIDAR",_xlfn.XLOOKUP(A1759,Rotación!$A:$A,Rotación!$O:$O,0,0,-1),"")))),"")</f>
        <v>19125000</v>
      </c>
      <c r="K1759" s="13" t="str">
        <f>_xlfn.XLOOKUP(A1759,Rotación!$A:$A,Rotación!$P:$P,"",0,-1)</f>
        <v/>
      </c>
      <c r="L1759" s="25" t="e">
        <f t="shared" si="116"/>
        <v>#VALUE!</v>
      </c>
      <c r="M1759" s="26">
        <f t="shared" si="117"/>
        <v>0.75555555555555554</v>
      </c>
      <c r="N1759" s="22" t="str">
        <f>IFERROR(VLOOKUP(A1759,'Base ATR'!$1:$1048576,2,0),"")</f>
        <v/>
      </c>
      <c r="O1759" s="23" t="str">
        <f t="shared" ca="1" si="118"/>
        <v/>
      </c>
      <c r="P1759" t="str">
        <f t="shared" si="119"/>
        <v/>
      </c>
    </row>
    <row r="1760" spans="1:16" x14ac:dyDescent="0.3">
      <c r="A1760" t="s">
        <v>10863</v>
      </c>
      <c r="B1760" s="13" t="str">
        <f>IFERROR(VLOOKUP(A1760,'Base ATP'!$1:$1048576,3,0),"")</f>
        <v/>
      </c>
      <c r="C1760" s="28" t="str">
        <f>IFERROR(VLOOKUP(A1760,'Base ATP'!$1:$1048576,4,0),"")</f>
        <v/>
      </c>
      <c r="D1760">
        <v>13600000</v>
      </c>
      <c r="E1760" s="13">
        <v>10400000</v>
      </c>
      <c r="F1760" t="s">
        <v>5398</v>
      </c>
      <c r="G1760" s="13">
        <f>IFERROR(IF($F1760="ALTA",$D1760*1.03,
IF($F1760="MEDIA",$D1760*1,
IF($F1760="BAJA",$D1760*0.92,
IF($F1760="LIQUIDAR",_xlfn.XLOOKUP(A1760,Rotación!$A:$A,Rotación!$O:$O,0,0,-1),"")))),"")</f>
        <v>12512000</v>
      </c>
      <c r="H1760" s="13">
        <f>IFERROR(IF($F1760="ALTA",$D1760*1,
IF($F1760="MEDIA",$D1760*0.97,
IF($F1760="BAJA",$D1760*0.9,
IF($F1760="LIQUIDAR",_xlfn.XLOOKUP(A1760,Rotación!$A:$A,Rotación!$O:$O,0,0,-1),"")))),"")</f>
        <v>12240000</v>
      </c>
      <c r="I1760" s="13">
        <f>IFERROR(IF($F1760="ALTA",$D1760*0.97,
IF($F1760="MEDIA",$D1760*0.94,
IF($F1760="BAJA",$D1760*0.87,
IF($F1760="LIQUIDAR",_xlfn.XLOOKUP(A1760,Rotación!$A:$A,Rotación!$O:$O,0,0,-1),"")))),"")</f>
        <v>11832000</v>
      </c>
      <c r="J1760" s="13">
        <f>IFERROR(IF($F1760="ALTA",$D1760*0.94,
IF($F1760="MEDIA",$D1760*0.9,
IF($F1760="BAJA",$D1760*0.85,
IF($F1760="LIQUIDAR",_xlfn.XLOOKUP(A1760,Rotación!$A:$A,Rotación!$O:$O,0,0,-1),"")))),"")</f>
        <v>11560000</v>
      </c>
      <c r="K1760" s="13" t="str">
        <f>_xlfn.XLOOKUP(A1760,Rotación!$A:$A,Rotación!$P:$P,"",0,-1)</f>
        <v/>
      </c>
      <c r="L1760" s="25" t="e">
        <f t="shared" ref="L1760:L1823" si="120">K1760-D1760</f>
        <v>#VALUE!</v>
      </c>
      <c r="M1760" s="26">
        <f t="shared" ref="M1760:M1823" si="121">E1760/D1760</f>
        <v>0.76470588235294112</v>
      </c>
      <c r="N1760" s="22" t="str">
        <f>IFERROR(VLOOKUP(A1760,'Base ATR'!$1:$1048576,2,0),"")</f>
        <v/>
      </c>
      <c r="O1760" s="23" t="str">
        <f t="shared" ref="O1760:O1823" ca="1" si="122">IF(N1760="","",TODAY()-N1760)</f>
        <v/>
      </c>
      <c r="P1760" t="str">
        <f t="shared" ref="P1760:P1823" si="123">IF(N1760="", "", IF(K1760 &gt; D1760, "SOBRE MERCADO", IF(K1760 &lt; D1760, "BAJO MERCADO", "ALINEADO")))</f>
        <v/>
      </c>
    </row>
    <row r="1761" spans="1:16" x14ac:dyDescent="0.3">
      <c r="A1761" t="s">
        <v>10864</v>
      </c>
      <c r="B1761" s="13" t="str">
        <f>IFERROR(VLOOKUP(A1761,'Base ATP'!$1:$1048576,3,0),"")</f>
        <v/>
      </c>
      <c r="C1761" s="28" t="str">
        <f>IFERROR(VLOOKUP(A1761,'Base ATP'!$1:$1048576,4,0),"")</f>
        <v/>
      </c>
      <c r="D1761">
        <v>20400000</v>
      </c>
      <c r="E1761" s="13">
        <v>16000000</v>
      </c>
      <c r="F1761" t="s">
        <v>4033</v>
      </c>
      <c r="G1761" s="13">
        <f>IFERROR(IF($F1761="ALTA",$D1761*1.03,
IF($F1761="MEDIA",$D1761*1,
IF($F1761="BAJA",$D1761*0.92,
IF($F1761="LIQUIDAR",_xlfn.XLOOKUP(A1761,Rotación!$A:$A,Rotación!$O:$O,0,0,-1),"")))),"")</f>
        <v>20400000</v>
      </c>
      <c r="H1761" s="13">
        <f>IFERROR(IF($F1761="ALTA",$D1761*1,
IF($F1761="MEDIA",$D1761*0.97,
IF($F1761="BAJA",$D1761*0.9,
IF($F1761="LIQUIDAR",_xlfn.XLOOKUP(A1761,Rotación!$A:$A,Rotación!$O:$O,0,0,-1),"")))),"")</f>
        <v>19788000</v>
      </c>
      <c r="I1761" s="13">
        <f>IFERROR(IF($F1761="ALTA",$D1761*0.97,
IF($F1761="MEDIA",$D1761*0.94,
IF($F1761="BAJA",$D1761*0.87,
IF($F1761="LIQUIDAR",_xlfn.XLOOKUP(A1761,Rotación!$A:$A,Rotación!$O:$O,0,0,-1),"")))),"")</f>
        <v>19176000</v>
      </c>
      <c r="J1761" s="13">
        <f>IFERROR(IF($F1761="ALTA",$D1761*0.94,
IF($F1761="MEDIA",$D1761*0.9,
IF($F1761="BAJA",$D1761*0.85,
IF($F1761="LIQUIDAR",_xlfn.XLOOKUP(A1761,Rotación!$A:$A,Rotación!$O:$O,0,0,-1),"")))),"")</f>
        <v>18360000</v>
      </c>
      <c r="K1761" s="13" t="str">
        <f>_xlfn.XLOOKUP(A1761,Rotación!$A:$A,Rotación!$P:$P,"",0,-1)</f>
        <v/>
      </c>
      <c r="L1761" s="25" t="e">
        <f t="shared" si="120"/>
        <v>#VALUE!</v>
      </c>
      <c r="M1761" s="26">
        <f t="shared" si="121"/>
        <v>0.78431372549019607</v>
      </c>
      <c r="N1761" s="22" t="str">
        <f>IFERROR(VLOOKUP(A1761,'Base ATR'!$1:$1048576,2,0),"")</f>
        <v/>
      </c>
      <c r="O1761" s="23" t="str">
        <f t="shared" ca="1" si="122"/>
        <v/>
      </c>
      <c r="P1761" t="str">
        <f t="shared" si="123"/>
        <v/>
      </c>
    </row>
    <row r="1762" spans="1:16" x14ac:dyDescent="0.3">
      <c r="A1762" t="s">
        <v>10865</v>
      </c>
      <c r="B1762" s="13" t="str">
        <f>IFERROR(VLOOKUP(A1762,'Base ATP'!$1:$1048576,3,0),"")</f>
        <v/>
      </c>
      <c r="C1762" s="28" t="str">
        <f>IFERROR(VLOOKUP(A1762,'Base ATP'!$1:$1048576,4,0),"")</f>
        <v/>
      </c>
      <c r="D1762">
        <v>12600000</v>
      </c>
      <c r="E1762" s="13">
        <v>9600000</v>
      </c>
      <c r="F1762" t="s">
        <v>5397</v>
      </c>
      <c r="G1762" s="13">
        <f>IFERROR(IF($F1762="ALTA",$D1762*1.03,
IF($F1762="MEDIA",$D1762*1,
IF($F1762="BAJA",$D1762*0.92,
IF($F1762="LIQUIDAR",_xlfn.XLOOKUP(A1762,Rotación!$A:$A,Rotación!$O:$O,0,0,-1),"")))),"")</f>
        <v>12978000</v>
      </c>
      <c r="H1762" s="13">
        <f>IFERROR(IF($F1762="ALTA",$D1762*1,
IF($F1762="MEDIA",$D1762*0.97,
IF($F1762="BAJA",$D1762*0.9,
IF($F1762="LIQUIDAR",_xlfn.XLOOKUP(A1762,Rotación!$A:$A,Rotación!$O:$O,0,0,-1),"")))),"")</f>
        <v>12600000</v>
      </c>
      <c r="I1762" s="13">
        <f>IFERROR(IF($F1762="ALTA",$D1762*0.97,
IF($F1762="MEDIA",$D1762*0.94,
IF($F1762="BAJA",$D1762*0.87,
IF($F1762="LIQUIDAR",_xlfn.XLOOKUP(A1762,Rotación!$A:$A,Rotación!$O:$O,0,0,-1),"")))),"")</f>
        <v>12222000</v>
      </c>
      <c r="J1762" s="13">
        <f>IFERROR(IF($F1762="ALTA",$D1762*0.94,
IF($F1762="MEDIA",$D1762*0.9,
IF($F1762="BAJA",$D1762*0.85,
IF($F1762="LIQUIDAR",_xlfn.XLOOKUP(A1762,Rotación!$A:$A,Rotación!$O:$O,0,0,-1),"")))),"")</f>
        <v>11844000</v>
      </c>
      <c r="K1762" s="13" t="str">
        <f>_xlfn.XLOOKUP(A1762,Rotación!$A:$A,Rotación!$P:$P,"",0,-1)</f>
        <v/>
      </c>
      <c r="L1762" s="25" t="e">
        <f t="shared" si="120"/>
        <v>#VALUE!</v>
      </c>
      <c r="M1762" s="26">
        <f t="shared" si="121"/>
        <v>0.76190476190476186</v>
      </c>
      <c r="N1762" s="22" t="str">
        <f>IFERROR(VLOOKUP(A1762,'Base ATR'!$1:$1048576,2,0),"")</f>
        <v/>
      </c>
      <c r="O1762" s="23" t="str">
        <f t="shared" ca="1" si="122"/>
        <v/>
      </c>
      <c r="P1762" t="str">
        <f t="shared" si="123"/>
        <v/>
      </c>
    </row>
    <row r="1763" spans="1:16" x14ac:dyDescent="0.3">
      <c r="A1763" t="s">
        <v>10866</v>
      </c>
      <c r="B1763" s="13" t="str">
        <f>IFERROR(VLOOKUP(A1763,'Base ATP'!$1:$1048576,3,0),"")</f>
        <v/>
      </c>
      <c r="C1763" s="28" t="str">
        <f>IFERROR(VLOOKUP(A1763,'Base ATP'!$1:$1048576,4,0),"")</f>
        <v/>
      </c>
      <c r="D1763">
        <v>12000000</v>
      </c>
      <c r="E1763" s="13">
        <v>9200000</v>
      </c>
      <c r="F1763" t="s">
        <v>5397</v>
      </c>
      <c r="G1763" s="13">
        <f>IFERROR(IF($F1763="ALTA",$D1763*1.03,
IF($F1763="MEDIA",$D1763*1,
IF($F1763="BAJA",$D1763*0.92,
IF($F1763="LIQUIDAR",_xlfn.XLOOKUP(A1763,Rotación!$A:$A,Rotación!$O:$O,0,0,-1),"")))),"")</f>
        <v>12360000</v>
      </c>
      <c r="H1763" s="13">
        <f>IFERROR(IF($F1763="ALTA",$D1763*1,
IF($F1763="MEDIA",$D1763*0.97,
IF($F1763="BAJA",$D1763*0.9,
IF($F1763="LIQUIDAR",_xlfn.XLOOKUP(A1763,Rotación!$A:$A,Rotación!$O:$O,0,0,-1),"")))),"")</f>
        <v>12000000</v>
      </c>
      <c r="I1763" s="13">
        <f>IFERROR(IF($F1763="ALTA",$D1763*0.97,
IF($F1763="MEDIA",$D1763*0.94,
IF($F1763="BAJA",$D1763*0.87,
IF($F1763="LIQUIDAR",_xlfn.XLOOKUP(A1763,Rotación!$A:$A,Rotación!$O:$O,0,0,-1),"")))),"")</f>
        <v>11640000</v>
      </c>
      <c r="J1763" s="13">
        <f>IFERROR(IF($F1763="ALTA",$D1763*0.94,
IF($F1763="MEDIA",$D1763*0.9,
IF($F1763="BAJA",$D1763*0.85,
IF($F1763="LIQUIDAR",_xlfn.XLOOKUP(A1763,Rotación!$A:$A,Rotación!$O:$O,0,0,-1),"")))),"")</f>
        <v>11280000</v>
      </c>
      <c r="K1763" s="13" t="str">
        <f>_xlfn.XLOOKUP(A1763,Rotación!$A:$A,Rotación!$P:$P,"",0,-1)</f>
        <v/>
      </c>
      <c r="L1763" s="25" t="e">
        <f t="shared" si="120"/>
        <v>#VALUE!</v>
      </c>
      <c r="M1763" s="26">
        <f t="shared" si="121"/>
        <v>0.76666666666666672</v>
      </c>
      <c r="N1763" s="22" t="str">
        <f>IFERROR(VLOOKUP(A1763,'Base ATR'!$1:$1048576,2,0),"")</f>
        <v/>
      </c>
      <c r="O1763" s="23" t="str">
        <f t="shared" ca="1" si="122"/>
        <v/>
      </c>
      <c r="P1763" t="str">
        <f t="shared" si="123"/>
        <v/>
      </c>
    </row>
    <row r="1764" spans="1:16" x14ac:dyDescent="0.3">
      <c r="A1764" t="s">
        <v>10867</v>
      </c>
      <c r="B1764" s="13" t="str">
        <f>IFERROR(VLOOKUP(A1764,'Base ATP'!$1:$1048576,3,0),"")</f>
        <v/>
      </c>
      <c r="C1764" s="28" t="str">
        <f>IFERROR(VLOOKUP(A1764,'Base ATP'!$1:$1048576,4,0),"")</f>
        <v/>
      </c>
      <c r="D1764">
        <v>26100000</v>
      </c>
      <c r="E1764" s="13">
        <v>21000000</v>
      </c>
      <c r="F1764" t="s">
        <v>4033</v>
      </c>
      <c r="G1764" s="13">
        <f>IFERROR(IF($F1764="ALTA",$D1764*1.03,
IF($F1764="MEDIA",$D1764*1,
IF($F1764="BAJA",$D1764*0.92,
IF($F1764="LIQUIDAR",_xlfn.XLOOKUP(A1764,Rotación!$A:$A,Rotación!$O:$O,0,0,-1),"")))),"")</f>
        <v>26100000</v>
      </c>
      <c r="H1764" s="13">
        <f>IFERROR(IF($F1764="ALTA",$D1764*1,
IF($F1764="MEDIA",$D1764*0.97,
IF($F1764="BAJA",$D1764*0.9,
IF($F1764="LIQUIDAR",_xlfn.XLOOKUP(A1764,Rotación!$A:$A,Rotación!$O:$O,0,0,-1),"")))),"")</f>
        <v>25317000</v>
      </c>
      <c r="I1764" s="13">
        <f>IFERROR(IF($F1764="ALTA",$D1764*0.97,
IF($F1764="MEDIA",$D1764*0.94,
IF($F1764="BAJA",$D1764*0.87,
IF($F1764="LIQUIDAR",_xlfn.XLOOKUP(A1764,Rotación!$A:$A,Rotación!$O:$O,0,0,-1),"")))),"")</f>
        <v>24534000</v>
      </c>
      <c r="J1764" s="13">
        <f>IFERROR(IF($F1764="ALTA",$D1764*0.94,
IF($F1764="MEDIA",$D1764*0.9,
IF($F1764="BAJA",$D1764*0.85,
IF($F1764="LIQUIDAR",_xlfn.XLOOKUP(A1764,Rotación!$A:$A,Rotación!$O:$O,0,0,-1),"")))),"")</f>
        <v>23490000</v>
      </c>
      <c r="K1764" s="13" t="str">
        <f>_xlfn.XLOOKUP(A1764,Rotación!$A:$A,Rotación!$P:$P,"",0,-1)</f>
        <v/>
      </c>
      <c r="L1764" s="25" t="e">
        <f t="shared" si="120"/>
        <v>#VALUE!</v>
      </c>
      <c r="M1764" s="26">
        <f t="shared" si="121"/>
        <v>0.8045977011494253</v>
      </c>
      <c r="N1764" s="22" t="str">
        <f>IFERROR(VLOOKUP(A1764,'Base ATR'!$1:$1048576,2,0),"")</f>
        <v/>
      </c>
      <c r="O1764" s="23" t="str">
        <f t="shared" ca="1" si="122"/>
        <v/>
      </c>
      <c r="P1764" t="str">
        <f t="shared" si="123"/>
        <v/>
      </c>
    </row>
    <row r="1765" spans="1:16" x14ac:dyDescent="0.3">
      <c r="A1765" t="s">
        <v>10868</v>
      </c>
      <c r="B1765" s="13" t="str">
        <f>IFERROR(VLOOKUP(A1765,'Base ATP'!$1:$1048576,3,0),"")</f>
        <v/>
      </c>
      <c r="C1765" s="28" t="str">
        <f>IFERROR(VLOOKUP(A1765,'Base ATP'!$1:$1048576,4,0),"")</f>
        <v/>
      </c>
      <c r="D1765">
        <v>17000000</v>
      </c>
      <c r="E1765" s="13">
        <v>14000000</v>
      </c>
      <c r="F1765" t="s">
        <v>4033</v>
      </c>
      <c r="G1765" s="13">
        <f>IFERROR(IF($F1765="ALTA",$D1765*1.03,
IF($F1765="MEDIA",$D1765*1,
IF($F1765="BAJA",$D1765*0.92,
IF($F1765="LIQUIDAR",_xlfn.XLOOKUP(A1765,Rotación!$A:$A,Rotación!$O:$O,0,0,-1),"")))),"")</f>
        <v>17000000</v>
      </c>
      <c r="H1765" s="13">
        <f>IFERROR(IF($F1765="ALTA",$D1765*1,
IF($F1765="MEDIA",$D1765*0.97,
IF($F1765="BAJA",$D1765*0.9,
IF($F1765="LIQUIDAR",_xlfn.XLOOKUP(A1765,Rotación!$A:$A,Rotación!$O:$O,0,0,-1),"")))),"")</f>
        <v>16490000</v>
      </c>
      <c r="I1765" s="13">
        <f>IFERROR(IF($F1765="ALTA",$D1765*0.97,
IF($F1765="MEDIA",$D1765*0.94,
IF($F1765="BAJA",$D1765*0.87,
IF($F1765="LIQUIDAR",_xlfn.XLOOKUP(A1765,Rotación!$A:$A,Rotación!$O:$O,0,0,-1),"")))),"")</f>
        <v>15980000</v>
      </c>
      <c r="J1765" s="13">
        <f>IFERROR(IF($F1765="ALTA",$D1765*0.94,
IF($F1765="MEDIA",$D1765*0.9,
IF($F1765="BAJA",$D1765*0.85,
IF($F1765="LIQUIDAR",_xlfn.XLOOKUP(A1765,Rotación!$A:$A,Rotación!$O:$O,0,0,-1),"")))),"")</f>
        <v>15300000</v>
      </c>
      <c r="K1765" s="13" t="str">
        <f>_xlfn.XLOOKUP(A1765,Rotación!$A:$A,Rotación!$P:$P,"",0,-1)</f>
        <v/>
      </c>
      <c r="L1765" s="25" t="e">
        <f t="shared" si="120"/>
        <v>#VALUE!</v>
      </c>
      <c r="M1765" s="26">
        <f t="shared" si="121"/>
        <v>0.82352941176470584</v>
      </c>
      <c r="N1765" s="22" t="str">
        <f>IFERROR(VLOOKUP(A1765,'Base ATR'!$1:$1048576,2,0),"")</f>
        <v/>
      </c>
      <c r="O1765" s="23" t="str">
        <f t="shared" ca="1" si="122"/>
        <v/>
      </c>
      <c r="P1765" t="str">
        <f t="shared" si="123"/>
        <v/>
      </c>
    </row>
    <row r="1766" spans="1:16" x14ac:dyDescent="0.3">
      <c r="A1766" t="s">
        <v>10869</v>
      </c>
      <c r="B1766" s="13" t="str">
        <f>IFERROR(VLOOKUP(A1766,'Base ATP'!$1:$1048576,3,0),"")</f>
        <v/>
      </c>
      <c r="C1766" s="28" t="str">
        <f>IFERROR(VLOOKUP(A1766,'Base ATP'!$1:$1048576,4,0),"")</f>
        <v/>
      </c>
      <c r="D1766">
        <v>8800000</v>
      </c>
      <c r="E1766" s="13">
        <v>6700000</v>
      </c>
      <c r="F1766" t="s">
        <v>4033</v>
      </c>
      <c r="G1766" s="13">
        <f>IFERROR(IF($F1766="ALTA",$D1766*1.03,
IF($F1766="MEDIA",$D1766*1,
IF($F1766="BAJA",$D1766*0.92,
IF($F1766="LIQUIDAR",_xlfn.XLOOKUP(A1766,Rotación!$A:$A,Rotación!$O:$O,0,0,-1),"")))),"")</f>
        <v>8800000</v>
      </c>
      <c r="H1766" s="13">
        <f>IFERROR(IF($F1766="ALTA",$D1766*1,
IF($F1766="MEDIA",$D1766*0.97,
IF($F1766="BAJA",$D1766*0.9,
IF($F1766="LIQUIDAR",_xlfn.XLOOKUP(A1766,Rotación!$A:$A,Rotación!$O:$O,0,0,-1),"")))),"")</f>
        <v>8536000</v>
      </c>
      <c r="I1766" s="13">
        <f>IFERROR(IF($F1766="ALTA",$D1766*0.97,
IF($F1766="MEDIA",$D1766*0.94,
IF($F1766="BAJA",$D1766*0.87,
IF($F1766="LIQUIDAR",_xlfn.XLOOKUP(A1766,Rotación!$A:$A,Rotación!$O:$O,0,0,-1),"")))),"")</f>
        <v>8271999.9999999991</v>
      </c>
      <c r="J1766" s="13">
        <f>IFERROR(IF($F1766="ALTA",$D1766*0.94,
IF($F1766="MEDIA",$D1766*0.9,
IF($F1766="BAJA",$D1766*0.85,
IF($F1766="LIQUIDAR",_xlfn.XLOOKUP(A1766,Rotación!$A:$A,Rotación!$O:$O,0,0,-1),"")))),"")</f>
        <v>7920000</v>
      </c>
      <c r="K1766" s="13" t="str">
        <f>_xlfn.XLOOKUP(A1766,Rotación!$A:$A,Rotación!$P:$P,"",0,-1)</f>
        <v/>
      </c>
      <c r="L1766" s="25" t="e">
        <f t="shared" si="120"/>
        <v>#VALUE!</v>
      </c>
      <c r="M1766" s="26">
        <f t="shared" si="121"/>
        <v>0.76136363636363635</v>
      </c>
      <c r="N1766" s="22" t="str">
        <f>IFERROR(VLOOKUP(A1766,'Base ATR'!$1:$1048576,2,0),"")</f>
        <v/>
      </c>
      <c r="O1766" s="23" t="str">
        <f t="shared" ca="1" si="122"/>
        <v/>
      </c>
      <c r="P1766" t="str">
        <f t="shared" si="123"/>
        <v/>
      </c>
    </row>
    <row r="1767" spans="1:16" x14ac:dyDescent="0.3">
      <c r="A1767" t="s">
        <v>10870</v>
      </c>
      <c r="B1767" s="13" t="str">
        <f>IFERROR(VLOOKUP(A1767,'Base ATP'!$1:$1048576,3,0),"")</f>
        <v/>
      </c>
      <c r="C1767" s="28" t="str">
        <f>IFERROR(VLOOKUP(A1767,'Base ATP'!$1:$1048576,4,0),"")</f>
        <v/>
      </c>
      <c r="D1767">
        <v>15400000</v>
      </c>
      <c r="E1767" s="13">
        <v>12600000</v>
      </c>
      <c r="F1767" t="s">
        <v>4033</v>
      </c>
      <c r="G1767" s="13">
        <f>IFERROR(IF($F1767="ALTA",$D1767*1.03,
IF($F1767="MEDIA",$D1767*1,
IF($F1767="BAJA",$D1767*0.92,
IF($F1767="LIQUIDAR",_xlfn.XLOOKUP(A1767,Rotación!$A:$A,Rotación!$O:$O,0,0,-1),"")))),"")</f>
        <v>15400000</v>
      </c>
      <c r="H1767" s="13">
        <f>IFERROR(IF($F1767="ALTA",$D1767*1,
IF($F1767="MEDIA",$D1767*0.97,
IF($F1767="BAJA",$D1767*0.9,
IF($F1767="LIQUIDAR",_xlfn.XLOOKUP(A1767,Rotación!$A:$A,Rotación!$O:$O,0,0,-1),"")))),"")</f>
        <v>14938000</v>
      </c>
      <c r="I1767" s="13">
        <f>IFERROR(IF($F1767="ALTA",$D1767*0.97,
IF($F1767="MEDIA",$D1767*0.94,
IF($F1767="BAJA",$D1767*0.87,
IF($F1767="LIQUIDAR",_xlfn.XLOOKUP(A1767,Rotación!$A:$A,Rotación!$O:$O,0,0,-1),"")))),"")</f>
        <v>14476000</v>
      </c>
      <c r="J1767" s="13">
        <f>IFERROR(IF($F1767="ALTA",$D1767*0.94,
IF($F1767="MEDIA",$D1767*0.9,
IF($F1767="BAJA",$D1767*0.85,
IF($F1767="LIQUIDAR",_xlfn.XLOOKUP(A1767,Rotación!$A:$A,Rotación!$O:$O,0,0,-1),"")))),"")</f>
        <v>13860000</v>
      </c>
      <c r="K1767" s="13" t="str">
        <f>_xlfn.XLOOKUP(A1767,Rotación!$A:$A,Rotación!$P:$P,"",0,-1)</f>
        <v/>
      </c>
      <c r="L1767" s="25" t="e">
        <f t="shared" si="120"/>
        <v>#VALUE!</v>
      </c>
      <c r="M1767" s="26">
        <f t="shared" si="121"/>
        <v>0.81818181818181823</v>
      </c>
      <c r="N1767" s="22" t="str">
        <f>IFERROR(VLOOKUP(A1767,'Base ATR'!$1:$1048576,2,0),"")</f>
        <v/>
      </c>
      <c r="O1767" s="23" t="str">
        <f t="shared" ca="1" si="122"/>
        <v/>
      </c>
      <c r="P1767" t="str">
        <f t="shared" si="123"/>
        <v/>
      </c>
    </row>
    <row r="1768" spans="1:16" x14ac:dyDescent="0.3">
      <c r="A1768" t="s">
        <v>10862</v>
      </c>
      <c r="B1768" s="13" t="str">
        <f>IFERROR(VLOOKUP(A1768,'Base ATP'!$1:$1048576,3,0),"")</f>
        <v/>
      </c>
      <c r="C1768" s="28" t="str">
        <f>IFERROR(VLOOKUP(A1768,'Base ATP'!$1:$1048576,4,0),"")</f>
        <v/>
      </c>
      <c r="D1768">
        <v>22500000</v>
      </c>
      <c r="E1768" s="13">
        <v>18000000</v>
      </c>
      <c r="F1768" t="s">
        <v>4033</v>
      </c>
      <c r="G1768" s="13">
        <f>IFERROR(IF($F1768="ALTA",$D1768*1.03,
IF($F1768="MEDIA",$D1768*1,
IF($F1768="BAJA",$D1768*0.92,
IF($F1768="LIQUIDAR",_xlfn.XLOOKUP(A1768,Rotación!$A:$A,Rotación!$O:$O,0,0,-1),"")))),"")</f>
        <v>22500000</v>
      </c>
      <c r="H1768" s="13">
        <f>IFERROR(IF($F1768="ALTA",$D1768*1,
IF($F1768="MEDIA",$D1768*0.97,
IF($F1768="BAJA",$D1768*0.9,
IF($F1768="LIQUIDAR",_xlfn.XLOOKUP(A1768,Rotación!$A:$A,Rotación!$O:$O,0,0,-1),"")))),"")</f>
        <v>21825000</v>
      </c>
      <c r="I1768" s="13">
        <f>IFERROR(IF($F1768="ALTA",$D1768*0.97,
IF($F1768="MEDIA",$D1768*0.94,
IF($F1768="BAJA",$D1768*0.87,
IF($F1768="LIQUIDAR",_xlfn.XLOOKUP(A1768,Rotación!$A:$A,Rotación!$O:$O,0,0,-1),"")))),"")</f>
        <v>21150000</v>
      </c>
      <c r="J1768" s="13">
        <f>IFERROR(IF($F1768="ALTA",$D1768*0.94,
IF($F1768="MEDIA",$D1768*0.9,
IF($F1768="BAJA",$D1768*0.85,
IF($F1768="LIQUIDAR",_xlfn.XLOOKUP(A1768,Rotación!$A:$A,Rotación!$O:$O,0,0,-1),"")))),"")</f>
        <v>20250000</v>
      </c>
      <c r="K1768" s="13" t="str">
        <f>_xlfn.XLOOKUP(A1768,Rotación!$A:$A,Rotación!$P:$P,"",0,-1)</f>
        <v/>
      </c>
      <c r="L1768" s="25" t="e">
        <f t="shared" si="120"/>
        <v>#VALUE!</v>
      </c>
      <c r="M1768" s="26">
        <f t="shared" si="121"/>
        <v>0.8</v>
      </c>
      <c r="N1768" s="22" t="str">
        <f>IFERROR(VLOOKUP(A1768,'Base ATR'!$1:$1048576,2,0),"")</f>
        <v/>
      </c>
      <c r="O1768" s="23" t="str">
        <f t="shared" ca="1" si="122"/>
        <v/>
      </c>
      <c r="P1768" t="str">
        <f t="shared" si="123"/>
        <v/>
      </c>
    </row>
    <row r="1769" spans="1:16" x14ac:dyDescent="0.3">
      <c r="A1769" t="s">
        <v>10871</v>
      </c>
      <c r="B1769" s="13" t="str">
        <f>IFERROR(VLOOKUP(A1769,'Base ATP'!$1:$1048576,3,0),"")</f>
        <v/>
      </c>
      <c r="C1769" s="28" t="str">
        <f>IFERROR(VLOOKUP(A1769,'Base ATP'!$1:$1048576,4,0),"")</f>
        <v/>
      </c>
      <c r="D1769">
        <v>32300000</v>
      </c>
      <c r="E1769" s="13">
        <v>24800000</v>
      </c>
      <c r="F1769" t="s">
        <v>5398</v>
      </c>
      <c r="G1769" s="13">
        <f>IFERROR(IF($F1769="ALTA",$D1769*1.03,
IF($F1769="MEDIA",$D1769*1,
IF($F1769="BAJA",$D1769*0.92,
IF($F1769="LIQUIDAR",_xlfn.XLOOKUP(A1769,Rotación!$A:$A,Rotación!$O:$O,0,0,-1),"")))),"")</f>
        <v>29716000</v>
      </c>
      <c r="H1769" s="13">
        <f>IFERROR(IF($F1769="ALTA",$D1769*1,
IF($F1769="MEDIA",$D1769*0.97,
IF($F1769="BAJA",$D1769*0.9,
IF($F1769="LIQUIDAR",_xlfn.XLOOKUP(A1769,Rotación!$A:$A,Rotación!$O:$O,0,0,-1),"")))),"")</f>
        <v>29070000</v>
      </c>
      <c r="I1769" s="13">
        <f>IFERROR(IF($F1769="ALTA",$D1769*0.97,
IF($F1769="MEDIA",$D1769*0.94,
IF($F1769="BAJA",$D1769*0.87,
IF($F1769="LIQUIDAR",_xlfn.XLOOKUP(A1769,Rotación!$A:$A,Rotación!$O:$O,0,0,-1),"")))),"")</f>
        <v>28101000</v>
      </c>
      <c r="J1769" s="13">
        <f>IFERROR(IF($F1769="ALTA",$D1769*0.94,
IF($F1769="MEDIA",$D1769*0.9,
IF($F1769="BAJA",$D1769*0.85,
IF($F1769="LIQUIDAR",_xlfn.XLOOKUP(A1769,Rotación!$A:$A,Rotación!$O:$O,0,0,-1),"")))),"")</f>
        <v>27455000</v>
      </c>
      <c r="K1769" s="13" t="str">
        <f>_xlfn.XLOOKUP(A1769,Rotación!$A:$A,Rotación!$P:$P,"",0,-1)</f>
        <v/>
      </c>
      <c r="L1769" s="25" t="e">
        <f t="shared" si="120"/>
        <v>#VALUE!</v>
      </c>
      <c r="M1769" s="26">
        <f t="shared" si="121"/>
        <v>0.7678018575851393</v>
      </c>
      <c r="N1769" s="22" t="str">
        <f>IFERROR(VLOOKUP(A1769,'Base ATR'!$1:$1048576,2,0),"")</f>
        <v/>
      </c>
      <c r="O1769" s="23" t="str">
        <f t="shared" ca="1" si="122"/>
        <v/>
      </c>
      <c r="P1769" t="str">
        <f t="shared" si="123"/>
        <v/>
      </c>
    </row>
    <row r="1770" spans="1:16" x14ac:dyDescent="0.3">
      <c r="A1770" t="s">
        <v>970</v>
      </c>
      <c r="B1770" s="13" t="str">
        <f>IFERROR(VLOOKUP(A1770,'Base ATP'!$1:$1048576,3,0),"")</f>
        <v/>
      </c>
      <c r="C1770" s="28" t="str">
        <f>IFERROR(VLOOKUP(A1770,'Base ATP'!$1:$1048576,4,0),"")</f>
        <v/>
      </c>
      <c r="D1770">
        <v>13500000</v>
      </c>
      <c r="E1770" s="13">
        <v>10000000</v>
      </c>
      <c r="F1770" t="s">
        <v>5398</v>
      </c>
      <c r="G1770" s="13">
        <f>IFERROR(IF($F1770="ALTA",$D1770*1.03,
IF($F1770="MEDIA",$D1770*1,
IF($F1770="BAJA",$D1770*0.92,
IF($F1770="LIQUIDAR",_xlfn.XLOOKUP(A1770,Rotación!$A:$A,Rotación!$O:$O,0,0,-1),"")))),"")</f>
        <v>12420000</v>
      </c>
      <c r="H1770" s="13">
        <f>IFERROR(IF($F1770="ALTA",$D1770*1,
IF($F1770="MEDIA",$D1770*0.97,
IF($F1770="BAJA",$D1770*0.9,
IF($F1770="LIQUIDAR",_xlfn.XLOOKUP(A1770,Rotación!$A:$A,Rotación!$O:$O,0,0,-1),"")))),"")</f>
        <v>12150000</v>
      </c>
      <c r="I1770" s="13">
        <f>IFERROR(IF($F1770="ALTA",$D1770*0.97,
IF($F1770="MEDIA",$D1770*0.94,
IF($F1770="BAJA",$D1770*0.87,
IF($F1770="LIQUIDAR",_xlfn.XLOOKUP(A1770,Rotación!$A:$A,Rotación!$O:$O,0,0,-1),"")))),"")</f>
        <v>11745000</v>
      </c>
      <c r="J1770" s="13">
        <f>IFERROR(IF($F1770="ALTA",$D1770*0.94,
IF($F1770="MEDIA",$D1770*0.9,
IF($F1770="BAJA",$D1770*0.85,
IF($F1770="LIQUIDAR",_xlfn.XLOOKUP(A1770,Rotación!$A:$A,Rotación!$O:$O,0,0,-1),"")))),"")</f>
        <v>11475000</v>
      </c>
      <c r="K1770" s="13" t="str">
        <f>_xlfn.XLOOKUP(A1770,Rotación!$A:$A,Rotación!$P:$P,"",0,-1)</f>
        <v/>
      </c>
      <c r="L1770" s="25" t="e">
        <f t="shared" si="120"/>
        <v>#VALUE!</v>
      </c>
      <c r="M1770" s="26">
        <f t="shared" si="121"/>
        <v>0.7407407407407407</v>
      </c>
      <c r="N1770" s="22">
        <f>IFERROR(VLOOKUP(A1770,'Base ATR'!$1:$1048576,2,0),"")</f>
        <v>45684.65902777778</v>
      </c>
      <c r="O1770" s="23">
        <f t="shared" ca="1" si="122"/>
        <v>541.34097222222044</v>
      </c>
      <c r="P1770" t="str">
        <f t="shared" si="123"/>
        <v>SOBRE MERCADO</v>
      </c>
    </row>
    <row r="1771" spans="1:16" x14ac:dyDescent="0.3">
      <c r="A1771" t="s">
        <v>10872</v>
      </c>
      <c r="B1771" s="13" t="str">
        <f>IFERROR(VLOOKUP(A1771,'Base ATP'!$1:$1048576,3,0),"")</f>
        <v/>
      </c>
      <c r="C1771" s="28" t="str">
        <f>IFERROR(VLOOKUP(A1771,'Base ATP'!$1:$1048576,4,0),"")</f>
        <v/>
      </c>
      <c r="D1771">
        <v>15900000</v>
      </c>
      <c r="E1771" s="13">
        <v>12500000</v>
      </c>
      <c r="F1771" t="s">
        <v>5398</v>
      </c>
      <c r="G1771" s="13">
        <f>IFERROR(IF($F1771="ALTA",$D1771*1.03,
IF($F1771="MEDIA",$D1771*1,
IF($F1771="BAJA",$D1771*0.92,
IF($F1771="LIQUIDAR",_xlfn.XLOOKUP(A1771,Rotación!$A:$A,Rotación!$O:$O,0,0,-1),"")))),"")</f>
        <v>14628000</v>
      </c>
      <c r="H1771" s="13">
        <f>IFERROR(IF($F1771="ALTA",$D1771*1,
IF($F1771="MEDIA",$D1771*0.97,
IF($F1771="BAJA",$D1771*0.9,
IF($F1771="LIQUIDAR",_xlfn.XLOOKUP(A1771,Rotación!$A:$A,Rotación!$O:$O,0,0,-1),"")))),"")</f>
        <v>14310000</v>
      </c>
      <c r="I1771" s="13">
        <f>IFERROR(IF($F1771="ALTA",$D1771*0.97,
IF($F1771="MEDIA",$D1771*0.94,
IF($F1771="BAJA",$D1771*0.87,
IF($F1771="LIQUIDAR",_xlfn.XLOOKUP(A1771,Rotación!$A:$A,Rotación!$O:$O,0,0,-1),"")))),"")</f>
        <v>13833000</v>
      </c>
      <c r="J1771" s="13">
        <f>IFERROR(IF($F1771="ALTA",$D1771*0.94,
IF($F1771="MEDIA",$D1771*0.9,
IF($F1771="BAJA",$D1771*0.85,
IF($F1771="LIQUIDAR",_xlfn.XLOOKUP(A1771,Rotación!$A:$A,Rotación!$O:$O,0,0,-1),"")))),"")</f>
        <v>13515000</v>
      </c>
      <c r="K1771" s="13" t="str">
        <f>_xlfn.XLOOKUP(A1771,Rotación!$A:$A,Rotación!$P:$P,"",0,-1)</f>
        <v/>
      </c>
      <c r="L1771" s="25" t="e">
        <f t="shared" si="120"/>
        <v>#VALUE!</v>
      </c>
      <c r="M1771" s="26">
        <f t="shared" si="121"/>
        <v>0.78616352201257866</v>
      </c>
      <c r="N1771" s="22" t="str">
        <f>IFERROR(VLOOKUP(A1771,'Base ATR'!$1:$1048576,2,0),"")</f>
        <v/>
      </c>
      <c r="O1771" s="23" t="str">
        <f t="shared" ca="1" si="122"/>
        <v/>
      </c>
      <c r="P1771" t="str">
        <f t="shared" si="123"/>
        <v/>
      </c>
    </row>
    <row r="1772" spans="1:16" x14ac:dyDescent="0.3">
      <c r="A1772" t="s">
        <v>5523</v>
      </c>
      <c r="B1772" s="13" t="str">
        <f>IFERROR(VLOOKUP(A1772,'Base ATP'!$1:$1048576,3,0),"")</f>
        <v>CHERY</v>
      </c>
      <c r="C1772" s="28" t="str">
        <f>IFERROR(VLOOKUP(A1772,'Base ATP'!$1:$1048576,4,0),"")</f>
        <v>TIGGO 2</v>
      </c>
      <c r="D1772">
        <v>7230000</v>
      </c>
      <c r="E1772" s="13">
        <v>5900000</v>
      </c>
      <c r="F1772" t="s">
        <v>4033</v>
      </c>
      <c r="G1772" s="13">
        <f>IFERROR(IF($F1772="ALTA",$D1772*1.03,
IF($F1772="MEDIA",$D1772*1,
IF($F1772="BAJA",$D1772*0.92,
IF($F1772="LIQUIDAR",_xlfn.XLOOKUP(A1772,Rotación!$A:$A,Rotación!$O:$O,0,0,-1),"")))),"")</f>
        <v>7230000</v>
      </c>
      <c r="H1772" s="13">
        <f>IFERROR(IF($F1772="ALTA",$D1772*1,
IF($F1772="MEDIA",$D1772*0.97,
IF($F1772="BAJA",$D1772*0.9,
IF($F1772="LIQUIDAR",_xlfn.XLOOKUP(A1772,Rotación!$A:$A,Rotación!$O:$O,0,0,-1),"")))),"")</f>
        <v>7013100</v>
      </c>
      <c r="I1772" s="13">
        <f>IFERROR(IF($F1772="ALTA",$D1772*0.97,
IF($F1772="MEDIA",$D1772*0.94,
IF($F1772="BAJA",$D1772*0.87,
IF($F1772="LIQUIDAR",_xlfn.XLOOKUP(A1772,Rotación!$A:$A,Rotación!$O:$O,0,0,-1),"")))),"")</f>
        <v>6796200</v>
      </c>
      <c r="J1772" s="13">
        <f>IFERROR(IF($F1772="ALTA",$D1772*0.94,
IF($F1772="MEDIA",$D1772*0.9,
IF($F1772="BAJA",$D1772*0.85,
IF($F1772="LIQUIDAR",_xlfn.XLOOKUP(A1772,Rotación!$A:$A,Rotación!$O:$O,0,0,-1),"")))),"")</f>
        <v>6507000</v>
      </c>
      <c r="K1772" s="13" t="str">
        <f>_xlfn.XLOOKUP(A1772,Rotación!$A:$A,Rotación!$P:$P,"",0,-1)</f>
        <v/>
      </c>
      <c r="L1772" s="25" t="e">
        <f t="shared" si="120"/>
        <v>#VALUE!</v>
      </c>
      <c r="M1772" s="26">
        <f t="shared" si="121"/>
        <v>0.8160442600276625</v>
      </c>
      <c r="N1772" s="22" t="str">
        <f>IFERROR(VLOOKUP(A1772,'Base ATR'!$1:$1048576,2,0),"")</f>
        <v/>
      </c>
      <c r="O1772" s="23" t="str">
        <f t="shared" ca="1" si="122"/>
        <v/>
      </c>
      <c r="P1772" t="str">
        <f t="shared" si="123"/>
        <v/>
      </c>
    </row>
    <row r="1773" spans="1:16" x14ac:dyDescent="0.3">
      <c r="A1773" t="s">
        <v>10873</v>
      </c>
      <c r="B1773" s="13" t="str">
        <f>IFERROR(VLOOKUP(A1773,'Base ATP'!$1:$1048576,3,0),"")</f>
        <v/>
      </c>
      <c r="C1773" s="28" t="str">
        <f>IFERROR(VLOOKUP(A1773,'Base ATP'!$1:$1048576,4,0),"")</f>
        <v/>
      </c>
      <c r="D1773">
        <v>9000000</v>
      </c>
      <c r="E1773" s="13">
        <v>7000000</v>
      </c>
      <c r="F1773" t="s">
        <v>4033</v>
      </c>
      <c r="G1773" s="13">
        <f>IFERROR(IF($F1773="ALTA",$D1773*1.03,
IF($F1773="MEDIA",$D1773*1,
IF($F1773="BAJA",$D1773*0.92,
IF($F1773="LIQUIDAR",_xlfn.XLOOKUP(A1773,Rotación!$A:$A,Rotación!$O:$O,0,0,-1),"")))),"")</f>
        <v>9000000</v>
      </c>
      <c r="H1773" s="13">
        <f>IFERROR(IF($F1773="ALTA",$D1773*1,
IF($F1773="MEDIA",$D1773*0.97,
IF($F1773="BAJA",$D1773*0.9,
IF($F1773="LIQUIDAR",_xlfn.XLOOKUP(A1773,Rotación!$A:$A,Rotación!$O:$O,0,0,-1),"")))),"")</f>
        <v>8730000</v>
      </c>
      <c r="I1773" s="13">
        <f>IFERROR(IF($F1773="ALTA",$D1773*0.97,
IF($F1773="MEDIA",$D1773*0.94,
IF($F1773="BAJA",$D1773*0.87,
IF($F1773="LIQUIDAR",_xlfn.XLOOKUP(A1773,Rotación!$A:$A,Rotación!$O:$O,0,0,-1),"")))),"")</f>
        <v>8460000</v>
      </c>
      <c r="J1773" s="13">
        <f>IFERROR(IF($F1773="ALTA",$D1773*0.94,
IF($F1773="MEDIA",$D1773*0.9,
IF($F1773="BAJA",$D1773*0.85,
IF($F1773="LIQUIDAR",_xlfn.XLOOKUP(A1773,Rotación!$A:$A,Rotación!$O:$O,0,0,-1),"")))),"")</f>
        <v>8100000</v>
      </c>
      <c r="K1773" s="13" t="str">
        <f>_xlfn.XLOOKUP(A1773,Rotación!$A:$A,Rotación!$P:$P,"",0,-1)</f>
        <v/>
      </c>
      <c r="L1773" s="25" t="e">
        <f t="shared" si="120"/>
        <v>#VALUE!</v>
      </c>
      <c r="M1773" s="26">
        <f t="shared" si="121"/>
        <v>0.77777777777777779</v>
      </c>
      <c r="N1773" s="22" t="str">
        <f>IFERROR(VLOOKUP(A1773,'Base ATR'!$1:$1048576,2,0),"")</f>
        <v/>
      </c>
      <c r="O1773" s="23" t="str">
        <f t="shared" ca="1" si="122"/>
        <v/>
      </c>
      <c r="P1773" t="str">
        <f t="shared" si="123"/>
        <v/>
      </c>
    </row>
    <row r="1774" spans="1:16" x14ac:dyDescent="0.3">
      <c r="A1774" t="s">
        <v>10874</v>
      </c>
      <c r="B1774" s="13" t="str">
        <f>IFERROR(VLOOKUP(A1774,'Base ATP'!$1:$1048576,3,0),"")</f>
        <v/>
      </c>
      <c r="C1774" s="28" t="str">
        <f>IFERROR(VLOOKUP(A1774,'Base ATP'!$1:$1048576,4,0),"")</f>
        <v/>
      </c>
      <c r="D1774">
        <v>18000000</v>
      </c>
      <c r="E1774" s="13">
        <v>14500000</v>
      </c>
      <c r="F1774" t="s">
        <v>4033</v>
      </c>
      <c r="G1774" s="13">
        <f>IFERROR(IF($F1774="ALTA",$D1774*1.03,
IF($F1774="MEDIA",$D1774*1,
IF($F1774="BAJA",$D1774*0.92,
IF($F1774="LIQUIDAR",_xlfn.XLOOKUP(A1774,Rotación!$A:$A,Rotación!$O:$O,0,0,-1),"")))),"")</f>
        <v>18000000</v>
      </c>
      <c r="H1774" s="13">
        <f>IFERROR(IF($F1774="ALTA",$D1774*1,
IF($F1774="MEDIA",$D1774*0.97,
IF($F1774="BAJA",$D1774*0.9,
IF($F1774="LIQUIDAR",_xlfn.XLOOKUP(A1774,Rotación!$A:$A,Rotación!$O:$O,0,0,-1),"")))),"")</f>
        <v>17460000</v>
      </c>
      <c r="I1774" s="13">
        <f>IFERROR(IF($F1774="ALTA",$D1774*0.97,
IF($F1774="MEDIA",$D1774*0.94,
IF($F1774="BAJA",$D1774*0.87,
IF($F1774="LIQUIDAR",_xlfn.XLOOKUP(A1774,Rotación!$A:$A,Rotación!$O:$O,0,0,-1),"")))),"")</f>
        <v>16920000</v>
      </c>
      <c r="J1774" s="13">
        <f>IFERROR(IF($F1774="ALTA",$D1774*0.94,
IF($F1774="MEDIA",$D1774*0.9,
IF($F1774="BAJA",$D1774*0.85,
IF($F1774="LIQUIDAR",_xlfn.XLOOKUP(A1774,Rotación!$A:$A,Rotación!$O:$O,0,0,-1),"")))),"")</f>
        <v>16200000</v>
      </c>
      <c r="K1774" s="13" t="str">
        <f>_xlfn.XLOOKUP(A1774,Rotación!$A:$A,Rotación!$P:$P,"",0,-1)</f>
        <v/>
      </c>
      <c r="L1774" s="25" t="e">
        <f t="shared" si="120"/>
        <v>#VALUE!</v>
      </c>
      <c r="M1774" s="26">
        <f t="shared" si="121"/>
        <v>0.80555555555555558</v>
      </c>
      <c r="N1774" s="22" t="str">
        <f>IFERROR(VLOOKUP(A1774,'Base ATR'!$1:$1048576,2,0),"")</f>
        <v/>
      </c>
      <c r="O1774" s="23" t="str">
        <f t="shared" ca="1" si="122"/>
        <v/>
      </c>
      <c r="P1774" t="str">
        <f t="shared" si="123"/>
        <v/>
      </c>
    </row>
    <row r="1775" spans="1:16" x14ac:dyDescent="0.3">
      <c r="A1775" t="s">
        <v>10875</v>
      </c>
      <c r="B1775" s="13" t="str">
        <f>IFERROR(VLOOKUP(A1775,'Base ATP'!$1:$1048576,3,0),"")</f>
        <v/>
      </c>
      <c r="C1775" s="28" t="str">
        <f>IFERROR(VLOOKUP(A1775,'Base ATP'!$1:$1048576,4,0),"")</f>
        <v/>
      </c>
      <c r="D1775">
        <v>15000000</v>
      </c>
      <c r="E1775" s="13">
        <v>12000000</v>
      </c>
      <c r="F1775" t="s">
        <v>4033</v>
      </c>
      <c r="G1775" s="13">
        <f>IFERROR(IF($F1775="ALTA",$D1775*1.03,
IF($F1775="MEDIA",$D1775*1,
IF($F1775="BAJA",$D1775*0.92,
IF($F1775="LIQUIDAR",_xlfn.XLOOKUP(A1775,Rotación!$A:$A,Rotación!$O:$O,0,0,-1),"")))),"")</f>
        <v>15000000</v>
      </c>
      <c r="H1775" s="13">
        <f>IFERROR(IF($F1775="ALTA",$D1775*1,
IF($F1775="MEDIA",$D1775*0.97,
IF($F1775="BAJA",$D1775*0.9,
IF($F1775="LIQUIDAR",_xlfn.XLOOKUP(A1775,Rotación!$A:$A,Rotación!$O:$O,0,0,-1),"")))),"")</f>
        <v>14550000</v>
      </c>
      <c r="I1775" s="13">
        <f>IFERROR(IF($F1775="ALTA",$D1775*0.97,
IF($F1775="MEDIA",$D1775*0.94,
IF($F1775="BAJA",$D1775*0.87,
IF($F1775="LIQUIDAR",_xlfn.XLOOKUP(A1775,Rotación!$A:$A,Rotación!$O:$O,0,0,-1),"")))),"")</f>
        <v>14100000</v>
      </c>
      <c r="J1775" s="13">
        <f>IFERROR(IF($F1775="ALTA",$D1775*0.94,
IF($F1775="MEDIA",$D1775*0.9,
IF($F1775="BAJA",$D1775*0.85,
IF($F1775="LIQUIDAR",_xlfn.XLOOKUP(A1775,Rotación!$A:$A,Rotación!$O:$O,0,0,-1),"")))),"")</f>
        <v>13500000</v>
      </c>
      <c r="K1775" s="13" t="str">
        <f>_xlfn.XLOOKUP(A1775,Rotación!$A:$A,Rotación!$P:$P,"",0,-1)</f>
        <v/>
      </c>
      <c r="L1775" s="25" t="e">
        <f t="shared" si="120"/>
        <v>#VALUE!</v>
      </c>
      <c r="M1775" s="26">
        <f t="shared" si="121"/>
        <v>0.8</v>
      </c>
      <c r="N1775" s="22" t="str">
        <f>IFERROR(VLOOKUP(A1775,'Base ATR'!$1:$1048576,2,0),"")</f>
        <v/>
      </c>
      <c r="O1775" s="23" t="str">
        <f t="shared" ca="1" si="122"/>
        <v/>
      </c>
      <c r="P1775" t="str">
        <f t="shared" si="123"/>
        <v/>
      </c>
    </row>
    <row r="1776" spans="1:16" x14ac:dyDescent="0.3">
      <c r="A1776" t="s">
        <v>10876</v>
      </c>
      <c r="B1776" s="13" t="str">
        <f>IFERROR(VLOOKUP(A1776,'Base ATP'!$1:$1048576,3,0),"")</f>
        <v/>
      </c>
      <c r="C1776" s="28" t="str">
        <f>IFERROR(VLOOKUP(A1776,'Base ATP'!$1:$1048576,4,0),"")</f>
        <v/>
      </c>
      <c r="D1776">
        <v>7500000</v>
      </c>
      <c r="E1776" s="13">
        <v>6000000</v>
      </c>
      <c r="F1776" t="s">
        <v>4033</v>
      </c>
      <c r="G1776" s="13">
        <f>IFERROR(IF($F1776="ALTA",$D1776*1.03,
IF($F1776="MEDIA",$D1776*1,
IF($F1776="BAJA",$D1776*0.92,
IF($F1776="LIQUIDAR",_xlfn.XLOOKUP(A1776,Rotación!$A:$A,Rotación!$O:$O,0,0,-1),"")))),"")</f>
        <v>7500000</v>
      </c>
      <c r="H1776" s="13">
        <f>IFERROR(IF($F1776="ALTA",$D1776*1,
IF($F1776="MEDIA",$D1776*0.97,
IF($F1776="BAJA",$D1776*0.9,
IF($F1776="LIQUIDAR",_xlfn.XLOOKUP(A1776,Rotación!$A:$A,Rotación!$O:$O,0,0,-1),"")))),"")</f>
        <v>7275000</v>
      </c>
      <c r="I1776" s="13">
        <f>IFERROR(IF($F1776="ALTA",$D1776*0.97,
IF($F1776="MEDIA",$D1776*0.94,
IF($F1776="BAJA",$D1776*0.87,
IF($F1776="LIQUIDAR",_xlfn.XLOOKUP(A1776,Rotación!$A:$A,Rotación!$O:$O,0,0,-1),"")))),"")</f>
        <v>7050000</v>
      </c>
      <c r="J1776" s="13">
        <f>IFERROR(IF($F1776="ALTA",$D1776*0.94,
IF($F1776="MEDIA",$D1776*0.9,
IF($F1776="BAJA",$D1776*0.85,
IF($F1776="LIQUIDAR",_xlfn.XLOOKUP(A1776,Rotación!$A:$A,Rotación!$O:$O,0,0,-1),"")))),"")</f>
        <v>6750000</v>
      </c>
      <c r="K1776" s="13" t="str">
        <f>_xlfn.XLOOKUP(A1776,Rotación!$A:$A,Rotación!$P:$P,"",0,-1)</f>
        <v/>
      </c>
      <c r="L1776" s="25" t="e">
        <f t="shared" si="120"/>
        <v>#VALUE!</v>
      </c>
      <c r="M1776" s="26">
        <f t="shared" si="121"/>
        <v>0.8</v>
      </c>
      <c r="N1776" s="22" t="str">
        <f>IFERROR(VLOOKUP(A1776,'Base ATR'!$1:$1048576,2,0),"")</f>
        <v/>
      </c>
      <c r="O1776" s="23" t="str">
        <f t="shared" ca="1" si="122"/>
        <v/>
      </c>
      <c r="P1776" t="str">
        <f t="shared" si="123"/>
        <v/>
      </c>
    </row>
    <row r="1777" spans="1:16" x14ac:dyDescent="0.3">
      <c r="A1777" t="s">
        <v>8346</v>
      </c>
      <c r="B1777" s="13" t="str">
        <f>IFERROR(VLOOKUP(A1777,'Base ATP'!$1:$1048576,3,0),"")</f>
        <v>JAC</v>
      </c>
      <c r="C1777" s="28" t="str">
        <f>IFERROR(VLOOKUP(A1777,'Base ATP'!$1:$1048576,4,0),"")</f>
        <v>JS3</v>
      </c>
      <c r="D1777">
        <v>7800000</v>
      </c>
      <c r="E1777" s="13">
        <v>6100000</v>
      </c>
      <c r="F1777" t="s">
        <v>4033</v>
      </c>
      <c r="G1777" s="13">
        <f>IFERROR(IF($F1777="ALTA",$D1777*1.03,
IF($F1777="MEDIA",$D1777*1,
IF($F1777="BAJA",$D1777*0.92,
IF($F1777="LIQUIDAR",_xlfn.XLOOKUP(A1777,Rotación!$A:$A,Rotación!$O:$O,0,0,-1),"")))),"")</f>
        <v>7800000</v>
      </c>
      <c r="H1777" s="13">
        <f>IFERROR(IF($F1777="ALTA",$D1777*1,
IF($F1777="MEDIA",$D1777*0.97,
IF($F1777="BAJA",$D1777*0.9,
IF($F1777="LIQUIDAR",_xlfn.XLOOKUP(A1777,Rotación!$A:$A,Rotación!$O:$O,0,0,-1),"")))),"")</f>
        <v>7566000</v>
      </c>
      <c r="I1777" s="13">
        <f>IFERROR(IF($F1777="ALTA",$D1777*0.97,
IF($F1777="MEDIA",$D1777*0.94,
IF($F1777="BAJA",$D1777*0.87,
IF($F1777="LIQUIDAR",_xlfn.XLOOKUP(A1777,Rotación!$A:$A,Rotación!$O:$O,0,0,-1),"")))),"")</f>
        <v>7332000</v>
      </c>
      <c r="J1777" s="13">
        <f>IFERROR(IF($F1777="ALTA",$D1777*0.94,
IF($F1777="MEDIA",$D1777*0.9,
IF($F1777="BAJA",$D1777*0.85,
IF($F1777="LIQUIDAR",_xlfn.XLOOKUP(A1777,Rotación!$A:$A,Rotación!$O:$O,0,0,-1),"")))),"")</f>
        <v>7020000</v>
      </c>
      <c r="K1777" s="13" t="str">
        <f>_xlfn.XLOOKUP(A1777,Rotación!$A:$A,Rotación!$P:$P,"",0,-1)</f>
        <v/>
      </c>
      <c r="L1777" s="25" t="e">
        <f t="shared" si="120"/>
        <v>#VALUE!</v>
      </c>
      <c r="M1777" s="26">
        <f t="shared" si="121"/>
        <v>0.78205128205128205</v>
      </c>
      <c r="N1777" s="22" t="str">
        <f>IFERROR(VLOOKUP(A1777,'Base ATR'!$1:$1048576,2,0),"")</f>
        <v/>
      </c>
      <c r="O1777" s="23" t="str">
        <f t="shared" ca="1" si="122"/>
        <v/>
      </c>
      <c r="P1777" t="str">
        <f t="shared" si="123"/>
        <v/>
      </c>
    </row>
    <row r="1778" spans="1:16" x14ac:dyDescent="0.3">
      <c r="A1778" t="s">
        <v>10877</v>
      </c>
      <c r="B1778" s="13" t="str">
        <f>IFERROR(VLOOKUP(A1778,'Base ATP'!$1:$1048576,3,0),"")</f>
        <v/>
      </c>
      <c r="C1778" s="28" t="str">
        <f>IFERROR(VLOOKUP(A1778,'Base ATP'!$1:$1048576,4,0),"")</f>
        <v/>
      </c>
      <c r="D1778">
        <v>7780000</v>
      </c>
      <c r="E1778" s="13">
        <v>5800000</v>
      </c>
      <c r="F1778" t="s">
        <v>4033</v>
      </c>
      <c r="G1778" s="13">
        <f>IFERROR(IF($F1778="ALTA",$D1778*1.03,
IF($F1778="MEDIA",$D1778*1,
IF($F1778="BAJA",$D1778*0.92,
IF($F1778="LIQUIDAR",_xlfn.XLOOKUP(A1778,Rotación!$A:$A,Rotación!$O:$O,0,0,-1),"")))),"")</f>
        <v>7780000</v>
      </c>
      <c r="H1778" s="13">
        <f>IFERROR(IF($F1778="ALTA",$D1778*1,
IF($F1778="MEDIA",$D1778*0.97,
IF($F1778="BAJA",$D1778*0.9,
IF($F1778="LIQUIDAR",_xlfn.XLOOKUP(A1778,Rotación!$A:$A,Rotación!$O:$O,0,0,-1),"")))),"")</f>
        <v>7546600</v>
      </c>
      <c r="I1778" s="13">
        <f>IFERROR(IF($F1778="ALTA",$D1778*0.97,
IF($F1778="MEDIA",$D1778*0.94,
IF($F1778="BAJA",$D1778*0.87,
IF($F1778="LIQUIDAR",_xlfn.XLOOKUP(A1778,Rotación!$A:$A,Rotación!$O:$O,0,0,-1),"")))),"")</f>
        <v>7313200</v>
      </c>
      <c r="J1778" s="13">
        <f>IFERROR(IF($F1778="ALTA",$D1778*0.94,
IF($F1778="MEDIA",$D1778*0.9,
IF($F1778="BAJA",$D1778*0.85,
IF($F1778="LIQUIDAR",_xlfn.XLOOKUP(A1778,Rotación!$A:$A,Rotación!$O:$O,0,0,-1),"")))),"")</f>
        <v>7002000</v>
      </c>
      <c r="K1778" s="13" t="str">
        <f>_xlfn.XLOOKUP(A1778,Rotación!$A:$A,Rotación!$P:$P,"",0,-1)</f>
        <v/>
      </c>
      <c r="L1778" s="25" t="e">
        <f t="shared" si="120"/>
        <v>#VALUE!</v>
      </c>
      <c r="M1778" s="26">
        <f t="shared" si="121"/>
        <v>0.74550128534704374</v>
      </c>
      <c r="N1778" s="22" t="str">
        <f>IFERROR(VLOOKUP(A1778,'Base ATR'!$1:$1048576,2,0),"")</f>
        <v/>
      </c>
      <c r="O1778" s="23" t="str">
        <f t="shared" ca="1" si="122"/>
        <v/>
      </c>
      <c r="P1778" t="str">
        <f t="shared" si="123"/>
        <v/>
      </c>
    </row>
    <row r="1779" spans="1:16" x14ac:dyDescent="0.3">
      <c r="A1779" t="s">
        <v>10878</v>
      </c>
      <c r="B1779" s="13" t="str">
        <f>IFERROR(VLOOKUP(A1779,'Base ATP'!$1:$1048576,3,0),"")</f>
        <v/>
      </c>
      <c r="C1779" s="28" t="str">
        <f>IFERROR(VLOOKUP(A1779,'Base ATP'!$1:$1048576,4,0),"")</f>
        <v/>
      </c>
      <c r="D1779">
        <v>14500000</v>
      </c>
      <c r="E1779" s="13">
        <v>11500000</v>
      </c>
      <c r="F1779" t="s">
        <v>4033</v>
      </c>
      <c r="G1779" s="13">
        <f>IFERROR(IF($F1779="ALTA",$D1779*1.03,
IF($F1779="MEDIA",$D1779*1,
IF($F1779="BAJA",$D1779*0.92,
IF($F1779="LIQUIDAR",_xlfn.XLOOKUP(A1779,Rotación!$A:$A,Rotación!$O:$O,0,0,-1),"")))),"")</f>
        <v>14500000</v>
      </c>
      <c r="H1779" s="13">
        <f>IFERROR(IF($F1779="ALTA",$D1779*1,
IF($F1779="MEDIA",$D1779*0.97,
IF($F1779="BAJA",$D1779*0.9,
IF($F1779="LIQUIDAR",_xlfn.XLOOKUP(A1779,Rotación!$A:$A,Rotación!$O:$O,0,0,-1),"")))),"")</f>
        <v>14065000</v>
      </c>
      <c r="I1779" s="13">
        <f>IFERROR(IF($F1779="ALTA",$D1779*0.97,
IF($F1779="MEDIA",$D1779*0.94,
IF($F1779="BAJA",$D1779*0.87,
IF($F1779="LIQUIDAR",_xlfn.XLOOKUP(A1779,Rotación!$A:$A,Rotación!$O:$O,0,0,-1),"")))),"")</f>
        <v>13630000</v>
      </c>
      <c r="J1779" s="13">
        <f>IFERROR(IF($F1779="ALTA",$D1779*0.94,
IF($F1779="MEDIA",$D1779*0.9,
IF($F1779="BAJA",$D1779*0.85,
IF($F1779="LIQUIDAR",_xlfn.XLOOKUP(A1779,Rotación!$A:$A,Rotación!$O:$O,0,0,-1),"")))),"")</f>
        <v>13050000</v>
      </c>
      <c r="K1779" s="13" t="str">
        <f>_xlfn.XLOOKUP(A1779,Rotación!$A:$A,Rotación!$P:$P,"",0,-1)</f>
        <v/>
      </c>
      <c r="L1779" s="25" t="e">
        <f t="shared" si="120"/>
        <v>#VALUE!</v>
      </c>
      <c r="M1779" s="26">
        <f t="shared" si="121"/>
        <v>0.7931034482758621</v>
      </c>
      <c r="N1779" s="22" t="str">
        <f>IFERROR(VLOOKUP(A1779,'Base ATR'!$1:$1048576,2,0),"")</f>
        <v/>
      </c>
      <c r="O1779" s="23" t="str">
        <f t="shared" ca="1" si="122"/>
        <v/>
      </c>
      <c r="P1779" t="str">
        <f t="shared" si="123"/>
        <v/>
      </c>
    </row>
    <row r="1780" spans="1:16" x14ac:dyDescent="0.3">
      <c r="A1780" t="s">
        <v>1620</v>
      </c>
      <c r="B1780" s="13" t="str">
        <f>IFERROR(VLOOKUP(A1780,'Base ATP'!$1:$1048576,3,0),"")</f>
        <v/>
      </c>
      <c r="C1780" s="28" t="str">
        <f>IFERROR(VLOOKUP(A1780,'Base ATP'!$1:$1048576,4,0),"")</f>
        <v/>
      </c>
      <c r="D1780">
        <v>22400000</v>
      </c>
      <c r="E1780" s="13">
        <v>16700000</v>
      </c>
      <c r="F1780" t="s">
        <v>4033</v>
      </c>
      <c r="G1780" s="13">
        <f>IFERROR(IF($F1780="ALTA",$D1780*1.03,
IF($F1780="MEDIA",$D1780*1,
IF($F1780="BAJA",$D1780*0.92,
IF($F1780="LIQUIDAR",_xlfn.XLOOKUP(A1780,Rotación!$A:$A,Rotación!$O:$O,0,0,-1),"")))),"")</f>
        <v>22400000</v>
      </c>
      <c r="H1780" s="13">
        <f>IFERROR(IF($F1780="ALTA",$D1780*1,
IF($F1780="MEDIA",$D1780*0.97,
IF($F1780="BAJA",$D1780*0.9,
IF($F1780="LIQUIDAR",_xlfn.XLOOKUP(A1780,Rotación!$A:$A,Rotación!$O:$O,0,0,-1),"")))),"")</f>
        <v>21728000</v>
      </c>
      <c r="I1780" s="13">
        <f>IFERROR(IF($F1780="ALTA",$D1780*0.97,
IF($F1780="MEDIA",$D1780*0.94,
IF($F1780="BAJA",$D1780*0.87,
IF($F1780="LIQUIDAR",_xlfn.XLOOKUP(A1780,Rotación!$A:$A,Rotación!$O:$O,0,0,-1),"")))),"")</f>
        <v>21056000</v>
      </c>
      <c r="J1780" s="13">
        <f>IFERROR(IF($F1780="ALTA",$D1780*0.94,
IF($F1780="MEDIA",$D1780*0.9,
IF($F1780="BAJA",$D1780*0.85,
IF($F1780="LIQUIDAR",_xlfn.XLOOKUP(A1780,Rotación!$A:$A,Rotación!$O:$O,0,0,-1),"")))),"")</f>
        <v>20160000</v>
      </c>
      <c r="K1780" s="13" t="str">
        <f>_xlfn.XLOOKUP(A1780,Rotación!$A:$A,Rotación!$P:$P,"",0,-1)</f>
        <v/>
      </c>
      <c r="L1780" s="25" t="e">
        <f t="shared" si="120"/>
        <v>#VALUE!</v>
      </c>
      <c r="M1780" s="26">
        <f t="shared" si="121"/>
        <v>0.7455357142857143</v>
      </c>
      <c r="N1780" s="22">
        <f>IFERROR(VLOOKUP(A1780,'Base ATR'!$1:$1048576,2,0),"")</f>
        <v>45343.692361111112</v>
      </c>
      <c r="O1780" s="23">
        <f t="shared" ca="1" si="122"/>
        <v>882.3076388888876</v>
      </c>
      <c r="P1780" t="str">
        <f t="shared" si="123"/>
        <v>SOBRE MERCADO</v>
      </c>
    </row>
    <row r="1781" spans="1:16" x14ac:dyDescent="0.3">
      <c r="A1781" t="s">
        <v>10879</v>
      </c>
      <c r="B1781" s="13" t="str">
        <f>IFERROR(VLOOKUP(A1781,'Base ATP'!$1:$1048576,3,0),"")</f>
        <v/>
      </c>
      <c r="C1781" s="28" t="str">
        <f>IFERROR(VLOOKUP(A1781,'Base ATP'!$1:$1048576,4,0),"")</f>
        <v/>
      </c>
      <c r="D1781">
        <v>28800000</v>
      </c>
      <c r="E1781" s="13">
        <v>23500000</v>
      </c>
      <c r="F1781" t="s">
        <v>5398</v>
      </c>
      <c r="G1781" s="13">
        <f>IFERROR(IF($F1781="ALTA",$D1781*1.03,
IF($F1781="MEDIA",$D1781*1,
IF($F1781="BAJA",$D1781*0.92,
IF($F1781="LIQUIDAR",_xlfn.XLOOKUP(A1781,Rotación!$A:$A,Rotación!$O:$O,0,0,-1),"")))),"")</f>
        <v>26496000</v>
      </c>
      <c r="H1781" s="13">
        <f>IFERROR(IF($F1781="ALTA",$D1781*1,
IF($F1781="MEDIA",$D1781*0.97,
IF($F1781="BAJA",$D1781*0.9,
IF($F1781="LIQUIDAR",_xlfn.XLOOKUP(A1781,Rotación!$A:$A,Rotación!$O:$O,0,0,-1),"")))),"")</f>
        <v>25920000</v>
      </c>
      <c r="I1781" s="13">
        <f>IFERROR(IF($F1781="ALTA",$D1781*0.97,
IF($F1781="MEDIA",$D1781*0.94,
IF($F1781="BAJA",$D1781*0.87,
IF($F1781="LIQUIDAR",_xlfn.XLOOKUP(A1781,Rotación!$A:$A,Rotación!$O:$O,0,0,-1),"")))),"")</f>
        <v>25056000</v>
      </c>
      <c r="J1781" s="13">
        <f>IFERROR(IF($F1781="ALTA",$D1781*0.94,
IF($F1781="MEDIA",$D1781*0.9,
IF($F1781="BAJA",$D1781*0.85,
IF($F1781="LIQUIDAR",_xlfn.XLOOKUP(A1781,Rotación!$A:$A,Rotación!$O:$O,0,0,-1),"")))),"")</f>
        <v>24480000</v>
      </c>
      <c r="K1781" s="13" t="str">
        <f>_xlfn.XLOOKUP(A1781,Rotación!$A:$A,Rotación!$P:$P,"",0,-1)</f>
        <v/>
      </c>
      <c r="L1781" s="25" t="e">
        <f t="shared" si="120"/>
        <v>#VALUE!</v>
      </c>
      <c r="M1781" s="26">
        <f t="shared" si="121"/>
        <v>0.81597222222222221</v>
      </c>
      <c r="N1781" s="22" t="str">
        <f>IFERROR(VLOOKUP(A1781,'Base ATR'!$1:$1048576,2,0),"")</f>
        <v/>
      </c>
      <c r="O1781" s="23" t="str">
        <f t="shared" ca="1" si="122"/>
        <v/>
      </c>
      <c r="P1781" t="str">
        <f t="shared" si="123"/>
        <v/>
      </c>
    </row>
    <row r="1782" spans="1:16" x14ac:dyDescent="0.3">
      <c r="A1782" t="s">
        <v>10880</v>
      </c>
      <c r="B1782" s="13" t="str">
        <f>IFERROR(VLOOKUP(A1782,'Base ATP'!$1:$1048576,3,0),"")</f>
        <v/>
      </c>
      <c r="C1782" s="28" t="str">
        <f>IFERROR(VLOOKUP(A1782,'Base ATP'!$1:$1048576,4,0),"")</f>
        <v/>
      </c>
      <c r="D1782">
        <v>8600000</v>
      </c>
      <c r="E1782" s="13">
        <v>6900000</v>
      </c>
      <c r="F1782" t="s">
        <v>5398</v>
      </c>
      <c r="G1782" s="13">
        <f>IFERROR(IF($F1782="ALTA",$D1782*1.03,
IF($F1782="MEDIA",$D1782*1,
IF($F1782="BAJA",$D1782*0.92,
IF($F1782="LIQUIDAR",_xlfn.XLOOKUP(A1782,Rotación!$A:$A,Rotación!$O:$O,0,0,-1),"")))),"")</f>
        <v>7912000</v>
      </c>
      <c r="H1782" s="13">
        <f>IFERROR(IF($F1782="ALTA",$D1782*1,
IF($F1782="MEDIA",$D1782*0.97,
IF($F1782="BAJA",$D1782*0.9,
IF($F1782="LIQUIDAR",_xlfn.XLOOKUP(A1782,Rotación!$A:$A,Rotación!$O:$O,0,0,-1),"")))),"")</f>
        <v>7740000</v>
      </c>
      <c r="I1782" s="13">
        <f>IFERROR(IF($F1782="ALTA",$D1782*0.97,
IF($F1782="MEDIA",$D1782*0.94,
IF($F1782="BAJA",$D1782*0.87,
IF($F1782="LIQUIDAR",_xlfn.XLOOKUP(A1782,Rotación!$A:$A,Rotación!$O:$O,0,0,-1),"")))),"")</f>
        <v>7482000</v>
      </c>
      <c r="J1782" s="13">
        <f>IFERROR(IF($F1782="ALTA",$D1782*0.94,
IF($F1782="MEDIA",$D1782*0.9,
IF($F1782="BAJA",$D1782*0.85,
IF($F1782="LIQUIDAR",_xlfn.XLOOKUP(A1782,Rotación!$A:$A,Rotación!$O:$O,0,0,-1),"")))),"")</f>
        <v>7310000</v>
      </c>
      <c r="K1782" s="13" t="str">
        <f>_xlfn.XLOOKUP(A1782,Rotación!$A:$A,Rotación!$P:$P,"",0,-1)</f>
        <v/>
      </c>
      <c r="L1782" s="25" t="e">
        <f t="shared" si="120"/>
        <v>#VALUE!</v>
      </c>
      <c r="M1782" s="26">
        <f t="shared" si="121"/>
        <v>0.80232558139534882</v>
      </c>
      <c r="N1782" s="22" t="str">
        <f>IFERROR(VLOOKUP(A1782,'Base ATR'!$1:$1048576,2,0),"")</f>
        <v/>
      </c>
      <c r="O1782" s="23" t="str">
        <f t="shared" ca="1" si="122"/>
        <v/>
      </c>
      <c r="P1782" t="str">
        <f t="shared" si="123"/>
        <v/>
      </c>
    </row>
    <row r="1783" spans="1:16" x14ac:dyDescent="0.3">
      <c r="A1783" t="s">
        <v>10881</v>
      </c>
      <c r="B1783" s="13" t="str">
        <f>IFERROR(VLOOKUP(A1783,'Base ATP'!$1:$1048576,3,0),"")</f>
        <v/>
      </c>
      <c r="C1783" s="28" t="str">
        <f>IFERROR(VLOOKUP(A1783,'Base ATP'!$1:$1048576,4,0),"")</f>
        <v/>
      </c>
      <c r="D1783">
        <v>11800000</v>
      </c>
      <c r="E1783" s="13">
        <v>9000000</v>
      </c>
      <c r="F1783" t="s">
        <v>5398</v>
      </c>
      <c r="G1783" s="13">
        <f>IFERROR(IF($F1783="ALTA",$D1783*1.03,
IF($F1783="MEDIA",$D1783*1,
IF($F1783="BAJA",$D1783*0.92,
IF($F1783="LIQUIDAR",_xlfn.XLOOKUP(A1783,Rotación!$A:$A,Rotación!$O:$O,0,0,-1),"")))),"")</f>
        <v>10856000</v>
      </c>
      <c r="H1783" s="13">
        <f>IFERROR(IF($F1783="ALTA",$D1783*1,
IF($F1783="MEDIA",$D1783*0.97,
IF($F1783="BAJA",$D1783*0.9,
IF($F1783="LIQUIDAR",_xlfn.XLOOKUP(A1783,Rotación!$A:$A,Rotación!$O:$O,0,0,-1),"")))),"")</f>
        <v>10620000</v>
      </c>
      <c r="I1783" s="13">
        <f>IFERROR(IF($F1783="ALTA",$D1783*0.97,
IF($F1783="MEDIA",$D1783*0.94,
IF($F1783="BAJA",$D1783*0.87,
IF($F1783="LIQUIDAR",_xlfn.XLOOKUP(A1783,Rotación!$A:$A,Rotación!$O:$O,0,0,-1),"")))),"")</f>
        <v>10266000</v>
      </c>
      <c r="J1783" s="13">
        <f>IFERROR(IF($F1783="ALTA",$D1783*0.94,
IF($F1783="MEDIA",$D1783*0.9,
IF($F1783="BAJA",$D1783*0.85,
IF($F1783="LIQUIDAR",_xlfn.XLOOKUP(A1783,Rotación!$A:$A,Rotación!$O:$O,0,0,-1),"")))),"")</f>
        <v>10030000</v>
      </c>
      <c r="K1783" s="13" t="str">
        <f>_xlfn.XLOOKUP(A1783,Rotación!$A:$A,Rotación!$P:$P,"",0,-1)</f>
        <v/>
      </c>
      <c r="L1783" s="25" t="e">
        <f t="shared" si="120"/>
        <v>#VALUE!</v>
      </c>
      <c r="M1783" s="26">
        <f t="shared" si="121"/>
        <v>0.76271186440677963</v>
      </c>
      <c r="N1783" s="22" t="str">
        <f>IFERROR(VLOOKUP(A1783,'Base ATR'!$1:$1048576,2,0),"")</f>
        <v/>
      </c>
      <c r="O1783" s="23" t="str">
        <f t="shared" ca="1" si="122"/>
        <v/>
      </c>
      <c r="P1783" t="str">
        <f t="shared" si="123"/>
        <v/>
      </c>
    </row>
    <row r="1784" spans="1:16" x14ac:dyDescent="0.3">
      <c r="A1784" t="s">
        <v>8346</v>
      </c>
      <c r="B1784" s="13" t="str">
        <f>IFERROR(VLOOKUP(A1784,'Base ATP'!$1:$1048576,3,0),"")</f>
        <v>JAC</v>
      </c>
      <c r="C1784" s="28" t="str">
        <f>IFERROR(VLOOKUP(A1784,'Base ATP'!$1:$1048576,4,0),"")</f>
        <v>JS3</v>
      </c>
      <c r="D1784">
        <v>7800000</v>
      </c>
      <c r="E1784" s="13">
        <v>6400000</v>
      </c>
      <c r="F1784" t="s">
        <v>5398</v>
      </c>
      <c r="G1784" s="13">
        <f>IFERROR(IF($F1784="ALTA",$D1784*1.03,
IF($F1784="MEDIA",$D1784*1,
IF($F1784="BAJA",$D1784*0.92,
IF($F1784="LIQUIDAR",_xlfn.XLOOKUP(A1784,Rotación!$A:$A,Rotación!$O:$O,0,0,-1),"")))),"")</f>
        <v>7176000</v>
      </c>
      <c r="H1784" s="13">
        <f>IFERROR(IF($F1784="ALTA",$D1784*1,
IF($F1784="MEDIA",$D1784*0.97,
IF($F1784="BAJA",$D1784*0.9,
IF($F1784="LIQUIDAR",_xlfn.XLOOKUP(A1784,Rotación!$A:$A,Rotación!$O:$O,0,0,-1),"")))),"")</f>
        <v>7020000</v>
      </c>
      <c r="I1784" s="13">
        <f>IFERROR(IF($F1784="ALTA",$D1784*0.97,
IF($F1784="MEDIA",$D1784*0.94,
IF($F1784="BAJA",$D1784*0.87,
IF($F1784="LIQUIDAR",_xlfn.XLOOKUP(A1784,Rotación!$A:$A,Rotación!$O:$O,0,0,-1),"")))),"")</f>
        <v>6786000</v>
      </c>
      <c r="J1784" s="13">
        <f>IFERROR(IF($F1784="ALTA",$D1784*0.94,
IF($F1784="MEDIA",$D1784*0.9,
IF($F1784="BAJA",$D1784*0.85,
IF($F1784="LIQUIDAR",_xlfn.XLOOKUP(A1784,Rotación!$A:$A,Rotación!$O:$O,0,0,-1),"")))),"")</f>
        <v>6630000</v>
      </c>
      <c r="K1784" s="13" t="str">
        <f>_xlfn.XLOOKUP(A1784,Rotación!$A:$A,Rotación!$P:$P,"",0,-1)</f>
        <v/>
      </c>
      <c r="L1784" s="25" t="e">
        <f t="shared" si="120"/>
        <v>#VALUE!</v>
      </c>
      <c r="M1784" s="26">
        <f t="shared" si="121"/>
        <v>0.82051282051282048</v>
      </c>
      <c r="N1784" s="22" t="str">
        <f>IFERROR(VLOOKUP(A1784,'Base ATR'!$1:$1048576,2,0),"")</f>
        <v/>
      </c>
      <c r="O1784" s="23" t="str">
        <f t="shared" ca="1" si="122"/>
        <v/>
      </c>
      <c r="P1784" t="str">
        <f t="shared" si="123"/>
        <v/>
      </c>
    </row>
    <row r="1785" spans="1:16" x14ac:dyDescent="0.3">
      <c r="A1785" t="s">
        <v>5236</v>
      </c>
      <c r="B1785" s="13" t="str">
        <f>IFERROR(VLOOKUP(A1785,'Base ATP'!$1:$1048576,3,0),"")</f>
        <v>PEUGEOT</v>
      </c>
      <c r="C1785" s="28" t="str">
        <f>IFERROR(VLOOKUP(A1785,'Base ATP'!$1:$1048576,4,0),"")</f>
        <v>NEW 3008</v>
      </c>
      <c r="D1785">
        <v>23300000</v>
      </c>
      <c r="E1785" s="13">
        <v>18500000</v>
      </c>
      <c r="F1785" t="s">
        <v>5398</v>
      </c>
      <c r="G1785" s="13">
        <f>IFERROR(IF($F1785="ALTA",$D1785*1.03,
IF($F1785="MEDIA",$D1785*1,
IF($F1785="BAJA",$D1785*0.92,
IF($F1785="LIQUIDAR",_xlfn.XLOOKUP(A1785,Rotación!$A:$A,Rotación!$O:$O,0,0,-1),"")))),"")</f>
        <v>21436000</v>
      </c>
      <c r="H1785" s="13">
        <f>IFERROR(IF($F1785="ALTA",$D1785*1,
IF($F1785="MEDIA",$D1785*0.97,
IF($F1785="BAJA",$D1785*0.9,
IF($F1785="LIQUIDAR",_xlfn.XLOOKUP(A1785,Rotación!$A:$A,Rotación!$O:$O,0,0,-1),"")))),"")</f>
        <v>20970000</v>
      </c>
      <c r="I1785" s="13">
        <f>IFERROR(IF($F1785="ALTA",$D1785*0.97,
IF($F1785="MEDIA",$D1785*0.94,
IF($F1785="BAJA",$D1785*0.87,
IF($F1785="LIQUIDAR",_xlfn.XLOOKUP(A1785,Rotación!$A:$A,Rotación!$O:$O,0,0,-1),"")))),"")</f>
        <v>20271000</v>
      </c>
      <c r="J1785" s="13">
        <f>IFERROR(IF($F1785="ALTA",$D1785*0.94,
IF($F1785="MEDIA",$D1785*0.9,
IF($F1785="BAJA",$D1785*0.85,
IF($F1785="LIQUIDAR",_xlfn.XLOOKUP(A1785,Rotación!$A:$A,Rotación!$O:$O,0,0,-1),"")))),"")</f>
        <v>19805000</v>
      </c>
      <c r="K1785" s="13" t="str">
        <f>_xlfn.XLOOKUP(A1785,Rotación!$A:$A,Rotación!$P:$P,"",0,-1)</f>
        <v/>
      </c>
      <c r="L1785" s="25" t="e">
        <f t="shared" si="120"/>
        <v>#VALUE!</v>
      </c>
      <c r="M1785" s="26">
        <f t="shared" si="121"/>
        <v>0.79399141630901282</v>
      </c>
      <c r="N1785" s="22">
        <f>IFERROR(VLOOKUP(A1785,'Base ATR'!$1:$1048576,2,0),"")</f>
        <v>46057.647916666669</v>
      </c>
      <c r="O1785" s="23">
        <f t="shared" ca="1" si="122"/>
        <v>168.35208333333139</v>
      </c>
      <c r="P1785" t="str">
        <f t="shared" si="123"/>
        <v>SOBRE MERCADO</v>
      </c>
    </row>
    <row r="1786" spans="1:16" x14ac:dyDescent="0.3">
      <c r="A1786" t="s">
        <v>10882</v>
      </c>
      <c r="B1786" s="13" t="str">
        <f>IFERROR(VLOOKUP(A1786,'Base ATP'!$1:$1048576,3,0),"")</f>
        <v/>
      </c>
      <c r="C1786" s="28" t="str">
        <f>IFERROR(VLOOKUP(A1786,'Base ATP'!$1:$1048576,4,0),"")</f>
        <v/>
      </c>
      <c r="D1786">
        <v>14400000</v>
      </c>
      <c r="E1786" s="13">
        <v>11500000</v>
      </c>
      <c r="F1786" t="s">
        <v>4033</v>
      </c>
      <c r="G1786" s="13">
        <f>IFERROR(IF($F1786="ALTA",$D1786*1.03,
IF($F1786="MEDIA",$D1786*1,
IF($F1786="BAJA",$D1786*0.92,
IF($F1786="LIQUIDAR",_xlfn.XLOOKUP(A1786,Rotación!$A:$A,Rotación!$O:$O,0,0,-1),"")))),"")</f>
        <v>14400000</v>
      </c>
      <c r="H1786" s="13">
        <f>IFERROR(IF($F1786="ALTA",$D1786*1,
IF($F1786="MEDIA",$D1786*0.97,
IF($F1786="BAJA",$D1786*0.9,
IF($F1786="LIQUIDAR",_xlfn.XLOOKUP(A1786,Rotación!$A:$A,Rotación!$O:$O,0,0,-1),"")))),"")</f>
        <v>13968000</v>
      </c>
      <c r="I1786" s="13">
        <f>IFERROR(IF($F1786="ALTA",$D1786*0.97,
IF($F1786="MEDIA",$D1786*0.94,
IF($F1786="BAJA",$D1786*0.87,
IF($F1786="LIQUIDAR",_xlfn.XLOOKUP(A1786,Rotación!$A:$A,Rotación!$O:$O,0,0,-1),"")))),"")</f>
        <v>13536000</v>
      </c>
      <c r="J1786" s="13">
        <f>IFERROR(IF($F1786="ALTA",$D1786*0.94,
IF($F1786="MEDIA",$D1786*0.9,
IF($F1786="BAJA",$D1786*0.85,
IF($F1786="LIQUIDAR",_xlfn.XLOOKUP(A1786,Rotación!$A:$A,Rotación!$O:$O,0,0,-1),"")))),"")</f>
        <v>12960000</v>
      </c>
      <c r="K1786" s="13" t="str">
        <f>_xlfn.XLOOKUP(A1786,Rotación!$A:$A,Rotación!$P:$P,"",0,-1)</f>
        <v/>
      </c>
      <c r="L1786" s="25" t="e">
        <f t="shared" si="120"/>
        <v>#VALUE!</v>
      </c>
      <c r="M1786" s="26">
        <f t="shared" si="121"/>
        <v>0.79861111111111116</v>
      </c>
      <c r="N1786" s="22" t="str">
        <f>IFERROR(VLOOKUP(A1786,'Base ATR'!$1:$1048576,2,0),"")</f>
        <v/>
      </c>
      <c r="O1786" s="23" t="str">
        <f t="shared" ca="1" si="122"/>
        <v/>
      </c>
      <c r="P1786" t="str">
        <f t="shared" si="123"/>
        <v/>
      </c>
    </row>
    <row r="1787" spans="1:16" x14ac:dyDescent="0.3">
      <c r="A1787" t="s">
        <v>10883</v>
      </c>
      <c r="B1787" s="13" t="str">
        <f>IFERROR(VLOOKUP(A1787,'Base ATP'!$1:$1048576,3,0),"")</f>
        <v/>
      </c>
      <c r="C1787" s="28" t="str">
        <f>IFERROR(VLOOKUP(A1787,'Base ATP'!$1:$1048576,4,0),"")</f>
        <v/>
      </c>
      <c r="D1787">
        <v>15800000</v>
      </c>
      <c r="E1787" s="13">
        <v>12700000</v>
      </c>
      <c r="F1787" t="s">
        <v>4033</v>
      </c>
      <c r="G1787" s="13">
        <f>IFERROR(IF($F1787="ALTA",$D1787*1.03,
IF($F1787="MEDIA",$D1787*1,
IF($F1787="BAJA",$D1787*0.92,
IF($F1787="LIQUIDAR",_xlfn.XLOOKUP(A1787,Rotación!$A:$A,Rotación!$O:$O,0,0,-1),"")))),"")</f>
        <v>15800000</v>
      </c>
      <c r="H1787" s="13">
        <f>IFERROR(IF($F1787="ALTA",$D1787*1,
IF($F1787="MEDIA",$D1787*0.97,
IF($F1787="BAJA",$D1787*0.9,
IF($F1787="LIQUIDAR",_xlfn.XLOOKUP(A1787,Rotación!$A:$A,Rotación!$O:$O,0,0,-1),"")))),"")</f>
        <v>15326000</v>
      </c>
      <c r="I1787" s="13">
        <f>IFERROR(IF($F1787="ALTA",$D1787*0.97,
IF($F1787="MEDIA",$D1787*0.94,
IF($F1787="BAJA",$D1787*0.87,
IF($F1787="LIQUIDAR",_xlfn.XLOOKUP(A1787,Rotación!$A:$A,Rotación!$O:$O,0,0,-1),"")))),"")</f>
        <v>14852000</v>
      </c>
      <c r="J1787" s="13">
        <f>IFERROR(IF($F1787="ALTA",$D1787*0.94,
IF($F1787="MEDIA",$D1787*0.9,
IF($F1787="BAJA",$D1787*0.85,
IF($F1787="LIQUIDAR",_xlfn.XLOOKUP(A1787,Rotación!$A:$A,Rotación!$O:$O,0,0,-1),"")))),"")</f>
        <v>14220000</v>
      </c>
      <c r="K1787" s="13" t="str">
        <f>_xlfn.XLOOKUP(A1787,Rotación!$A:$A,Rotación!$P:$P,"",0,-1)</f>
        <v/>
      </c>
      <c r="L1787" s="25" t="e">
        <f t="shared" si="120"/>
        <v>#VALUE!</v>
      </c>
      <c r="M1787" s="26">
        <f t="shared" si="121"/>
        <v>0.80379746835443033</v>
      </c>
      <c r="N1787" s="22" t="str">
        <f>IFERROR(VLOOKUP(A1787,'Base ATR'!$1:$1048576,2,0),"")</f>
        <v/>
      </c>
      <c r="O1787" s="23" t="str">
        <f t="shared" ca="1" si="122"/>
        <v/>
      </c>
      <c r="P1787" t="str">
        <f t="shared" si="123"/>
        <v/>
      </c>
    </row>
    <row r="1788" spans="1:16" x14ac:dyDescent="0.3">
      <c r="A1788" t="s">
        <v>10884</v>
      </c>
      <c r="B1788" s="13" t="str">
        <f>IFERROR(VLOOKUP(A1788,'Base ATP'!$1:$1048576,3,0),"")</f>
        <v/>
      </c>
      <c r="C1788" s="28" t="str">
        <f>IFERROR(VLOOKUP(A1788,'Base ATP'!$1:$1048576,4,0),"")</f>
        <v/>
      </c>
      <c r="D1788">
        <v>18100000</v>
      </c>
      <c r="E1788" s="13">
        <v>14500000</v>
      </c>
      <c r="F1788" t="s">
        <v>4033</v>
      </c>
      <c r="G1788" s="13">
        <f>IFERROR(IF($F1788="ALTA",$D1788*1.03,
IF($F1788="MEDIA",$D1788*1,
IF($F1788="BAJA",$D1788*0.92,
IF($F1788="LIQUIDAR",_xlfn.XLOOKUP(A1788,Rotación!$A:$A,Rotación!$O:$O,0,0,-1),"")))),"")</f>
        <v>18100000</v>
      </c>
      <c r="H1788" s="13">
        <f>IFERROR(IF($F1788="ALTA",$D1788*1,
IF($F1788="MEDIA",$D1788*0.97,
IF($F1788="BAJA",$D1788*0.9,
IF($F1788="LIQUIDAR",_xlfn.XLOOKUP(A1788,Rotación!$A:$A,Rotación!$O:$O,0,0,-1),"")))),"")</f>
        <v>17557000</v>
      </c>
      <c r="I1788" s="13">
        <f>IFERROR(IF($F1788="ALTA",$D1788*0.97,
IF($F1788="MEDIA",$D1788*0.94,
IF($F1788="BAJA",$D1788*0.87,
IF($F1788="LIQUIDAR",_xlfn.XLOOKUP(A1788,Rotación!$A:$A,Rotación!$O:$O,0,0,-1),"")))),"")</f>
        <v>17014000</v>
      </c>
      <c r="J1788" s="13">
        <f>IFERROR(IF($F1788="ALTA",$D1788*0.94,
IF($F1788="MEDIA",$D1788*0.9,
IF($F1788="BAJA",$D1788*0.85,
IF($F1788="LIQUIDAR",_xlfn.XLOOKUP(A1788,Rotación!$A:$A,Rotación!$O:$O,0,0,-1),"")))),"")</f>
        <v>16290000</v>
      </c>
      <c r="K1788" s="13" t="str">
        <f>_xlfn.XLOOKUP(A1788,Rotación!$A:$A,Rotación!$P:$P,"",0,-1)</f>
        <v/>
      </c>
      <c r="L1788" s="25" t="e">
        <f t="shared" si="120"/>
        <v>#VALUE!</v>
      </c>
      <c r="M1788" s="26">
        <f t="shared" si="121"/>
        <v>0.80110497237569056</v>
      </c>
      <c r="N1788" s="22" t="str">
        <f>IFERROR(VLOOKUP(A1788,'Base ATR'!$1:$1048576,2,0),"")</f>
        <v/>
      </c>
      <c r="O1788" s="23" t="str">
        <f t="shared" ca="1" si="122"/>
        <v/>
      </c>
      <c r="P1788" t="str">
        <f t="shared" si="123"/>
        <v/>
      </c>
    </row>
    <row r="1789" spans="1:16" x14ac:dyDescent="0.3">
      <c r="A1789" t="s">
        <v>10885</v>
      </c>
      <c r="B1789" s="13" t="str">
        <f>IFERROR(VLOOKUP(A1789,'Base ATP'!$1:$1048576,3,0),"")</f>
        <v/>
      </c>
      <c r="C1789" s="28" t="str">
        <f>IFERROR(VLOOKUP(A1789,'Base ATP'!$1:$1048576,4,0),"")</f>
        <v/>
      </c>
      <c r="D1789">
        <v>10600000</v>
      </c>
      <c r="E1789" s="13">
        <v>8200000</v>
      </c>
      <c r="F1789" t="s">
        <v>4033</v>
      </c>
      <c r="G1789" s="13">
        <f>IFERROR(IF($F1789="ALTA",$D1789*1.03,
IF($F1789="MEDIA",$D1789*1,
IF($F1789="BAJA",$D1789*0.92,
IF($F1789="LIQUIDAR",_xlfn.XLOOKUP(A1789,Rotación!$A:$A,Rotación!$O:$O,0,0,-1),"")))),"")</f>
        <v>10600000</v>
      </c>
      <c r="H1789" s="13">
        <f>IFERROR(IF($F1789="ALTA",$D1789*1,
IF($F1789="MEDIA",$D1789*0.97,
IF($F1789="BAJA",$D1789*0.9,
IF($F1789="LIQUIDAR",_xlfn.XLOOKUP(A1789,Rotación!$A:$A,Rotación!$O:$O,0,0,-1),"")))),"")</f>
        <v>10282000</v>
      </c>
      <c r="I1789" s="13">
        <f>IFERROR(IF($F1789="ALTA",$D1789*0.97,
IF($F1789="MEDIA",$D1789*0.94,
IF($F1789="BAJA",$D1789*0.87,
IF($F1789="LIQUIDAR",_xlfn.XLOOKUP(A1789,Rotación!$A:$A,Rotación!$O:$O,0,0,-1),"")))),"")</f>
        <v>9964000</v>
      </c>
      <c r="J1789" s="13">
        <f>IFERROR(IF($F1789="ALTA",$D1789*0.94,
IF($F1789="MEDIA",$D1789*0.9,
IF($F1789="BAJA",$D1789*0.85,
IF($F1789="LIQUIDAR",_xlfn.XLOOKUP(A1789,Rotación!$A:$A,Rotación!$O:$O,0,0,-1),"")))),"")</f>
        <v>9540000</v>
      </c>
      <c r="K1789" s="13" t="str">
        <f>_xlfn.XLOOKUP(A1789,Rotación!$A:$A,Rotación!$P:$P,"",0,-1)</f>
        <v/>
      </c>
      <c r="L1789" s="25" t="e">
        <f t="shared" si="120"/>
        <v>#VALUE!</v>
      </c>
      <c r="M1789" s="26">
        <f t="shared" si="121"/>
        <v>0.77358490566037741</v>
      </c>
      <c r="N1789" s="22" t="str">
        <f>IFERROR(VLOOKUP(A1789,'Base ATR'!$1:$1048576,2,0),"")</f>
        <v/>
      </c>
      <c r="O1789" s="23" t="str">
        <f t="shared" ca="1" si="122"/>
        <v/>
      </c>
      <c r="P1789" t="str">
        <f t="shared" si="123"/>
        <v/>
      </c>
    </row>
    <row r="1790" spans="1:16" x14ac:dyDescent="0.3">
      <c r="A1790" t="s">
        <v>10886</v>
      </c>
      <c r="B1790" s="13" t="str">
        <f>IFERROR(VLOOKUP(A1790,'Base ATP'!$1:$1048576,3,0),"")</f>
        <v/>
      </c>
      <c r="C1790" s="28" t="str">
        <f>IFERROR(VLOOKUP(A1790,'Base ATP'!$1:$1048576,4,0),"")</f>
        <v/>
      </c>
      <c r="D1790">
        <v>36200000</v>
      </c>
      <c r="E1790" s="13">
        <v>28000000</v>
      </c>
      <c r="F1790" t="s">
        <v>5398</v>
      </c>
      <c r="G1790" s="13">
        <f>IFERROR(IF($F1790="ALTA",$D1790*1.03,
IF($F1790="MEDIA",$D1790*1,
IF($F1790="BAJA",$D1790*0.92,
IF($F1790="LIQUIDAR",_xlfn.XLOOKUP(A1790,Rotación!$A:$A,Rotación!$O:$O,0,0,-1),"")))),"")</f>
        <v>33304000</v>
      </c>
      <c r="H1790" s="13">
        <f>IFERROR(IF($F1790="ALTA",$D1790*1,
IF($F1790="MEDIA",$D1790*0.97,
IF($F1790="BAJA",$D1790*0.9,
IF($F1790="LIQUIDAR",_xlfn.XLOOKUP(A1790,Rotación!$A:$A,Rotación!$O:$O,0,0,-1),"")))),"")</f>
        <v>32580000</v>
      </c>
      <c r="I1790" s="13">
        <f>IFERROR(IF($F1790="ALTA",$D1790*0.97,
IF($F1790="MEDIA",$D1790*0.94,
IF($F1790="BAJA",$D1790*0.87,
IF($F1790="LIQUIDAR",_xlfn.XLOOKUP(A1790,Rotación!$A:$A,Rotación!$O:$O,0,0,-1),"")))),"")</f>
        <v>31494000</v>
      </c>
      <c r="J1790" s="13">
        <f>IFERROR(IF($F1790="ALTA",$D1790*0.94,
IF($F1790="MEDIA",$D1790*0.9,
IF($F1790="BAJA",$D1790*0.85,
IF($F1790="LIQUIDAR",_xlfn.XLOOKUP(A1790,Rotación!$A:$A,Rotación!$O:$O,0,0,-1),"")))),"")</f>
        <v>30770000</v>
      </c>
      <c r="K1790" s="13" t="str">
        <f>_xlfn.XLOOKUP(A1790,Rotación!$A:$A,Rotación!$P:$P,"",0,-1)</f>
        <v/>
      </c>
      <c r="L1790" s="25" t="e">
        <f t="shared" si="120"/>
        <v>#VALUE!</v>
      </c>
      <c r="M1790" s="26">
        <f t="shared" si="121"/>
        <v>0.77348066298342544</v>
      </c>
      <c r="N1790" s="22" t="str">
        <f>IFERROR(VLOOKUP(A1790,'Base ATR'!$1:$1048576,2,0),"")</f>
        <v/>
      </c>
      <c r="O1790" s="23" t="str">
        <f t="shared" ca="1" si="122"/>
        <v/>
      </c>
      <c r="P1790" t="str">
        <f t="shared" si="123"/>
        <v/>
      </c>
    </row>
    <row r="1791" spans="1:16" x14ac:dyDescent="0.3">
      <c r="A1791" t="s">
        <v>10887</v>
      </c>
      <c r="B1791" s="13" t="str">
        <f>IFERROR(VLOOKUP(A1791,'Base ATP'!$1:$1048576,3,0),"")</f>
        <v/>
      </c>
      <c r="C1791" s="28" t="str">
        <f>IFERROR(VLOOKUP(A1791,'Base ATP'!$1:$1048576,4,0),"")</f>
        <v/>
      </c>
      <c r="D1791">
        <v>7390000</v>
      </c>
      <c r="E1791" s="13">
        <v>6000000</v>
      </c>
      <c r="F1791" t="s">
        <v>5398</v>
      </c>
      <c r="G1791" s="13">
        <f>IFERROR(IF($F1791="ALTA",$D1791*1.03,
IF($F1791="MEDIA",$D1791*1,
IF($F1791="BAJA",$D1791*0.92,
IF($F1791="LIQUIDAR",_xlfn.XLOOKUP(A1791,Rotación!$A:$A,Rotación!$O:$O,0,0,-1),"")))),"")</f>
        <v>6798800</v>
      </c>
      <c r="H1791" s="13">
        <f>IFERROR(IF($F1791="ALTA",$D1791*1,
IF($F1791="MEDIA",$D1791*0.97,
IF($F1791="BAJA",$D1791*0.9,
IF($F1791="LIQUIDAR",_xlfn.XLOOKUP(A1791,Rotación!$A:$A,Rotación!$O:$O,0,0,-1),"")))),"")</f>
        <v>6651000</v>
      </c>
      <c r="I1791" s="13">
        <f>IFERROR(IF($F1791="ALTA",$D1791*0.97,
IF($F1791="MEDIA",$D1791*0.94,
IF($F1791="BAJA",$D1791*0.87,
IF($F1791="LIQUIDAR",_xlfn.XLOOKUP(A1791,Rotación!$A:$A,Rotación!$O:$O,0,0,-1),"")))),"")</f>
        <v>6429300</v>
      </c>
      <c r="J1791" s="13">
        <f>IFERROR(IF($F1791="ALTA",$D1791*0.94,
IF($F1791="MEDIA",$D1791*0.9,
IF($F1791="BAJA",$D1791*0.85,
IF($F1791="LIQUIDAR",_xlfn.XLOOKUP(A1791,Rotación!$A:$A,Rotación!$O:$O,0,0,-1),"")))),"")</f>
        <v>6281500</v>
      </c>
      <c r="K1791" s="13" t="str">
        <f>_xlfn.XLOOKUP(A1791,Rotación!$A:$A,Rotación!$P:$P,"",0,-1)</f>
        <v/>
      </c>
      <c r="L1791" s="25" t="e">
        <f t="shared" si="120"/>
        <v>#VALUE!</v>
      </c>
      <c r="M1791" s="26">
        <f t="shared" si="121"/>
        <v>0.81190798376184037</v>
      </c>
      <c r="N1791" s="22" t="str">
        <f>IFERROR(VLOOKUP(A1791,'Base ATR'!$1:$1048576,2,0),"")</f>
        <v/>
      </c>
      <c r="O1791" s="23" t="str">
        <f t="shared" ca="1" si="122"/>
        <v/>
      </c>
      <c r="P1791" t="str">
        <f t="shared" si="123"/>
        <v/>
      </c>
    </row>
    <row r="1792" spans="1:16" x14ac:dyDescent="0.3">
      <c r="A1792" t="s">
        <v>10888</v>
      </c>
      <c r="B1792" s="13" t="str">
        <f>IFERROR(VLOOKUP(A1792,'Base ATP'!$1:$1048576,3,0),"")</f>
        <v/>
      </c>
      <c r="C1792" s="28" t="str">
        <f>IFERROR(VLOOKUP(A1792,'Base ATP'!$1:$1048576,4,0),"")</f>
        <v/>
      </c>
      <c r="D1792">
        <v>11100000</v>
      </c>
      <c r="E1792" s="13">
        <v>9000000</v>
      </c>
      <c r="F1792" t="s">
        <v>5398</v>
      </c>
      <c r="G1792" s="13">
        <f>IFERROR(IF($F1792="ALTA",$D1792*1.03,
IF($F1792="MEDIA",$D1792*1,
IF($F1792="BAJA",$D1792*0.92,
IF($F1792="LIQUIDAR",_xlfn.XLOOKUP(A1792,Rotación!$A:$A,Rotación!$O:$O,0,0,-1),"")))),"")</f>
        <v>10212000</v>
      </c>
      <c r="H1792" s="13">
        <f>IFERROR(IF($F1792="ALTA",$D1792*1,
IF($F1792="MEDIA",$D1792*0.97,
IF($F1792="BAJA",$D1792*0.9,
IF($F1792="LIQUIDAR",_xlfn.XLOOKUP(A1792,Rotación!$A:$A,Rotación!$O:$O,0,0,-1),"")))),"")</f>
        <v>9990000</v>
      </c>
      <c r="I1792" s="13">
        <f>IFERROR(IF($F1792="ALTA",$D1792*0.97,
IF($F1792="MEDIA",$D1792*0.94,
IF($F1792="BAJA",$D1792*0.87,
IF($F1792="LIQUIDAR",_xlfn.XLOOKUP(A1792,Rotación!$A:$A,Rotación!$O:$O,0,0,-1),"")))),"")</f>
        <v>9657000</v>
      </c>
      <c r="J1792" s="13">
        <f>IFERROR(IF($F1792="ALTA",$D1792*0.94,
IF($F1792="MEDIA",$D1792*0.9,
IF($F1792="BAJA",$D1792*0.85,
IF($F1792="LIQUIDAR",_xlfn.XLOOKUP(A1792,Rotación!$A:$A,Rotación!$O:$O,0,0,-1),"")))),"")</f>
        <v>9435000</v>
      </c>
      <c r="K1792" s="13" t="str">
        <f>_xlfn.XLOOKUP(A1792,Rotación!$A:$A,Rotación!$P:$P,"",0,-1)</f>
        <v/>
      </c>
      <c r="L1792" s="25" t="e">
        <f t="shared" si="120"/>
        <v>#VALUE!</v>
      </c>
      <c r="M1792" s="26">
        <f t="shared" si="121"/>
        <v>0.81081081081081086</v>
      </c>
      <c r="N1792" s="22" t="str">
        <f>IFERROR(VLOOKUP(A1792,'Base ATR'!$1:$1048576,2,0),"")</f>
        <v/>
      </c>
      <c r="O1792" s="23" t="str">
        <f t="shared" ca="1" si="122"/>
        <v/>
      </c>
      <c r="P1792" t="str">
        <f t="shared" si="123"/>
        <v/>
      </c>
    </row>
    <row r="1793" spans="1:16" x14ac:dyDescent="0.3">
      <c r="A1793" t="s">
        <v>10889</v>
      </c>
      <c r="B1793" s="13" t="str">
        <f>IFERROR(VLOOKUP(A1793,'Base ATP'!$1:$1048576,3,0),"")</f>
        <v/>
      </c>
      <c r="C1793" s="28" t="str">
        <f>IFERROR(VLOOKUP(A1793,'Base ATP'!$1:$1048576,4,0),"")</f>
        <v/>
      </c>
      <c r="D1793">
        <v>14100000</v>
      </c>
      <c r="E1793" s="13">
        <v>11200000</v>
      </c>
      <c r="F1793" t="s">
        <v>4033</v>
      </c>
      <c r="G1793" s="13">
        <f>IFERROR(IF($F1793="ALTA",$D1793*1.03,
IF($F1793="MEDIA",$D1793*1,
IF($F1793="BAJA",$D1793*0.92,
IF($F1793="LIQUIDAR",_xlfn.XLOOKUP(A1793,Rotación!$A:$A,Rotación!$O:$O,0,0,-1),"")))),"")</f>
        <v>14100000</v>
      </c>
      <c r="H1793" s="13">
        <f>IFERROR(IF($F1793="ALTA",$D1793*1,
IF($F1793="MEDIA",$D1793*0.97,
IF($F1793="BAJA",$D1793*0.9,
IF($F1793="LIQUIDAR",_xlfn.XLOOKUP(A1793,Rotación!$A:$A,Rotación!$O:$O,0,0,-1),"")))),"")</f>
        <v>13677000</v>
      </c>
      <c r="I1793" s="13">
        <f>IFERROR(IF($F1793="ALTA",$D1793*0.97,
IF($F1793="MEDIA",$D1793*0.94,
IF($F1793="BAJA",$D1793*0.87,
IF($F1793="LIQUIDAR",_xlfn.XLOOKUP(A1793,Rotación!$A:$A,Rotación!$O:$O,0,0,-1),"")))),"")</f>
        <v>13254000</v>
      </c>
      <c r="J1793" s="13">
        <f>IFERROR(IF($F1793="ALTA",$D1793*0.94,
IF($F1793="MEDIA",$D1793*0.9,
IF($F1793="BAJA",$D1793*0.85,
IF($F1793="LIQUIDAR",_xlfn.XLOOKUP(A1793,Rotación!$A:$A,Rotación!$O:$O,0,0,-1),"")))),"")</f>
        <v>12690000</v>
      </c>
      <c r="K1793" s="13" t="str">
        <f>_xlfn.XLOOKUP(A1793,Rotación!$A:$A,Rotación!$P:$P,"",0,-1)</f>
        <v/>
      </c>
      <c r="L1793" s="25" t="e">
        <f t="shared" si="120"/>
        <v>#VALUE!</v>
      </c>
      <c r="M1793" s="26">
        <f t="shared" si="121"/>
        <v>0.79432624113475181</v>
      </c>
      <c r="N1793" s="22" t="str">
        <f>IFERROR(VLOOKUP(A1793,'Base ATR'!$1:$1048576,2,0),"")</f>
        <v/>
      </c>
      <c r="O1793" s="23" t="str">
        <f t="shared" ca="1" si="122"/>
        <v/>
      </c>
      <c r="P1793" t="str">
        <f t="shared" si="123"/>
        <v/>
      </c>
    </row>
    <row r="1794" spans="1:16" x14ac:dyDescent="0.3">
      <c r="A1794" t="s">
        <v>10890</v>
      </c>
      <c r="B1794" s="13" t="str">
        <f>IFERROR(VLOOKUP(A1794,'Base ATP'!$1:$1048576,3,0),"")</f>
        <v/>
      </c>
      <c r="C1794" s="28" t="str">
        <f>IFERROR(VLOOKUP(A1794,'Base ATP'!$1:$1048576,4,0),"")</f>
        <v/>
      </c>
      <c r="D1794">
        <v>17200000</v>
      </c>
      <c r="E1794" s="13">
        <v>13000000</v>
      </c>
      <c r="F1794" t="s">
        <v>4033</v>
      </c>
      <c r="G1794" s="13">
        <f>IFERROR(IF($F1794="ALTA",$D1794*1.03,
IF($F1794="MEDIA",$D1794*1,
IF($F1794="BAJA",$D1794*0.92,
IF($F1794="LIQUIDAR",_xlfn.XLOOKUP(A1794,Rotación!$A:$A,Rotación!$O:$O,0,0,-1),"")))),"")</f>
        <v>17200000</v>
      </c>
      <c r="H1794" s="13">
        <f>IFERROR(IF($F1794="ALTA",$D1794*1,
IF($F1794="MEDIA",$D1794*0.97,
IF($F1794="BAJA",$D1794*0.9,
IF($F1794="LIQUIDAR",_xlfn.XLOOKUP(A1794,Rotación!$A:$A,Rotación!$O:$O,0,0,-1),"")))),"")</f>
        <v>16684000</v>
      </c>
      <c r="I1794" s="13">
        <f>IFERROR(IF($F1794="ALTA",$D1794*0.97,
IF($F1794="MEDIA",$D1794*0.94,
IF($F1794="BAJA",$D1794*0.87,
IF($F1794="LIQUIDAR",_xlfn.XLOOKUP(A1794,Rotación!$A:$A,Rotación!$O:$O,0,0,-1),"")))),"")</f>
        <v>16168000</v>
      </c>
      <c r="J1794" s="13">
        <f>IFERROR(IF($F1794="ALTA",$D1794*0.94,
IF($F1794="MEDIA",$D1794*0.9,
IF($F1794="BAJA",$D1794*0.85,
IF($F1794="LIQUIDAR",_xlfn.XLOOKUP(A1794,Rotación!$A:$A,Rotación!$O:$O,0,0,-1),"")))),"")</f>
        <v>15480000</v>
      </c>
      <c r="K1794" s="13" t="str">
        <f>_xlfn.XLOOKUP(A1794,Rotación!$A:$A,Rotación!$P:$P,"",0,-1)</f>
        <v/>
      </c>
      <c r="L1794" s="25" t="e">
        <f t="shared" si="120"/>
        <v>#VALUE!</v>
      </c>
      <c r="M1794" s="26">
        <f t="shared" si="121"/>
        <v>0.7558139534883721</v>
      </c>
      <c r="N1794" s="22" t="str">
        <f>IFERROR(VLOOKUP(A1794,'Base ATR'!$1:$1048576,2,0),"")</f>
        <v/>
      </c>
      <c r="O1794" s="23" t="str">
        <f t="shared" ca="1" si="122"/>
        <v/>
      </c>
      <c r="P1794" t="str">
        <f t="shared" si="123"/>
        <v/>
      </c>
    </row>
    <row r="1795" spans="1:16" x14ac:dyDescent="0.3">
      <c r="A1795" t="s">
        <v>10891</v>
      </c>
      <c r="B1795" s="13" t="str">
        <f>IFERROR(VLOOKUP(A1795,'Base ATP'!$1:$1048576,3,0),"")</f>
        <v/>
      </c>
      <c r="C1795" s="28" t="str">
        <f>IFERROR(VLOOKUP(A1795,'Base ATP'!$1:$1048576,4,0),"")</f>
        <v/>
      </c>
      <c r="D1795">
        <v>13500000</v>
      </c>
      <c r="E1795" s="13">
        <v>10800000</v>
      </c>
      <c r="F1795" t="s">
        <v>4033</v>
      </c>
      <c r="G1795" s="13">
        <f>IFERROR(IF($F1795="ALTA",$D1795*1.03,
IF($F1795="MEDIA",$D1795*1,
IF($F1795="BAJA",$D1795*0.92,
IF($F1795="LIQUIDAR",_xlfn.XLOOKUP(A1795,Rotación!$A:$A,Rotación!$O:$O,0,0,-1),"")))),"")</f>
        <v>13500000</v>
      </c>
      <c r="H1795" s="13">
        <f>IFERROR(IF($F1795="ALTA",$D1795*1,
IF($F1795="MEDIA",$D1795*0.97,
IF($F1795="BAJA",$D1795*0.9,
IF($F1795="LIQUIDAR",_xlfn.XLOOKUP(A1795,Rotación!$A:$A,Rotación!$O:$O,0,0,-1),"")))),"")</f>
        <v>13095000</v>
      </c>
      <c r="I1795" s="13">
        <f>IFERROR(IF($F1795="ALTA",$D1795*0.97,
IF($F1795="MEDIA",$D1795*0.94,
IF($F1795="BAJA",$D1795*0.87,
IF($F1795="LIQUIDAR",_xlfn.XLOOKUP(A1795,Rotación!$A:$A,Rotación!$O:$O,0,0,-1),"")))),"")</f>
        <v>12690000</v>
      </c>
      <c r="J1795" s="13">
        <f>IFERROR(IF($F1795="ALTA",$D1795*0.94,
IF($F1795="MEDIA",$D1795*0.9,
IF($F1795="BAJA",$D1795*0.85,
IF($F1795="LIQUIDAR",_xlfn.XLOOKUP(A1795,Rotación!$A:$A,Rotación!$O:$O,0,0,-1),"")))),"")</f>
        <v>12150000</v>
      </c>
      <c r="K1795" s="13" t="str">
        <f>_xlfn.XLOOKUP(A1795,Rotación!$A:$A,Rotación!$P:$P,"",0,-1)</f>
        <v/>
      </c>
      <c r="L1795" s="25" t="e">
        <f t="shared" si="120"/>
        <v>#VALUE!</v>
      </c>
      <c r="M1795" s="26">
        <f t="shared" si="121"/>
        <v>0.8</v>
      </c>
      <c r="N1795" s="22" t="str">
        <f>IFERROR(VLOOKUP(A1795,'Base ATR'!$1:$1048576,2,0),"")</f>
        <v/>
      </c>
      <c r="O1795" s="23" t="str">
        <f t="shared" ca="1" si="122"/>
        <v/>
      </c>
      <c r="P1795" t="str">
        <f t="shared" si="123"/>
        <v/>
      </c>
    </row>
    <row r="1796" spans="1:16" x14ac:dyDescent="0.3">
      <c r="A1796" t="s">
        <v>10892</v>
      </c>
      <c r="B1796" s="13" t="str">
        <f>IFERROR(VLOOKUP(A1796,'Base ATP'!$1:$1048576,3,0),"")</f>
        <v/>
      </c>
      <c r="C1796" s="28" t="str">
        <f>IFERROR(VLOOKUP(A1796,'Base ATP'!$1:$1048576,4,0),"")</f>
        <v/>
      </c>
      <c r="D1796">
        <v>7760000</v>
      </c>
      <c r="E1796" s="13">
        <v>6100000</v>
      </c>
      <c r="F1796" t="s">
        <v>4033</v>
      </c>
      <c r="G1796" s="13">
        <f>IFERROR(IF($F1796="ALTA",$D1796*1.03,
IF($F1796="MEDIA",$D1796*1,
IF($F1796="BAJA",$D1796*0.92,
IF($F1796="LIQUIDAR",_xlfn.XLOOKUP(A1796,Rotación!$A:$A,Rotación!$O:$O,0,0,-1),"")))),"")</f>
        <v>7760000</v>
      </c>
      <c r="H1796" s="13">
        <f>IFERROR(IF($F1796="ALTA",$D1796*1,
IF($F1796="MEDIA",$D1796*0.97,
IF($F1796="BAJA",$D1796*0.9,
IF($F1796="LIQUIDAR",_xlfn.XLOOKUP(A1796,Rotación!$A:$A,Rotación!$O:$O,0,0,-1),"")))),"")</f>
        <v>7527200</v>
      </c>
      <c r="I1796" s="13">
        <f>IFERROR(IF($F1796="ALTA",$D1796*0.97,
IF($F1796="MEDIA",$D1796*0.94,
IF($F1796="BAJA",$D1796*0.87,
IF($F1796="LIQUIDAR",_xlfn.XLOOKUP(A1796,Rotación!$A:$A,Rotación!$O:$O,0,0,-1),"")))),"")</f>
        <v>7294400</v>
      </c>
      <c r="J1796" s="13">
        <f>IFERROR(IF($F1796="ALTA",$D1796*0.94,
IF($F1796="MEDIA",$D1796*0.9,
IF($F1796="BAJA",$D1796*0.85,
IF($F1796="LIQUIDAR",_xlfn.XLOOKUP(A1796,Rotación!$A:$A,Rotación!$O:$O,0,0,-1),"")))),"")</f>
        <v>6984000</v>
      </c>
      <c r="K1796" s="13" t="str">
        <f>_xlfn.XLOOKUP(A1796,Rotación!$A:$A,Rotación!$P:$P,"",0,-1)</f>
        <v/>
      </c>
      <c r="L1796" s="25" t="e">
        <f t="shared" si="120"/>
        <v>#VALUE!</v>
      </c>
      <c r="M1796" s="26">
        <f t="shared" si="121"/>
        <v>0.78608247422680411</v>
      </c>
      <c r="N1796" s="22" t="str">
        <f>IFERROR(VLOOKUP(A1796,'Base ATR'!$1:$1048576,2,0),"")</f>
        <v/>
      </c>
      <c r="O1796" s="23" t="str">
        <f t="shared" ca="1" si="122"/>
        <v/>
      </c>
      <c r="P1796" t="str">
        <f t="shared" si="123"/>
        <v/>
      </c>
    </row>
    <row r="1797" spans="1:16" x14ac:dyDescent="0.3">
      <c r="A1797" t="s">
        <v>10893</v>
      </c>
      <c r="B1797" s="13" t="str">
        <f>IFERROR(VLOOKUP(A1797,'Base ATP'!$1:$1048576,3,0),"")</f>
        <v/>
      </c>
      <c r="C1797" s="28" t="str">
        <f>IFERROR(VLOOKUP(A1797,'Base ATP'!$1:$1048576,4,0),"")</f>
        <v/>
      </c>
      <c r="D1797">
        <v>12900000</v>
      </c>
      <c r="E1797" s="13">
        <v>10000000</v>
      </c>
      <c r="F1797" t="s">
        <v>4033</v>
      </c>
      <c r="G1797" s="13">
        <f>IFERROR(IF($F1797="ALTA",$D1797*1.03,
IF($F1797="MEDIA",$D1797*1,
IF($F1797="BAJA",$D1797*0.92,
IF($F1797="LIQUIDAR",_xlfn.XLOOKUP(A1797,Rotación!$A:$A,Rotación!$O:$O,0,0,-1),"")))),"")</f>
        <v>12900000</v>
      </c>
      <c r="H1797" s="13">
        <f>IFERROR(IF($F1797="ALTA",$D1797*1,
IF($F1797="MEDIA",$D1797*0.97,
IF($F1797="BAJA",$D1797*0.9,
IF($F1797="LIQUIDAR",_xlfn.XLOOKUP(A1797,Rotación!$A:$A,Rotación!$O:$O,0,0,-1),"")))),"")</f>
        <v>12513000</v>
      </c>
      <c r="I1797" s="13">
        <f>IFERROR(IF($F1797="ALTA",$D1797*0.97,
IF($F1797="MEDIA",$D1797*0.94,
IF($F1797="BAJA",$D1797*0.87,
IF($F1797="LIQUIDAR",_xlfn.XLOOKUP(A1797,Rotación!$A:$A,Rotación!$O:$O,0,0,-1),"")))),"")</f>
        <v>12126000</v>
      </c>
      <c r="J1797" s="13">
        <f>IFERROR(IF($F1797="ALTA",$D1797*0.94,
IF($F1797="MEDIA",$D1797*0.9,
IF($F1797="BAJA",$D1797*0.85,
IF($F1797="LIQUIDAR",_xlfn.XLOOKUP(A1797,Rotación!$A:$A,Rotación!$O:$O,0,0,-1),"")))),"")</f>
        <v>11610000</v>
      </c>
      <c r="K1797" s="13" t="str">
        <f>_xlfn.XLOOKUP(A1797,Rotación!$A:$A,Rotación!$P:$P,"",0,-1)</f>
        <v/>
      </c>
      <c r="L1797" s="25" t="e">
        <f t="shared" si="120"/>
        <v>#VALUE!</v>
      </c>
      <c r="M1797" s="26">
        <f t="shared" si="121"/>
        <v>0.77519379844961245</v>
      </c>
      <c r="N1797" s="22" t="str">
        <f>IFERROR(VLOOKUP(A1797,'Base ATR'!$1:$1048576,2,0),"")</f>
        <v/>
      </c>
      <c r="O1797" s="23" t="str">
        <f t="shared" ca="1" si="122"/>
        <v/>
      </c>
      <c r="P1797" t="str">
        <f t="shared" si="123"/>
        <v/>
      </c>
    </row>
    <row r="1798" spans="1:16" x14ac:dyDescent="0.3">
      <c r="A1798" t="s">
        <v>10894</v>
      </c>
      <c r="B1798" s="13" t="str">
        <f>IFERROR(VLOOKUP(A1798,'Base ATP'!$1:$1048576,3,0),"")</f>
        <v/>
      </c>
      <c r="C1798" s="28" t="str">
        <f>IFERROR(VLOOKUP(A1798,'Base ATP'!$1:$1048576,4,0),"")</f>
        <v/>
      </c>
      <c r="D1798">
        <v>8700000</v>
      </c>
      <c r="E1798" s="13">
        <v>6900000</v>
      </c>
      <c r="F1798" t="s">
        <v>4033</v>
      </c>
      <c r="G1798" s="13">
        <f>IFERROR(IF($F1798="ALTA",$D1798*1.03,
IF($F1798="MEDIA",$D1798*1,
IF($F1798="BAJA",$D1798*0.92,
IF($F1798="LIQUIDAR",_xlfn.XLOOKUP(A1798,Rotación!$A:$A,Rotación!$O:$O,0,0,-1),"")))),"")</f>
        <v>8700000</v>
      </c>
      <c r="H1798" s="13">
        <f>IFERROR(IF($F1798="ALTA",$D1798*1,
IF($F1798="MEDIA",$D1798*0.97,
IF($F1798="BAJA",$D1798*0.9,
IF($F1798="LIQUIDAR",_xlfn.XLOOKUP(A1798,Rotación!$A:$A,Rotación!$O:$O,0,0,-1),"")))),"")</f>
        <v>8439000</v>
      </c>
      <c r="I1798" s="13">
        <f>IFERROR(IF($F1798="ALTA",$D1798*0.97,
IF($F1798="MEDIA",$D1798*0.94,
IF($F1798="BAJA",$D1798*0.87,
IF($F1798="LIQUIDAR",_xlfn.XLOOKUP(A1798,Rotación!$A:$A,Rotación!$O:$O,0,0,-1),"")))),"")</f>
        <v>8178000</v>
      </c>
      <c r="J1798" s="13">
        <f>IFERROR(IF($F1798="ALTA",$D1798*0.94,
IF($F1798="MEDIA",$D1798*0.9,
IF($F1798="BAJA",$D1798*0.85,
IF($F1798="LIQUIDAR",_xlfn.XLOOKUP(A1798,Rotación!$A:$A,Rotación!$O:$O,0,0,-1),"")))),"")</f>
        <v>7830000</v>
      </c>
      <c r="K1798" s="13" t="str">
        <f>_xlfn.XLOOKUP(A1798,Rotación!$A:$A,Rotación!$P:$P,"",0,-1)</f>
        <v/>
      </c>
      <c r="L1798" s="25" t="e">
        <f t="shared" si="120"/>
        <v>#VALUE!</v>
      </c>
      <c r="M1798" s="26">
        <f t="shared" si="121"/>
        <v>0.7931034482758621</v>
      </c>
      <c r="N1798" s="22" t="str">
        <f>IFERROR(VLOOKUP(A1798,'Base ATR'!$1:$1048576,2,0),"")</f>
        <v/>
      </c>
      <c r="O1798" s="23" t="str">
        <f t="shared" ca="1" si="122"/>
        <v/>
      </c>
      <c r="P1798" t="str">
        <f t="shared" si="123"/>
        <v/>
      </c>
    </row>
    <row r="1799" spans="1:16" x14ac:dyDescent="0.3">
      <c r="A1799" t="s">
        <v>10895</v>
      </c>
      <c r="B1799" s="13" t="str">
        <f>IFERROR(VLOOKUP(A1799,'Base ATP'!$1:$1048576,3,0),"")</f>
        <v/>
      </c>
      <c r="C1799" s="28" t="str">
        <f>IFERROR(VLOOKUP(A1799,'Base ATP'!$1:$1048576,4,0),"")</f>
        <v/>
      </c>
      <c r="D1799">
        <v>11000000</v>
      </c>
      <c r="E1799" s="13">
        <v>9000000</v>
      </c>
      <c r="F1799" t="s">
        <v>4033</v>
      </c>
      <c r="G1799" s="13">
        <f>IFERROR(IF($F1799="ALTA",$D1799*1.03,
IF($F1799="MEDIA",$D1799*1,
IF($F1799="BAJA",$D1799*0.92,
IF($F1799="LIQUIDAR",_xlfn.XLOOKUP(A1799,Rotación!$A:$A,Rotación!$O:$O,0,0,-1),"")))),"")</f>
        <v>11000000</v>
      </c>
      <c r="H1799" s="13">
        <f>IFERROR(IF($F1799="ALTA",$D1799*1,
IF($F1799="MEDIA",$D1799*0.97,
IF($F1799="BAJA",$D1799*0.9,
IF($F1799="LIQUIDAR",_xlfn.XLOOKUP(A1799,Rotación!$A:$A,Rotación!$O:$O,0,0,-1),"")))),"")</f>
        <v>10670000</v>
      </c>
      <c r="I1799" s="13">
        <f>IFERROR(IF($F1799="ALTA",$D1799*0.97,
IF($F1799="MEDIA",$D1799*0.94,
IF($F1799="BAJA",$D1799*0.87,
IF($F1799="LIQUIDAR",_xlfn.XLOOKUP(A1799,Rotación!$A:$A,Rotación!$O:$O,0,0,-1),"")))),"")</f>
        <v>10340000</v>
      </c>
      <c r="J1799" s="13">
        <f>IFERROR(IF($F1799="ALTA",$D1799*0.94,
IF($F1799="MEDIA",$D1799*0.9,
IF($F1799="BAJA",$D1799*0.85,
IF($F1799="LIQUIDAR",_xlfn.XLOOKUP(A1799,Rotación!$A:$A,Rotación!$O:$O,0,0,-1),"")))),"")</f>
        <v>9900000</v>
      </c>
      <c r="K1799" s="13" t="str">
        <f>_xlfn.XLOOKUP(A1799,Rotación!$A:$A,Rotación!$P:$P,"",0,-1)</f>
        <v/>
      </c>
      <c r="L1799" s="25" t="e">
        <f t="shared" si="120"/>
        <v>#VALUE!</v>
      </c>
      <c r="M1799" s="26">
        <f t="shared" si="121"/>
        <v>0.81818181818181823</v>
      </c>
      <c r="N1799" s="22" t="str">
        <f>IFERROR(VLOOKUP(A1799,'Base ATR'!$1:$1048576,2,0),"")</f>
        <v/>
      </c>
      <c r="O1799" s="23" t="str">
        <f t="shared" ca="1" si="122"/>
        <v/>
      </c>
      <c r="P1799" t="str">
        <f t="shared" si="123"/>
        <v/>
      </c>
    </row>
    <row r="1800" spans="1:16" x14ac:dyDescent="0.3">
      <c r="A1800" t="s">
        <v>10896</v>
      </c>
      <c r="B1800" s="13" t="str">
        <f>IFERROR(VLOOKUP(A1800,'Base ATP'!$1:$1048576,3,0),"")</f>
        <v/>
      </c>
      <c r="C1800" s="28" t="str">
        <f>IFERROR(VLOOKUP(A1800,'Base ATP'!$1:$1048576,4,0),"")</f>
        <v/>
      </c>
      <c r="D1800">
        <v>7300000</v>
      </c>
      <c r="E1800" s="13">
        <v>5900000</v>
      </c>
      <c r="F1800" t="s">
        <v>4033</v>
      </c>
      <c r="G1800" s="13">
        <f>IFERROR(IF($F1800="ALTA",$D1800*1.03,
IF($F1800="MEDIA",$D1800*1,
IF($F1800="BAJA",$D1800*0.92,
IF($F1800="LIQUIDAR",_xlfn.XLOOKUP(A1800,Rotación!$A:$A,Rotación!$O:$O,0,0,-1),"")))),"")</f>
        <v>7300000</v>
      </c>
      <c r="H1800" s="13">
        <f>IFERROR(IF($F1800="ALTA",$D1800*1,
IF($F1800="MEDIA",$D1800*0.97,
IF($F1800="BAJA",$D1800*0.9,
IF($F1800="LIQUIDAR",_xlfn.XLOOKUP(A1800,Rotación!$A:$A,Rotación!$O:$O,0,0,-1),"")))),"")</f>
        <v>7081000</v>
      </c>
      <c r="I1800" s="13">
        <f>IFERROR(IF($F1800="ALTA",$D1800*0.97,
IF($F1800="MEDIA",$D1800*0.94,
IF($F1800="BAJA",$D1800*0.87,
IF($F1800="LIQUIDAR",_xlfn.XLOOKUP(A1800,Rotación!$A:$A,Rotación!$O:$O,0,0,-1),"")))),"")</f>
        <v>6862000</v>
      </c>
      <c r="J1800" s="13">
        <f>IFERROR(IF($F1800="ALTA",$D1800*0.94,
IF($F1800="MEDIA",$D1800*0.9,
IF($F1800="BAJA",$D1800*0.85,
IF($F1800="LIQUIDAR",_xlfn.XLOOKUP(A1800,Rotación!$A:$A,Rotación!$O:$O,0,0,-1),"")))),"")</f>
        <v>6570000</v>
      </c>
      <c r="K1800" s="13" t="str">
        <f>_xlfn.XLOOKUP(A1800,Rotación!$A:$A,Rotación!$P:$P,"",0,-1)</f>
        <v/>
      </c>
      <c r="L1800" s="25" t="e">
        <f t="shared" si="120"/>
        <v>#VALUE!</v>
      </c>
      <c r="M1800" s="26">
        <f t="shared" si="121"/>
        <v>0.80821917808219179</v>
      </c>
      <c r="N1800" s="22" t="str">
        <f>IFERROR(VLOOKUP(A1800,'Base ATR'!$1:$1048576,2,0),"")</f>
        <v/>
      </c>
      <c r="O1800" s="23" t="str">
        <f t="shared" ca="1" si="122"/>
        <v/>
      </c>
      <c r="P1800" t="str">
        <f t="shared" si="123"/>
        <v/>
      </c>
    </row>
    <row r="1801" spans="1:16" x14ac:dyDescent="0.3">
      <c r="A1801" t="s">
        <v>8741</v>
      </c>
      <c r="B1801" s="13" t="str">
        <f>IFERROR(VLOOKUP(A1801,'Base ATP'!$1:$1048576,3,0),"")</f>
        <v>HAVAL</v>
      </c>
      <c r="C1801" s="28" t="str">
        <f>IFERROR(VLOOKUP(A1801,'Base ATP'!$1:$1048576,4,0),"")</f>
        <v>JOLION</v>
      </c>
      <c r="D1801">
        <v>10000000</v>
      </c>
      <c r="E1801" s="13">
        <v>8200000</v>
      </c>
      <c r="F1801" t="s">
        <v>4033</v>
      </c>
      <c r="G1801" s="13">
        <f>IFERROR(IF($F1801="ALTA",$D1801*1.03,
IF($F1801="MEDIA",$D1801*1,
IF($F1801="BAJA",$D1801*0.92,
IF($F1801="LIQUIDAR",_xlfn.XLOOKUP(A1801,Rotación!$A:$A,Rotación!$O:$O,0,0,-1),"")))),"")</f>
        <v>10000000</v>
      </c>
      <c r="H1801" s="13">
        <f>IFERROR(IF($F1801="ALTA",$D1801*1,
IF($F1801="MEDIA",$D1801*0.97,
IF($F1801="BAJA",$D1801*0.9,
IF($F1801="LIQUIDAR",_xlfn.XLOOKUP(A1801,Rotación!$A:$A,Rotación!$O:$O,0,0,-1),"")))),"")</f>
        <v>9700000</v>
      </c>
      <c r="I1801" s="13">
        <f>IFERROR(IF($F1801="ALTA",$D1801*0.97,
IF($F1801="MEDIA",$D1801*0.94,
IF($F1801="BAJA",$D1801*0.87,
IF($F1801="LIQUIDAR",_xlfn.XLOOKUP(A1801,Rotación!$A:$A,Rotación!$O:$O,0,0,-1),"")))),"")</f>
        <v>9400000</v>
      </c>
      <c r="J1801" s="13">
        <f>IFERROR(IF($F1801="ALTA",$D1801*0.94,
IF($F1801="MEDIA",$D1801*0.9,
IF($F1801="BAJA",$D1801*0.85,
IF($F1801="LIQUIDAR",_xlfn.XLOOKUP(A1801,Rotación!$A:$A,Rotación!$O:$O,0,0,-1),"")))),"")</f>
        <v>9000000</v>
      </c>
      <c r="K1801" s="13" t="str">
        <f>_xlfn.XLOOKUP(A1801,Rotación!$A:$A,Rotación!$P:$P,"",0,-1)</f>
        <v/>
      </c>
      <c r="L1801" s="25" t="e">
        <f t="shared" si="120"/>
        <v>#VALUE!</v>
      </c>
      <c r="M1801" s="26">
        <f t="shared" si="121"/>
        <v>0.82</v>
      </c>
      <c r="N1801" s="22" t="str">
        <f>IFERROR(VLOOKUP(A1801,'Base ATR'!$1:$1048576,2,0),"")</f>
        <v/>
      </c>
      <c r="O1801" s="23" t="str">
        <f t="shared" ca="1" si="122"/>
        <v/>
      </c>
      <c r="P1801" t="str">
        <f t="shared" si="123"/>
        <v/>
      </c>
    </row>
    <row r="1802" spans="1:16" x14ac:dyDescent="0.3">
      <c r="A1802" t="s">
        <v>10897</v>
      </c>
      <c r="B1802" s="13" t="str">
        <f>IFERROR(VLOOKUP(A1802,'Base ATP'!$1:$1048576,3,0),"")</f>
        <v/>
      </c>
      <c r="C1802" s="28" t="str">
        <f>IFERROR(VLOOKUP(A1802,'Base ATP'!$1:$1048576,4,0),"")</f>
        <v/>
      </c>
      <c r="D1802">
        <v>17000000</v>
      </c>
      <c r="E1802" s="13">
        <v>13600000</v>
      </c>
      <c r="F1802" t="s">
        <v>4033</v>
      </c>
      <c r="G1802" s="13">
        <f>IFERROR(IF($F1802="ALTA",$D1802*1.03,
IF($F1802="MEDIA",$D1802*1,
IF($F1802="BAJA",$D1802*0.92,
IF($F1802="LIQUIDAR",_xlfn.XLOOKUP(A1802,Rotación!$A:$A,Rotación!$O:$O,0,0,-1),"")))),"")</f>
        <v>17000000</v>
      </c>
      <c r="H1802" s="13">
        <f>IFERROR(IF($F1802="ALTA",$D1802*1,
IF($F1802="MEDIA",$D1802*0.97,
IF($F1802="BAJA",$D1802*0.9,
IF($F1802="LIQUIDAR",_xlfn.XLOOKUP(A1802,Rotación!$A:$A,Rotación!$O:$O,0,0,-1),"")))),"")</f>
        <v>16490000</v>
      </c>
      <c r="I1802" s="13">
        <f>IFERROR(IF($F1802="ALTA",$D1802*0.97,
IF($F1802="MEDIA",$D1802*0.94,
IF($F1802="BAJA",$D1802*0.87,
IF($F1802="LIQUIDAR",_xlfn.XLOOKUP(A1802,Rotación!$A:$A,Rotación!$O:$O,0,0,-1),"")))),"")</f>
        <v>15980000</v>
      </c>
      <c r="J1802" s="13">
        <f>IFERROR(IF($F1802="ALTA",$D1802*0.94,
IF($F1802="MEDIA",$D1802*0.9,
IF($F1802="BAJA",$D1802*0.85,
IF($F1802="LIQUIDAR",_xlfn.XLOOKUP(A1802,Rotación!$A:$A,Rotación!$O:$O,0,0,-1),"")))),"")</f>
        <v>15300000</v>
      </c>
      <c r="K1802" s="13" t="str">
        <f>_xlfn.XLOOKUP(A1802,Rotación!$A:$A,Rotación!$P:$P,"",0,-1)</f>
        <v/>
      </c>
      <c r="L1802" s="25" t="e">
        <f t="shared" si="120"/>
        <v>#VALUE!</v>
      </c>
      <c r="M1802" s="26">
        <f t="shared" si="121"/>
        <v>0.8</v>
      </c>
      <c r="N1802" s="22" t="str">
        <f>IFERROR(VLOOKUP(A1802,'Base ATR'!$1:$1048576,2,0),"")</f>
        <v/>
      </c>
      <c r="O1802" s="23" t="str">
        <f t="shared" ca="1" si="122"/>
        <v/>
      </c>
      <c r="P1802" t="str">
        <f t="shared" si="123"/>
        <v/>
      </c>
    </row>
    <row r="1803" spans="1:16" x14ac:dyDescent="0.3">
      <c r="A1803" t="s">
        <v>10898</v>
      </c>
      <c r="B1803" s="13" t="str">
        <f>IFERROR(VLOOKUP(A1803,'Base ATP'!$1:$1048576,3,0),"")</f>
        <v/>
      </c>
      <c r="C1803" s="28" t="str">
        <f>IFERROR(VLOOKUP(A1803,'Base ATP'!$1:$1048576,4,0),"")</f>
        <v/>
      </c>
      <c r="D1803">
        <v>11400000</v>
      </c>
      <c r="E1803" s="13">
        <v>9200000</v>
      </c>
      <c r="F1803" t="s">
        <v>4033</v>
      </c>
      <c r="G1803" s="13">
        <f>IFERROR(IF($F1803="ALTA",$D1803*1.03,
IF($F1803="MEDIA",$D1803*1,
IF($F1803="BAJA",$D1803*0.92,
IF($F1803="LIQUIDAR",_xlfn.XLOOKUP(A1803,Rotación!$A:$A,Rotación!$O:$O,0,0,-1),"")))),"")</f>
        <v>11400000</v>
      </c>
      <c r="H1803" s="13">
        <f>IFERROR(IF($F1803="ALTA",$D1803*1,
IF($F1803="MEDIA",$D1803*0.97,
IF($F1803="BAJA",$D1803*0.9,
IF($F1803="LIQUIDAR",_xlfn.XLOOKUP(A1803,Rotación!$A:$A,Rotación!$O:$O,0,0,-1),"")))),"")</f>
        <v>11058000</v>
      </c>
      <c r="I1803" s="13">
        <f>IFERROR(IF($F1803="ALTA",$D1803*0.97,
IF($F1803="MEDIA",$D1803*0.94,
IF($F1803="BAJA",$D1803*0.87,
IF($F1803="LIQUIDAR",_xlfn.XLOOKUP(A1803,Rotación!$A:$A,Rotación!$O:$O,0,0,-1),"")))),"")</f>
        <v>10716000</v>
      </c>
      <c r="J1803" s="13">
        <f>IFERROR(IF($F1803="ALTA",$D1803*0.94,
IF($F1803="MEDIA",$D1803*0.9,
IF($F1803="BAJA",$D1803*0.85,
IF($F1803="LIQUIDAR",_xlfn.XLOOKUP(A1803,Rotación!$A:$A,Rotación!$O:$O,0,0,-1),"")))),"")</f>
        <v>10260000</v>
      </c>
      <c r="K1803" s="13" t="str">
        <f>_xlfn.XLOOKUP(A1803,Rotación!$A:$A,Rotación!$P:$P,"",0,-1)</f>
        <v/>
      </c>
      <c r="L1803" s="25" t="e">
        <f t="shared" si="120"/>
        <v>#VALUE!</v>
      </c>
      <c r="M1803" s="26">
        <f t="shared" si="121"/>
        <v>0.80701754385964908</v>
      </c>
      <c r="N1803" s="22" t="str">
        <f>IFERROR(VLOOKUP(A1803,'Base ATR'!$1:$1048576,2,0),"")</f>
        <v/>
      </c>
      <c r="O1803" s="23" t="str">
        <f t="shared" ca="1" si="122"/>
        <v/>
      </c>
      <c r="P1803" t="str">
        <f t="shared" si="123"/>
        <v/>
      </c>
    </row>
    <row r="1804" spans="1:16" x14ac:dyDescent="0.3">
      <c r="A1804" t="s">
        <v>5059</v>
      </c>
      <c r="B1804" s="13" t="str">
        <f>IFERROR(VLOOKUP(A1804,'Base ATP'!$1:$1048576,3,0),"")</f>
        <v>FORD</v>
      </c>
      <c r="C1804" s="28" t="str">
        <f>IFERROR(VLOOKUP(A1804,'Base ATP'!$1:$1048576,4,0),"")</f>
        <v>NUEVA RANGER</v>
      </c>
      <c r="D1804">
        <v>26700000</v>
      </c>
      <c r="E1804" s="13">
        <v>21500000</v>
      </c>
      <c r="F1804" t="s">
        <v>5398</v>
      </c>
      <c r="G1804" s="13">
        <f>IFERROR(IF($F1804="ALTA",$D1804*1.03,
IF($F1804="MEDIA",$D1804*1,
IF($F1804="BAJA",$D1804*0.92,
IF($F1804="LIQUIDAR",_xlfn.XLOOKUP(A1804,Rotación!$A:$A,Rotación!$O:$O,0,0,-1),"")))),"")</f>
        <v>24564000</v>
      </c>
      <c r="H1804" s="13">
        <f>IFERROR(IF($F1804="ALTA",$D1804*1,
IF($F1804="MEDIA",$D1804*0.97,
IF($F1804="BAJA",$D1804*0.9,
IF($F1804="LIQUIDAR",_xlfn.XLOOKUP(A1804,Rotación!$A:$A,Rotación!$O:$O,0,0,-1),"")))),"")</f>
        <v>24030000</v>
      </c>
      <c r="I1804" s="13">
        <f>IFERROR(IF($F1804="ALTA",$D1804*0.97,
IF($F1804="MEDIA",$D1804*0.94,
IF($F1804="BAJA",$D1804*0.87,
IF($F1804="LIQUIDAR",_xlfn.XLOOKUP(A1804,Rotación!$A:$A,Rotación!$O:$O,0,0,-1),"")))),"")</f>
        <v>23229000</v>
      </c>
      <c r="J1804" s="13">
        <f>IFERROR(IF($F1804="ALTA",$D1804*0.94,
IF($F1804="MEDIA",$D1804*0.9,
IF($F1804="BAJA",$D1804*0.85,
IF($F1804="LIQUIDAR",_xlfn.XLOOKUP(A1804,Rotación!$A:$A,Rotación!$O:$O,0,0,-1),"")))),"")</f>
        <v>22695000</v>
      </c>
      <c r="K1804" s="13" t="str">
        <f>_xlfn.XLOOKUP(A1804,Rotación!$A:$A,Rotación!$P:$P,"",0,-1)</f>
        <v/>
      </c>
      <c r="L1804" s="25" t="e">
        <f t="shared" si="120"/>
        <v>#VALUE!</v>
      </c>
      <c r="M1804" s="26">
        <f t="shared" si="121"/>
        <v>0.80524344569288386</v>
      </c>
      <c r="N1804" s="22" t="str">
        <f>IFERROR(VLOOKUP(A1804,'Base ATR'!$1:$1048576,2,0),"")</f>
        <v/>
      </c>
      <c r="O1804" s="23" t="str">
        <f t="shared" ca="1" si="122"/>
        <v/>
      </c>
      <c r="P1804" t="str">
        <f t="shared" si="123"/>
        <v/>
      </c>
    </row>
    <row r="1805" spans="1:16" x14ac:dyDescent="0.3">
      <c r="A1805" t="s">
        <v>10899</v>
      </c>
      <c r="B1805" s="13" t="str">
        <f>IFERROR(VLOOKUP(A1805,'Base ATP'!$1:$1048576,3,0),"")</f>
        <v/>
      </c>
      <c r="C1805" s="28" t="str">
        <f>IFERROR(VLOOKUP(A1805,'Base ATP'!$1:$1048576,4,0),"")</f>
        <v/>
      </c>
      <c r="D1805">
        <v>22500000</v>
      </c>
      <c r="E1805" s="13">
        <v>18700000</v>
      </c>
      <c r="F1805" t="s">
        <v>4033</v>
      </c>
      <c r="G1805" s="13">
        <f>IFERROR(IF($F1805="ALTA",$D1805*1.03,
IF($F1805="MEDIA",$D1805*1,
IF($F1805="BAJA",$D1805*0.92,
IF($F1805="LIQUIDAR",_xlfn.XLOOKUP(A1805,Rotación!$A:$A,Rotación!$O:$O,0,0,-1),"")))),"")</f>
        <v>22500000</v>
      </c>
      <c r="H1805" s="13">
        <f>IFERROR(IF($F1805="ALTA",$D1805*1,
IF($F1805="MEDIA",$D1805*0.97,
IF($F1805="BAJA",$D1805*0.9,
IF($F1805="LIQUIDAR",_xlfn.XLOOKUP(A1805,Rotación!$A:$A,Rotación!$O:$O,0,0,-1),"")))),"")</f>
        <v>21825000</v>
      </c>
      <c r="I1805" s="13">
        <f>IFERROR(IF($F1805="ALTA",$D1805*0.97,
IF($F1805="MEDIA",$D1805*0.94,
IF($F1805="BAJA",$D1805*0.87,
IF($F1805="LIQUIDAR",_xlfn.XLOOKUP(A1805,Rotación!$A:$A,Rotación!$O:$O,0,0,-1),"")))),"")</f>
        <v>21150000</v>
      </c>
      <c r="J1805" s="13">
        <f>IFERROR(IF($F1805="ALTA",$D1805*0.94,
IF($F1805="MEDIA",$D1805*0.9,
IF($F1805="BAJA",$D1805*0.85,
IF($F1805="LIQUIDAR",_xlfn.XLOOKUP(A1805,Rotación!$A:$A,Rotación!$O:$O,0,0,-1),"")))),"")</f>
        <v>20250000</v>
      </c>
      <c r="K1805" s="13" t="str">
        <f>_xlfn.XLOOKUP(A1805,Rotación!$A:$A,Rotación!$P:$P,"",0,-1)</f>
        <v/>
      </c>
      <c r="L1805" s="25" t="e">
        <f t="shared" si="120"/>
        <v>#VALUE!</v>
      </c>
      <c r="M1805" s="26">
        <f t="shared" si="121"/>
        <v>0.83111111111111113</v>
      </c>
      <c r="N1805" s="22" t="str">
        <f>IFERROR(VLOOKUP(A1805,'Base ATR'!$1:$1048576,2,0),"")</f>
        <v/>
      </c>
      <c r="O1805" s="23" t="str">
        <f t="shared" ca="1" si="122"/>
        <v/>
      </c>
      <c r="P1805" t="str">
        <f t="shared" si="123"/>
        <v/>
      </c>
    </row>
    <row r="1806" spans="1:16" x14ac:dyDescent="0.3">
      <c r="A1806" t="s">
        <v>10900</v>
      </c>
      <c r="B1806" s="13" t="str">
        <f>IFERROR(VLOOKUP(A1806,'Base ATP'!$1:$1048576,3,0),"")</f>
        <v/>
      </c>
      <c r="C1806" s="28" t="str">
        <f>IFERROR(VLOOKUP(A1806,'Base ATP'!$1:$1048576,4,0),"")</f>
        <v/>
      </c>
      <c r="D1806">
        <v>13200000</v>
      </c>
      <c r="E1806" s="13">
        <v>10700000</v>
      </c>
      <c r="F1806" t="s">
        <v>4033</v>
      </c>
      <c r="G1806" s="13">
        <f>IFERROR(IF($F1806="ALTA",$D1806*1.03,
IF($F1806="MEDIA",$D1806*1,
IF($F1806="BAJA",$D1806*0.92,
IF($F1806="LIQUIDAR",_xlfn.XLOOKUP(A1806,Rotación!$A:$A,Rotación!$O:$O,0,0,-1),"")))),"")</f>
        <v>13200000</v>
      </c>
      <c r="H1806" s="13">
        <f>IFERROR(IF($F1806="ALTA",$D1806*1,
IF($F1806="MEDIA",$D1806*0.97,
IF($F1806="BAJA",$D1806*0.9,
IF($F1806="LIQUIDAR",_xlfn.XLOOKUP(A1806,Rotación!$A:$A,Rotación!$O:$O,0,0,-1),"")))),"")</f>
        <v>12804000</v>
      </c>
      <c r="I1806" s="13">
        <f>IFERROR(IF($F1806="ALTA",$D1806*0.97,
IF($F1806="MEDIA",$D1806*0.94,
IF($F1806="BAJA",$D1806*0.87,
IF($F1806="LIQUIDAR",_xlfn.XLOOKUP(A1806,Rotación!$A:$A,Rotación!$O:$O,0,0,-1),"")))),"")</f>
        <v>12408000</v>
      </c>
      <c r="J1806" s="13">
        <f>IFERROR(IF($F1806="ALTA",$D1806*0.94,
IF($F1806="MEDIA",$D1806*0.9,
IF($F1806="BAJA",$D1806*0.85,
IF($F1806="LIQUIDAR",_xlfn.XLOOKUP(A1806,Rotación!$A:$A,Rotación!$O:$O,0,0,-1),"")))),"")</f>
        <v>11880000</v>
      </c>
      <c r="K1806" s="13" t="str">
        <f>_xlfn.XLOOKUP(A1806,Rotación!$A:$A,Rotación!$P:$P,"",0,-1)</f>
        <v/>
      </c>
      <c r="L1806" s="25" t="e">
        <f t="shared" si="120"/>
        <v>#VALUE!</v>
      </c>
      <c r="M1806" s="26">
        <f t="shared" si="121"/>
        <v>0.81060606060606055</v>
      </c>
      <c r="N1806" s="22" t="str">
        <f>IFERROR(VLOOKUP(A1806,'Base ATR'!$1:$1048576,2,0),"")</f>
        <v/>
      </c>
      <c r="O1806" s="23" t="str">
        <f t="shared" ca="1" si="122"/>
        <v/>
      </c>
      <c r="P1806" t="str">
        <f t="shared" si="123"/>
        <v/>
      </c>
    </row>
    <row r="1807" spans="1:16" x14ac:dyDescent="0.3">
      <c r="A1807" t="s">
        <v>10901</v>
      </c>
      <c r="B1807" s="13" t="str">
        <f>IFERROR(VLOOKUP(A1807,'Base ATP'!$1:$1048576,3,0),"")</f>
        <v/>
      </c>
      <c r="C1807" s="28" t="str">
        <f>IFERROR(VLOOKUP(A1807,'Base ATP'!$1:$1048576,4,0),"")</f>
        <v/>
      </c>
      <c r="D1807">
        <v>28700000</v>
      </c>
      <c r="E1807" s="13">
        <v>23000000</v>
      </c>
      <c r="F1807" t="s">
        <v>4033</v>
      </c>
      <c r="G1807" s="13">
        <f>IFERROR(IF($F1807="ALTA",$D1807*1.03,
IF($F1807="MEDIA",$D1807*1,
IF($F1807="BAJA",$D1807*0.92,
IF($F1807="LIQUIDAR",_xlfn.XLOOKUP(A1807,Rotación!$A:$A,Rotación!$O:$O,0,0,-1),"")))),"")</f>
        <v>28700000</v>
      </c>
      <c r="H1807" s="13">
        <f>IFERROR(IF($F1807="ALTA",$D1807*1,
IF($F1807="MEDIA",$D1807*0.97,
IF($F1807="BAJA",$D1807*0.9,
IF($F1807="LIQUIDAR",_xlfn.XLOOKUP(A1807,Rotación!$A:$A,Rotación!$O:$O,0,0,-1),"")))),"")</f>
        <v>27839000</v>
      </c>
      <c r="I1807" s="13">
        <f>IFERROR(IF($F1807="ALTA",$D1807*0.97,
IF($F1807="MEDIA",$D1807*0.94,
IF($F1807="BAJA",$D1807*0.87,
IF($F1807="LIQUIDAR",_xlfn.XLOOKUP(A1807,Rotación!$A:$A,Rotación!$O:$O,0,0,-1),"")))),"")</f>
        <v>26978000</v>
      </c>
      <c r="J1807" s="13">
        <f>IFERROR(IF($F1807="ALTA",$D1807*0.94,
IF($F1807="MEDIA",$D1807*0.9,
IF($F1807="BAJA",$D1807*0.85,
IF($F1807="LIQUIDAR",_xlfn.XLOOKUP(A1807,Rotación!$A:$A,Rotación!$O:$O,0,0,-1),"")))),"")</f>
        <v>25830000</v>
      </c>
      <c r="K1807" s="13" t="str">
        <f>_xlfn.XLOOKUP(A1807,Rotación!$A:$A,Rotación!$P:$P,"",0,-1)</f>
        <v/>
      </c>
      <c r="L1807" s="25" t="e">
        <f t="shared" si="120"/>
        <v>#VALUE!</v>
      </c>
      <c r="M1807" s="26">
        <f t="shared" si="121"/>
        <v>0.80139372822299648</v>
      </c>
      <c r="N1807" s="22" t="str">
        <f>IFERROR(VLOOKUP(A1807,'Base ATR'!$1:$1048576,2,0),"")</f>
        <v/>
      </c>
      <c r="O1807" s="23" t="str">
        <f t="shared" ca="1" si="122"/>
        <v/>
      </c>
      <c r="P1807" t="str">
        <f t="shared" si="123"/>
        <v/>
      </c>
    </row>
    <row r="1808" spans="1:16" x14ac:dyDescent="0.3">
      <c r="A1808" t="s">
        <v>10902</v>
      </c>
      <c r="B1808" s="13" t="str">
        <f>IFERROR(VLOOKUP(A1808,'Base ATP'!$1:$1048576,3,0),"")</f>
        <v/>
      </c>
      <c r="C1808" s="28" t="str">
        <f>IFERROR(VLOOKUP(A1808,'Base ATP'!$1:$1048576,4,0),"")</f>
        <v/>
      </c>
      <c r="D1808">
        <v>17900000</v>
      </c>
      <c r="E1808" s="13">
        <v>14500000</v>
      </c>
      <c r="F1808" t="s">
        <v>4033</v>
      </c>
      <c r="G1808" s="13">
        <f>IFERROR(IF($F1808="ALTA",$D1808*1.03,
IF($F1808="MEDIA",$D1808*1,
IF($F1808="BAJA",$D1808*0.92,
IF($F1808="LIQUIDAR",_xlfn.XLOOKUP(A1808,Rotación!$A:$A,Rotación!$O:$O,0,0,-1),"")))),"")</f>
        <v>17900000</v>
      </c>
      <c r="H1808" s="13">
        <f>IFERROR(IF($F1808="ALTA",$D1808*1,
IF($F1808="MEDIA",$D1808*0.97,
IF($F1808="BAJA",$D1808*0.9,
IF($F1808="LIQUIDAR",_xlfn.XLOOKUP(A1808,Rotación!$A:$A,Rotación!$O:$O,0,0,-1),"")))),"")</f>
        <v>17363000</v>
      </c>
      <c r="I1808" s="13">
        <f>IFERROR(IF($F1808="ALTA",$D1808*0.97,
IF($F1808="MEDIA",$D1808*0.94,
IF($F1808="BAJA",$D1808*0.87,
IF($F1808="LIQUIDAR",_xlfn.XLOOKUP(A1808,Rotación!$A:$A,Rotación!$O:$O,0,0,-1),"")))),"")</f>
        <v>16826000</v>
      </c>
      <c r="J1808" s="13">
        <f>IFERROR(IF($F1808="ALTA",$D1808*0.94,
IF($F1808="MEDIA",$D1808*0.9,
IF($F1808="BAJA",$D1808*0.85,
IF($F1808="LIQUIDAR",_xlfn.XLOOKUP(A1808,Rotación!$A:$A,Rotación!$O:$O,0,0,-1),"")))),"")</f>
        <v>16110000</v>
      </c>
      <c r="K1808" s="13" t="str">
        <f>_xlfn.XLOOKUP(A1808,Rotación!$A:$A,Rotación!$P:$P,"",0,-1)</f>
        <v/>
      </c>
      <c r="L1808" s="25" t="e">
        <f t="shared" si="120"/>
        <v>#VALUE!</v>
      </c>
      <c r="M1808" s="26">
        <f t="shared" si="121"/>
        <v>0.81005586592178769</v>
      </c>
      <c r="N1808" s="22" t="str">
        <f>IFERROR(VLOOKUP(A1808,'Base ATR'!$1:$1048576,2,0),"")</f>
        <v/>
      </c>
      <c r="O1808" s="23" t="str">
        <f t="shared" ca="1" si="122"/>
        <v/>
      </c>
      <c r="P1808" t="str">
        <f t="shared" si="123"/>
        <v/>
      </c>
    </row>
    <row r="1809" spans="1:16" x14ac:dyDescent="0.3">
      <c r="A1809" t="s">
        <v>10903</v>
      </c>
      <c r="B1809" s="13" t="str">
        <f>IFERROR(VLOOKUP(A1809,'Base ATP'!$1:$1048576,3,0),"")</f>
        <v/>
      </c>
      <c r="C1809" s="28" t="str">
        <f>IFERROR(VLOOKUP(A1809,'Base ATP'!$1:$1048576,4,0),"")</f>
        <v/>
      </c>
      <c r="D1809">
        <v>13000000</v>
      </c>
      <c r="E1809" s="13">
        <v>10000000</v>
      </c>
      <c r="F1809" t="s">
        <v>4033</v>
      </c>
      <c r="G1809" s="13">
        <f>IFERROR(IF($F1809="ALTA",$D1809*1.03,
IF($F1809="MEDIA",$D1809*1,
IF($F1809="BAJA",$D1809*0.92,
IF($F1809="LIQUIDAR",_xlfn.XLOOKUP(A1809,Rotación!$A:$A,Rotación!$O:$O,0,0,-1),"")))),"")</f>
        <v>13000000</v>
      </c>
      <c r="H1809" s="13">
        <f>IFERROR(IF($F1809="ALTA",$D1809*1,
IF($F1809="MEDIA",$D1809*0.97,
IF($F1809="BAJA",$D1809*0.9,
IF($F1809="LIQUIDAR",_xlfn.XLOOKUP(A1809,Rotación!$A:$A,Rotación!$O:$O,0,0,-1),"")))),"")</f>
        <v>12610000</v>
      </c>
      <c r="I1809" s="13">
        <f>IFERROR(IF($F1809="ALTA",$D1809*0.97,
IF($F1809="MEDIA",$D1809*0.94,
IF($F1809="BAJA",$D1809*0.87,
IF($F1809="LIQUIDAR",_xlfn.XLOOKUP(A1809,Rotación!$A:$A,Rotación!$O:$O,0,0,-1),"")))),"")</f>
        <v>12220000</v>
      </c>
      <c r="J1809" s="13">
        <f>IFERROR(IF($F1809="ALTA",$D1809*0.94,
IF($F1809="MEDIA",$D1809*0.9,
IF($F1809="BAJA",$D1809*0.85,
IF($F1809="LIQUIDAR",_xlfn.XLOOKUP(A1809,Rotación!$A:$A,Rotación!$O:$O,0,0,-1),"")))),"")</f>
        <v>11700000</v>
      </c>
      <c r="K1809" s="13" t="str">
        <f>_xlfn.XLOOKUP(A1809,Rotación!$A:$A,Rotación!$P:$P,"",0,-1)</f>
        <v/>
      </c>
      <c r="L1809" s="25" t="e">
        <f t="shared" si="120"/>
        <v>#VALUE!</v>
      </c>
      <c r="M1809" s="26">
        <f t="shared" si="121"/>
        <v>0.76923076923076927</v>
      </c>
      <c r="N1809" s="22" t="str">
        <f>IFERROR(VLOOKUP(A1809,'Base ATR'!$1:$1048576,2,0),"")</f>
        <v/>
      </c>
      <c r="O1809" s="23" t="str">
        <f t="shared" ca="1" si="122"/>
        <v/>
      </c>
      <c r="P1809" t="str">
        <f t="shared" si="123"/>
        <v/>
      </c>
    </row>
    <row r="1810" spans="1:16" x14ac:dyDescent="0.3">
      <c r="A1810" t="s">
        <v>2271</v>
      </c>
      <c r="B1810" s="13" t="str">
        <f>IFERROR(VLOOKUP(A1810,'Base ATP'!$1:$1048576,3,0),"")</f>
        <v/>
      </c>
      <c r="C1810" s="28" t="str">
        <f>IFERROR(VLOOKUP(A1810,'Base ATP'!$1:$1048576,4,0),"")</f>
        <v/>
      </c>
      <c r="D1810">
        <v>36300000</v>
      </c>
      <c r="E1810" s="13">
        <v>29000000</v>
      </c>
      <c r="F1810" t="s">
        <v>4033</v>
      </c>
      <c r="G1810" s="13">
        <f>IFERROR(IF($F1810="ALTA",$D1810*1.03,
IF($F1810="MEDIA",$D1810*1,
IF($F1810="BAJA",$D1810*0.92,
IF($F1810="LIQUIDAR",_xlfn.XLOOKUP(A1810,Rotación!$A:$A,Rotación!$O:$O,0,0,-1),"")))),"")</f>
        <v>36300000</v>
      </c>
      <c r="H1810" s="13">
        <f>IFERROR(IF($F1810="ALTA",$D1810*1,
IF($F1810="MEDIA",$D1810*0.97,
IF($F1810="BAJA",$D1810*0.9,
IF($F1810="LIQUIDAR",_xlfn.XLOOKUP(A1810,Rotación!$A:$A,Rotación!$O:$O,0,0,-1),"")))),"")</f>
        <v>35211000</v>
      </c>
      <c r="I1810" s="13">
        <f>IFERROR(IF($F1810="ALTA",$D1810*0.97,
IF($F1810="MEDIA",$D1810*0.94,
IF($F1810="BAJA",$D1810*0.87,
IF($F1810="LIQUIDAR",_xlfn.XLOOKUP(A1810,Rotación!$A:$A,Rotación!$O:$O,0,0,-1),"")))),"")</f>
        <v>34122000</v>
      </c>
      <c r="J1810" s="13">
        <f>IFERROR(IF($F1810="ALTA",$D1810*0.94,
IF($F1810="MEDIA",$D1810*0.9,
IF($F1810="BAJA",$D1810*0.85,
IF($F1810="LIQUIDAR",_xlfn.XLOOKUP(A1810,Rotación!$A:$A,Rotación!$O:$O,0,0,-1),"")))),"")</f>
        <v>32670000</v>
      </c>
      <c r="K1810" s="13" t="str">
        <f>_xlfn.XLOOKUP(A1810,Rotación!$A:$A,Rotación!$P:$P,"",0,-1)</f>
        <v/>
      </c>
      <c r="L1810" s="25" t="e">
        <f t="shared" si="120"/>
        <v>#VALUE!</v>
      </c>
      <c r="M1810" s="26">
        <f t="shared" si="121"/>
        <v>0.79889807162534432</v>
      </c>
      <c r="N1810" s="22">
        <f>IFERROR(VLOOKUP(A1810,'Base ATR'!$1:$1048576,2,0),"")</f>
        <v>44874.451388888891</v>
      </c>
      <c r="O1810" s="23">
        <f t="shared" ca="1" si="122"/>
        <v>1351.5486111111095</v>
      </c>
      <c r="P1810" t="str">
        <f t="shared" si="123"/>
        <v>SOBRE MERCADO</v>
      </c>
    </row>
    <row r="1811" spans="1:16" x14ac:dyDescent="0.3">
      <c r="A1811" t="s">
        <v>9324</v>
      </c>
      <c r="B1811" s="13" t="str">
        <f>IFERROR(VLOOKUP(A1811,'Base ATP'!$1:$1048576,3,0),"")</f>
        <v>SUBARU</v>
      </c>
      <c r="C1811" s="28" t="str">
        <f>IFERROR(VLOOKUP(A1811,'Base ATP'!$1:$1048576,4,0),"")</f>
        <v>XV</v>
      </c>
      <c r="D1811">
        <v>18700000</v>
      </c>
      <c r="E1811" s="13">
        <v>14500000</v>
      </c>
      <c r="F1811" t="s">
        <v>4033</v>
      </c>
      <c r="G1811" s="13">
        <f>IFERROR(IF($F1811="ALTA",$D1811*1.03,
IF($F1811="MEDIA",$D1811*1,
IF($F1811="BAJA",$D1811*0.92,
IF($F1811="LIQUIDAR",_xlfn.XLOOKUP(A1811,Rotación!$A:$A,Rotación!$O:$O,0,0,-1),"")))),"")</f>
        <v>18700000</v>
      </c>
      <c r="H1811" s="13">
        <f>IFERROR(IF($F1811="ALTA",$D1811*1,
IF($F1811="MEDIA",$D1811*0.97,
IF($F1811="BAJA",$D1811*0.9,
IF($F1811="LIQUIDAR",_xlfn.XLOOKUP(A1811,Rotación!$A:$A,Rotación!$O:$O,0,0,-1),"")))),"")</f>
        <v>18139000</v>
      </c>
      <c r="I1811" s="13">
        <f>IFERROR(IF($F1811="ALTA",$D1811*0.97,
IF($F1811="MEDIA",$D1811*0.94,
IF($F1811="BAJA",$D1811*0.87,
IF($F1811="LIQUIDAR",_xlfn.XLOOKUP(A1811,Rotación!$A:$A,Rotación!$O:$O,0,0,-1),"")))),"")</f>
        <v>17578000</v>
      </c>
      <c r="J1811" s="13">
        <f>IFERROR(IF($F1811="ALTA",$D1811*0.94,
IF($F1811="MEDIA",$D1811*0.9,
IF($F1811="BAJA",$D1811*0.85,
IF($F1811="LIQUIDAR",_xlfn.XLOOKUP(A1811,Rotación!$A:$A,Rotación!$O:$O,0,0,-1),"")))),"")</f>
        <v>16830000</v>
      </c>
      <c r="K1811" s="13" t="str">
        <f>_xlfn.XLOOKUP(A1811,Rotación!$A:$A,Rotación!$P:$P,"",0,-1)</f>
        <v/>
      </c>
      <c r="L1811" s="25" t="e">
        <f t="shared" si="120"/>
        <v>#VALUE!</v>
      </c>
      <c r="M1811" s="26">
        <f t="shared" si="121"/>
        <v>0.77540106951871657</v>
      </c>
      <c r="N1811" s="22" t="str">
        <f>IFERROR(VLOOKUP(A1811,'Base ATR'!$1:$1048576,2,0),"")</f>
        <v/>
      </c>
      <c r="O1811" s="23" t="str">
        <f t="shared" ca="1" si="122"/>
        <v/>
      </c>
      <c r="P1811" t="str">
        <f t="shared" si="123"/>
        <v/>
      </c>
    </row>
    <row r="1812" spans="1:16" x14ac:dyDescent="0.3">
      <c r="A1812" t="s">
        <v>10904</v>
      </c>
      <c r="B1812" s="13" t="str">
        <f>IFERROR(VLOOKUP(A1812,'Base ATP'!$1:$1048576,3,0),"")</f>
        <v/>
      </c>
      <c r="C1812" s="28" t="str">
        <f>IFERROR(VLOOKUP(A1812,'Base ATP'!$1:$1048576,4,0),"")</f>
        <v/>
      </c>
      <c r="D1812">
        <v>9500000</v>
      </c>
      <c r="E1812" s="13">
        <v>7600000</v>
      </c>
      <c r="F1812" t="s">
        <v>4033</v>
      </c>
      <c r="G1812" s="13">
        <f>IFERROR(IF($F1812="ALTA",$D1812*1.03,
IF($F1812="MEDIA",$D1812*1,
IF($F1812="BAJA",$D1812*0.92,
IF($F1812="LIQUIDAR",_xlfn.XLOOKUP(A1812,Rotación!$A:$A,Rotación!$O:$O,0,0,-1),"")))),"")</f>
        <v>9500000</v>
      </c>
      <c r="H1812" s="13">
        <f>IFERROR(IF($F1812="ALTA",$D1812*1,
IF($F1812="MEDIA",$D1812*0.97,
IF($F1812="BAJA",$D1812*0.9,
IF($F1812="LIQUIDAR",_xlfn.XLOOKUP(A1812,Rotación!$A:$A,Rotación!$O:$O,0,0,-1),"")))),"")</f>
        <v>9215000</v>
      </c>
      <c r="I1812" s="13">
        <f>IFERROR(IF($F1812="ALTA",$D1812*0.97,
IF($F1812="MEDIA",$D1812*0.94,
IF($F1812="BAJA",$D1812*0.87,
IF($F1812="LIQUIDAR",_xlfn.XLOOKUP(A1812,Rotación!$A:$A,Rotación!$O:$O,0,0,-1),"")))),"")</f>
        <v>8930000</v>
      </c>
      <c r="J1812" s="13">
        <f>IFERROR(IF($F1812="ALTA",$D1812*0.94,
IF($F1812="MEDIA",$D1812*0.9,
IF($F1812="BAJA",$D1812*0.85,
IF($F1812="LIQUIDAR",_xlfn.XLOOKUP(A1812,Rotación!$A:$A,Rotación!$O:$O,0,0,-1),"")))),"")</f>
        <v>8550000</v>
      </c>
      <c r="K1812" s="13" t="str">
        <f>_xlfn.XLOOKUP(A1812,Rotación!$A:$A,Rotación!$P:$P,"",0,-1)</f>
        <v/>
      </c>
      <c r="L1812" s="25" t="e">
        <f t="shared" si="120"/>
        <v>#VALUE!</v>
      </c>
      <c r="M1812" s="26">
        <f t="shared" si="121"/>
        <v>0.8</v>
      </c>
      <c r="N1812" s="22" t="str">
        <f>IFERROR(VLOOKUP(A1812,'Base ATR'!$1:$1048576,2,0),"")</f>
        <v/>
      </c>
      <c r="O1812" s="23" t="str">
        <f t="shared" ca="1" si="122"/>
        <v/>
      </c>
      <c r="P1812" t="str">
        <f t="shared" si="123"/>
        <v/>
      </c>
    </row>
    <row r="1813" spans="1:16" x14ac:dyDescent="0.3">
      <c r="A1813" t="s">
        <v>10904</v>
      </c>
      <c r="B1813" s="13" t="str">
        <f>IFERROR(VLOOKUP(A1813,'Base ATP'!$1:$1048576,3,0),"")</f>
        <v/>
      </c>
      <c r="C1813" s="28" t="str">
        <f>IFERROR(VLOOKUP(A1813,'Base ATP'!$1:$1048576,4,0),"")</f>
        <v/>
      </c>
      <c r="D1813">
        <v>28700000</v>
      </c>
      <c r="E1813" s="13">
        <v>24000000</v>
      </c>
      <c r="F1813" t="s">
        <v>4033</v>
      </c>
      <c r="G1813" s="13">
        <f>IFERROR(IF($F1813="ALTA",$D1813*1.03,
IF($F1813="MEDIA",$D1813*1,
IF($F1813="BAJA",$D1813*0.92,
IF($F1813="LIQUIDAR",_xlfn.XLOOKUP(A1813,Rotación!$A:$A,Rotación!$O:$O,0,0,-1),"")))),"")</f>
        <v>28700000</v>
      </c>
      <c r="H1813" s="13">
        <f>IFERROR(IF($F1813="ALTA",$D1813*1,
IF($F1813="MEDIA",$D1813*0.97,
IF($F1813="BAJA",$D1813*0.9,
IF($F1813="LIQUIDAR",_xlfn.XLOOKUP(A1813,Rotación!$A:$A,Rotación!$O:$O,0,0,-1),"")))),"")</f>
        <v>27839000</v>
      </c>
      <c r="I1813" s="13">
        <f>IFERROR(IF($F1813="ALTA",$D1813*0.97,
IF($F1813="MEDIA",$D1813*0.94,
IF($F1813="BAJA",$D1813*0.87,
IF($F1813="LIQUIDAR",_xlfn.XLOOKUP(A1813,Rotación!$A:$A,Rotación!$O:$O,0,0,-1),"")))),"")</f>
        <v>26978000</v>
      </c>
      <c r="J1813" s="13">
        <f>IFERROR(IF($F1813="ALTA",$D1813*0.94,
IF($F1813="MEDIA",$D1813*0.9,
IF($F1813="BAJA",$D1813*0.85,
IF($F1813="LIQUIDAR",_xlfn.XLOOKUP(A1813,Rotación!$A:$A,Rotación!$O:$O,0,0,-1),"")))),"")</f>
        <v>25830000</v>
      </c>
      <c r="K1813" s="13" t="str">
        <f>_xlfn.XLOOKUP(A1813,Rotación!$A:$A,Rotación!$P:$P,"",0,-1)</f>
        <v/>
      </c>
      <c r="L1813" s="25" t="e">
        <f t="shared" si="120"/>
        <v>#VALUE!</v>
      </c>
      <c r="M1813" s="26">
        <f t="shared" si="121"/>
        <v>0.83623693379790942</v>
      </c>
      <c r="N1813" s="22" t="str">
        <f>IFERROR(VLOOKUP(A1813,'Base ATR'!$1:$1048576,2,0),"")</f>
        <v/>
      </c>
      <c r="O1813" s="23" t="str">
        <f t="shared" ca="1" si="122"/>
        <v/>
      </c>
      <c r="P1813" t="str">
        <f t="shared" si="123"/>
        <v/>
      </c>
    </row>
    <row r="1814" spans="1:16" x14ac:dyDescent="0.3">
      <c r="A1814" t="s">
        <v>10827</v>
      </c>
      <c r="B1814" s="13" t="str">
        <f>IFERROR(VLOOKUP(A1814,'Base ATP'!$1:$1048576,3,0),"")</f>
        <v/>
      </c>
      <c r="C1814" s="28" t="str">
        <f>IFERROR(VLOOKUP(A1814,'Base ATP'!$1:$1048576,4,0),"")</f>
        <v/>
      </c>
      <c r="D1814">
        <v>19300000</v>
      </c>
      <c r="E1814" s="13">
        <v>15600000</v>
      </c>
      <c r="F1814" t="s">
        <v>4033</v>
      </c>
      <c r="G1814" s="13">
        <f>IFERROR(IF($F1814="ALTA",$D1814*1.03,
IF($F1814="MEDIA",$D1814*1,
IF($F1814="BAJA",$D1814*0.92,
IF($F1814="LIQUIDAR",_xlfn.XLOOKUP(A1814,Rotación!$A:$A,Rotación!$O:$O,0,0,-1),"")))),"")</f>
        <v>19300000</v>
      </c>
      <c r="H1814" s="13">
        <f>IFERROR(IF($F1814="ALTA",$D1814*1,
IF($F1814="MEDIA",$D1814*0.97,
IF($F1814="BAJA",$D1814*0.9,
IF($F1814="LIQUIDAR",_xlfn.XLOOKUP(A1814,Rotación!$A:$A,Rotación!$O:$O,0,0,-1),"")))),"")</f>
        <v>18721000</v>
      </c>
      <c r="I1814" s="13">
        <f>IFERROR(IF($F1814="ALTA",$D1814*0.97,
IF($F1814="MEDIA",$D1814*0.94,
IF($F1814="BAJA",$D1814*0.87,
IF($F1814="LIQUIDAR",_xlfn.XLOOKUP(A1814,Rotación!$A:$A,Rotación!$O:$O,0,0,-1),"")))),"")</f>
        <v>18142000</v>
      </c>
      <c r="J1814" s="13">
        <f>IFERROR(IF($F1814="ALTA",$D1814*0.94,
IF($F1814="MEDIA",$D1814*0.9,
IF($F1814="BAJA",$D1814*0.85,
IF($F1814="LIQUIDAR",_xlfn.XLOOKUP(A1814,Rotación!$A:$A,Rotación!$O:$O,0,0,-1),"")))),"")</f>
        <v>17370000</v>
      </c>
      <c r="K1814" s="13" t="str">
        <f>_xlfn.XLOOKUP(A1814,Rotación!$A:$A,Rotación!$P:$P,"",0,-1)</f>
        <v/>
      </c>
      <c r="L1814" s="25" t="e">
        <f t="shared" si="120"/>
        <v>#VALUE!</v>
      </c>
      <c r="M1814" s="26">
        <f t="shared" si="121"/>
        <v>0.80829015544041449</v>
      </c>
      <c r="N1814" s="22" t="str">
        <f>IFERROR(VLOOKUP(A1814,'Base ATR'!$1:$1048576,2,0),"")</f>
        <v/>
      </c>
      <c r="O1814" s="23" t="str">
        <f t="shared" ca="1" si="122"/>
        <v/>
      </c>
      <c r="P1814" t="str">
        <f t="shared" si="123"/>
        <v/>
      </c>
    </row>
    <row r="1815" spans="1:16" x14ac:dyDescent="0.3">
      <c r="A1815" t="s">
        <v>10905</v>
      </c>
      <c r="B1815" s="13" t="str">
        <f>IFERROR(VLOOKUP(A1815,'Base ATP'!$1:$1048576,3,0),"")</f>
        <v/>
      </c>
      <c r="C1815" s="28" t="str">
        <f>IFERROR(VLOOKUP(A1815,'Base ATP'!$1:$1048576,4,0),"")</f>
        <v/>
      </c>
      <c r="D1815">
        <v>11300000</v>
      </c>
      <c r="E1815" s="13">
        <v>9300000</v>
      </c>
      <c r="F1815" t="s">
        <v>4033</v>
      </c>
      <c r="G1815" s="13">
        <f>IFERROR(IF($F1815="ALTA",$D1815*1.03,
IF($F1815="MEDIA",$D1815*1,
IF($F1815="BAJA",$D1815*0.92,
IF($F1815="LIQUIDAR",_xlfn.XLOOKUP(A1815,Rotación!$A:$A,Rotación!$O:$O,0,0,-1),"")))),"")</f>
        <v>11300000</v>
      </c>
      <c r="H1815" s="13">
        <f>IFERROR(IF($F1815="ALTA",$D1815*1,
IF($F1815="MEDIA",$D1815*0.97,
IF($F1815="BAJA",$D1815*0.9,
IF($F1815="LIQUIDAR",_xlfn.XLOOKUP(A1815,Rotación!$A:$A,Rotación!$O:$O,0,0,-1),"")))),"")</f>
        <v>10961000</v>
      </c>
      <c r="I1815" s="13">
        <f>IFERROR(IF($F1815="ALTA",$D1815*0.97,
IF($F1815="MEDIA",$D1815*0.94,
IF($F1815="BAJA",$D1815*0.87,
IF($F1815="LIQUIDAR",_xlfn.XLOOKUP(A1815,Rotación!$A:$A,Rotación!$O:$O,0,0,-1),"")))),"")</f>
        <v>10622000</v>
      </c>
      <c r="J1815" s="13">
        <f>IFERROR(IF($F1815="ALTA",$D1815*0.94,
IF($F1815="MEDIA",$D1815*0.9,
IF($F1815="BAJA",$D1815*0.85,
IF($F1815="LIQUIDAR",_xlfn.XLOOKUP(A1815,Rotación!$A:$A,Rotación!$O:$O,0,0,-1),"")))),"")</f>
        <v>10170000</v>
      </c>
      <c r="K1815" s="13" t="str">
        <f>_xlfn.XLOOKUP(A1815,Rotación!$A:$A,Rotación!$P:$P,"",0,-1)</f>
        <v/>
      </c>
      <c r="L1815" s="25" t="e">
        <f t="shared" si="120"/>
        <v>#VALUE!</v>
      </c>
      <c r="M1815" s="26">
        <f t="shared" si="121"/>
        <v>0.82300884955752207</v>
      </c>
      <c r="N1815" s="22" t="str">
        <f>IFERROR(VLOOKUP(A1815,'Base ATR'!$1:$1048576,2,0),"")</f>
        <v/>
      </c>
      <c r="O1815" s="23" t="str">
        <f t="shared" ca="1" si="122"/>
        <v/>
      </c>
      <c r="P1815" t="str">
        <f t="shared" si="123"/>
        <v/>
      </c>
    </row>
    <row r="1816" spans="1:16" x14ac:dyDescent="0.3">
      <c r="A1816" t="s">
        <v>9688</v>
      </c>
      <c r="B1816" s="13" t="str">
        <f>IFERROR(VLOOKUP(A1816,'Base ATP'!$1:$1048576,3,0),"")</f>
        <v>FORD</v>
      </c>
      <c r="C1816" s="28" t="str">
        <f>IFERROR(VLOOKUP(A1816,'Base ATP'!$1:$1048576,4,0),"")</f>
        <v>NUEVA RANGER</v>
      </c>
      <c r="D1816">
        <v>37200000</v>
      </c>
      <c r="E1816" s="13">
        <v>29000000</v>
      </c>
      <c r="F1816" t="s">
        <v>5398</v>
      </c>
      <c r="G1816" s="13">
        <f>IFERROR(IF($F1816="ALTA",$D1816*1.03,
IF($F1816="MEDIA",$D1816*1,
IF($F1816="BAJA",$D1816*0.92,
IF($F1816="LIQUIDAR",_xlfn.XLOOKUP(A1816,Rotación!$A:$A,Rotación!$O:$O,0,0,-1),"")))),"")</f>
        <v>34224000</v>
      </c>
      <c r="H1816" s="13">
        <f>IFERROR(IF($F1816="ALTA",$D1816*1,
IF($F1816="MEDIA",$D1816*0.97,
IF($F1816="BAJA",$D1816*0.9,
IF($F1816="LIQUIDAR",_xlfn.XLOOKUP(A1816,Rotación!$A:$A,Rotación!$O:$O,0,0,-1),"")))),"")</f>
        <v>33480000</v>
      </c>
      <c r="I1816" s="13">
        <f>IFERROR(IF($F1816="ALTA",$D1816*0.97,
IF($F1816="MEDIA",$D1816*0.94,
IF($F1816="BAJA",$D1816*0.87,
IF($F1816="LIQUIDAR",_xlfn.XLOOKUP(A1816,Rotación!$A:$A,Rotación!$O:$O,0,0,-1),"")))),"")</f>
        <v>32364000</v>
      </c>
      <c r="J1816" s="13">
        <f>IFERROR(IF($F1816="ALTA",$D1816*0.94,
IF($F1816="MEDIA",$D1816*0.9,
IF($F1816="BAJA",$D1816*0.85,
IF($F1816="LIQUIDAR",_xlfn.XLOOKUP(A1816,Rotación!$A:$A,Rotación!$O:$O,0,0,-1),"")))),"")</f>
        <v>31620000</v>
      </c>
      <c r="K1816" s="13" t="str">
        <f>_xlfn.XLOOKUP(A1816,Rotación!$A:$A,Rotación!$P:$P,"",0,-1)</f>
        <v/>
      </c>
      <c r="L1816" s="25" t="e">
        <f t="shared" si="120"/>
        <v>#VALUE!</v>
      </c>
      <c r="M1816" s="26">
        <f t="shared" si="121"/>
        <v>0.77956989247311825</v>
      </c>
      <c r="N1816" s="22" t="str">
        <f>IFERROR(VLOOKUP(A1816,'Base ATR'!$1:$1048576,2,0),"")</f>
        <v/>
      </c>
      <c r="O1816" s="23" t="str">
        <f t="shared" ca="1" si="122"/>
        <v/>
      </c>
      <c r="P1816" t="str">
        <f t="shared" si="123"/>
        <v/>
      </c>
    </row>
    <row r="1817" spans="1:16" x14ac:dyDescent="0.3">
      <c r="A1817" t="s">
        <v>10906</v>
      </c>
      <c r="B1817" s="13" t="str">
        <f>IFERROR(VLOOKUP(A1817,'Base ATP'!$1:$1048576,3,0),"")</f>
        <v/>
      </c>
      <c r="C1817" s="28" t="str">
        <f>IFERROR(VLOOKUP(A1817,'Base ATP'!$1:$1048576,4,0),"")</f>
        <v/>
      </c>
      <c r="D1817">
        <v>12900000</v>
      </c>
      <c r="E1817" s="13">
        <v>10200000</v>
      </c>
      <c r="F1817" t="s">
        <v>4033</v>
      </c>
      <c r="G1817" s="13">
        <f>IFERROR(IF($F1817="ALTA",$D1817*1.03,
IF($F1817="MEDIA",$D1817*1,
IF($F1817="BAJA",$D1817*0.92,
IF($F1817="LIQUIDAR",_xlfn.XLOOKUP(A1817,Rotación!$A:$A,Rotación!$O:$O,0,0,-1),"")))),"")</f>
        <v>12900000</v>
      </c>
      <c r="H1817" s="13">
        <f>IFERROR(IF($F1817="ALTA",$D1817*1,
IF($F1817="MEDIA",$D1817*0.97,
IF($F1817="BAJA",$D1817*0.9,
IF($F1817="LIQUIDAR",_xlfn.XLOOKUP(A1817,Rotación!$A:$A,Rotación!$O:$O,0,0,-1),"")))),"")</f>
        <v>12513000</v>
      </c>
      <c r="I1817" s="13">
        <f>IFERROR(IF($F1817="ALTA",$D1817*0.97,
IF($F1817="MEDIA",$D1817*0.94,
IF($F1817="BAJA",$D1817*0.87,
IF($F1817="LIQUIDAR",_xlfn.XLOOKUP(A1817,Rotación!$A:$A,Rotación!$O:$O,0,0,-1),"")))),"")</f>
        <v>12126000</v>
      </c>
      <c r="J1817" s="13">
        <f>IFERROR(IF($F1817="ALTA",$D1817*0.94,
IF($F1817="MEDIA",$D1817*0.9,
IF($F1817="BAJA",$D1817*0.85,
IF($F1817="LIQUIDAR",_xlfn.XLOOKUP(A1817,Rotación!$A:$A,Rotación!$O:$O,0,0,-1),"")))),"")</f>
        <v>11610000</v>
      </c>
      <c r="K1817" s="13" t="str">
        <f>_xlfn.XLOOKUP(A1817,Rotación!$A:$A,Rotación!$P:$P,"",0,-1)</f>
        <v/>
      </c>
      <c r="L1817" s="25" t="e">
        <f t="shared" si="120"/>
        <v>#VALUE!</v>
      </c>
      <c r="M1817" s="26">
        <f t="shared" si="121"/>
        <v>0.79069767441860461</v>
      </c>
      <c r="N1817" s="22" t="str">
        <f>IFERROR(VLOOKUP(A1817,'Base ATR'!$1:$1048576,2,0),"")</f>
        <v/>
      </c>
      <c r="O1817" s="23" t="str">
        <f t="shared" ca="1" si="122"/>
        <v/>
      </c>
      <c r="P1817" t="str">
        <f t="shared" si="123"/>
        <v/>
      </c>
    </row>
    <row r="1818" spans="1:16" x14ac:dyDescent="0.3">
      <c r="A1818" t="s">
        <v>10907</v>
      </c>
      <c r="B1818" s="13" t="str">
        <f>IFERROR(VLOOKUP(A1818,'Base ATP'!$1:$1048576,3,0),"")</f>
        <v/>
      </c>
      <c r="C1818" s="28" t="str">
        <f>IFERROR(VLOOKUP(A1818,'Base ATP'!$1:$1048576,4,0),"")</f>
        <v/>
      </c>
      <c r="D1818">
        <v>13100000</v>
      </c>
      <c r="E1818" s="13">
        <v>10800000</v>
      </c>
      <c r="F1818" t="s">
        <v>4033</v>
      </c>
      <c r="G1818" s="13">
        <f>IFERROR(IF($F1818="ALTA",$D1818*1.03,
IF($F1818="MEDIA",$D1818*1,
IF($F1818="BAJA",$D1818*0.92,
IF($F1818="LIQUIDAR",_xlfn.XLOOKUP(A1818,Rotación!$A:$A,Rotación!$O:$O,0,0,-1),"")))),"")</f>
        <v>13100000</v>
      </c>
      <c r="H1818" s="13">
        <f>IFERROR(IF($F1818="ALTA",$D1818*1,
IF($F1818="MEDIA",$D1818*0.97,
IF($F1818="BAJA",$D1818*0.9,
IF($F1818="LIQUIDAR",_xlfn.XLOOKUP(A1818,Rotación!$A:$A,Rotación!$O:$O,0,0,-1),"")))),"")</f>
        <v>12707000</v>
      </c>
      <c r="I1818" s="13">
        <f>IFERROR(IF($F1818="ALTA",$D1818*0.97,
IF($F1818="MEDIA",$D1818*0.94,
IF($F1818="BAJA",$D1818*0.87,
IF($F1818="LIQUIDAR",_xlfn.XLOOKUP(A1818,Rotación!$A:$A,Rotación!$O:$O,0,0,-1),"")))),"")</f>
        <v>12314000</v>
      </c>
      <c r="J1818" s="13">
        <f>IFERROR(IF($F1818="ALTA",$D1818*0.94,
IF($F1818="MEDIA",$D1818*0.9,
IF($F1818="BAJA",$D1818*0.85,
IF($F1818="LIQUIDAR",_xlfn.XLOOKUP(A1818,Rotación!$A:$A,Rotación!$O:$O,0,0,-1),"")))),"")</f>
        <v>11790000</v>
      </c>
      <c r="K1818" s="13" t="str">
        <f>_xlfn.XLOOKUP(A1818,Rotación!$A:$A,Rotación!$P:$P,"",0,-1)</f>
        <v/>
      </c>
      <c r="L1818" s="25" t="e">
        <f t="shared" si="120"/>
        <v>#VALUE!</v>
      </c>
      <c r="M1818" s="26">
        <f t="shared" si="121"/>
        <v>0.82442748091603058</v>
      </c>
      <c r="N1818" s="22" t="str">
        <f>IFERROR(VLOOKUP(A1818,'Base ATR'!$1:$1048576,2,0),"")</f>
        <v/>
      </c>
      <c r="O1818" s="23" t="str">
        <f t="shared" ca="1" si="122"/>
        <v/>
      </c>
      <c r="P1818" t="str">
        <f t="shared" si="123"/>
        <v/>
      </c>
    </row>
    <row r="1819" spans="1:16" x14ac:dyDescent="0.3">
      <c r="A1819" t="s">
        <v>10908</v>
      </c>
      <c r="B1819" s="13" t="str">
        <f>IFERROR(VLOOKUP(A1819,'Base ATP'!$1:$1048576,3,0),"")</f>
        <v/>
      </c>
      <c r="C1819" s="28" t="str">
        <f>IFERROR(VLOOKUP(A1819,'Base ATP'!$1:$1048576,4,0),"")</f>
        <v/>
      </c>
      <c r="D1819">
        <v>15300000</v>
      </c>
      <c r="E1819" s="13">
        <v>12000000</v>
      </c>
      <c r="F1819" t="s">
        <v>5398</v>
      </c>
      <c r="G1819" s="13">
        <f>IFERROR(IF($F1819="ALTA",$D1819*1.03,
IF($F1819="MEDIA",$D1819*1,
IF($F1819="BAJA",$D1819*0.92,
IF($F1819="LIQUIDAR",_xlfn.XLOOKUP(A1819,Rotación!$A:$A,Rotación!$O:$O,0,0,-1),"")))),"")</f>
        <v>14076000</v>
      </c>
      <c r="H1819" s="13">
        <f>IFERROR(IF($F1819="ALTA",$D1819*1,
IF($F1819="MEDIA",$D1819*0.97,
IF($F1819="BAJA",$D1819*0.9,
IF($F1819="LIQUIDAR",_xlfn.XLOOKUP(A1819,Rotación!$A:$A,Rotación!$O:$O,0,0,-1),"")))),"")</f>
        <v>13770000</v>
      </c>
      <c r="I1819" s="13">
        <f>IFERROR(IF($F1819="ALTA",$D1819*0.97,
IF($F1819="MEDIA",$D1819*0.94,
IF($F1819="BAJA",$D1819*0.87,
IF($F1819="LIQUIDAR",_xlfn.XLOOKUP(A1819,Rotación!$A:$A,Rotación!$O:$O,0,0,-1),"")))),"")</f>
        <v>13311000</v>
      </c>
      <c r="J1819" s="13">
        <f>IFERROR(IF($F1819="ALTA",$D1819*0.94,
IF($F1819="MEDIA",$D1819*0.9,
IF($F1819="BAJA",$D1819*0.85,
IF($F1819="LIQUIDAR",_xlfn.XLOOKUP(A1819,Rotación!$A:$A,Rotación!$O:$O,0,0,-1),"")))),"")</f>
        <v>13005000</v>
      </c>
      <c r="K1819" s="13" t="str">
        <f>_xlfn.XLOOKUP(A1819,Rotación!$A:$A,Rotación!$P:$P,"",0,-1)</f>
        <v/>
      </c>
      <c r="L1819" s="25" t="e">
        <f t="shared" si="120"/>
        <v>#VALUE!</v>
      </c>
      <c r="M1819" s="26">
        <f t="shared" si="121"/>
        <v>0.78431372549019607</v>
      </c>
      <c r="N1819" s="22" t="str">
        <f>IFERROR(VLOOKUP(A1819,'Base ATR'!$1:$1048576,2,0),"")</f>
        <v/>
      </c>
      <c r="O1819" s="23" t="str">
        <f t="shared" ca="1" si="122"/>
        <v/>
      </c>
      <c r="P1819" t="str">
        <f t="shared" si="123"/>
        <v/>
      </c>
    </row>
    <row r="1820" spans="1:16" x14ac:dyDescent="0.3">
      <c r="A1820" t="s">
        <v>10909</v>
      </c>
      <c r="B1820" s="13" t="str">
        <f>IFERROR(VLOOKUP(A1820,'Base ATP'!$1:$1048576,3,0),"")</f>
        <v/>
      </c>
      <c r="C1820" s="28" t="str">
        <f>IFERROR(VLOOKUP(A1820,'Base ATP'!$1:$1048576,4,0),"")</f>
        <v/>
      </c>
      <c r="D1820">
        <v>13100000</v>
      </c>
      <c r="E1820" s="13">
        <v>10300000</v>
      </c>
      <c r="F1820" t="s">
        <v>4033</v>
      </c>
      <c r="G1820" s="13">
        <f>IFERROR(IF($F1820="ALTA",$D1820*1.03,
IF($F1820="MEDIA",$D1820*1,
IF($F1820="BAJA",$D1820*0.92,
IF($F1820="LIQUIDAR",_xlfn.XLOOKUP(A1820,Rotación!$A:$A,Rotación!$O:$O,0,0,-1),"")))),"")</f>
        <v>13100000</v>
      </c>
      <c r="H1820" s="13">
        <f>IFERROR(IF($F1820="ALTA",$D1820*1,
IF($F1820="MEDIA",$D1820*0.97,
IF($F1820="BAJA",$D1820*0.9,
IF($F1820="LIQUIDAR",_xlfn.XLOOKUP(A1820,Rotación!$A:$A,Rotación!$O:$O,0,0,-1),"")))),"")</f>
        <v>12707000</v>
      </c>
      <c r="I1820" s="13">
        <f>IFERROR(IF($F1820="ALTA",$D1820*0.97,
IF($F1820="MEDIA",$D1820*0.94,
IF($F1820="BAJA",$D1820*0.87,
IF($F1820="LIQUIDAR",_xlfn.XLOOKUP(A1820,Rotación!$A:$A,Rotación!$O:$O,0,0,-1),"")))),"")</f>
        <v>12314000</v>
      </c>
      <c r="J1820" s="13">
        <f>IFERROR(IF($F1820="ALTA",$D1820*0.94,
IF($F1820="MEDIA",$D1820*0.9,
IF($F1820="BAJA",$D1820*0.85,
IF($F1820="LIQUIDAR",_xlfn.XLOOKUP(A1820,Rotación!$A:$A,Rotación!$O:$O,0,0,-1),"")))),"")</f>
        <v>11790000</v>
      </c>
      <c r="K1820" s="13" t="str">
        <f>_xlfn.XLOOKUP(A1820,Rotación!$A:$A,Rotación!$P:$P,"",0,-1)</f>
        <v/>
      </c>
      <c r="L1820" s="25" t="e">
        <f t="shared" si="120"/>
        <v>#VALUE!</v>
      </c>
      <c r="M1820" s="26">
        <f t="shared" si="121"/>
        <v>0.7862595419847328</v>
      </c>
      <c r="N1820" s="22" t="str">
        <f>IFERROR(VLOOKUP(A1820,'Base ATR'!$1:$1048576,2,0),"")</f>
        <v/>
      </c>
      <c r="O1820" s="23" t="str">
        <f t="shared" ca="1" si="122"/>
        <v/>
      </c>
      <c r="P1820" t="str">
        <f t="shared" si="123"/>
        <v/>
      </c>
    </row>
    <row r="1821" spans="1:16" x14ac:dyDescent="0.3">
      <c r="A1821" t="s">
        <v>10718</v>
      </c>
      <c r="B1821" s="13" t="str">
        <f>IFERROR(VLOOKUP(A1821,'Base ATP'!$1:$1048576,3,0),"")</f>
        <v/>
      </c>
      <c r="C1821" s="28" t="str">
        <f>IFERROR(VLOOKUP(A1821,'Base ATP'!$1:$1048576,4,0),"")</f>
        <v/>
      </c>
      <c r="D1821">
        <v>13800000</v>
      </c>
      <c r="E1821" s="13">
        <v>10000000</v>
      </c>
      <c r="F1821" t="s">
        <v>4033</v>
      </c>
      <c r="G1821" s="13">
        <f>IFERROR(IF($F1821="ALTA",$D1821*1.03,
IF($F1821="MEDIA",$D1821*1,
IF($F1821="BAJA",$D1821*0.92,
IF($F1821="LIQUIDAR",_xlfn.XLOOKUP(A1821,Rotación!$A:$A,Rotación!$O:$O,0,0,-1),"")))),"")</f>
        <v>13800000</v>
      </c>
      <c r="H1821" s="13">
        <f>IFERROR(IF($F1821="ALTA",$D1821*1,
IF($F1821="MEDIA",$D1821*0.97,
IF($F1821="BAJA",$D1821*0.9,
IF($F1821="LIQUIDAR",_xlfn.XLOOKUP(A1821,Rotación!$A:$A,Rotación!$O:$O,0,0,-1),"")))),"")</f>
        <v>13386000</v>
      </c>
      <c r="I1821" s="13">
        <f>IFERROR(IF($F1821="ALTA",$D1821*0.97,
IF($F1821="MEDIA",$D1821*0.94,
IF($F1821="BAJA",$D1821*0.87,
IF($F1821="LIQUIDAR",_xlfn.XLOOKUP(A1821,Rotación!$A:$A,Rotación!$O:$O,0,0,-1),"")))),"")</f>
        <v>12972000</v>
      </c>
      <c r="J1821" s="13">
        <f>IFERROR(IF($F1821="ALTA",$D1821*0.94,
IF($F1821="MEDIA",$D1821*0.9,
IF($F1821="BAJA",$D1821*0.85,
IF($F1821="LIQUIDAR",_xlfn.XLOOKUP(A1821,Rotación!$A:$A,Rotación!$O:$O,0,0,-1),"")))),"")</f>
        <v>12420000</v>
      </c>
      <c r="K1821" s="13">
        <f>_xlfn.XLOOKUP(A1821,Rotación!$A:$A,Rotación!$P:$P,"",0,-1)</f>
        <v>11990000</v>
      </c>
      <c r="L1821" s="25">
        <f t="shared" si="120"/>
        <v>-1810000</v>
      </c>
      <c r="M1821" s="26">
        <f t="shared" si="121"/>
        <v>0.72463768115942029</v>
      </c>
      <c r="N1821" s="22" t="str">
        <f>IFERROR(VLOOKUP(A1821,'Base ATR'!$1:$1048576,2,0),"")</f>
        <v/>
      </c>
      <c r="O1821" s="23" t="str">
        <f t="shared" ca="1" si="122"/>
        <v/>
      </c>
      <c r="P1821" t="str">
        <f t="shared" si="123"/>
        <v/>
      </c>
    </row>
    <row r="1822" spans="1:16" x14ac:dyDescent="0.3">
      <c r="A1822" t="s">
        <v>8404</v>
      </c>
      <c r="B1822" s="13" t="str">
        <f>IFERROR(VLOOKUP(A1822,'Base ATP'!$1:$1048576,3,0),"")</f>
        <v>CHEVROLET</v>
      </c>
      <c r="C1822" s="28" t="str">
        <f>IFERROR(VLOOKUP(A1822,'Base ATP'!$1:$1048576,4,0),"")</f>
        <v>SILVERADO</v>
      </c>
      <c r="D1822">
        <v>44700000</v>
      </c>
      <c r="E1822" s="13">
        <v>35000000</v>
      </c>
      <c r="F1822" t="s">
        <v>5398</v>
      </c>
      <c r="G1822" s="13">
        <f>IFERROR(IF($F1822="ALTA",$D1822*1.03,
IF($F1822="MEDIA",$D1822*1,
IF($F1822="BAJA",$D1822*0.92,
IF($F1822="LIQUIDAR",_xlfn.XLOOKUP(A1822,Rotación!$A:$A,Rotación!$O:$O,0,0,-1),"")))),"")</f>
        <v>41124000</v>
      </c>
      <c r="H1822" s="13">
        <f>IFERROR(IF($F1822="ALTA",$D1822*1,
IF($F1822="MEDIA",$D1822*0.97,
IF($F1822="BAJA",$D1822*0.9,
IF($F1822="LIQUIDAR",_xlfn.XLOOKUP(A1822,Rotación!$A:$A,Rotación!$O:$O,0,0,-1),"")))),"")</f>
        <v>40230000</v>
      </c>
      <c r="I1822" s="13">
        <f>IFERROR(IF($F1822="ALTA",$D1822*0.97,
IF($F1822="MEDIA",$D1822*0.94,
IF($F1822="BAJA",$D1822*0.87,
IF($F1822="LIQUIDAR",_xlfn.XLOOKUP(A1822,Rotación!$A:$A,Rotación!$O:$O,0,0,-1),"")))),"")</f>
        <v>38889000</v>
      </c>
      <c r="J1822" s="13">
        <f>IFERROR(IF($F1822="ALTA",$D1822*0.94,
IF($F1822="MEDIA",$D1822*0.9,
IF($F1822="BAJA",$D1822*0.85,
IF($F1822="LIQUIDAR",_xlfn.XLOOKUP(A1822,Rotación!$A:$A,Rotación!$O:$O,0,0,-1),"")))),"")</f>
        <v>37995000</v>
      </c>
      <c r="K1822" s="13" t="str">
        <f>_xlfn.XLOOKUP(A1822,Rotación!$A:$A,Rotación!$P:$P,"",0,-1)</f>
        <v/>
      </c>
      <c r="L1822" s="25" t="e">
        <f t="shared" si="120"/>
        <v>#VALUE!</v>
      </c>
      <c r="M1822" s="26">
        <f t="shared" si="121"/>
        <v>0.78299776286353473</v>
      </c>
      <c r="N1822" s="22" t="str">
        <f>IFERROR(VLOOKUP(A1822,'Base ATR'!$1:$1048576,2,0),"")</f>
        <v/>
      </c>
      <c r="O1822" s="23" t="str">
        <f t="shared" ca="1" si="122"/>
        <v/>
      </c>
      <c r="P1822" t="str">
        <f t="shared" si="123"/>
        <v/>
      </c>
    </row>
    <row r="1823" spans="1:16" x14ac:dyDescent="0.3">
      <c r="A1823" t="s">
        <v>10910</v>
      </c>
      <c r="B1823" s="13" t="str">
        <f>IFERROR(VLOOKUP(A1823,'Base ATP'!$1:$1048576,3,0),"")</f>
        <v/>
      </c>
      <c r="C1823" s="28" t="str">
        <f>IFERROR(VLOOKUP(A1823,'Base ATP'!$1:$1048576,4,0),"")</f>
        <v/>
      </c>
      <c r="D1823">
        <v>13500000</v>
      </c>
      <c r="E1823" s="13">
        <v>10400000</v>
      </c>
      <c r="F1823" t="s">
        <v>5398</v>
      </c>
      <c r="G1823" s="13">
        <f>IFERROR(IF($F1823="ALTA",$D1823*1.03,
IF($F1823="MEDIA",$D1823*1,
IF($F1823="BAJA",$D1823*0.92,
IF($F1823="LIQUIDAR",_xlfn.XLOOKUP(A1823,Rotación!$A:$A,Rotación!$O:$O,0,0,-1),"")))),"")</f>
        <v>12420000</v>
      </c>
      <c r="H1823" s="13">
        <f>IFERROR(IF($F1823="ALTA",$D1823*1,
IF($F1823="MEDIA",$D1823*0.97,
IF($F1823="BAJA",$D1823*0.9,
IF($F1823="LIQUIDAR",_xlfn.XLOOKUP(A1823,Rotación!$A:$A,Rotación!$O:$O,0,0,-1),"")))),"")</f>
        <v>12150000</v>
      </c>
      <c r="I1823" s="13">
        <f>IFERROR(IF($F1823="ALTA",$D1823*0.97,
IF($F1823="MEDIA",$D1823*0.94,
IF($F1823="BAJA",$D1823*0.87,
IF($F1823="LIQUIDAR",_xlfn.XLOOKUP(A1823,Rotación!$A:$A,Rotación!$O:$O,0,0,-1),"")))),"")</f>
        <v>11745000</v>
      </c>
      <c r="J1823" s="13">
        <f>IFERROR(IF($F1823="ALTA",$D1823*0.94,
IF($F1823="MEDIA",$D1823*0.9,
IF($F1823="BAJA",$D1823*0.85,
IF($F1823="LIQUIDAR",_xlfn.XLOOKUP(A1823,Rotación!$A:$A,Rotación!$O:$O,0,0,-1),"")))),"")</f>
        <v>11475000</v>
      </c>
      <c r="K1823" s="13" t="str">
        <f>_xlfn.XLOOKUP(A1823,Rotación!$A:$A,Rotación!$P:$P,"",0,-1)</f>
        <v/>
      </c>
      <c r="L1823" s="25" t="e">
        <f t="shared" si="120"/>
        <v>#VALUE!</v>
      </c>
      <c r="M1823" s="26">
        <f t="shared" si="121"/>
        <v>0.77037037037037037</v>
      </c>
      <c r="N1823" s="22" t="str">
        <f>IFERROR(VLOOKUP(A1823,'Base ATR'!$1:$1048576,2,0),"")</f>
        <v/>
      </c>
      <c r="O1823" s="23" t="str">
        <f t="shared" ca="1" si="122"/>
        <v/>
      </c>
      <c r="P1823" t="str">
        <f t="shared" si="123"/>
        <v/>
      </c>
    </row>
    <row r="1824" spans="1:16" x14ac:dyDescent="0.3">
      <c r="A1824" t="s">
        <v>6302</v>
      </c>
      <c r="B1824" s="13" t="str">
        <f>IFERROR(VLOOKUP(A1824,'Base ATP'!$1:$1048576,3,0),"")</f>
        <v>RENAULT</v>
      </c>
      <c r="C1824" s="28" t="str">
        <f>IFERROR(VLOOKUP(A1824,'Base ATP'!$1:$1048576,4,0),"")</f>
        <v>DUSTER NEW</v>
      </c>
      <c r="D1824">
        <v>13500000</v>
      </c>
      <c r="E1824" s="13">
        <v>10400000</v>
      </c>
      <c r="F1824" t="s">
        <v>5398</v>
      </c>
      <c r="G1824" s="13">
        <f>IFERROR(IF($F1824="ALTA",$D1824*1.03,
IF($F1824="MEDIA",$D1824*1,
IF($F1824="BAJA",$D1824*0.92,
IF($F1824="LIQUIDAR",_xlfn.XLOOKUP(A1824,Rotación!$A:$A,Rotación!$O:$O,0,0,-1),"")))),"")</f>
        <v>12420000</v>
      </c>
      <c r="H1824" s="13">
        <f>IFERROR(IF($F1824="ALTA",$D1824*1,
IF($F1824="MEDIA",$D1824*0.97,
IF($F1824="BAJA",$D1824*0.9,
IF($F1824="LIQUIDAR",_xlfn.XLOOKUP(A1824,Rotación!$A:$A,Rotación!$O:$O,0,0,-1),"")))),"")</f>
        <v>12150000</v>
      </c>
      <c r="I1824" s="13">
        <f>IFERROR(IF($F1824="ALTA",$D1824*0.97,
IF($F1824="MEDIA",$D1824*0.94,
IF($F1824="BAJA",$D1824*0.87,
IF($F1824="LIQUIDAR",_xlfn.XLOOKUP(A1824,Rotación!$A:$A,Rotación!$O:$O,0,0,-1),"")))),"")</f>
        <v>11745000</v>
      </c>
      <c r="J1824" s="13">
        <f>IFERROR(IF($F1824="ALTA",$D1824*0.94,
IF($F1824="MEDIA",$D1824*0.9,
IF($F1824="BAJA",$D1824*0.85,
IF($F1824="LIQUIDAR",_xlfn.XLOOKUP(A1824,Rotación!$A:$A,Rotación!$O:$O,0,0,-1),"")))),"")</f>
        <v>11475000</v>
      </c>
      <c r="K1824" s="13" t="str">
        <f>_xlfn.XLOOKUP(A1824,Rotación!$A:$A,Rotación!$P:$P,"",0,-1)</f>
        <v/>
      </c>
      <c r="L1824" s="25" t="e">
        <f t="shared" ref="L1824:L1861" si="124">K1824-D1824</f>
        <v>#VALUE!</v>
      </c>
      <c r="M1824" s="26">
        <f t="shared" ref="M1824:M1861" si="125">E1824/D1824</f>
        <v>0.77037037037037037</v>
      </c>
      <c r="N1824" s="22" t="str">
        <f>IFERROR(VLOOKUP(A1824,'Base ATR'!$1:$1048576,2,0),"")</f>
        <v/>
      </c>
      <c r="O1824" s="23" t="str">
        <f t="shared" ref="O1824:O1861" ca="1" si="126">IF(N1824="","",TODAY()-N1824)</f>
        <v/>
      </c>
      <c r="P1824" t="str">
        <f t="shared" ref="P1824:P1861" si="127">IF(N1824="", "", IF(K1824 &gt; D1824, "SOBRE MERCADO", IF(K1824 &lt; D1824, "BAJO MERCADO", "ALINEADO")))</f>
        <v/>
      </c>
    </row>
    <row r="1825" spans="1:16" x14ac:dyDescent="0.3">
      <c r="A1825" t="s">
        <v>10911</v>
      </c>
      <c r="B1825" s="13" t="str">
        <f>IFERROR(VLOOKUP(A1825,'Base ATP'!$1:$1048576,3,0),"")</f>
        <v/>
      </c>
      <c r="C1825" s="28" t="str">
        <f>IFERROR(VLOOKUP(A1825,'Base ATP'!$1:$1048576,4,0),"")</f>
        <v/>
      </c>
      <c r="D1825">
        <v>8400000</v>
      </c>
      <c r="E1825" s="13">
        <v>6500000</v>
      </c>
      <c r="F1825" t="s">
        <v>4033</v>
      </c>
      <c r="G1825" s="13">
        <f>IFERROR(IF($F1825="ALTA",$D1825*1.03,
IF($F1825="MEDIA",$D1825*1,
IF($F1825="BAJA",$D1825*0.92,
IF($F1825="LIQUIDAR",_xlfn.XLOOKUP(A1825,Rotación!$A:$A,Rotación!$O:$O,0,0,-1),"")))),"")</f>
        <v>8400000</v>
      </c>
      <c r="H1825" s="13">
        <f>IFERROR(IF($F1825="ALTA",$D1825*1,
IF($F1825="MEDIA",$D1825*0.97,
IF($F1825="BAJA",$D1825*0.9,
IF($F1825="LIQUIDAR",_xlfn.XLOOKUP(A1825,Rotación!$A:$A,Rotación!$O:$O,0,0,-1),"")))),"")</f>
        <v>8148000</v>
      </c>
      <c r="I1825" s="13">
        <f>IFERROR(IF($F1825="ALTA",$D1825*0.97,
IF($F1825="MEDIA",$D1825*0.94,
IF($F1825="BAJA",$D1825*0.87,
IF($F1825="LIQUIDAR",_xlfn.XLOOKUP(A1825,Rotación!$A:$A,Rotación!$O:$O,0,0,-1),"")))),"")</f>
        <v>7896000</v>
      </c>
      <c r="J1825" s="13">
        <f>IFERROR(IF($F1825="ALTA",$D1825*0.94,
IF($F1825="MEDIA",$D1825*0.9,
IF($F1825="BAJA",$D1825*0.85,
IF($F1825="LIQUIDAR",_xlfn.XLOOKUP(A1825,Rotación!$A:$A,Rotación!$O:$O,0,0,-1),"")))),"")</f>
        <v>7560000</v>
      </c>
      <c r="K1825" s="13" t="str">
        <f>_xlfn.XLOOKUP(A1825,Rotación!$A:$A,Rotación!$P:$P,"",0,-1)</f>
        <v/>
      </c>
      <c r="L1825" s="25" t="e">
        <f t="shared" si="124"/>
        <v>#VALUE!</v>
      </c>
      <c r="M1825" s="26">
        <f t="shared" si="125"/>
        <v>0.77380952380952384</v>
      </c>
      <c r="N1825" s="22" t="str">
        <f>IFERROR(VLOOKUP(A1825,'Base ATR'!$1:$1048576,2,0),"")</f>
        <v/>
      </c>
      <c r="O1825" s="23" t="str">
        <f t="shared" ca="1" si="126"/>
        <v/>
      </c>
      <c r="P1825" t="str">
        <f t="shared" si="127"/>
        <v/>
      </c>
    </row>
    <row r="1826" spans="1:16" x14ac:dyDescent="0.3">
      <c r="A1826" t="s">
        <v>4710</v>
      </c>
      <c r="B1826" s="13" t="str">
        <f>IFERROR(VLOOKUP(A1826,'Base ATP'!$1:$1048576,3,0),"")</f>
        <v>CHERY</v>
      </c>
      <c r="C1826" s="28" t="str">
        <f>IFERROR(VLOOKUP(A1826,'Base ATP'!$1:$1048576,4,0),"")</f>
        <v>TIGGO 2 PRO</v>
      </c>
      <c r="D1826">
        <v>8600000</v>
      </c>
      <c r="E1826" s="13">
        <v>6800000</v>
      </c>
      <c r="F1826" t="s">
        <v>4033</v>
      </c>
      <c r="G1826" s="13">
        <f>IFERROR(IF($F1826="ALTA",$D1826*1.03,
IF($F1826="MEDIA",$D1826*1,
IF($F1826="BAJA",$D1826*0.92,
IF($F1826="LIQUIDAR",_xlfn.XLOOKUP(A1826,Rotación!$A:$A,Rotación!$O:$O,0,0,-1),"")))),"")</f>
        <v>8600000</v>
      </c>
      <c r="H1826" s="13">
        <f>IFERROR(IF($F1826="ALTA",$D1826*1,
IF($F1826="MEDIA",$D1826*0.97,
IF($F1826="BAJA",$D1826*0.9,
IF($F1826="LIQUIDAR",_xlfn.XLOOKUP(A1826,Rotación!$A:$A,Rotación!$O:$O,0,0,-1),"")))),"")</f>
        <v>8342000</v>
      </c>
      <c r="I1826" s="13">
        <f>IFERROR(IF($F1826="ALTA",$D1826*0.97,
IF($F1826="MEDIA",$D1826*0.94,
IF($F1826="BAJA",$D1826*0.87,
IF($F1826="LIQUIDAR",_xlfn.XLOOKUP(A1826,Rotación!$A:$A,Rotación!$O:$O,0,0,-1),"")))),"")</f>
        <v>8084000</v>
      </c>
      <c r="J1826" s="13">
        <f>IFERROR(IF($F1826="ALTA",$D1826*0.94,
IF($F1826="MEDIA",$D1826*0.9,
IF($F1826="BAJA",$D1826*0.85,
IF($F1826="LIQUIDAR",_xlfn.XLOOKUP(A1826,Rotación!$A:$A,Rotación!$O:$O,0,0,-1),"")))),"")</f>
        <v>7740000</v>
      </c>
      <c r="K1826" s="13" t="str">
        <f>_xlfn.XLOOKUP(A1826,Rotación!$A:$A,Rotación!$P:$P,"",0,-1)</f>
        <v/>
      </c>
      <c r="L1826" s="25" t="e">
        <f t="shared" si="124"/>
        <v>#VALUE!</v>
      </c>
      <c r="M1826" s="26">
        <f t="shared" si="125"/>
        <v>0.79069767441860461</v>
      </c>
      <c r="N1826" s="22" t="str">
        <f>IFERROR(VLOOKUP(A1826,'Base ATR'!$1:$1048576,2,0),"")</f>
        <v/>
      </c>
      <c r="O1826" s="23" t="str">
        <f t="shared" ca="1" si="126"/>
        <v/>
      </c>
      <c r="P1826" t="str">
        <f t="shared" si="127"/>
        <v/>
      </c>
    </row>
    <row r="1827" spans="1:16" x14ac:dyDescent="0.3">
      <c r="A1827" t="s">
        <v>10912</v>
      </c>
      <c r="B1827" s="13" t="str">
        <f>IFERROR(VLOOKUP(A1827,'Base ATP'!$1:$1048576,3,0),"")</f>
        <v/>
      </c>
      <c r="C1827" s="28" t="str">
        <f>IFERROR(VLOOKUP(A1827,'Base ATP'!$1:$1048576,4,0),"")</f>
        <v/>
      </c>
      <c r="D1827">
        <v>15000000</v>
      </c>
      <c r="E1827" s="13">
        <v>11200000</v>
      </c>
      <c r="F1827" t="s">
        <v>4033</v>
      </c>
      <c r="G1827" s="13">
        <f>IFERROR(IF($F1827="ALTA",$D1827*1.03,
IF($F1827="MEDIA",$D1827*1,
IF($F1827="BAJA",$D1827*0.92,
IF($F1827="LIQUIDAR",_xlfn.XLOOKUP(A1827,Rotación!$A:$A,Rotación!$O:$O,0,0,-1),"")))),"")</f>
        <v>15000000</v>
      </c>
      <c r="H1827" s="13">
        <f>IFERROR(IF($F1827="ALTA",$D1827*1,
IF($F1827="MEDIA",$D1827*0.97,
IF($F1827="BAJA",$D1827*0.9,
IF($F1827="LIQUIDAR",_xlfn.XLOOKUP(A1827,Rotación!$A:$A,Rotación!$O:$O,0,0,-1),"")))),"")</f>
        <v>14550000</v>
      </c>
      <c r="I1827" s="13">
        <f>IFERROR(IF($F1827="ALTA",$D1827*0.97,
IF($F1827="MEDIA",$D1827*0.94,
IF($F1827="BAJA",$D1827*0.87,
IF($F1827="LIQUIDAR",_xlfn.XLOOKUP(A1827,Rotación!$A:$A,Rotación!$O:$O,0,0,-1),"")))),"")</f>
        <v>14100000</v>
      </c>
      <c r="J1827" s="13">
        <f>IFERROR(IF($F1827="ALTA",$D1827*0.94,
IF($F1827="MEDIA",$D1827*0.9,
IF($F1827="BAJA",$D1827*0.85,
IF($F1827="LIQUIDAR",_xlfn.XLOOKUP(A1827,Rotación!$A:$A,Rotación!$O:$O,0,0,-1),"")))),"")</f>
        <v>13500000</v>
      </c>
      <c r="K1827" s="13" t="str">
        <f>_xlfn.XLOOKUP(A1827,Rotación!$A:$A,Rotación!$P:$P,"",0,-1)</f>
        <v/>
      </c>
      <c r="L1827" s="25" t="e">
        <f t="shared" si="124"/>
        <v>#VALUE!</v>
      </c>
      <c r="M1827" s="26">
        <f t="shared" si="125"/>
        <v>0.7466666666666667</v>
      </c>
      <c r="N1827" s="22" t="str">
        <f>IFERROR(VLOOKUP(A1827,'Base ATR'!$1:$1048576,2,0),"")</f>
        <v/>
      </c>
      <c r="O1827" s="23" t="str">
        <f t="shared" ca="1" si="126"/>
        <v/>
      </c>
      <c r="P1827" t="str">
        <f t="shared" si="127"/>
        <v/>
      </c>
    </row>
    <row r="1828" spans="1:16" x14ac:dyDescent="0.3">
      <c r="A1828" t="s">
        <v>10913</v>
      </c>
      <c r="B1828" s="13" t="str">
        <f>IFERROR(VLOOKUP(A1828,'Base ATP'!$1:$1048576,3,0),"")</f>
        <v/>
      </c>
      <c r="C1828" s="28" t="str">
        <f>IFERROR(VLOOKUP(A1828,'Base ATP'!$1:$1048576,4,0),"")</f>
        <v/>
      </c>
      <c r="D1828">
        <v>8300000</v>
      </c>
      <c r="E1828" s="13">
        <v>6500000</v>
      </c>
      <c r="F1828" t="s">
        <v>4033</v>
      </c>
      <c r="G1828" s="13">
        <f>IFERROR(IF($F1828="ALTA",$D1828*1.03,
IF($F1828="MEDIA",$D1828*1,
IF($F1828="BAJA",$D1828*0.92,
IF($F1828="LIQUIDAR",_xlfn.XLOOKUP(A1828,Rotación!$A:$A,Rotación!$O:$O,0,0,-1),"")))),"")</f>
        <v>8300000</v>
      </c>
      <c r="H1828" s="13">
        <f>IFERROR(IF($F1828="ALTA",$D1828*1,
IF($F1828="MEDIA",$D1828*0.97,
IF($F1828="BAJA",$D1828*0.9,
IF($F1828="LIQUIDAR",_xlfn.XLOOKUP(A1828,Rotación!$A:$A,Rotación!$O:$O,0,0,-1),"")))),"")</f>
        <v>8051000</v>
      </c>
      <c r="I1828" s="13">
        <f>IFERROR(IF($F1828="ALTA",$D1828*0.97,
IF($F1828="MEDIA",$D1828*0.94,
IF($F1828="BAJA",$D1828*0.87,
IF($F1828="LIQUIDAR",_xlfn.XLOOKUP(A1828,Rotación!$A:$A,Rotación!$O:$O,0,0,-1),"")))),"")</f>
        <v>7802000</v>
      </c>
      <c r="J1828" s="13">
        <f>IFERROR(IF($F1828="ALTA",$D1828*0.94,
IF($F1828="MEDIA",$D1828*0.9,
IF($F1828="BAJA",$D1828*0.85,
IF($F1828="LIQUIDAR",_xlfn.XLOOKUP(A1828,Rotación!$A:$A,Rotación!$O:$O,0,0,-1),"")))),"")</f>
        <v>7470000</v>
      </c>
      <c r="K1828" s="13" t="str">
        <f>_xlfn.XLOOKUP(A1828,Rotación!$A:$A,Rotación!$P:$P,"",0,-1)</f>
        <v/>
      </c>
      <c r="L1828" s="25" t="e">
        <f t="shared" si="124"/>
        <v>#VALUE!</v>
      </c>
      <c r="M1828" s="26">
        <f t="shared" si="125"/>
        <v>0.7831325301204819</v>
      </c>
      <c r="N1828" s="22" t="str">
        <f>IFERROR(VLOOKUP(A1828,'Base ATR'!$1:$1048576,2,0),"")</f>
        <v/>
      </c>
      <c r="O1828" s="23" t="str">
        <f t="shared" ca="1" si="126"/>
        <v/>
      </c>
      <c r="P1828" t="str">
        <f t="shared" si="127"/>
        <v/>
      </c>
    </row>
    <row r="1829" spans="1:16" x14ac:dyDescent="0.3">
      <c r="A1829" t="s">
        <v>10914</v>
      </c>
      <c r="B1829" s="13" t="str">
        <f>IFERROR(VLOOKUP(A1829,'Base ATP'!$1:$1048576,3,0),"")</f>
        <v/>
      </c>
      <c r="C1829" s="28" t="str">
        <f>IFERROR(VLOOKUP(A1829,'Base ATP'!$1:$1048576,4,0),"")</f>
        <v/>
      </c>
      <c r="D1829">
        <v>18200000</v>
      </c>
      <c r="E1829" s="13">
        <v>14250000</v>
      </c>
      <c r="F1829" t="s">
        <v>5398</v>
      </c>
      <c r="G1829" s="13">
        <f>IFERROR(IF($F1829="ALTA",$D1829*1.03,
IF($F1829="MEDIA",$D1829*1,
IF($F1829="BAJA",$D1829*0.92,
IF($F1829="LIQUIDAR",_xlfn.XLOOKUP(A1829,Rotación!$A:$A,Rotación!$O:$O,0,0,-1),"")))),"")</f>
        <v>16744000</v>
      </c>
      <c r="H1829" s="13">
        <f>IFERROR(IF($F1829="ALTA",$D1829*1,
IF($F1829="MEDIA",$D1829*0.97,
IF($F1829="BAJA",$D1829*0.9,
IF($F1829="LIQUIDAR",_xlfn.XLOOKUP(A1829,Rotación!$A:$A,Rotación!$O:$O,0,0,-1),"")))),"")</f>
        <v>16380000</v>
      </c>
      <c r="I1829" s="13">
        <f>IFERROR(IF($F1829="ALTA",$D1829*0.97,
IF($F1829="MEDIA",$D1829*0.94,
IF($F1829="BAJA",$D1829*0.87,
IF($F1829="LIQUIDAR",_xlfn.XLOOKUP(A1829,Rotación!$A:$A,Rotación!$O:$O,0,0,-1),"")))),"")</f>
        <v>15834000</v>
      </c>
      <c r="J1829" s="13">
        <f>IFERROR(IF($F1829="ALTA",$D1829*0.94,
IF($F1829="MEDIA",$D1829*0.9,
IF($F1829="BAJA",$D1829*0.85,
IF($F1829="LIQUIDAR",_xlfn.XLOOKUP(A1829,Rotación!$A:$A,Rotación!$O:$O,0,0,-1),"")))),"")</f>
        <v>15470000</v>
      </c>
      <c r="K1829" s="13" t="str">
        <f>_xlfn.XLOOKUP(A1829,Rotación!$A:$A,Rotación!$P:$P,"",0,-1)</f>
        <v/>
      </c>
      <c r="L1829" s="25" t="e">
        <f t="shared" si="124"/>
        <v>#VALUE!</v>
      </c>
      <c r="M1829" s="26">
        <f t="shared" si="125"/>
        <v>0.78296703296703296</v>
      </c>
      <c r="N1829" s="22" t="str">
        <f>IFERROR(VLOOKUP(A1829,'Base ATR'!$1:$1048576,2,0),"")</f>
        <v/>
      </c>
      <c r="O1829" s="23" t="str">
        <f t="shared" ca="1" si="126"/>
        <v/>
      </c>
      <c r="P1829" t="str">
        <f t="shared" si="127"/>
        <v/>
      </c>
    </row>
    <row r="1830" spans="1:16" x14ac:dyDescent="0.3">
      <c r="A1830" t="s">
        <v>10915</v>
      </c>
      <c r="B1830" s="13" t="str">
        <f>IFERROR(VLOOKUP(A1830,'Base ATP'!$1:$1048576,3,0),"")</f>
        <v/>
      </c>
      <c r="C1830" s="28" t="str">
        <f>IFERROR(VLOOKUP(A1830,'Base ATP'!$1:$1048576,4,0),"")</f>
        <v/>
      </c>
      <c r="D1830">
        <v>9000000</v>
      </c>
      <c r="E1830" s="13">
        <v>6500000</v>
      </c>
      <c r="F1830" t="s">
        <v>5398</v>
      </c>
      <c r="G1830" s="13">
        <f>IFERROR(IF($F1830="ALTA",$D1830*1.03,
IF($F1830="MEDIA",$D1830*1,
IF($F1830="BAJA",$D1830*0.92,
IF($F1830="LIQUIDAR",_xlfn.XLOOKUP(A1830,Rotación!$A:$A,Rotación!$O:$O,0,0,-1),"")))),"")</f>
        <v>8280000</v>
      </c>
      <c r="H1830" s="13">
        <f>IFERROR(IF($F1830="ALTA",$D1830*1,
IF($F1830="MEDIA",$D1830*0.97,
IF($F1830="BAJA",$D1830*0.9,
IF($F1830="LIQUIDAR",_xlfn.XLOOKUP(A1830,Rotación!$A:$A,Rotación!$O:$O,0,0,-1),"")))),"")</f>
        <v>8100000</v>
      </c>
      <c r="I1830" s="13">
        <f>IFERROR(IF($F1830="ALTA",$D1830*0.97,
IF($F1830="MEDIA",$D1830*0.94,
IF($F1830="BAJA",$D1830*0.87,
IF($F1830="LIQUIDAR",_xlfn.XLOOKUP(A1830,Rotación!$A:$A,Rotación!$O:$O,0,0,-1),"")))),"")</f>
        <v>7830000</v>
      </c>
      <c r="J1830" s="13">
        <f>IFERROR(IF($F1830="ALTA",$D1830*0.94,
IF($F1830="MEDIA",$D1830*0.9,
IF($F1830="BAJA",$D1830*0.85,
IF($F1830="LIQUIDAR",_xlfn.XLOOKUP(A1830,Rotación!$A:$A,Rotación!$O:$O,0,0,-1),"")))),"")</f>
        <v>7650000</v>
      </c>
      <c r="K1830" s="13" t="str">
        <f>_xlfn.XLOOKUP(A1830,Rotación!$A:$A,Rotación!$P:$P,"",0,-1)</f>
        <v/>
      </c>
      <c r="L1830" s="25" t="e">
        <f t="shared" si="124"/>
        <v>#VALUE!</v>
      </c>
      <c r="M1830" s="26">
        <f t="shared" si="125"/>
        <v>0.72222222222222221</v>
      </c>
      <c r="N1830" s="22" t="str">
        <f>IFERROR(VLOOKUP(A1830,'Base ATR'!$1:$1048576,2,0),"")</f>
        <v/>
      </c>
      <c r="O1830" s="23" t="str">
        <f t="shared" ca="1" si="126"/>
        <v/>
      </c>
      <c r="P1830" t="str">
        <f t="shared" si="127"/>
        <v/>
      </c>
    </row>
    <row r="1831" spans="1:16" x14ac:dyDescent="0.3">
      <c r="A1831" t="s">
        <v>10916</v>
      </c>
      <c r="B1831" s="13" t="str">
        <f>IFERROR(VLOOKUP(A1831,'Base ATP'!$1:$1048576,3,0),"")</f>
        <v/>
      </c>
      <c r="C1831" s="28" t="str">
        <f>IFERROR(VLOOKUP(A1831,'Base ATP'!$1:$1048576,4,0),"")</f>
        <v/>
      </c>
      <c r="D1831">
        <v>12100000</v>
      </c>
      <c r="E1831" s="13">
        <v>10000000</v>
      </c>
      <c r="F1831" t="s">
        <v>4033</v>
      </c>
      <c r="G1831" s="13">
        <f>IFERROR(IF($F1831="ALTA",$D1831*1.03,
IF($F1831="MEDIA",$D1831*1,
IF($F1831="BAJA",$D1831*0.92,
IF($F1831="LIQUIDAR",_xlfn.XLOOKUP(A1831,Rotación!$A:$A,Rotación!$O:$O,0,0,-1),"")))),"")</f>
        <v>12100000</v>
      </c>
      <c r="H1831" s="13">
        <f>IFERROR(IF($F1831="ALTA",$D1831*1,
IF($F1831="MEDIA",$D1831*0.97,
IF($F1831="BAJA",$D1831*0.9,
IF($F1831="LIQUIDAR",_xlfn.XLOOKUP(A1831,Rotación!$A:$A,Rotación!$O:$O,0,0,-1),"")))),"")</f>
        <v>11737000</v>
      </c>
      <c r="I1831" s="13">
        <f>IFERROR(IF($F1831="ALTA",$D1831*0.97,
IF($F1831="MEDIA",$D1831*0.94,
IF($F1831="BAJA",$D1831*0.87,
IF($F1831="LIQUIDAR",_xlfn.XLOOKUP(A1831,Rotación!$A:$A,Rotación!$O:$O,0,0,-1),"")))),"")</f>
        <v>11374000</v>
      </c>
      <c r="J1831" s="13">
        <f>IFERROR(IF($F1831="ALTA",$D1831*0.94,
IF($F1831="MEDIA",$D1831*0.9,
IF($F1831="BAJA",$D1831*0.85,
IF($F1831="LIQUIDAR",_xlfn.XLOOKUP(A1831,Rotación!$A:$A,Rotación!$O:$O,0,0,-1),"")))),"")</f>
        <v>10890000</v>
      </c>
      <c r="K1831" s="13" t="str">
        <f>_xlfn.XLOOKUP(A1831,Rotación!$A:$A,Rotación!$P:$P,"",0,-1)</f>
        <v/>
      </c>
      <c r="L1831" s="25" t="e">
        <f t="shared" si="124"/>
        <v>#VALUE!</v>
      </c>
      <c r="M1831" s="26">
        <f t="shared" si="125"/>
        <v>0.82644628099173556</v>
      </c>
      <c r="N1831" s="22" t="str">
        <f>IFERROR(VLOOKUP(A1831,'Base ATR'!$1:$1048576,2,0),"")</f>
        <v/>
      </c>
      <c r="O1831" s="23" t="str">
        <f t="shared" ca="1" si="126"/>
        <v/>
      </c>
      <c r="P1831" t="str">
        <f t="shared" si="127"/>
        <v/>
      </c>
    </row>
    <row r="1832" spans="1:16" x14ac:dyDescent="0.3">
      <c r="A1832" t="s">
        <v>597</v>
      </c>
      <c r="B1832" s="13" t="str">
        <f>IFERROR(VLOOKUP(A1832,'Base ATP'!$1:$1048576,3,0),"")</f>
        <v/>
      </c>
      <c r="C1832" s="28" t="str">
        <f>IFERROR(VLOOKUP(A1832,'Base ATP'!$1:$1048576,4,0),"")</f>
        <v/>
      </c>
      <c r="D1832">
        <v>22000000</v>
      </c>
      <c r="E1832" s="13">
        <v>17000000</v>
      </c>
      <c r="F1832" t="s">
        <v>4033</v>
      </c>
      <c r="G1832" s="13">
        <f>IFERROR(IF($F1832="ALTA",$D1832*1.03,
IF($F1832="MEDIA",$D1832*1,
IF($F1832="BAJA",$D1832*0.92,
IF($F1832="LIQUIDAR",_xlfn.XLOOKUP(A1832,Rotación!$A:$A,Rotación!$O:$O,0,0,-1),"")))),"")</f>
        <v>22000000</v>
      </c>
      <c r="H1832" s="13">
        <f>IFERROR(IF($F1832="ALTA",$D1832*1,
IF($F1832="MEDIA",$D1832*0.97,
IF($F1832="BAJA",$D1832*0.9,
IF($F1832="LIQUIDAR",_xlfn.XLOOKUP(A1832,Rotación!$A:$A,Rotación!$O:$O,0,0,-1),"")))),"")</f>
        <v>21340000</v>
      </c>
      <c r="I1832" s="13">
        <f>IFERROR(IF($F1832="ALTA",$D1832*0.97,
IF($F1832="MEDIA",$D1832*0.94,
IF($F1832="BAJA",$D1832*0.87,
IF($F1832="LIQUIDAR",_xlfn.XLOOKUP(A1832,Rotación!$A:$A,Rotación!$O:$O,0,0,-1),"")))),"")</f>
        <v>20680000</v>
      </c>
      <c r="J1832" s="13">
        <f>IFERROR(IF($F1832="ALTA",$D1832*0.94,
IF($F1832="MEDIA",$D1832*0.9,
IF($F1832="BAJA",$D1832*0.85,
IF($F1832="LIQUIDAR",_xlfn.XLOOKUP(A1832,Rotación!$A:$A,Rotación!$O:$O,0,0,-1),"")))),"")</f>
        <v>19800000</v>
      </c>
      <c r="K1832" s="13" t="str">
        <f>_xlfn.XLOOKUP(A1832,Rotación!$A:$A,Rotación!$P:$P,"",0,-1)</f>
        <v/>
      </c>
      <c r="L1832" s="25" t="e">
        <f t="shared" si="124"/>
        <v>#VALUE!</v>
      </c>
      <c r="M1832" s="26">
        <f t="shared" si="125"/>
        <v>0.77272727272727271</v>
      </c>
      <c r="N1832" s="22">
        <f>IFERROR(VLOOKUP(A1832,'Base ATR'!$1:$1048576,2,0),"")</f>
        <v>45896.509027777778</v>
      </c>
      <c r="O1832" s="23">
        <f t="shared" ca="1" si="126"/>
        <v>329.4909722222219</v>
      </c>
      <c r="P1832" t="str">
        <f t="shared" si="127"/>
        <v>SOBRE MERCADO</v>
      </c>
    </row>
    <row r="1833" spans="1:16" x14ac:dyDescent="0.3">
      <c r="A1833" t="s">
        <v>10917</v>
      </c>
      <c r="B1833" s="13" t="str">
        <f>IFERROR(VLOOKUP(A1833,'Base ATP'!$1:$1048576,3,0),"")</f>
        <v/>
      </c>
      <c r="C1833" s="28" t="str">
        <f>IFERROR(VLOOKUP(A1833,'Base ATP'!$1:$1048576,4,0),"")</f>
        <v/>
      </c>
      <c r="D1833">
        <v>8300000</v>
      </c>
      <c r="E1833" s="13">
        <v>6800000</v>
      </c>
      <c r="F1833" t="s">
        <v>4033</v>
      </c>
      <c r="G1833" s="13">
        <f>IFERROR(IF($F1833="ALTA",$D1833*1.03,
IF($F1833="MEDIA",$D1833*1,
IF($F1833="BAJA",$D1833*0.92,
IF($F1833="LIQUIDAR",_xlfn.XLOOKUP(A1833,Rotación!$A:$A,Rotación!$O:$O,0,0,-1),"")))),"")</f>
        <v>8300000</v>
      </c>
      <c r="H1833" s="13">
        <f>IFERROR(IF($F1833="ALTA",$D1833*1,
IF($F1833="MEDIA",$D1833*0.97,
IF($F1833="BAJA",$D1833*0.9,
IF($F1833="LIQUIDAR",_xlfn.XLOOKUP(A1833,Rotación!$A:$A,Rotación!$O:$O,0,0,-1),"")))),"")</f>
        <v>8051000</v>
      </c>
      <c r="I1833" s="13">
        <f>IFERROR(IF($F1833="ALTA",$D1833*0.97,
IF($F1833="MEDIA",$D1833*0.94,
IF($F1833="BAJA",$D1833*0.87,
IF($F1833="LIQUIDAR",_xlfn.XLOOKUP(A1833,Rotación!$A:$A,Rotación!$O:$O,0,0,-1),"")))),"")</f>
        <v>7802000</v>
      </c>
      <c r="J1833" s="13">
        <f>IFERROR(IF($F1833="ALTA",$D1833*0.94,
IF($F1833="MEDIA",$D1833*0.9,
IF($F1833="BAJA",$D1833*0.85,
IF($F1833="LIQUIDAR",_xlfn.XLOOKUP(A1833,Rotación!$A:$A,Rotación!$O:$O,0,0,-1),"")))),"")</f>
        <v>7470000</v>
      </c>
      <c r="K1833" s="13" t="str">
        <f>_xlfn.XLOOKUP(A1833,Rotación!$A:$A,Rotación!$P:$P,"",0,-1)</f>
        <v/>
      </c>
      <c r="L1833" s="25" t="e">
        <f t="shared" si="124"/>
        <v>#VALUE!</v>
      </c>
      <c r="M1833" s="26">
        <f t="shared" si="125"/>
        <v>0.81927710843373491</v>
      </c>
      <c r="N1833" s="22" t="str">
        <f>IFERROR(VLOOKUP(A1833,'Base ATR'!$1:$1048576,2,0),"")</f>
        <v/>
      </c>
      <c r="O1833" s="23" t="str">
        <f t="shared" ca="1" si="126"/>
        <v/>
      </c>
      <c r="P1833" t="str">
        <f t="shared" si="127"/>
        <v/>
      </c>
    </row>
    <row r="1834" spans="1:16" x14ac:dyDescent="0.3">
      <c r="A1834" t="s">
        <v>4872</v>
      </c>
      <c r="B1834" s="13" t="str">
        <f>IFERROR(VLOOKUP(A1834,'Base ATP'!$1:$1048576,3,0),"")</f>
        <v>SUBARU</v>
      </c>
      <c r="C1834" s="28" t="str">
        <f>IFERROR(VLOOKUP(A1834,'Base ATP'!$1:$1048576,4,0),"")</f>
        <v>ALL NEW IMPREZA</v>
      </c>
      <c r="D1834">
        <v>16900000</v>
      </c>
      <c r="E1834" s="13">
        <v>13000000</v>
      </c>
      <c r="F1834" t="s">
        <v>4033</v>
      </c>
      <c r="G1834" s="13">
        <f>IFERROR(IF($F1834="ALTA",$D1834*1.03,
IF($F1834="MEDIA",$D1834*1,
IF($F1834="BAJA",$D1834*0.92,
IF($F1834="LIQUIDAR",_xlfn.XLOOKUP(A1834,Rotación!$A:$A,Rotación!$O:$O,0,0,-1),"")))),"")</f>
        <v>16900000</v>
      </c>
      <c r="H1834" s="13">
        <f>IFERROR(IF($F1834="ALTA",$D1834*1,
IF($F1834="MEDIA",$D1834*0.97,
IF($F1834="BAJA",$D1834*0.9,
IF($F1834="LIQUIDAR",_xlfn.XLOOKUP(A1834,Rotación!$A:$A,Rotación!$O:$O,0,0,-1),"")))),"")</f>
        <v>16393000</v>
      </c>
      <c r="I1834" s="13">
        <f>IFERROR(IF($F1834="ALTA",$D1834*0.97,
IF($F1834="MEDIA",$D1834*0.94,
IF($F1834="BAJA",$D1834*0.87,
IF($F1834="LIQUIDAR",_xlfn.XLOOKUP(A1834,Rotación!$A:$A,Rotación!$O:$O,0,0,-1),"")))),"")</f>
        <v>15886000</v>
      </c>
      <c r="J1834" s="13">
        <f>IFERROR(IF($F1834="ALTA",$D1834*0.94,
IF($F1834="MEDIA",$D1834*0.9,
IF($F1834="BAJA",$D1834*0.85,
IF($F1834="LIQUIDAR",_xlfn.XLOOKUP(A1834,Rotación!$A:$A,Rotación!$O:$O,0,0,-1),"")))),"")</f>
        <v>15210000</v>
      </c>
      <c r="K1834" s="13" t="str">
        <f>_xlfn.XLOOKUP(A1834,Rotación!$A:$A,Rotación!$P:$P,"",0,-1)</f>
        <v/>
      </c>
      <c r="L1834" s="25" t="e">
        <f t="shared" si="124"/>
        <v>#VALUE!</v>
      </c>
      <c r="M1834" s="26">
        <f t="shared" si="125"/>
        <v>0.76923076923076927</v>
      </c>
      <c r="N1834" s="22" t="str">
        <f>IFERROR(VLOOKUP(A1834,'Base ATR'!$1:$1048576,2,0),"")</f>
        <v/>
      </c>
      <c r="O1834" s="23" t="str">
        <f t="shared" ca="1" si="126"/>
        <v/>
      </c>
      <c r="P1834" t="str">
        <f t="shared" si="127"/>
        <v/>
      </c>
    </row>
    <row r="1835" spans="1:16" x14ac:dyDescent="0.3">
      <c r="A1835" t="s">
        <v>10918</v>
      </c>
      <c r="B1835" s="13" t="str">
        <f>IFERROR(VLOOKUP(A1835,'Base ATP'!$1:$1048576,3,0),"")</f>
        <v/>
      </c>
      <c r="C1835" s="28" t="str">
        <f>IFERROR(VLOOKUP(A1835,'Base ATP'!$1:$1048576,4,0),"")</f>
        <v/>
      </c>
      <c r="D1835">
        <v>18600000</v>
      </c>
      <c r="E1835" s="13">
        <v>14500000</v>
      </c>
      <c r="F1835" t="s">
        <v>4033</v>
      </c>
      <c r="G1835" s="13">
        <f>IFERROR(IF($F1835="ALTA",$D1835*1.03,
IF($F1835="MEDIA",$D1835*1,
IF($F1835="BAJA",$D1835*0.92,
IF($F1835="LIQUIDAR",_xlfn.XLOOKUP(A1835,Rotación!$A:$A,Rotación!$O:$O,0,0,-1),"")))),"")</f>
        <v>18600000</v>
      </c>
      <c r="H1835" s="13">
        <f>IFERROR(IF($F1835="ALTA",$D1835*1,
IF($F1835="MEDIA",$D1835*0.97,
IF($F1835="BAJA",$D1835*0.9,
IF($F1835="LIQUIDAR",_xlfn.XLOOKUP(A1835,Rotación!$A:$A,Rotación!$O:$O,0,0,-1),"")))),"")</f>
        <v>18042000</v>
      </c>
      <c r="I1835" s="13">
        <f>IFERROR(IF($F1835="ALTA",$D1835*0.97,
IF($F1835="MEDIA",$D1835*0.94,
IF($F1835="BAJA",$D1835*0.87,
IF($F1835="LIQUIDAR",_xlfn.XLOOKUP(A1835,Rotación!$A:$A,Rotación!$O:$O,0,0,-1),"")))),"")</f>
        <v>17484000</v>
      </c>
      <c r="J1835" s="13">
        <f>IFERROR(IF($F1835="ALTA",$D1835*0.94,
IF($F1835="MEDIA",$D1835*0.9,
IF($F1835="BAJA",$D1835*0.85,
IF($F1835="LIQUIDAR",_xlfn.XLOOKUP(A1835,Rotación!$A:$A,Rotación!$O:$O,0,0,-1),"")))),"")</f>
        <v>16740000</v>
      </c>
      <c r="K1835" s="13" t="str">
        <f>_xlfn.XLOOKUP(A1835,Rotación!$A:$A,Rotación!$P:$P,"",0,-1)</f>
        <v/>
      </c>
      <c r="L1835" s="25" t="e">
        <f t="shared" si="124"/>
        <v>#VALUE!</v>
      </c>
      <c r="M1835" s="26">
        <f t="shared" si="125"/>
        <v>0.77956989247311825</v>
      </c>
      <c r="N1835" s="22" t="str">
        <f>IFERROR(VLOOKUP(A1835,'Base ATR'!$1:$1048576,2,0),"")</f>
        <v/>
      </c>
      <c r="O1835" s="23" t="str">
        <f t="shared" ca="1" si="126"/>
        <v/>
      </c>
      <c r="P1835" t="str">
        <f t="shared" si="127"/>
        <v/>
      </c>
    </row>
    <row r="1836" spans="1:16" x14ac:dyDescent="0.3">
      <c r="A1836" t="s">
        <v>10919</v>
      </c>
      <c r="B1836" s="13" t="str">
        <f>IFERROR(VLOOKUP(A1836,'Base ATP'!$1:$1048576,3,0),"")</f>
        <v/>
      </c>
      <c r="C1836" s="28" t="str">
        <f>IFERROR(VLOOKUP(A1836,'Base ATP'!$1:$1048576,4,0),"")</f>
        <v/>
      </c>
      <c r="D1836">
        <v>10900000</v>
      </c>
      <c r="E1836" s="13">
        <v>9000000</v>
      </c>
      <c r="F1836" t="s">
        <v>5397</v>
      </c>
      <c r="G1836" s="13">
        <f>IFERROR(IF($F1836="ALTA",$D1836*1.03,
IF($F1836="MEDIA",$D1836*1,
IF($F1836="BAJA",$D1836*0.92,
IF($F1836="LIQUIDAR",_xlfn.XLOOKUP(A1836,Rotación!$A:$A,Rotación!$O:$O,0,0,-1),"")))),"")</f>
        <v>11227000</v>
      </c>
      <c r="H1836" s="13">
        <f>IFERROR(IF($F1836="ALTA",$D1836*1,
IF($F1836="MEDIA",$D1836*0.97,
IF($F1836="BAJA",$D1836*0.9,
IF($F1836="LIQUIDAR",_xlfn.XLOOKUP(A1836,Rotación!$A:$A,Rotación!$O:$O,0,0,-1),"")))),"")</f>
        <v>10900000</v>
      </c>
      <c r="I1836" s="13">
        <f>IFERROR(IF($F1836="ALTA",$D1836*0.97,
IF($F1836="MEDIA",$D1836*0.94,
IF($F1836="BAJA",$D1836*0.87,
IF($F1836="LIQUIDAR",_xlfn.XLOOKUP(A1836,Rotación!$A:$A,Rotación!$O:$O,0,0,-1),"")))),"")</f>
        <v>10573000</v>
      </c>
      <c r="J1836" s="13">
        <f>IFERROR(IF($F1836="ALTA",$D1836*0.94,
IF($F1836="MEDIA",$D1836*0.9,
IF($F1836="BAJA",$D1836*0.85,
IF($F1836="LIQUIDAR",_xlfn.XLOOKUP(A1836,Rotación!$A:$A,Rotación!$O:$O,0,0,-1),"")))),"")</f>
        <v>10246000</v>
      </c>
      <c r="K1836" s="13" t="str">
        <f>_xlfn.XLOOKUP(A1836,Rotación!$A:$A,Rotación!$P:$P,"",0,-1)</f>
        <v/>
      </c>
      <c r="L1836" s="25" t="e">
        <f t="shared" si="124"/>
        <v>#VALUE!</v>
      </c>
      <c r="M1836" s="26">
        <f t="shared" si="125"/>
        <v>0.82568807339449546</v>
      </c>
      <c r="N1836" s="22" t="str">
        <f>IFERROR(VLOOKUP(A1836,'Base ATR'!$1:$1048576,2,0),"")</f>
        <v/>
      </c>
      <c r="O1836" s="23" t="str">
        <f t="shared" ca="1" si="126"/>
        <v/>
      </c>
      <c r="P1836" t="str">
        <f t="shared" si="127"/>
        <v/>
      </c>
    </row>
    <row r="1837" spans="1:16" x14ac:dyDescent="0.3">
      <c r="A1837" t="s">
        <v>10920</v>
      </c>
      <c r="B1837" s="13" t="str">
        <f>IFERROR(VLOOKUP(A1837,'Base ATP'!$1:$1048576,3,0),"")</f>
        <v/>
      </c>
      <c r="C1837" s="28" t="str">
        <f>IFERROR(VLOOKUP(A1837,'Base ATP'!$1:$1048576,4,0),"")</f>
        <v/>
      </c>
      <c r="D1837">
        <v>7500000</v>
      </c>
      <c r="E1837" s="13">
        <v>6000000</v>
      </c>
      <c r="F1837" t="s">
        <v>4033</v>
      </c>
      <c r="G1837" s="13">
        <f>IFERROR(IF($F1837="ALTA",$D1837*1.03,
IF($F1837="MEDIA",$D1837*1,
IF($F1837="BAJA",$D1837*0.92,
IF($F1837="LIQUIDAR",_xlfn.XLOOKUP(A1837,Rotación!$A:$A,Rotación!$O:$O,0,0,-1),"")))),"")</f>
        <v>7500000</v>
      </c>
      <c r="H1837" s="13">
        <f>IFERROR(IF($F1837="ALTA",$D1837*1,
IF($F1837="MEDIA",$D1837*0.97,
IF($F1837="BAJA",$D1837*0.9,
IF($F1837="LIQUIDAR",_xlfn.XLOOKUP(A1837,Rotación!$A:$A,Rotación!$O:$O,0,0,-1),"")))),"")</f>
        <v>7275000</v>
      </c>
      <c r="I1837" s="13">
        <f>IFERROR(IF($F1837="ALTA",$D1837*0.97,
IF($F1837="MEDIA",$D1837*0.94,
IF($F1837="BAJA",$D1837*0.87,
IF($F1837="LIQUIDAR",_xlfn.XLOOKUP(A1837,Rotación!$A:$A,Rotación!$O:$O,0,0,-1),"")))),"")</f>
        <v>7050000</v>
      </c>
      <c r="J1837" s="13">
        <f>IFERROR(IF($F1837="ALTA",$D1837*0.94,
IF($F1837="MEDIA",$D1837*0.9,
IF($F1837="BAJA",$D1837*0.85,
IF($F1837="LIQUIDAR",_xlfn.XLOOKUP(A1837,Rotación!$A:$A,Rotación!$O:$O,0,0,-1),"")))),"")</f>
        <v>6750000</v>
      </c>
      <c r="K1837" s="13" t="str">
        <f>_xlfn.XLOOKUP(A1837,Rotación!$A:$A,Rotación!$P:$P,"",0,-1)</f>
        <v/>
      </c>
      <c r="L1837" s="25" t="e">
        <f t="shared" si="124"/>
        <v>#VALUE!</v>
      </c>
      <c r="M1837" s="26">
        <f t="shared" si="125"/>
        <v>0.8</v>
      </c>
      <c r="N1837" s="22" t="str">
        <f>IFERROR(VLOOKUP(A1837,'Base ATR'!$1:$1048576,2,0),"")</f>
        <v/>
      </c>
      <c r="O1837" s="23" t="str">
        <f t="shared" ca="1" si="126"/>
        <v/>
      </c>
      <c r="P1837" t="str">
        <f t="shared" si="127"/>
        <v/>
      </c>
    </row>
    <row r="1838" spans="1:16" x14ac:dyDescent="0.3">
      <c r="A1838" t="s">
        <v>10921</v>
      </c>
      <c r="B1838" s="13" t="str">
        <f>IFERROR(VLOOKUP(A1838,'Base ATP'!$1:$1048576,3,0),"")</f>
        <v/>
      </c>
      <c r="C1838" s="28" t="str">
        <f>IFERROR(VLOOKUP(A1838,'Base ATP'!$1:$1048576,4,0),"")</f>
        <v/>
      </c>
      <c r="D1838">
        <v>9500000</v>
      </c>
      <c r="E1838" s="13">
        <v>7300000</v>
      </c>
      <c r="F1838" t="s">
        <v>4033</v>
      </c>
      <c r="G1838" s="13">
        <f>IFERROR(IF($F1838="ALTA",$D1838*1.03,
IF($F1838="MEDIA",$D1838*1,
IF($F1838="BAJA",$D1838*0.92,
IF($F1838="LIQUIDAR",_xlfn.XLOOKUP(A1838,Rotación!$A:$A,Rotación!$O:$O,0,0,-1),"")))),"")</f>
        <v>9500000</v>
      </c>
      <c r="H1838" s="13">
        <f>IFERROR(IF($F1838="ALTA",$D1838*1,
IF($F1838="MEDIA",$D1838*0.97,
IF($F1838="BAJA",$D1838*0.9,
IF($F1838="LIQUIDAR",_xlfn.XLOOKUP(A1838,Rotación!$A:$A,Rotación!$O:$O,0,0,-1),"")))),"")</f>
        <v>9215000</v>
      </c>
      <c r="I1838" s="13">
        <f>IFERROR(IF($F1838="ALTA",$D1838*0.97,
IF($F1838="MEDIA",$D1838*0.94,
IF($F1838="BAJA",$D1838*0.87,
IF($F1838="LIQUIDAR",_xlfn.XLOOKUP(A1838,Rotación!$A:$A,Rotación!$O:$O,0,0,-1),"")))),"")</f>
        <v>8930000</v>
      </c>
      <c r="J1838" s="13">
        <f>IFERROR(IF($F1838="ALTA",$D1838*0.94,
IF($F1838="MEDIA",$D1838*0.9,
IF($F1838="BAJA",$D1838*0.85,
IF($F1838="LIQUIDAR",_xlfn.XLOOKUP(A1838,Rotación!$A:$A,Rotación!$O:$O,0,0,-1),"")))),"")</f>
        <v>8550000</v>
      </c>
      <c r="K1838" s="13" t="str">
        <f>_xlfn.XLOOKUP(A1838,Rotación!$A:$A,Rotación!$P:$P,"",0,-1)</f>
        <v/>
      </c>
      <c r="L1838" s="25" t="e">
        <f t="shared" si="124"/>
        <v>#VALUE!</v>
      </c>
      <c r="M1838" s="26">
        <f t="shared" si="125"/>
        <v>0.76842105263157889</v>
      </c>
      <c r="N1838" s="22" t="str">
        <f>IFERROR(VLOOKUP(A1838,'Base ATR'!$1:$1048576,2,0),"")</f>
        <v/>
      </c>
      <c r="O1838" s="23" t="str">
        <f t="shared" ca="1" si="126"/>
        <v/>
      </c>
      <c r="P1838" t="str">
        <f t="shared" si="127"/>
        <v/>
      </c>
    </row>
    <row r="1839" spans="1:16" x14ac:dyDescent="0.3">
      <c r="A1839" t="s">
        <v>10922</v>
      </c>
      <c r="B1839" s="13" t="str">
        <f>IFERROR(VLOOKUP(A1839,'Base ATP'!$1:$1048576,3,0),"")</f>
        <v/>
      </c>
      <c r="C1839" s="28" t="str">
        <f>IFERROR(VLOOKUP(A1839,'Base ATP'!$1:$1048576,4,0),"")</f>
        <v/>
      </c>
      <c r="D1839">
        <v>10700000</v>
      </c>
      <c r="E1839" s="13">
        <v>8800000</v>
      </c>
      <c r="F1839" t="s">
        <v>4033</v>
      </c>
      <c r="G1839" s="13">
        <f>IFERROR(IF($F1839="ALTA",$D1839*1.03,
IF($F1839="MEDIA",$D1839*1,
IF($F1839="BAJA",$D1839*0.92,
IF($F1839="LIQUIDAR",_xlfn.XLOOKUP(A1839,Rotación!$A:$A,Rotación!$O:$O,0,0,-1),"")))),"")</f>
        <v>10700000</v>
      </c>
      <c r="H1839" s="13">
        <f>IFERROR(IF($F1839="ALTA",$D1839*1,
IF($F1839="MEDIA",$D1839*0.97,
IF($F1839="BAJA",$D1839*0.9,
IF($F1839="LIQUIDAR",_xlfn.XLOOKUP(A1839,Rotación!$A:$A,Rotación!$O:$O,0,0,-1),"")))),"")</f>
        <v>10379000</v>
      </c>
      <c r="I1839" s="13">
        <f>IFERROR(IF($F1839="ALTA",$D1839*0.97,
IF($F1839="MEDIA",$D1839*0.94,
IF($F1839="BAJA",$D1839*0.87,
IF($F1839="LIQUIDAR",_xlfn.XLOOKUP(A1839,Rotación!$A:$A,Rotación!$O:$O,0,0,-1),"")))),"")</f>
        <v>10058000</v>
      </c>
      <c r="J1839" s="13">
        <f>IFERROR(IF($F1839="ALTA",$D1839*0.94,
IF($F1839="MEDIA",$D1839*0.9,
IF($F1839="BAJA",$D1839*0.85,
IF($F1839="LIQUIDAR",_xlfn.XLOOKUP(A1839,Rotación!$A:$A,Rotación!$O:$O,0,0,-1),"")))),"")</f>
        <v>9630000</v>
      </c>
      <c r="K1839" s="13" t="str">
        <f>_xlfn.XLOOKUP(A1839,Rotación!$A:$A,Rotación!$P:$P,"",0,-1)</f>
        <v/>
      </c>
      <c r="L1839" s="25" t="e">
        <f t="shared" si="124"/>
        <v>#VALUE!</v>
      </c>
      <c r="M1839" s="26">
        <f t="shared" si="125"/>
        <v>0.82242990654205606</v>
      </c>
      <c r="N1839" s="22" t="str">
        <f>IFERROR(VLOOKUP(A1839,'Base ATR'!$1:$1048576,2,0),"")</f>
        <v/>
      </c>
      <c r="O1839" s="23" t="str">
        <f t="shared" ca="1" si="126"/>
        <v/>
      </c>
      <c r="P1839" t="str">
        <f t="shared" si="127"/>
        <v/>
      </c>
    </row>
    <row r="1840" spans="1:16" x14ac:dyDescent="0.3">
      <c r="A1840" t="s">
        <v>10895</v>
      </c>
      <c r="B1840" s="13" t="str">
        <f>IFERROR(VLOOKUP(A1840,'Base ATP'!$1:$1048576,3,0),"")</f>
        <v/>
      </c>
      <c r="C1840" s="28" t="str">
        <f>IFERROR(VLOOKUP(A1840,'Base ATP'!$1:$1048576,4,0),"")</f>
        <v/>
      </c>
      <c r="D1840">
        <v>11000000</v>
      </c>
      <c r="E1840" s="13">
        <v>8500000</v>
      </c>
      <c r="F1840" t="s">
        <v>4033</v>
      </c>
      <c r="G1840" s="13">
        <f>IFERROR(IF($F1840="ALTA",$D1840*1.03,
IF($F1840="MEDIA",$D1840*1,
IF($F1840="BAJA",$D1840*0.92,
IF($F1840="LIQUIDAR",_xlfn.XLOOKUP(A1840,Rotación!$A:$A,Rotación!$O:$O,0,0,-1),"")))),"")</f>
        <v>11000000</v>
      </c>
      <c r="H1840" s="13">
        <f>IFERROR(IF($F1840="ALTA",$D1840*1,
IF($F1840="MEDIA",$D1840*0.97,
IF($F1840="BAJA",$D1840*0.9,
IF($F1840="LIQUIDAR",_xlfn.XLOOKUP(A1840,Rotación!$A:$A,Rotación!$O:$O,0,0,-1),"")))),"")</f>
        <v>10670000</v>
      </c>
      <c r="I1840" s="13">
        <f>IFERROR(IF($F1840="ALTA",$D1840*0.97,
IF($F1840="MEDIA",$D1840*0.94,
IF($F1840="BAJA",$D1840*0.87,
IF($F1840="LIQUIDAR",_xlfn.XLOOKUP(A1840,Rotación!$A:$A,Rotación!$O:$O,0,0,-1),"")))),"")</f>
        <v>10340000</v>
      </c>
      <c r="J1840" s="13">
        <f>IFERROR(IF($F1840="ALTA",$D1840*0.94,
IF($F1840="MEDIA",$D1840*0.9,
IF($F1840="BAJA",$D1840*0.85,
IF($F1840="LIQUIDAR",_xlfn.XLOOKUP(A1840,Rotación!$A:$A,Rotación!$O:$O,0,0,-1),"")))),"")</f>
        <v>9900000</v>
      </c>
      <c r="K1840" s="13" t="str">
        <f>_xlfn.XLOOKUP(A1840,Rotación!$A:$A,Rotación!$P:$P,"",0,-1)</f>
        <v/>
      </c>
      <c r="L1840" s="25" t="e">
        <f t="shared" si="124"/>
        <v>#VALUE!</v>
      </c>
      <c r="M1840" s="26">
        <f t="shared" si="125"/>
        <v>0.77272727272727271</v>
      </c>
      <c r="N1840" s="22" t="str">
        <f>IFERROR(VLOOKUP(A1840,'Base ATR'!$1:$1048576,2,0),"")</f>
        <v/>
      </c>
      <c r="O1840" s="23" t="str">
        <f t="shared" ca="1" si="126"/>
        <v/>
      </c>
      <c r="P1840" t="str">
        <f t="shared" si="127"/>
        <v/>
      </c>
    </row>
    <row r="1841" spans="1:16" x14ac:dyDescent="0.3">
      <c r="A1841" t="s">
        <v>10923</v>
      </c>
      <c r="B1841" s="13" t="str">
        <f>IFERROR(VLOOKUP(A1841,'Base ATP'!$1:$1048576,3,0),"")</f>
        <v/>
      </c>
      <c r="C1841" s="28" t="str">
        <f>IFERROR(VLOOKUP(A1841,'Base ATP'!$1:$1048576,4,0),"")</f>
        <v/>
      </c>
      <c r="D1841">
        <v>33100000</v>
      </c>
      <c r="E1841" s="13">
        <v>27500000</v>
      </c>
      <c r="F1841" t="s">
        <v>4033</v>
      </c>
      <c r="G1841" s="13">
        <f>IFERROR(IF($F1841="ALTA",$D1841*1.03,
IF($F1841="MEDIA",$D1841*1,
IF($F1841="BAJA",$D1841*0.92,
IF($F1841="LIQUIDAR",_xlfn.XLOOKUP(A1841,Rotación!$A:$A,Rotación!$O:$O,0,0,-1),"")))),"")</f>
        <v>33100000</v>
      </c>
      <c r="H1841" s="13">
        <f>IFERROR(IF($F1841="ALTA",$D1841*1,
IF($F1841="MEDIA",$D1841*0.97,
IF($F1841="BAJA",$D1841*0.9,
IF($F1841="LIQUIDAR",_xlfn.XLOOKUP(A1841,Rotación!$A:$A,Rotación!$O:$O,0,0,-1),"")))),"")</f>
        <v>32107000</v>
      </c>
      <c r="I1841" s="13">
        <f>IFERROR(IF($F1841="ALTA",$D1841*0.97,
IF($F1841="MEDIA",$D1841*0.94,
IF($F1841="BAJA",$D1841*0.87,
IF($F1841="LIQUIDAR",_xlfn.XLOOKUP(A1841,Rotación!$A:$A,Rotación!$O:$O,0,0,-1),"")))),"")</f>
        <v>31114000</v>
      </c>
      <c r="J1841" s="13">
        <f>IFERROR(IF($F1841="ALTA",$D1841*0.94,
IF($F1841="MEDIA",$D1841*0.9,
IF($F1841="BAJA",$D1841*0.85,
IF($F1841="LIQUIDAR",_xlfn.XLOOKUP(A1841,Rotación!$A:$A,Rotación!$O:$O,0,0,-1),"")))),"")</f>
        <v>29790000</v>
      </c>
      <c r="K1841" s="13" t="str">
        <f>_xlfn.XLOOKUP(A1841,Rotación!$A:$A,Rotación!$P:$P,"",0,-1)</f>
        <v/>
      </c>
      <c r="L1841" s="25" t="e">
        <f t="shared" si="124"/>
        <v>#VALUE!</v>
      </c>
      <c r="M1841" s="26">
        <f t="shared" si="125"/>
        <v>0.83081570996978849</v>
      </c>
      <c r="N1841" s="22" t="str">
        <f>IFERROR(VLOOKUP(A1841,'Base ATR'!$1:$1048576,2,0),"")</f>
        <v/>
      </c>
      <c r="O1841" s="23" t="str">
        <f t="shared" ca="1" si="126"/>
        <v/>
      </c>
      <c r="P1841" t="str">
        <f t="shared" si="127"/>
        <v/>
      </c>
    </row>
    <row r="1842" spans="1:16" x14ac:dyDescent="0.3">
      <c r="A1842" t="s">
        <v>10924</v>
      </c>
      <c r="B1842" s="13" t="str">
        <f>IFERROR(VLOOKUP(A1842,'Base ATP'!$1:$1048576,3,0),"")</f>
        <v/>
      </c>
      <c r="C1842" s="28" t="str">
        <f>IFERROR(VLOOKUP(A1842,'Base ATP'!$1:$1048576,4,0),"")</f>
        <v/>
      </c>
      <c r="D1842">
        <v>9600000</v>
      </c>
      <c r="E1842" s="13">
        <v>7500000</v>
      </c>
      <c r="F1842" t="s">
        <v>4033</v>
      </c>
      <c r="G1842" s="13">
        <f>IFERROR(IF($F1842="ALTA",$D1842*1.03,
IF($F1842="MEDIA",$D1842*1,
IF($F1842="BAJA",$D1842*0.92,
IF($F1842="LIQUIDAR",_xlfn.XLOOKUP(A1842,Rotación!$A:$A,Rotación!$O:$O,0,0,-1),"")))),"")</f>
        <v>9600000</v>
      </c>
      <c r="H1842" s="13">
        <f>IFERROR(IF($F1842="ALTA",$D1842*1,
IF($F1842="MEDIA",$D1842*0.97,
IF($F1842="BAJA",$D1842*0.9,
IF($F1842="LIQUIDAR",_xlfn.XLOOKUP(A1842,Rotación!$A:$A,Rotación!$O:$O,0,0,-1),"")))),"")</f>
        <v>9312000</v>
      </c>
      <c r="I1842" s="13">
        <f>IFERROR(IF($F1842="ALTA",$D1842*0.97,
IF($F1842="MEDIA",$D1842*0.94,
IF($F1842="BAJA",$D1842*0.87,
IF($F1842="LIQUIDAR",_xlfn.XLOOKUP(A1842,Rotación!$A:$A,Rotación!$O:$O,0,0,-1),"")))),"")</f>
        <v>9024000</v>
      </c>
      <c r="J1842" s="13">
        <f>IFERROR(IF($F1842="ALTA",$D1842*0.94,
IF($F1842="MEDIA",$D1842*0.9,
IF($F1842="BAJA",$D1842*0.85,
IF($F1842="LIQUIDAR",_xlfn.XLOOKUP(A1842,Rotación!$A:$A,Rotación!$O:$O,0,0,-1),"")))),"")</f>
        <v>8640000</v>
      </c>
      <c r="K1842" s="13" t="str">
        <f>_xlfn.XLOOKUP(A1842,Rotación!$A:$A,Rotación!$P:$P,"",0,-1)</f>
        <v/>
      </c>
      <c r="L1842" s="25" t="e">
        <f t="shared" si="124"/>
        <v>#VALUE!</v>
      </c>
      <c r="M1842" s="26">
        <f t="shared" si="125"/>
        <v>0.78125</v>
      </c>
      <c r="N1842" s="22" t="str">
        <f>IFERROR(VLOOKUP(A1842,'Base ATR'!$1:$1048576,2,0),"")</f>
        <v/>
      </c>
      <c r="O1842" s="23" t="str">
        <f t="shared" ca="1" si="126"/>
        <v/>
      </c>
      <c r="P1842" t="str">
        <f t="shared" si="127"/>
        <v/>
      </c>
    </row>
    <row r="1843" spans="1:16" x14ac:dyDescent="0.3">
      <c r="A1843" t="s">
        <v>10925</v>
      </c>
      <c r="B1843" s="13" t="str">
        <f>IFERROR(VLOOKUP(A1843,'Base ATP'!$1:$1048576,3,0),"")</f>
        <v/>
      </c>
      <c r="C1843" s="28" t="str">
        <f>IFERROR(VLOOKUP(A1843,'Base ATP'!$1:$1048576,4,0),"")</f>
        <v/>
      </c>
      <c r="D1843">
        <v>12300000</v>
      </c>
      <c r="E1843" s="13">
        <v>10000000</v>
      </c>
      <c r="F1843" t="s">
        <v>4033</v>
      </c>
      <c r="G1843" s="13">
        <f>IFERROR(IF($F1843="ALTA",$D1843*1.03,
IF($F1843="MEDIA",$D1843*1,
IF($F1843="BAJA",$D1843*0.92,
IF($F1843="LIQUIDAR",_xlfn.XLOOKUP(A1843,Rotación!$A:$A,Rotación!$O:$O,0,0,-1),"")))),"")</f>
        <v>12300000</v>
      </c>
      <c r="H1843" s="13">
        <f>IFERROR(IF($F1843="ALTA",$D1843*1,
IF($F1843="MEDIA",$D1843*0.97,
IF($F1843="BAJA",$D1843*0.9,
IF($F1843="LIQUIDAR",_xlfn.XLOOKUP(A1843,Rotación!$A:$A,Rotación!$O:$O,0,0,-1),"")))),"")</f>
        <v>11931000</v>
      </c>
      <c r="I1843" s="13">
        <f>IFERROR(IF($F1843="ALTA",$D1843*0.97,
IF($F1843="MEDIA",$D1843*0.94,
IF($F1843="BAJA",$D1843*0.87,
IF($F1843="LIQUIDAR",_xlfn.XLOOKUP(A1843,Rotación!$A:$A,Rotación!$O:$O,0,0,-1),"")))),"")</f>
        <v>11562000</v>
      </c>
      <c r="J1843" s="13">
        <f>IFERROR(IF($F1843="ALTA",$D1843*0.94,
IF($F1843="MEDIA",$D1843*0.9,
IF($F1843="BAJA",$D1843*0.85,
IF($F1843="LIQUIDAR",_xlfn.XLOOKUP(A1843,Rotación!$A:$A,Rotación!$O:$O,0,0,-1),"")))),"")</f>
        <v>11070000</v>
      </c>
      <c r="K1843" s="13" t="str">
        <f>_xlfn.XLOOKUP(A1843,Rotación!$A:$A,Rotación!$P:$P,"",0,-1)</f>
        <v/>
      </c>
      <c r="L1843" s="25" t="e">
        <f t="shared" si="124"/>
        <v>#VALUE!</v>
      </c>
      <c r="M1843" s="26">
        <f t="shared" si="125"/>
        <v>0.81300813008130079</v>
      </c>
      <c r="N1843" s="22" t="str">
        <f>IFERROR(VLOOKUP(A1843,'Base ATR'!$1:$1048576,2,0),"")</f>
        <v/>
      </c>
      <c r="O1843" s="23" t="str">
        <f t="shared" ca="1" si="126"/>
        <v/>
      </c>
      <c r="P1843" t="str">
        <f t="shared" si="127"/>
        <v/>
      </c>
    </row>
    <row r="1844" spans="1:16" x14ac:dyDescent="0.3">
      <c r="A1844" t="s">
        <v>10926</v>
      </c>
      <c r="B1844" s="13" t="str">
        <f>IFERROR(VLOOKUP(A1844,'Base ATP'!$1:$1048576,3,0),"")</f>
        <v/>
      </c>
      <c r="C1844" s="28" t="str">
        <f>IFERROR(VLOOKUP(A1844,'Base ATP'!$1:$1048576,4,0),"")</f>
        <v/>
      </c>
      <c r="D1844">
        <v>24400000</v>
      </c>
      <c r="E1844" s="13">
        <v>18000000</v>
      </c>
      <c r="F1844" t="s">
        <v>5398</v>
      </c>
      <c r="G1844" s="13">
        <f>IFERROR(IF($F1844="ALTA",$D1844*1.03,
IF($F1844="MEDIA",$D1844*1,
IF($F1844="BAJA",$D1844*0.92,
IF($F1844="LIQUIDAR",_xlfn.XLOOKUP(A1844,Rotación!$A:$A,Rotación!$O:$O,0,0,-1),"")))),"")</f>
        <v>22448000</v>
      </c>
      <c r="H1844" s="13">
        <f>IFERROR(IF($F1844="ALTA",$D1844*1,
IF($F1844="MEDIA",$D1844*0.97,
IF($F1844="BAJA",$D1844*0.9,
IF($F1844="LIQUIDAR",_xlfn.XLOOKUP(A1844,Rotación!$A:$A,Rotación!$O:$O,0,0,-1),"")))),"")</f>
        <v>21960000</v>
      </c>
      <c r="I1844" s="13">
        <f>IFERROR(IF($F1844="ALTA",$D1844*0.97,
IF($F1844="MEDIA",$D1844*0.94,
IF($F1844="BAJA",$D1844*0.87,
IF($F1844="LIQUIDAR",_xlfn.XLOOKUP(A1844,Rotación!$A:$A,Rotación!$O:$O,0,0,-1),"")))),"")</f>
        <v>21228000</v>
      </c>
      <c r="J1844" s="13">
        <f>IFERROR(IF($F1844="ALTA",$D1844*0.94,
IF($F1844="MEDIA",$D1844*0.9,
IF($F1844="BAJA",$D1844*0.85,
IF($F1844="LIQUIDAR",_xlfn.XLOOKUP(A1844,Rotación!$A:$A,Rotación!$O:$O,0,0,-1),"")))),"")</f>
        <v>20740000</v>
      </c>
      <c r="K1844" s="13" t="str">
        <f>_xlfn.XLOOKUP(A1844,Rotación!$A:$A,Rotación!$P:$P,"",0,-1)</f>
        <v/>
      </c>
      <c r="L1844" s="25" t="e">
        <f t="shared" si="124"/>
        <v>#VALUE!</v>
      </c>
      <c r="M1844" s="26">
        <f t="shared" si="125"/>
        <v>0.73770491803278693</v>
      </c>
      <c r="N1844" s="22" t="str">
        <f>IFERROR(VLOOKUP(A1844,'Base ATR'!$1:$1048576,2,0),"")</f>
        <v/>
      </c>
      <c r="O1844" s="23" t="str">
        <f t="shared" ca="1" si="126"/>
        <v/>
      </c>
      <c r="P1844" t="str">
        <f t="shared" si="127"/>
        <v/>
      </c>
    </row>
    <row r="1845" spans="1:16" x14ac:dyDescent="0.3">
      <c r="A1845" t="s">
        <v>10927</v>
      </c>
      <c r="B1845" s="13" t="str">
        <f>IFERROR(VLOOKUP(A1845,'Base ATP'!$1:$1048576,3,0),"")</f>
        <v/>
      </c>
      <c r="C1845" s="28" t="str">
        <f>IFERROR(VLOOKUP(A1845,'Base ATP'!$1:$1048576,4,0),"")</f>
        <v/>
      </c>
      <c r="D1845">
        <v>12000000</v>
      </c>
      <c r="E1845" s="13">
        <v>10000000</v>
      </c>
      <c r="F1845" t="s">
        <v>4033</v>
      </c>
      <c r="G1845" s="13">
        <f>IFERROR(IF($F1845="ALTA",$D1845*1.03,
IF($F1845="MEDIA",$D1845*1,
IF($F1845="BAJA",$D1845*0.92,
IF($F1845="LIQUIDAR",_xlfn.XLOOKUP(A1845,Rotación!$A:$A,Rotación!$O:$O,0,0,-1),"")))),"")</f>
        <v>12000000</v>
      </c>
      <c r="H1845" s="13">
        <f>IFERROR(IF($F1845="ALTA",$D1845*1,
IF($F1845="MEDIA",$D1845*0.97,
IF($F1845="BAJA",$D1845*0.9,
IF($F1845="LIQUIDAR",_xlfn.XLOOKUP(A1845,Rotación!$A:$A,Rotación!$O:$O,0,0,-1),"")))),"")</f>
        <v>11640000</v>
      </c>
      <c r="I1845" s="13">
        <f>IFERROR(IF($F1845="ALTA",$D1845*0.97,
IF($F1845="MEDIA",$D1845*0.94,
IF($F1845="BAJA",$D1845*0.87,
IF($F1845="LIQUIDAR",_xlfn.XLOOKUP(A1845,Rotación!$A:$A,Rotación!$O:$O,0,0,-1),"")))),"")</f>
        <v>11280000</v>
      </c>
      <c r="J1845" s="13">
        <f>IFERROR(IF($F1845="ALTA",$D1845*0.94,
IF($F1845="MEDIA",$D1845*0.9,
IF($F1845="BAJA",$D1845*0.85,
IF($F1845="LIQUIDAR",_xlfn.XLOOKUP(A1845,Rotación!$A:$A,Rotación!$O:$O,0,0,-1),"")))),"")</f>
        <v>10800000</v>
      </c>
      <c r="K1845" s="13" t="str">
        <f>_xlfn.XLOOKUP(A1845,Rotación!$A:$A,Rotación!$P:$P,"",0,-1)</f>
        <v/>
      </c>
      <c r="L1845" s="25" t="e">
        <f t="shared" si="124"/>
        <v>#VALUE!</v>
      </c>
      <c r="M1845" s="26">
        <f t="shared" si="125"/>
        <v>0.83333333333333337</v>
      </c>
      <c r="N1845" s="22" t="str">
        <f>IFERROR(VLOOKUP(A1845,'Base ATR'!$1:$1048576,2,0),"")</f>
        <v/>
      </c>
      <c r="O1845" s="23" t="str">
        <f t="shared" ca="1" si="126"/>
        <v/>
      </c>
      <c r="P1845" t="str">
        <f t="shared" si="127"/>
        <v/>
      </c>
    </row>
    <row r="1846" spans="1:16" x14ac:dyDescent="0.3">
      <c r="A1846" t="s">
        <v>6410</v>
      </c>
      <c r="B1846" s="13" t="str">
        <f>IFERROR(VLOOKUP(A1846,'Base ATP'!$1:$1048576,3,0),"")</f>
        <v>FORD</v>
      </c>
      <c r="C1846" s="28" t="str">
        <f>IFERROR(VLOOKUP(A1846,'Base ATP'!$1:$1048576,4,0),"")</f>
        <v>NUEVA TERRITORY</v>
      </c>
      <c r="D1846">
        <v>16400000</v>
      </c>
      <c r="E1846" s="13">
        <v>17990000</v>
      </c>
      <c r="F1846" t="s">
        <v>4033</v>
      </c>
      <c r="G1846" s="13">
        <f>IFERROR(IF($F1846="ALTA",$D1846*1.03,
IF($F1846="MEDIA",$D1846*1,
IF($F1846="BAJA",$D1846*0.92,
IF($F1846="LIQUIDAR",_xlfn.XLOOKUP(A1846,Rotación!$A:$A,Rotación!$O:$O,0,0,-1),"")))),"")</f>
        <v>16400000</v>
      </c>
      <c r="H1846" s="13">
        <f>IFERROR(IF($F1846="ALTA",$D1846*1,
IF($F1846="MEDIA",$D1846*0.97,
IF($F1846="BAJA",$D1846*0.9,
IF($F1846="LIQUIDAR",_xlfn.XLOOKUP(A1846,Rotación!$A:$A,Rotación!$O:$O,0,0,-1),"")))),"")</f>
        <v>15908000</v>
      </c>
      <c r="I1846" s="13">
        <f>IFERROR(IF($F1846="ALTA",$D1846*0.97,
IF($F1846="MEDIA",$D1846*0.94,
IF($F1846="BAJA",$D1846*0.87,
IF($F1846="LIQUIDAR",_xlfn.XLOOKUP(A1846,Rotación!$A:$A,Rotación!$O:$O,0,0,-1),"")))),"")</f>
        <v>15416000</v>
      </c>
      <c r="J1846" s="13">
        <f>IFERROR(IF($F1846="ALTA",$D1846*0.94,
IF($F1846="MEDIA",$D1846*0.9,
IF($F1846="BAJA",$D1846*0.85,
IF($F1846="LIQUIDAR",_xlfn.XLOOKUP(A1846,Rotación!$A:$A,Rotación!$O:$O,0,0,-1),"")))),"")</f>
        <v>14760000</v>
      </c>
      <c r="K1846" s="13" t="str">
        <f>_xlfn.XLOOKUP(A1846,Rotación!$A:$A,Rotación!$P:$P,"",0,-1)</f>
        <v/>
      </c>
      <c r="L1846" s="25" t="e">
        <f t="shared" si="124"/>
        <v>#VALUE!</v>
      </c>
      <c r="M1846" s="26">
        <f t="shared" si="125"/>
        <v>1.0969512195121951</v>
      </c>
      <c r="N1846" s="22">
        <f>IFERROR(VLOOKUP(A1846,'Base ATR'!$1:$1048576,2,0),"")</f>
        <v>46126.683333333334</v>
      </c>
      <c r="O1846" s="23">
        <f t="shared" ca="1" si="126"/>
        <v>99.316666666665697</v>
      </c>
      <c r="P1846" t="str">
        <f t="shared" si="127"/>
        <v>SOBRE MERCADO</v>
      </c>
    </row>
    <row r="1847" spans="1:16" x14ac:dyDescent="0.3">
      <c r="A1847" t="s">
        <v>6582</v>
      </c>
      <c r="B1847" s="13" t="str">
        <f>IFERROR(VLOOKUP(A1847,'Base ATP'!$1:$1048576,3,0),"")</f>
        <v>MG</v>
      </c>
      <c r="C1847" s="28">
        <f>IFERROR(VLOOKUP(A1847,'Base ATP'!$1:$1048576,4,0),"")</f>
        <v>3</v>
      </c>
      <c r="D1847">
        <v>6700000</v>
      </c>
      <c r="E1847" s="13">
        <v>5200000</v>
      </c>
      <c r="F1847" t="s">
        <v>4033</v>
      </c>
      <c r="G1847" s="13">
        <f>IFERROR(IF($F1847="ALTA",$D1847*1.03,
IF($F1847="MEDIA",$D1847*1,
IF($F1847="BAJA",$D1847*0.92,
IF($F1847="LIQUIDAR",_xlfn.XLOOKUP(A1847,Rotación!$A:$A,Rotación!$O:$O,0,0,-1),"")))),"")</f>
        <v>6700000</v>
      </c>
      <c r="H1847" s="13">
        <f>IFERROR(IF($F1847="ALTA",$D1847*1,
IF($F1847="MEDIA",$D1847*0.97,
IF($F1847="BAJA",$D1847*0.9,
IF($F1847="LIQUIDAR",_xlfn.XLOOKUP(A1847,Rotación!$A:$A,Rotación!$O:$O,0,0,-1),"")))),"")</f>
        <v>6499000</v>
      </c>
      <c r="I1847" s="13">
        <f>IFERROR(IF($F1847="ALTA",$D1847*0.97,
IF($F1847="MEDIA",$D1847*0.94,
IF($F1847="BAJA",$D1847*0.87,
IF($F1847="LIQUIDAR",_xlfn.XLOOKUP(A1847,Rotación!$A:$A,Rotación!$O:$O,0,0,-1),"")))),"")</f>
        <v>6298000</v>
      </c>
      <c r="J1847" s="13">
        <f>IFERROR(IF($F1847="ALTA",$D1847*0.94,
IF($F1847="MEDIA",$D1847*0.9,
IF($F1847="BAJA",$D1847*0.85,
IF($F1847="LIQUIDAR",_xlfn.XLOOKUP(A1847,Rotación!$A:$A,Rotación!$O:$O,0,0,-1),"")))),"")</f>
        <v>6030000</v>
      </c>
      <c r="K1847" s="13" t="str">
        <f>_xlfn.XLOOKUP(A1847,Rotación!$A:$A,Rotación!$P:$P,"",0,-1)</f>
        <v/>
      </c>
      <c r="L1847" s="25" t="e">
        <f t="shared" si="124"/>
        <v>#VALUE!</v>
      </c>
      <c r="M1847" s="26">
        <f t="shared" si="125"/>
        <v>0.77611940298507465</v>
      </c>
      <c r="N1847" s="22" t="str">
        <f>IFERROR(VLOOKUP(A1847,'Base ATR'!$1:$1048576,2,0),"")</f>
        <v/>
      </c>
      <c r="O1847" s="23" t="str">
        <f t="shared" ca="1" si="126"/>
        <v/>
      </c>
      <c r="P1847" t="str">
        <f t="shared" si="127"/>
        <v/>
      </c>
    </row>
    <row r="1848" spans="1:16" x14ac:dyDescent="0.3">
      <c r="A1848" t="s">
        <v>10928</v>
      </c>
      <c r="B1848" s="13" t="str">
        <f>IFERROR(VLOOKUP(A1848,'Base ATP'!$1:$1048576,3,0),"")</f>
        <v/>
      </c>
      <c r="C1848" s="28" t="str">
        <f>IFERROR(VLOOKUP(A1848,'Base ATP'!$1:$1048576,4,0),"")</f>
        <v/>
      </c>
      <c r="D1848">
        <v>9600000</v>
      </c>
      <c r="E1848" s="13">
        <v>7700000</v>
      </c>
      <c r="F1848" t="s">
        <v>4033</v>
      </c>
      <c r="G1848" s="13">
        <f>IFERROR(IF($F1848="ALTA",$D1848*1.03,
IF($F1848="MEDIA",$D1848*1,
IF($F1848="BAJA",$D1848*0.92,
IF($F1848="LIQUIDAR",_xlfn.XLOOKUP(A1848,Rotación!$A:$A,Rotación!$O:$O,0,0,-1),"")))),"")</f>
        <v>9600000</v>
      </c>
      <c r="H1848" s="13">
        <f>IFERROR(IF($F1848="ALTA",$D1848*1,
IF($F1848="MEDIA",$D1848*0.97,
IF($F1848="BAJA",$D1848*0.9,
IF($F1848="LIQUIDAR",_xlfn.XLOOKUP(A1848,Rotación!$A:$A,Rotación!$O:$O,0,0,-1),"")))),"")</f>
        <v>9312000</v>
      </c>
      <c r="I1848" s="13">
        <f>IFERROR(IF($F1848="ALTA",$D1848*0.97,
IF($F1848="MEDIA",$D1848*0.94,
IF($F1848="BAJA",$D1848*0.87,
IF($F1848="LIQUIDAR",_xlfn.XLOOKUP(A1848,Rotación!$A:$A,Rotación!$O:$O,0,0,-1),"")))),"")</f>
        <v>9024000</v>
      </c>
      <c r="J1848" s="13">
        <f>IFERROR(IF($F1848="ALTA",$D1848*0.94,
IF($F1848="MEDIA",$D1848*0.9,
IF($F1848="BAJA",$D1848*0.85,
IF($F1848="LIQUIDAR",_xlfn.XLOOKUP(A1848,Rotación!$A:$A,Rotación!$O:$O,0,0,-1),"")))),"")</f>
        <v>8640000</v>
      </c>
      <c r="K1848" s="13" t="str">
        <f>_xlfn.XLOOKUP(A1848,Rotación!$A:$A,Rotación!$P:$P,"",0,-1)</f>
        <v/>
      </c>
      <c r="L1848" s="25" t="e">
        <f t="shared" si="124"/>
        <v>#VALUE!</v>
      </c>
      <c r="M1848" s="26">
        <f t="shared" si="125"/>
        <v>0.80208333333333337</v>
      </c>
      <c r="N1848" s="22" t="str">
        <f>IFERROR(VLOOKUP(A1848,'Base ATR'!$1:$1048576,2,0),"")</f>
        <v/>
      </c>
      <c r="O1848" s="23" t="str">
        <f t="shared" ca="1" si="126"/>
        <v/>
      </c>
      <c r="P1848" t="str">
        <f t="shared" si="127"/>
        <v/>
      </c>
    </row>
    <row r="1849" spans="1:16" x14ac:dyDescent="0.3">
      <c r="A1849" t="s">
        <v>337</v>
      </c>
      <c r="B1849" s="13" t="str">
        <f>IFERROR(VLOOKUP(A1849,'Base ATP'!$1:$1048576,3,0),"")</f>
        <v>PEUGEOT</v>
      </c>
      <c r="C1849" s="28">
        <f>IFERROR(VLOOKUP(A1849,'Base ATP'!$1:$1048576,4,0),"")</f>
        <v>3008</v>
      </c>
      <c r="D1849">
        <v>14200000</v>
      </c>
      <c r="E1849" s="13">
        <v>11300000</v>
      </c>
      <c r="F1849" t="s">
        <v>5398</v>
      </c>
      <c r="G1849" s="13">
        <f>IFERROR(IF($F1849="ALTA",$D1849*1.03,
IF($F1849="MEDIA",$D1849*1,
IF($F1849="BAJA",$D1849*0.92,
IF($F1849="LIQUIDAR",_xlfn.XLOOKUP(A1849,Rotación!$A:$A,Rotación!$O:$O,0,0,-1),"")))),"")</f>
        <v>13064000</v>
      </c>
      <c r="H1849" s="13">
        <f>IFERROR(IF($F1849="ALTA",$D1849*1,
IF($F1849="MEDIA",$D1849*0.97,
IF($F1849="BAJA",$D1849*0.9,
IF($F1849="LIQUIDAR",_xlfn.XLOOKUP(A1849,Rotación!$A:$A,Rotación!$O:$O,0,0,-1),"")))),"")</f>
        <v>12780000</v>
      </c>
      <c r="I1849" s="13">
        <f>IFERROR(IF($F1849="ALTA",$D1849*0.97,
IF($F1849="MEDIA",$D1849*0.94,
IF($F1849="BAJA",$D1849*0.87,
IF($F1849="LIQUIDAR",_xlfn.XLOOKUP(A1849,Rotación!$A:$A,Rotación!$O:$O,0,0,-1),"")))),"")</f>
        <v>12354000</v>
      </c>
      <c r="J1849" s="13">
        <f>IFERROR(IF($F1849="ALTA",$D1849*0.94,
IF($F1849="MEDIA",$D1849*0.9,
IF($F1849="BAJA",$D1849*0.85,
IF($F1849="LIQUIDAR",_xlfn.XLOOKUP(A1849,Rotación!$A:$A,Rotación!$O:$O,0,0,-1),"")))),"")</f>
        <v>12070000</v>
      </c>
      <c r="K1849" s="13" t="str">
        <f>_xlfn.XLOOKUP(A1849,Rotación!$A:$A,Rotación!$P:$P,"",0,-1)</f>
        <v/>
      </c>
      <c r="L1849" s="25" t="e">
        <f t="shared" si="124"/>
        <v>#VALUE!</v>
      </c>
      <c r="M1849" s="26">
        <f t="shared" si="125"/>
        <v>0.79577464788732399</v>
      </c>
      <c r="N1849" s="22">
        <f>IFERROR(VLOOKUP(A1849,'Base ATR'!$1:$1048576,2,0),"")</f>
        <v>45744.708333333336</v>
      </c>
      <c r="O1849" s="23">
        <f t="shared" ca="1" si="126"/>
        <v>481.29166666666424</v>
      </c>
      <c r="P1849" t="str">
        <f t="shared" si="127"/>
        <v>SOBRE MERCADO</v>
      </c>
    </row>
    <row r="1850" spans="1:16" x14ac:dyDescent="0.3">
      <c r="A1850" t="s">
        <v>178</v>
      </c>
      <c r="B1850" s="13" t="str">
        <f>IFERROR(VLOOKUP(A1850,'Base ATP'!$1:$1048576,3,0),"")</f>
        <v>PEUGEOT</v>
      </c>
      <c r="C1850" s="28" t="str">
        <f>IFERROR(VLOOKUP(A1850,'Base ATP'!$1:$1048576,4,0),"")</f>
        <v>NUEVO 5008</v>
      </c>
      <c r="D1850">
        <v>20700000</v>
      </c>
      <c r="E1850" s="13">
        <v>15900000</v>
      </c>
      <c r="F1850" t="s">
        <v>5398</v>
      </c>
      <c r="G1850" s="13">
        <f>IFERROR(IF($F1850="ALTA",$D1850*1.03,
IF($F1850="MEDIA",$D1850*1,
IF($F1850="BAJA",$D1850*0.92,
IF($F1850="LIQUIDAR",_xlfn.XLOOKUP(A1850,Rotación!$A:$A,Rotación!$O:$O,0,0,-1),"")))),"")</f>
        <v>19044000</v>
      </c>
      <c r="H1850" s="13">
        <f>IFERROR(IF($F1850="ALTA",$D1850*1,
IF($F1850="MEDIA",$D1850*0.97,
IF($F1850="BAJA",$D1850*0.9,
IF($F1850="LIQUIDAR",_xlfn.XLOOKUP(A1850,Rotación!$A:$A,Rotación!$O:$O,0,0,-1),"")))),"")</f>
        <v>18630000</v>
      </c>
      <c r="I1850" s="13">
        <f>IFERROR(IF($F1850="ALTA",$D1850*0.97,
IF($F1850="MEDIA",$D1850*0.94,
IF($F1850="BAJA",$D1850*0.87,
IF($F1850="LIQUIDAR",_xlfn.XLOOKUP(A1850,Rotación!$A:$A,Rotación!$O:$O,0,0,-1),"")))),"")</f>
        <v>18009000</v>
      </c>
      <c r="J1850" s="13">
        <f>IFERROR(IF($F1850="ALTA",$D1850*0.94,
IF($F1850="MEDIA",$D1850*0.9,
IF($F1850="BAJA",$D1850*0.85,
IF($F1850="LIQUIDAR",_xlfn.XLOOKUP(A1850,Rotación!$A:$A,Rotación!$O:$O,0,0,-1),"")))),"")</f>
        <v>17595000</v>
      </c>
      <c r="K1850" s="13" t="str">
        <f>_xlfn.XLOOKUP(A1850,Rotación!$A:$A,Rotación!$P:$P,"",0,-1)</f>
        <v/>
      </c>
      <c r="L1850" s="25" t="e">
        <f t="shared" si="124"/>
        <v>#VALUE!</v>
      </c>
      <c r="M1850" s="26">
        <f t="shared" si="125"/>
        <v>0.76811594202898548</v>
      </c>
      <c r="N1850" s="22">
        <f>IFERROR(VLOOKUP(A1850,'Base ATR'!$1:$1048576,2,0),"")</f>
        <v>45954.566666666666</v>
      </c>
      <c r="O1850" s="23">
        <f t="shared" ca="1" si="126"/>
        <v>271.4333333333343</v>
      </c>
      <c r="P1850" t="str">
        <f t="shared" si="127"/>
        <v>SOBRE MERCADO</v>
      </c>
    </row>
    <row r="1851" spans="1:16" x14ac:dyDescent="0.3">
      <c r="A1851" t="s">
        <v>10552</v>
      </c>
      <c r="B1851" s="13" t="str">
        <f>IFERROR(VLOOKUP(A1851,'Base ATP'!$1:$1048576,3,0),"")</f>
        <v>HYUNDAI</v>
      </c>
      <c r="C1851" s="28" t="str">
        <f>IFERROR(VLOOKUP(A1851,'Base ATP'!$1:$1048576,4,0),"")</f>
        <v>NEW GRAND I10</v>
      </c>
      <c r="D1851">
        <v>8300000</v>
      </c>
      <c r="E1851" s="13">
        <v>6800000</v>
      </c>
      <c r="F1851" t="s">
        <v>5398</v>
      </c>
      <c r="G1851" s="13">
        <f>IFERROR(IF($F1851="ALTA",$D1851*1.03,
IF($F1851="MEDIA",$D1851*1,
IF($F1851="BAJA",$D1851*0.92,
IF($F1851="LIQUIDAR",_xlfn.XLOOKUP(A1851,Rotación!$A:$A,Rotación!$O:$O,0,0,-1),"")))),"")</f>
        <v>7636000</v>
      </c>
      <c r="H1851" s="13">
        <f>IFERROR(IF($F1851="ALTA",$D1851*1,
IF($F1851="MEDIA",$D1851*0.97,
IF($F1851="BAJA",$D1851*0.9,
IF($F1851="LIQUIDAR",_xlfn.XLOOKUP(A1851,Rotación!$A:$A,Rotación!$O:$O,0,0,-1),"")))),"")</f>
        <v>7470000</v>
      </c>
      <c r="I1851" s="13">
        <f>IFERROR(IF($F1851="ALTA",$D1851*0.97,
IF($F1851="MEDIA",$D1851*0.94,
IF($F1851="BAJA",$D1851*0.87,
IF($F1851="LIQUIDAR",_xlfn.XLOOKUP(A1851,Rotación!$A:$A,Rotación!$O:$O,0,0,-1),"")))),"")</f>
        <v>7221000</v>
      </c>
      <c r="J1851" s="13">
        <f>IFERROR(IF($F1851="ALTA",$D1851*0.94,
IF($F1851="MEDIA",$D1851*0.9,
IF($F1851="BAJA",$D1851*0.85,
IF($F1851="LIQUIDAR",_xlfn.XLOOKUP(A1851,Rotación!$A:$A,Rotación!$O:$O,0,0,-1),"")))),"")</f>
        <v>7055000</v>
      </c>
      <c r="K1851" s="13" t="str">
        <f>_xlfn.XLOOKUP(A1851,Rotación!$A:$A,Rotación!$P:$P,"",0,-1)</f>
        <v/>
      </c>
      <c r="L1851" s="25" t="e">
        <f t="shared" si="124"/>
        <v>#VALUE!</v>
      </c>
      <c r="M1851" s="26">
        <f t="shared" si="125"/>
        <v>0.81927710843373491</v>
      </c>
      <c r="N1851" s="22" t="str">
        <f>IFERROR(VLOOKUP(A1851,'Base ATR'!$1:$1048576,2,0),"")</f>
        <v/>
      </c>
      <c r="O1851" s="23" t="str">
        <f t="shared" ca="1" si="126"/>
        <v/>
      </c>
      <c r="P1851" t="str">
        <f t="shared" si="127"/>
        <v/>
      </c>
    </row>
    <row r="1852" spans="1:16" x14ac:dyDescent="0.3">
      <c r="A1852" t="s">
        <v>10929</v>
      </c>
      <c r="B1852" s="13" t="str">
        <f>IFERROR(VLOOKUP(A1852,'Base ATP'!$1:$1048576,3,0),"")</f>
        <v/>
      </c>
      <c r="C1852" s="28" t="str">
        <f>IFERROR(VLOOKUP(A1852,'Base ATP'!$1:$1048576,4,0),"")</f>
        <v/>
      </c>
      <c r="D1852">
        <v>15300000</v>
      </c>
      <c r="E1852" s="13">
        <v>12000000</v>
      </c>
      <c r="F1852" t="s">
        <v>5398</v>
      </c>
      <c r="G1852" s="13">
        <f>IFERROR(IF($F1852="ALTA",$D1852*1.03,
IF($F1852="MEDIA",$D1852*1,
IF($F1852="BAJA",$D1852*0.92,
IF($F1852="LIQUIDAR",_xlfn.XLOOKUP(A1852,Rotación!$A:$A,Rotación!$O:$O,0,0,-1),"")))),"")</f>
        <v>14076000</v>
      </c>
      <c r="H1852" s="13">
        <f>IFERROR(IF($F1852="ALTA",$D1852*1,
IF($F1852="MEDIA",$D1852*0.97,
IF($F1852="BAJA",$D1852*0.9,
IF($F1852="LIQUIDAR",_xlfn.XLOOKUP(A1852,Rotación!$A:$A,Rotación!$O:$O,0,0,-1),"")))),"")</f>
        <v>13770000</v>
      </c>
      <c r="I1852" s="13">
        <f>IFERROR(IF($F1852="ALTA",$D1852*0.97,
IF($F1852="MEDIA",$D1852*0.94,
IF($F1852="BAJA",$D1852*0.87,
IF($F1852="LIQUIDAR",_xlfn.XLOOKUP(A1852,Rotación!$A:$A,Rotación!$O:$O,0,0,-1),"")))),"")</f>
        <v>13311000</v>
      </c>
      <c r="J1852" s="13">
        <f>IFERROR(IF($F1852="ALTA",$D1852*0.94,
IF($F1852="MEDIA",$D1852*0.9,
IF($F1852="BAJA",$D1852*0.85,
IF($F1852="LIQUIDAR",_xlfn.XLOOKUP(A1852,Rotación!$A:$A,Rotación!$O:$O,0,0,-1),"")))),"")</f>
        <v>13005000</v>
      </c>
      <c r="K1852" s="13" t="str">
        <f>_xlfn.XLOOKUP(A1852,Rotación!$A:$A,Rotación!$P:$P,"",0,-1)</f>
        <v/>
      </c>
      <c r="L1852" s="25" t="e">
        <f t="shared" si="124"/>
        <v>#VALUE!</v>
      </c>
      <c r="M1852" s="26">
        <f t="shared" si="125"/>
        <v>0.78431372549019607</v>
      </c>
      <c r="N1852" s="22" t="str">
        <f>IFERROR(VLOOKUP(A1852,'Base ATR'!$1:$1048576,2,0),"")</f>
        <v/>
      </c>
      <c r="O1852" s="23" t="str">
        <f t="shared" ca="1" si="126"/>
        <v/>
      </c>
      <c r="P1852" t="str">
        <f t="shared" si="127"/>
        <v/>
      </c>
    </row>
    <row r="1853" spans="1:16" x14ac:dyDescent="0.3">
      <c r="A1853" t="s">
        <v>10930</v>
      </c>
      <c r="B1853" s="13" t="str">
        <f>IFERROR(VLOOKUP(A1853,'Base ATP'!$1:$1048576,3,0),"")</f>
        <v/>
      </c>
      <c r="C1853" s="28" t="str">
        <f>IFERROR(VLOOKUP(A1853,'Base ATP'!$1:$1048576,4,0),"")</f>
        <v/>
      </c>
      <c r="D1853">
        <v>10700000</v>
      </c>
      <c r="E1853" s="13">
        <v>8500000</v>
      </c>
      <c r="F1853" t="s">
        <v>5398</v>
      </c>
      <c r="G1853" s="13">
        <f>IFERROR(IF($F1853="ALTA",$D1853*1.03,
IF($F1853="MEDIA",$D1853*1,
IF($F1853="BAJA",$D1853*0.92,
IF($F1853="LIQUIDAR",_xlfn.XLOOKUP(A1853,Rotación!$A:$A,Rotación!$O:$O,0,0,-1),"")))),"")</f>
        <v>9844000</v>
      </c>
      <c r="H1853" s="13">
        <f>IFERROR(IF($F1853="ALTA",$D1853*1,
IF($F1853="MEDIA",$D1853*0.97,
IF($F1853="BAJA",$D1853*0.9,
IF($F1853="LIQUIDAR",_xlfn.XLOOKUP(A1853,Rotación!$A:$A,Rotación!$O:$O,0,0,-1),"")))),"")</f>
        <v>9630000</v>
      </c>
      <c r="I1853" s="13">
        <f>IFERROR(IF($F1853="ALTA",$D1853*0.97,
IF($F1853="MEDIA",$D1853*0.94,
IF($F1853="BAJA",$D1853*0.87,
IF($F1853="LIQUIDAR",_xlfn.XLOOKUP(A1853,Rotación!$A:$A,Rotación!$O:$O,0,0,-1),"")))),"")</f>
        <v>9309000</v>
      </c>
      <c r="J1853" s="13">
        <f>IFERROR(IF($F1853="ALTA",$D1853*0.94,
IF($F1853="MEDIA",$D1853*0.9,
IF($F1853="BAJA",$D1853*0.85,
IF($F1853="LIQUIDAR",_xlfn.XLOOKUP(A1853,Rotación!$A:$A,Rotación!$O:$O,0,0,-1),"")))),"")</f>
        <v>9095000</v>
      </c>
      <c r="K1853" s="13" t="str">
        <f>_xlfn.XLOOKUP(A1853,Rotación!$A:$A,Rotación!$P:$P,"",0,-1)</f>
        <v/>
      </c>
      <c r="L1853" s="25" t="e">
        <f t="shared" si="124"/>
        <v>#VALUE!</v>
      </c>
      <c r="M1853" s="26">
        <f t="shared" si="125"/>
        <v>0.79439252336448596</v>
      </c>
      <c r="N1853" s="22" t="str">
        <f>IFERROR(VLOOKUP(A1853,'Base ATR'!$1:$1048576,2,0),"")</f>
        <v/>
      </c>
      <c r="O1853" s="23" t="str">
        <f t="shared" ca="1" si="126"/>
        <v/>
      </c>
      <c r="P1853" t="str">
        <f t="shared" si="127"/>
        <v/>
      </c>
    </row>
    <row r="1854" spans="1:16" x14ac:dyDescent="0.3">
      <c r="A1854" t="s">
        <v>10931</v>
      </c>
      <c r="B1854" s="13" t="str">
        <f>IFERROR(VLOOKUP(A1854,'Base ATP'!$1:$1048576,3,0),"")</f>
        <v/>
      </c>
      <c r="C1854" s="28" t="str">
        <f>IFERROR(VLOOKUP(A1854,'Base ATP'!$1:$1048576,4,0),"")</f>
        <v/>
      </c>
      <c r="D1854">
        <v>8500000</v>
      </c>
      <c r="E1854" s="13">
        <v>6500000</v>
      </c>
      <c r="F1854" t="s">
        <v>5398</v>
      </c>
      <c r="G1854" s="13">
        <f>IFERROR(IF($F1854="ALTA",$D1854*1.03,
IF($F1854="MEDIA",$D1854*1,
IF($F1854="BAJA",$D1854*0.92,
IF($F1854="LIQUIDAR",_xlfn.XLOOKUP(A1854,Rotación!$A:$A,Rotación!$O:$O,0,0,-1),"")))),"")</f>
        <v>7820000</v>
      </c>
      <c r="H1854" s="13">
        <f>IFERROR(IF($F1854="ALTA",$D1854*1,
IF($F1854="MEDIA",$D1854*0.97,
IF($F1854="BAJA",$D1854*0.9,
IF($F1854="LIQUIDAR",_xlfn.XLOOKUP(A1854,Rotación!$A:$A,Rotación!$O:$O,0,0,-1),"")))),"")</f>
        <v>7650000</v>
      </c>
      <c r="I1854" s="13">
        <f>IFERROR(IF($F1854="ALTA",$D1854*0.97,
IF($F1854="MEDIA",$D1854*0.94,
IF($F1854="BAJA",$D1854*0.87,
IF($F1854="LIQUIDAR",_xlfn.XLOOKUP(A1854,Rotación!$A:$A,Rotación!$O:$O,0,0,-1),"")))),"")</f>
        <v>7395000</v>
      </c>
      <c r="J1854" s="13">
        <f>IFERROR(IF($F1854="ALTA",$D1854*0.94,
IF($F1854="MEDIA",$D1854*0.9,
IF($F1854="BAJA",$D1854*0.85,
IF($F1854="LIQUIDAR",_xlfn.XLOOKUP(A1854,Rotación!$A:$A,Rotación!$O:$O,0,0,-1),"")))),"")</f>
        <v>7225000</v>
      </c>
      <c r="K1854" s="13" t="str">
        <f>_xlfn.XLOOKUP(A1854,Rotación!$A:$A,Rotación!$P:$P,"",0,-1)</f>
        <v/>
      </c>
      <c r="L1854" s="25" t="e">
        <f t="shared" si="124"/>
        <v>#VALUE!</v>
      </c>
      <c r="M1854" s="26">
        <f t="shared" si="125"/>
        <v>0.76470588235294112</v>
      </c>
      <c r="N1854" s="22" t="str">
        <f>IFERROR(VLOOKUP(A1854,'Base ATR'!$1:$1048576,2,0),"")</f>
        <v/>
      </c>
      <c r="O1854" s="23" t="str">
        <f t="shared" ca="1" si="126"/>
        <v/>
      </c>
      <c r="P1854" t="str">
        <f t="shared" si="127"/>
        <v/>
      </c>
    </row>
    <row r="1855" spans="1:16" x14ac:dyDescent="0.3">
      <c r="A1855" t="s">
        <v>10932</v>
      </c>
      <c r="B1855" s="13" t="str">
        <f>IFERROR(VLOOKUP(A1855,'Base ATP'!$1:$1048576,3,0),"")</f>
        <v/>
      </c>
      <c r="C1855" s="28" t="str">
        <f>IFERROR(VLOOKUP(A1855,'Base ATP'!$1:$1048576,4,0),"")</f>
        <v/>
      </c>
      <c r="D1855">
        <v>14400000</v>
      </c>
      <c r="E1855" s="13">
        <v>11000000</v>
      </c>
      <c r="F1855" t="s">
        <v>5398</v>
      </c>
      <c r="G1855" s="13">
        <f>IFERROR(IF($F1855="ALTA",$D1855*1.03,
IF($F1855="MEDIA",$D1855*1,
IF($F1855="BAJA",$D1855*0.92,
IF($F1855="LIQUIDAR",_xlfn.XLOOKUP(A1855,Rotación!$A:$A,Rotación!$O:$O,0,0,-1),"")))),"")</f>
        <v>13248000</v>
      </c>
      <c r="H1855" s="13">
        <f>IFERROR(IF($F1855="ALTA",$D1855*1,
IF($F1855="MEDIA",$D1855*0.97,
IF($F1855="BAJA",$D1855*0.9,
IF($F1855="LIQUIDAR",_xlfn.XLOOKUP(A1855,Rotación!$A:$A,Rotación!$O:$O,0,0,-1),"")))),"")</f>
        <v>12960000</v>
      </c>
      <c r="I1855" s="13">
        <f>IFERROR(IF($F1855="ALTA",$D1855*0.97,
IF($F1855="MEDIA",$D1855*0.94,
IF($F1855="BAJA",$D1855*0.87,
IF($F1855="LIQUIDAR",_xlfn.XLOOKUP(A1855,Rotación!$A:$A,Rotación!$O:$O,0,0,-1),"")))),"")</f>
        <v>12528000</v>
      </c>
      <c r="J1855" s="13">
        <f>IFERROR(IF($F1855="ALTA",$D1855*0.94,
IF($F1855="MEDIA",$D1855*0.9,
IF($F1855="BAJA",$D1855*0.85,
IF($F1855="LIQUIDAR",_xlfn.XLOOKUP(A1855,Rotación!$A:$A,Rotación!$O:$O,0,0,-1),"")))),"")</f>
        <v>12240000</v>
      </c>
      <c r="K1855" s="13" t="str">
        <f>_xlfn.XLOOKUP(A1855,Rotación!$A:$A,Rotación!$P:$P,"",0,-1)</f>
        <v/>
      </c>
      <c r="L1855" s="25" t="e">
        <f t="shared" si="124"/>
        <v>#VALUE!</v>
      </c>
      <c r="M1855" s="26">
        <f t="shared" si="125"/>
        <v>0.76388888888888884</v>
      </c>
      <c r="N1855" s="22" t="str">
        <f>IFERROR(VLOOKUP(A1855,'Base ATR'!$1:$1048576,2,0),"")</f>
        <v/>
      </c>
      <c r="O1855" s="23" t="str">
        <f t="shared" ca="1" si="126"/>
        <v/>
      </c>
      <c r="P1855" t="str">
        <f t="shared" si="127"/>
        <v/>
      </c>
    </row>
    <row r="1856" spans="1:16" x14ac:dyDescent="0.3">
      <c r="A1856" t="s">
        <v>5236</v>
      </c>
      <c r="B1856" s="13" t="str">
        <f>IFERROR(VLOOKUP(A1856,'Base ATP'!$1:$1048576,3,0),"")</f>
        <v>PEUGEOT</v>
      </c>
      <c r="C1856" s="28" t="str">
        <f>IFERROR(VLOOKUP(A1856,'Base ATP'!$1:$1048576,4,0),"")</f>
        <v>NEW 3008</v>
      </c>
      <c r="D1856">
        <v>23300000</v>
      </c>
      <c r="E1856" s="13">
        <v>20500000</v>
      </c>
      <c r="F1856" t="s">
        <v>5398</v>
      </c>
      <c r="G1856" s="13">
        <f>IFERROR(IF($F1856="ALTA",$D1856*1.03,
IF($F1856="MEDIA",$D1856*1,
IF($F1856="BAJA",$D1856*0.92,
IF($F1856="LIQUIDAR",_xlfn.XLOOKUP(A1856,Rotación!$A:$A,Rotación!$O:$O,0,0,-1),"")))),"")</f>
        <v>21436000</v>
      </c>
      <c r="H1856" s="13">
        <f>IFERROR(IF($F1856="ALTA",$D1856*1,
IF($F1856="MEDIA",$D1856*0.97,
IF($F1856="BAJA",$D1856*0.9,
IF($F1856="LIQUIDAR",_xlfn.XLOOKUP(A1856,Rotación!$A:$A,Rotación!$O:$O,0,0,-1),"")))),"")</f>
        <v>20970000</v>
      </c>
      <c r="I1856" s="13">
        <f>IFERROR(IF($F1856="ALTA",$D1856*0.97,
IF($F1856="MEDIA",$D1856*0.94,
IF($F1856="BAJA",$D1856*0.87,
IF($F1856="LIQUIDAR",_xlfn.XLOOKUP(A1856,Rotación!$A:$A,Rotación!$O:$O,0,0,-1),"")))),"")</f>
        <v>20271000</v>
      </c>
      <c r="J1856" s="13">
        <f>IFERROR(IF($F1856="ALTA",$D1856*0.94,
IF($F1856="MEDIA",$D1856*0.9,
IF($F1856="BAJA",$D1856*0.85,
IF($F1856="LIQUIDAR",_xlfn.XLOOKUP(A1856,Rotación!$A:$A,Rotación!$O:$O,0,0,-1),"")))),"")</f>
        <v>19805000</v>
      </c>
      <c r="K1856" s="13" t="str">
        <f>_xlfn.XLOOKUP(A1856,Rotación!$A:$A,Rotación!$P:$P,"",0,-1)</f>
        <v/>
      </c>
      <c r="L1856" s="25" t="e">
        <f t="shared" si="124"/>
        <v>#VALUE!</v>
      </c>
      <c r="M1856" s="26">
        <f t="shared" si="125"/>
        <v>0.87982832618025753</v>
      </c>
      <c r="N1856" s="22">
        <f>IFERROR(VLOOKUP(A1856,'Base ATR'!$1:$1048576,2,0),"")</f>
        <v>46057.647916666669</v>
      </c>
      <c r="O1856" s="23">
        <f t="shared" ca="1" si="126"/>
        <v>168.35208333333139</v>
      </c>
      <c r="P1856" t="str">
        <f t="shared" si="127"/>
        <v>SOBRE MERCADO</v>
      </c>
    </row>
    <row r="1857" spans="1:16" x14ac:dyDescent="0.3">
      <c r="A1857" t="s">
        <v>10930</v>
      </c>
      <c r="B1857" s="13" t="str">
        <f>IFERROR(VLOOKUP(A1857,'Base ATP'!$1:$1048576,3,0),"")</f>
        <v/>
      </c>
      <c r="C1857" s="28" t="str">
        <f>IFERROR(VLOOKUP(A1857,'Base ATP'!$1:$1048576,4,0),"")</f>
        <v/>
      </c>
      <c r="D1857">
        <v>10700000</v>
      </c>
      <c r="E1857" s="13">
        <v>8300000</v>
      </c>
      <c r="F1857" t="s">
        <v>4033</v>
      </c>
      <c r="G1857" s="13">
        <f>IFERROR(IF($F1857="ALTA",$D1857*1.03,
IF($F1857="MEDIA",$D1857*1,
IF($F1857="BAJA",$D1857*0.92,
IF($F1857="LIQUIDAR",_xlfn.XLOOKUP(A1857,Rotación!$A:$A,Rotación!$O:$O,0,0,-1),"")))),"")</f>
        <v>10700000</v>
      </c>
      <c r="H1857" s="13">
        <f>IFERROR(IF($F1857="ALTA",$D1857*1,
IF($F1857="MEDIA",$D1857*0.97,
IF($F1857="BAJA",$D1857*0.9,
IF($F1857="LIQUIDAR",_xlfn.XLOOKUP(A1857,Rotación!$A:$A,Rotación!$O:$O,0,0,-1),"")))),"")</f>
        <v>10379000</v>
      </c>
      <c r="I1857" s="13">
        <f>IFERROR(IF($F1857="ALTA",$D1857*0.97,
IF($F1857="MEDIA",$D1857*0.94,
IF($F1857="BAJA",$D1857*0.87,
IF($F1857="LIQUIDAR",_xlfn.XLOOKUP(A1857,Rotación!$A:$A,Rotación!$O:$O,0,0,-1),"")))),"")</f>
        <v>10058000</v>
      </c>
      <c r="J1857" s="13">
        <f>IFERROR(IF($F1857="ALTA",$D1857*0.94,
IF($F1857="MEDIA",$D1857*0.9,
IF($F1857="BAJA",$D1857*0.85,
IF($F1857="LIQUIDAR",_xlfn.XLOOKUP(A1857,Rotación!$A:$A,Rotación!$O:$O,0,0,-1),"")))),"")</f>
        <v>9630000</v>
      </c>
      <c r="K1857" s="13" t="str">
        <f>_xlfn.XLOOKUP(A1857,Rotación!$A:$A,Rotación!$P:$P,"",0,-1)</f>
        <v/>
      </c>
      <c r="L1857" s="25" t="e">
        <f t="shared" si="124"/>
        <v>#VALUE!</v>
      </c>
      <c r="M1857" s="26">
        <f t="shared" si="125"/>
        <v>0.77570093457943923</v>
      </c>
      <c r="N1857" s="22" t="str">
        <f>IFERROR(VLOOKUP(A1857,'Base ATR'!$1:$1048576,2,0),"")</f>
        <v/>
      </c>
      <c r="O1857" s="23" t="str">
        <f t="shared" ca="1" si="126"/>
        <v/>
      </c>
      <c r="P1857" t="str">
        <f t="shared" si="127"/>
        <v/>
      </c>
    </row>
    <row r="1858" spans="1:16" x14ac:dyDescent="0.3">
      <c r="A1858" t="s">
        <v>10933</v>
      </c>
      <c r="B1858" s="13" t="str">
        <f>IFERROR(VLOOKUP(A1858,'Base ATP'!$1:$1048576,3,0),"")</f>
        <v/>
      </c>
      <c r="C1858" s="28" t="str">
        <f>IFERROR(VLOOKUP(A1858,'Base ATP'!$1:$1048576,4,0),"")</f>
        <v/>
      </c>
      <c r="D1858">
        <v>11800000</v>
      </c>
      <c r="E1858" s="13">
        <v>9400000</v>
      </c>
      <c r="F1858" t="s">
        <v>4033</v>
      </c>
      <c r="G1858" s="13">
        <f>IFERROR(IF($F1858="ALTA",$D1858*1.03,
IF($F1858="MEDIA",$D1858*1,
IF($F1858="BAJA",$D1858*0.92,
IF($F1858="LIQUIDAR",_xlfn.XLOOKUP(A1858,Rotación!$A:$A,Rotación!$O:$O,0,0,-1),"")))),"")</f>
        <v>11800000</v>
      </c>
      <c r="H1858" s="13">
        <f>IFERROR(IF($F1858="ALTA",$D1858*1,
IF($F1858="MEDIA",$D1858*0.97,
IF($F1858="BAJA",$D1858*0.9,
IF($F1858="LIQUIDAR",_xlfn.XLOOKUP(A1858,Rotación!$A:$A,Rotación!$O:$O,0,0,-1),"")))),"")</f>
        <v>11446000</v>
      </c>
      <c r="I1858" s="13">
        <f>IFERROR(IF($F1858="ALTA",$D1858*0.97,
IF($F1858="MEDIA",$D1858*0.94,
IF($F1858="BAJA",$D1858*0.87,
IF($F1858="LIQUIDAR",_xlfn.XLOOKUP(A1858,Rotación!$A:$A,Rotación!$O:$O,0,0,-1),"")))),"")</f>
        <v>11092000</v>
      </c>
      <c r="J1858" s="13">
        <f>IFERROR(IF($F1858="ALTA",$D1858*0.94,
IF($F1858="MEDIA",$D1858*0.9,
IF($F1858="BAJA",$D1858*0.85,
IF($F1858="LIQUIDAR",_xlfn.XLOOKUP(A1858,Rotación!$A:$A,Rotación!$O:$O,0,0,-1),"")))),"")</f>
        <v>10620000</v>
      </c>
      <c r="K1858" s="13" t="str">
        <f>_xlfn.XLOOKUP(A1858,Rotación!$A:$A,Rotación!$P:$P,"",0,-1)</f>
        <v/>
      </c>
      <c r="L1858" s="25" t="e">
        <f t="shared" si="124"/>
        <v>#VALUE!</v>
      </c>
      <c r="M1858" s="26">
        <f t="shared" si="125"/>
        <v>0.79661016949152541</v>
      </c>
      <c r="N1858" s="22" t="str">
        <f>IFERROR(VLOOKUP(A1858,'Base ATR'!$1:$1048576,2,0),"")</f>
        <v/>
      </c>
      <c r="O1858" s="23" t="str">
        <f t="shared" ca="1" si="126"/>
        <v/>
      </c>
      <c r="P1858" t="str">
        <f t="shared" si="127"/>
        <v/>
      </c>
    </row>
    <row r="1859" spans="1:16" x14ac:dyDescent="0.3">
      <c r="A1859" t="s">
        <v>10934</v>
      </c>
      <c r="B1859" s="13" t="str">
        <f>IFERROR(VLOOKUP(A1859,'Base ATP'!$1:$1048576,3,0),"")</f>
        <v/>
      </c>
      <c r="C1859" s="28" t="str">
        <f>IFERROR(VLOOKUP(A1859,'Base ATP'!$1:$1048576,4,0),"")</f>
        <v/>
      </c>
      <c r="D1859">
        <v>22500000</v>
      </c>
      <c r="E1859" s="13">
        <v>18200000</v>
      </c>
      <c r="F1859" t="s">
        <v>4033</v>
      </c>
      <c r="G1859" s="13">
        <f>IFERROR(IF($F1859="ALTA",$D1859*1.03,
IF($F1859="MEDIA",$D1859*1,
IF($F1859="BAJA",$D1859*0.92,
IF($F1859="LIQUIDAR",_xlfn.XLOOKUP(A1859,Rotación!$A:$A,Rotación!$O:$O,0,0,-1),"")))),"")</f>
        <v>22500000</v>
      </c>
      <c r="H1859" s="13">
        <f>IFERROR(IF($F1859="ALTA",$D1859*1,
IF($F1859="MEDIA",$D1859*0.97,
IF($F1859="BAJA",$D1859*0.9,
IF($F1859="LIQUIDAR",_xlfn.XLOOKUP(A1859,Rotación!$A:$A,Rotación!$O:$O,0,0,-1),"")))),"")</f>
        <v>21825000</v>
      </c>
      <c r="I1859" s="13">
        <f>IFERROR(IF($F1859="ALTA",$D1859*0.97,
IF($F1859="MEDIA",$D1859*0.94,
IF($F1859="BAJA",$D1859*0.87,
IF($F1859="LIQUIDAR",_xlfn.XLOOKUP(A1859,Rotación!$A:$A,Rotación!$O:$O,0,0,-1),"")))),"")</f>
        <v>21150000</v>
      </c>
      <c r="J1859" s="13">
        <f>IFERROR(IF($F1859="ALTA",$D1859*0.94,
IF($F1859="MEDIA",$D1859*0.9,
IF($F1859="BAJA",$D1859*0.85,
IF($F1859="LIQUIDAR",_xlfn.XLOOKUP(A1859,Rotación!$A:$A,Rotación!$O:$O,0,0,-1),"")))),"")</f>
        <v>20250000</v>
      </c>
      <c r="K1859" s="13" t="str">
        <f>_xlfn.XLOOKUP(A1859,Rotación!$A:$A,Rotación!$P:$P,"",0,-1)</f>
        <v/>
      </c>
      <c r="L1859" s="25" t="e">
        <f t="shared" si="124"/>
        <v>#VALUE!</v>
      </c>
      <c r="M1859" s="26">
        <f t="shared" si="125"/>
        <v>0.80888888888888888</v>
      </c>
      <c r="N1859" s="22" t="str">
        <f>IFERROR(VLOOKUP(A1859,'Base ATR'!$1:$1048576,2,0),"")</f>
        <v/>
      </c>
      <c r="O1859" s="23" t="str">
        <f t="shared" ca="1" si="126"/>
        <v/>
      </c>
      <c r="P1859" t="str">
        <f t="shared" si="127"/>
        <v/>
      </c>
    </row>
    <row r="1860" spans="1:16" x14ac:dyDescent="0.3">
      <c r="A1860" t="s">
        <v>2486</v>
      </c>
      <c r="B1860" s="13" t="str">
        <f>IFERROR(VLOOKUP(A1860,'Base ATP'!$1:$1048576,3,0),"")</f>
        <v/>
      </c>
      <c r="C1860" s="28" t="str">
        <f>IFERROR(VLOOKUP(A1860,'Base ATP'!$1:$1048576,4,0),"")</f>
        <v/>
      </c>
      <c r="D1860">
        <v>22400000</v>
      </c>
      <c r="E1860" s="13">
        <v>17300000</v>
      </c>
      <c r="F1860" t="s">
        <v>5398</v>
      </c>
      <c r="G1860" s="13">
        <f>IFERROR(IF($F1860="ALTA",$D1860*1.03,
IF($F1860="MEDIA",$D1860*1,
IF($F1860="BAJA",$D1860*0.92,
IF($F1860="LIQUIDAR",_xlfn.XLOOKUP(A1860,Rotación!$A:$A,Rotación!$O:$O,0,0,-1),"")))),"")</f>
        <v>20608000</v>
      </c>
      <c r="H1860" s="13">
        <f>IFERROR(IF($F1860="ALTA",$D1860*1,
IF($F1860="MEDIA",$D1860*0.97,
IF($F1860="BAJA",$D1860*0.9,
IF($F1860="LIQUIDAR",_xlfn.XLOOKUP(A1860,Rotación!$A:$A,Rotación!$O:$O,0,0,-1),"")))),"")</f>
        <v>20160000</v>
      </c>
      <c r="I1860" s="13">
        <f>IFERROR(IF($F1860="ALTA",$D1860*0.97,
IF($F1860="MEDIA",$D1860*0.94,
IF($F1860="BAJA",$D1860*0.87,
IF($F1860="LIQUIDAR",_xlfn.XLOOKUP(A1860,Rotación!$A:$A,Rotación!$O:$O,0,0,-1),"")))),"")</f>
        <v>19488000</v>
      </c>
      <c r="J1860" s="13">
        <f>IFERROR(IF($F1860="ALTA",$D1860*0.94,
IF($F1860="MEDIA",$D1860*0.9,
IF($F1860="BAJA",$D1860*0.85,
IF($F1860="LIQUIDAR",_xlfn.XLOOKUP(A1860,Rotación!$A:$A,Rotación!$O:$O,0,0,-1),"")))),"")</f>
        <v>19040000</v>
      </c>
      <c r="K1860" s="13" t="str">
        <f>_xlfn.XLOOKUP(A1860,Rotación!$A:$A,Rotación!$P:$P,"",0,-1)</f>
        <v/>
      </c>
      <c r="L1860" s="25" t="e">
        <f t="shared" si="124"/>
        <v>#VALUE!</v>
      </c>
      <c r="M1860" s="26">
        <f t="shared" si="125"/>
        <v>0.7723214285714286</v>
      </c>
      <c r="N1860" s="22">
        <f>IFERROR(VLOOKUP(A1860,'Base ATR'!$1:$1048576,2,0),"")</f>
        <v>44742.546527777777</v>
      </c>
      <c r="O1860" s="23">
        <f t="shared" ca="1" si="126"/>
        <v>1483.4534722222234</v>
      </c>
      <c r="P1860" t="str">
        <f t="shared" si="127"/>
        <v>SOBRE MERCADO</v>
      </c>
    </row>
    <row r="1861" spans="1:16" x14ac:dyDescent="0.3">
      <c r="A1861" t="s">
        <v>10935</v>
      </c>
      <c r="B1861" s="13" t="str">
        <f>IFERROR(VLOOKUP(A1861,'Base ATP'!$1:$1048576,3,0),"")</f>
        <v/>
      </c>
      <c r="C1861" s="28" t="str">
        <f>IFERROR(VLOOKUP(A1861,'Base ATP'!$1:$1048576,4,0),"")</f>
        <v/>
      </c>
      <c r="D1861">
        <v>11100000</v>
      </c>
      <c r="E1861" s="13">
        <v>8500000</v>
      </c>
      <c r="F1861" t="s">
        <v>5398</v>
      </c>
      <c r="G1861" s="13">
        <f>IFERROR(IF($F1861="ALTA",$D1861*1.03,
IF($F1861="MEDIA",$D1861*1,
IF($F1861="BAJA",$D1861*0.92,
IF($F1861="LIQUIDAR",_xlfn.XLOOKUP(A1861,Rotación!$A:$A,Rotación!$O:$O,0,0,-1),"")))),"")</f>
        <v>10212000</v>
      </c>
      <c r="H1861" s="13">
        <f>IFERROR(IF($F1861="ALTA",$D1861*1,
IF($F1861="MEDIA",$D1861*0.97,
IF($F1861="BAJA",$D1861*0.9,
IF($F1861="LIQUIDAR",_xlfn.XLOOKUP(A1861,Rotación!$A:$A,Rotación!$O:$O,0,0,-1),"")))),"")</f>
        <v>9990000</v>
      </c>
      <c r="I1861" s="13">
        <f>IFERROR(IF($F1861="ALTA",$D1861*0.97,
IF($F1861="MEDIA",$D1861*0.94,
IF($F1861="BAJA",$D1861*0.87,
IF($F1861="LIQUIDAR",_xlfn.XLOOKUP(A1861,Rotación!$A:$A,Rotación!$O:$O,0,0,-1),"")))),"")</f>
        <v>9657000</v>
      </c>
      <c r="J1861" s="13">
        <f>IFERROR(IF($F1861="ALTA",$D1861*0.94,
IF($F1861="MEDIA",$D1861*0.9,
IF($F1861="BAJA",$D1861*0.85,
IF($F1861="LIQUIDAR",_xlfn.XLOOKUP(A1861,Rotación!$A:$A,Rotación!$O:$O,0,0,-1),"")))),"")</f>
        <v>9435000</v>
      </c>
      <c r="K1861" s="13" t="str">
        <f>_xlfn.XLOOKUP(A1861,Rotación!$A:$A,Rotación!$P:$P,"",0,-1)</f>
        <v/>
      </c>
      <c r="L1861" s="25" t="e">
        <f t="shared" si="124"/>
        <v>#VALUE!</v>
      </c>
      <c r="M1861" s="26">
        <f t="shared" si="125"/>
        <v>0.76576576576576572</v>
      </c>
      <c r="N1861" s="22" t="str">
        <f>IFERROR(VLOOKUP(A1861,'Base ATR'!$1:$1048576,2,0),"")</f>
        <v/>
      </c>
      <c r="O1861" s="23" t="str">
        <f t="shared" ca="1" si="126"/>
        <v/>
      </c>
      <c r="P1861" t="str">
        <f t="shared" si="127"/>
        <v/>
      </c>
    </row>
  </sheetData>
  <autoFilter ref="A1:V1623" xr:uid="{31CE338C-48A3-4B77-8472-52D8183B38F0}"/>
  <conditionalFormatting sqref="A2:P2 A3:A65 D3:F65 K3:M65 B3:C1861 L2:M1861 G3:J1861 N3:P1861">
    <cfRule type="expression" dxfId="2" priority="1">
      <formula>AND($N2&lt;&gt;"", $M2&gt;0.88, $O2&gt;15)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2887"/>
  <sheetViews>
    <sheetView zoomScale="77" zoomScaleNormal="77" workbookViewId="0">
      <pane ySplit="1" topLeftCell="A2863" activePane="bottomLeft" state="frozen"/>
      <selection pane="bottomLeft" activeCell="A2878" sqref="A2878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10733</v>
      </c>
      <c r="B2">
        <v>2010</v>
      </c>
      <c r="C2" t="s">
        <v>4184</v>
      </c>
      <c r="D2" t="s">
        <v>10734</v>
      </c>
      <c r="E2" t="s">
        <v>10735</v>
      </c>
      <c r="F2" t="s">
        <v>161</v>
      </c>
      <c r="G2">
        <v>180000</v>
      </c>
      <c r="H2" t="s">
        <v>4180</v>
      </c>
      <c r="I2">
        <v>5820000</v>
      </c>
      <c r="J2" t="s">
        <v>10736</v>
      </c>
      <c r="K2">
        <v>5450000</v>
      </c>
      <c r="L2">
        <v>6180000</v>
      </c>
      <c r="M2" t="s">
        <v>4175</v>
      </c>
      <c r="N2" t="s">
        <v>4200</v>
      </c>
      <c r="O2">
        <v>35.1</v>
      </c>
      <c r="P2" t="s">
        <v>10737</v>
      </c>
    </row>
    <row r="3" spans="1:16" x14ac:dyDescent="0.3">
      <c r="A3" t="s">
        <v>10742</v>
      </c>
      <c r="B3">
        <v>2018</v>
      </c>
      <c r="C3" t="s">
        <v>24</v>
      </c>
      <c r="D3" t="s">
        <v>4369</v>
      </c>
      <c r="E3" t="s">
        <v>5659</v>
      </c>
      <c r="F3" t="s">
        <v>60</v>
      </c>
      <c r="G3">
        <v>125000</v>
      </c>
      <c r="H3" t="s">
        <v>4180</v>
      </c>
      <c r="I3">
        <v>27800000</v>
      </c>
      <c r="J3" t="s">
        <v>10736</v>
      </c>
      <c r="K3">
        <v>26400000</v>
      </c>
      <c r="L3">
        <v>29200000</v>
      </c>
      <c r="M3">
        <v>22</v>
      </c>
      <c r="N3" t="s">
        <v>6086</v>
      </c>
      <c r="O3">
        <v>81</v>
      </c>
      <c r="P3" t="s">
        <v>10743</v>
      </c>
    </row>
    <row r="4" spans="1:16" x14ac:dyDescent="0.3">
      <c r="A4" t="s">
        <v>4172</v>
      </c>
      <c r="B4">
        <v>2021</v>
      </c>
      <c r="C4" t="s">
        <v>62</v>
      </c>
      <c r="D4">
        <v>3008</v>
      </c>
      <c r="E4" t="s">
        <v>10751</v>
      </c>
      <c r="F4" t="s">
        <v>4172</v>
      </c>
      <c r="G4">
        <v>85000</v>
      </c>
      <c r="H4" t="s">
        <v>4180</v>
      </c>
      <c r="I4">
        <v>15400000</v>
      </c>
      <c r="J4" t="s">
        <v>10736</v>
      </c>
      <c r="K4">
        <v>14800000</v>
      </c>
      <c r="L4">
        <v>16000000</v>
      </c>
      <c r="M4">
        <v>4</v>
      </c>
      <c r="N4" t="s">
        <v>4290</v>
      </c>
      <c r="O4">
        <v>89.1</v>
      </c>
      <c r="P4" t="s">
        <v>10752</v>
      </c>
    </row>
    <row r="5" spans="1:16" x14ac:dyDescent="0.3">
      <c r="A5" t="s">
        <v>10763</v>
      </c>
      <c r="B5">
        <v>2022</v>
      </c>
      <c r="C5" t="s">
        <v>182</v>
      </c>
      <c r="D5" t="s">
        <v>5866</v>
      </c>
      <c r="E5" t="s">
        <v>5867</v>
      </c>
      <c r="F5" t="s">
        <v>4172</v>
      </c>
      <c r="G5" t="s">
        <v>4172</v>
      </c>
      <c r="H5" t="s">
        <v>4172</v>
      </c>
      <c r="I5">
        <v>18000000</v>
      </c>
      <c r="J5" t="s">
        <v>10736</v>
      </c>
      <c r="K5">
        <v>17300000</v>
      </c>
      <c r="L5">
        <v>18600000</v>
      </c>
      <c r="M5">
        <v>38</v>
      </c>
      <c r="N5" t="s">
        <v>4290</v>
      </c>
      <c r="O5">
        <v>88</v>
      </c>
      <c r="P5" t="s">
        <v>10764</v>
      </c>
    </row>
    <row r="6" spans="1:16" x14ac:dyDescent="0.3">
      <c r="A6" t="s">
        <v>10773</v>
      </c>
      <c r="B6">
        <v>2022</v>
      </c>
      <c r="C6" t="s">
        <v>36</v>
      </c>
      <c r="D6" t="s">
        <v>4511</v>
      </c>
      <c r="E6" t="s">
        <v>10774</v>
      </c>
      <c r="F6" t="s">
        <v>4172</v>
      </c>
      <c r="G6" t="s">
        <v>4172</v>
      </c>
      <c r="H6" t="s">
        <v>4172</v>
      </c>
      <c r="I6">
        <v>14100000</v>
      </c>
      <c r="J6" t="s">
        <v>10736</v>
      </c>
      <c r="K6">
        <v>13600000</v>
      </c>
      <c r="L6">
        <v>14500000</v>
      </c>
      <c r="M6">
        <v>9</v>
      </c>
      <c r="N6" t="s">
        <v>4192</v>
      </c>
      <c r="O6">
        <v>84.2</v>
      </c>
      <c r="P6" t="s">
        <v>10775</v>
      </c>
    </row>
    <row r="7" spans="1:16" x14ac:dyDescent="0.3">
      <c r="A7" t="s">
        <v>10777</v>
      </c>
      <c r="B7">
        <v>2023</v>
      </c>
      <c r="C7" t="s">
        <v>50</v>
      </c>
      <c r="D7">
        <v>500</v>
      </c>
      <c r="E7" t="s">
        <v>10778</v>
      </c>
      <c r="F7" t="s">
        <v>4172</v>
      </c>
      <c r="G7">
        <v>15000</v>
      </c>
      <c r="H7" t="s">
        <v>4180</v>
      </c>
      <c r="I7">
        <v>8800000</v>
      </c>
      <c r="J7" t="s">
        <v>10736</v>
      </c>
      <c r="K7">
        <v>8500000</v>
      </c>
      <c r="L7">
        <v>9100000</v>
      </c>
      <c r="M7">
        <v>6</v>
      </c>
      <c r="N7" t="s">
        <v>4439</v>
      </c>
      <c r="O7">
        <v>83.1</v>
      </c>
      <c r="P7" t="s">
        <v>10779</v>
      </c>
    </row>
    <row r="8" spans="1:16" x14ac:dyDescent="0.3">
      <c r="A8" t="s">
        <v>10782</v>
      </c>
      <c r="B8">
        <v>2023</v>
      </c>
      <c r="C8" t="s">
        <v>24</v>
      </c>
      <c r="D8" t="s">
        <v>4369</v>
      </c>
      <c r="E8" t="s">
        <v>5717</v>
      </c>
      <c r="F8" t="s">
        <v>4172</v>
      </c>
      <c r="G8">
        <v>43000</v>
      </c>
      <c r="H8" t="s">
        <v>4180</v>
      </c>
      <c r="I8">
        <v>43800000</v>
      </c>
      <c r="J8" t="s">
        <v>10736</v>
      </c>
      <c r="K8">
        <v>42200000</v>
      </c>
      <c r="L8">
        <v>45400000</v>
      </c>
      <c r="M8">
        <v>4</v>
      </c>
      <c r="N8" t="s">
        <v>8066</v>
      </c>
      <c r="O8">
        <v>81.599999999999994</v>
      </c>
      <c r="P8" t="s">
        <v>10783</v>
      </c>
    </row>
    <row r="9" spans="1:16" x14ac:dyDescent="0.3">
      <c r="A9" t="s">
        <v>10784</v>
      </c>
      <c r="B9">
        <v>2023</v>
      </c>
      <c r="C9" t="s">
        <v>24</v>
      </c>
      <c r="D9" t="s">
        <v>4190</v>
      </c>
      <c r="E9" t="s">
        <v>10785</v>
      </c>
      <c r="F9" t="s">
        <v>4172</v>
      </c>
      <c r="G9">
        <v>23000</v>
      </c>
      <c r="H9" t="s">
        <v>4180</v>
      </c>
      <c r="I9">
        <v>16400000</v>
      </c>
      <c r="J9" t="s">
        <v>10736</v>
      </c>
      <c r="K9">
        <v>15800000</v>
      </c>
      <c r="L9">
        <v>16900000</v>
      </c>
      <c r="M9">
        <v>37</v>
      </c>
      <c r="N9" t="s">
        <v>4257</v>
      </c>
      <c r="O9">
        <v>85</v>
      </c>
      <c r="P9" t="s">
        <v>10786</v>
      </c>
    </row>
    <row r="10" spans="1:16" x14ac:dyDescent="0.3">
      <c r="A10" t="s">
        <v>1401</v>
      </c>
      <c r="B10">
        <v>2023</v>
      </c>
      <c r="C10" t="s">
        <v>137</v>
      </c>
      <c r="D10" t="s">
        <v>4336</v>
      </c>
      <c r="E10" t="s">
        <v>4826</v>
      </c>
      <c r="F10" t="s">
        <v>4172</v>
      </c>
      <c r="G10">
        <v>17500</v>
      </c>
      <c r="H10" t="s">
        <v>4180</v>
      </c>
      <c r="I10">
        <v>21800000</v>
      </c>
      <c r="J10" t="s">
        <v>10736</v>
      </c>
      <c r="K10">
        <v>21100000</v>
      </c>
      <c r="L10">
        <v>22600000</v>
      </c>
      <c r="M10">
        <v>14</v>
      </c>
      <c r="N10" t="s">
        <v>4236</v>
      </c>
      <c r="O10">
        <v>80.8</v>
      </c>
      <c r="P10" t="s">
        <v>10787</v>
      </c>
    </row>
    <row r="11" spans="1:16" x14ac:dyDescent="0.3">
      <c r="A11" t="s">
        <v>10791</v>
      </c>
      <c r="B11">
        <v>2023</v>
      </c>
      <c r="C11" t="s">
        <v>50</v>
      </c>
      <c r="D11">
        <v>580</v>
      </c>
      <c r="E11" t="s">
        <v>10792</v>
      </c>
      <c r="F11" t="s">
        <v>4172</v>
      </c>
      <c r="G11">
        <v>12000</v>
      </c>
      <c r="H11" t="s">
        <v>4180</v>
      </c>
      <c r="I11">
        <v>12700000</v>
      </c>
      <c r="J11" t="s">
        <v>10736</v>
      </c>
      <c r="K11">
        <v>12300000</v>
      </c>
      <c r="L11">
        <v>13200000</v>
      </c>
      <c r="M11">
        <v>5</v>
      </c>
      <c r="N11" t="s">
        <v>4192</v>
      </c>
      <c r="O11">
        <v>90.8</v>
      </c>
      <c r="P11" t="s">
        <v>10793</v>
      </c>
    </row>
    <row r="12" spans="1:16" x14ac:dyDescent="0.3">
      <c r="A12" t="s">
        <v>10748</v>
      </c>
      <c r="B12">
        <v>2019</v>
      </c>
      <c r="C12" t="s">
        <v>137</v>
      </c>
      <c r="D12" t="s">
        <v>5766</v>
      </c>
      <c r="E12" t="s">
        <v>8062</v>
      </c>
      <c r="F12" t="s">
        <v>43</v>
      </c>
      <c r="G12">
        <v>62000</v>
      </c>
      <c r="H12" t="s">
        <v>4180</v>
      </c>
      <c r="I12">
        <v>11800000</v>
      </c>
      <c r="J12" t="s">
        <v>10749</v>
      </c>
      <c r="K12">
        <v>11300000</v>
      </c>
      <c r="L12">
        <v>12400000</v>
      </c>
      <c r="M12">
        <v>104</v>
      </c>
      <c r="N12" t="s">
        <v>4245</v>
      </c>
      <c r="O12">
        <v>95</v>
      </c>
      <c r="P12" t="s">
        <v>10750</v>
      </c>
    </row>
    <row r="13" spans="1:16" x14ac:dyDescent="0.3">
      <c r="A13" t="s">
        <v>10771</v>
      </c>
      <c r="B13">
        <v>2022</v>
      </c>
      <c r="C13" t="s">
        <v>92</v>
      </c>
      <c r="D13" t="s">
        <v>4824</v>
      </c>
      <c r="E13" t="s">
        <v>5720</v>
      </c>
      <c r="F13" t="s">
        <v>4172</v>
      </c>
      <c r="G13">
        <v>20000</v>
      </c>
      <c r="H13" t="s">
        <v>4180</v>
      </c>
      <c r="I13">
        <v>13400000</v>
      </c>
      <c r="J13" t="s">
        <v>10749</v>
      </c>
      <c r="K13">
        <v>12900000</v>
      </c>
      <c r="L13">
        <v>13900000</v>
      </c>
      <c r="M13">
        <v>78</v>
      </c>
      <c r="N13" t="s">
        <v>4245</v>
      </c>
      <c r="O13">
        <v>95</v>
      </c>
      <c r="P13" t="s">
        <v>10772</v>
      </c>
    </row>
    <row r="14" spans="1:16" x14ac:dyDescent="0.3">
      <c r="A14" t="s">
        <v>1519</v>
      </c>
      <c r="B14">
        <v>2021</v>
      </c>
      <c r="C14" t="s">
        <v>4216</v>
      </c>
      <c r="D14" t="s">
        <v>5050</v>
      </c>
      <c r="E14" t="s">
        <v>5051</v>
      </c>
      <c r="F14" t="s">
        <v>4172</v>
      </c>
      <c r="G14">
        <v>87000</v>
      </c>
      <c r="H14" t="s">
        <v>4180</v>
      </c>
      <c r="I14">
        <v>13100000</v>
      </c>
      <c r="J14" t="s">
        <v>8711</v>
      </c>
      <c r="K14">
        <v>12700000</v>
      </c>
      <c r="L14">
        <v>13600000</v>
      </c>
      <c r="M14">
        <v>3</v>
      </c>
      <c r="N14" t="s">
        <v>4439</v>
      </c>
      <c r="O14">
        <v>79.400000000000006</v>
      </c>
      <c r="P14" t="s">
        <v>8712</v>
      </c>
    </row>
    <row r="15" spans="1:16" x14ac:dyDescent="0.3">
      <c r="A15" t="s">
        <v>107</v>
      </c>
      <c r="B15">
        <v>2018</v>
      </c>
      <c r="C15" t="s">
        <v>108</v>
      </c>
      <c r="D15" t="s">
        <v>4618</v>
      </c>
      <c r="E15" t="s">
        <v>4424</v>
      </c>
      <c r="F15" t="s">
        <v>161</v>
      </c>
      <c r="G15">
        <v>95000</v>
      </c>
      <c r="H15" t="s">
        <v>4180</v>
      </c>
      <c r="I15">
        <v>5850000</v>
      </c>
      <c r="J15" t="s">
        <v>5634</v>
      </c>
      <c r="K15">
        <v>5560000</v>
      </c>
      <c r="L15">
        <v>6130000</v>
      </c>
      <c r="M15">
        <v>4</v>
      </c>
      <c r="N15" t="s">
        <v>4417</v>
      </c>
      <c r="O15">
        <v>91.1</v>
      </c>
      <c r="P15" t="s">
        <v>6849</v>
      </c>
    </row>
    <row r="16" spans="1:16" x14ac:dyDescent="0.3">
      <c r="A16" t="s">
        <v>413</v>
      </c>
      <c r="B16">
        <v>2019</v>
      </c>
      <c r="C16" t="s">
        <v>191</v>
      </c>
      <c r="D16" t="s">
        <v>4685</v>
      </c>
      <c r="E16" t="s">
        <v>5722</v>
      </c>
      <c r="F16" t="s">
        <v>43</v>
      </c>
      <c r="G16">
        <v>58000</v>
      </c>
      <c r="H16" t="s">
        <v>4180</v>
      </c>
      <c r="I16">
        <v>20200000</v>
      </c>
      <c r="J16" t="s">
        <v>5634</v>
      </c>
      <c r="K16">
        <v>19500000</v>
      </c>
      <c r="L16">
        <v>20900000</v>
      </c>
      <c r="M16">
        <v>6</v>
      </c>
      <c r="N16" t="s">
        <v>4407</v>
      </c>
      <c r="O16">
        <v>91.9</v>
      </c>
      <c r="P16" t="s">
        <v>6835</v>
      </c>
    </row>
    <row r="17" spans="1:16" x14ac:dyDescent="0.3">
      <c r="A17" t="s">
        <v>265</v>
      </c>
      <c r="B17">
        <v>2020</v>
      </c>
      <c r="C17" t="s">
        <v>62</v>
      </c>
      <c r="D17">
        <v>3008</v>
      </c>
      <c r="E17" t="s">
        <v>5721</v>
      </c>
      <c r="F17" t="s">
        <v>43</v>
      </c>
      <c r="G17">
        <v>40000</v>
      </c>
      <c r="H17" t="s">
        <v>4180</v>
      </c>
      <c r="I17">
        <v>15000000</v>
      </c>
      <c r="J17" t="s">
        <v>5634</v>
      </c>
      <c r="K17">
        <v>14400000</v>
      </c>
      <c r="L17">
        <v>15600000</v>
      </c>
      <c r="M17">
        <v>35</v>
      </c>
      <c r="N17" t="s">
        <v>4248</v>
      </c>
      <c r="O17">
        <v>79</v>
      </c>
      <c r="P17" t="s">
        <v>6834</v>
      </c>
    </row>
    <row r="18" spans="1:16" x14ac:dyDescent="0.3">
      <c r="A18" t="s">
        <v>263</v>
      </c>
      <c r="B18">
        <v>2020</v>
      </c>
      <c r="C18" t="s">
        <v>199</v>
      </c>
      <c r="D18" t="s">
        <v>5653</v>
      </c>
      <c r="E18" t="s">
        <v>5654</v>
      </c>
      <c r="F18" t="s">
        <v>43</v>
      </c>
      <c r="G18">
        <v>96150</v>
      </c>
      <c r="H18" t="s">
        <v>4180</v>
      </c>
      <c r="I18">
        <v>13500000</v>
      </c>
      <c r="J18" t="s">
        <v>5634</v>
      </c>
      <c r="K18">
        <v>12900000</v>
      </c>
      <c r="L18">
        <v>14200000</v>
      </c>
      <c r="M18">
        <v>7</v>
      </c>
      <c r="N18" t="s">
        <v>4213</v>
      </c>
      <c r="O18">
        <v>66.5</v>
      </c>
      <c r="P18" t="s">
        <v>6680</v>
      </c>
    </row>
    <row r="19" spans="1:16" x14ac:dyDescent="0.3">
      <c r="A19" t="s">
        <v>140</v>
      </c>
      <c r="B19">
        <v>2020</v>
      </c>
      <c r="C19" t="s">
        <v>62</v>
      </c>
      <c r="D19">
        <v>2008</v>
      </c>
      <c r="E19" t="s">
        <v>5250</v>
      </c>
      <c r="F19" t="s">
        <v>43</v>
      </c>
      <c r="G19">
        <v>10000</v>
      </c>
      <c r="H19" t="s">
        <v>4180</v>
      </c>
      <c r="I19">
        <v>12900000</v>
      </c>
      <c r="J19" t="s">
        <v>5634</v>
      </c>
      <c r="K19">
        <v>12000000</v>
      </c>
      <c r="L19">
        <v>13800000</v>
      </c>
      <c r="M19">
        <v>8</v>
      </c>
      <c r="N19" t="s">
        <v>4388</v>
      </c>
      <c r="O19">
        <v>80.7</v>
      </c>
      <c r="P19" t="s">
        <v>6676</v>
      </c>
    </row>
    <row r="20" spans="1:16" x14ac:dyDescent="0.3">
      <c r="A20" t="s">
        <v>118</v>
      </c>
      <c r="B20">
        <v>2020</v>
      </c>
      <c r="C20" t="s">
        <v>24</v>
      </c>
      <c r="D20" t="s">
        <v>4467</v>
      </c>
      <c r="E20" t="s">
        <v>4468</v>
      </c>
      <c r="F20" t="s">
        <v>43</v>
      </c>
      <c r="G20">
        <v>80000</v>
      </c>
      <c r="H20" t="s">
        <v>4180</v>
      </c>
      <c r="I20">
        <v>45300000</v>
      </c>
      <c r="J20" t="s">
        <v>5634</v>
      </c>
      <c r="K20">
        <v>43500000</v>
      </c>
      <c r="L20">
        <v>47100000</v>
      </c>
      <c r="M20">
        <v>23</v>
      </c>
      <c r="N20" t="s">
        <v>5637</v>
      </c>
      <c r="O20">
        <v>84</v>
      </c>
      <c r="P20" t="s">
        <v>6662</v>
      </c>
    </row>
    <row r="21" spans="1:16" x14ac:dyDescent="0.3">
      <c r="A21" t="s">
        <v>4172</v>
      </c>
      <c r="B21">
        <v>2025</v>
      </c>
      <c r="C21" t="s">
        <v>24</v>
      </c>
      <c r="D21" t="s">
        <v>6827</v>
      </c>
      <c r="E21" t="s">
        <v>6828</v>
      </c>
      <c r="F21" t="s">
        <v>4172</v>
      </c>
      <c r="G21">
        <v>20000</v>
      </c>
      <c r="H21" t="s">
        <v>4180</v>
      </c>
      <c r="I21">
        <v>48700000</v>
      </c>
      <c r="J21" t="s">
        <v>5634</v>
      </c>
      <c r="K21">
        <v>47000000</v>
      </c>
      <c r="L21">
        <v>51000000</v>
      </c>
      <c r="M21">
        <v>12</v>
      </c>
      <c r="N21" t="s">
        <v>6829</v>
      </c>
      <c r="O21">
        <v>84</v>
      </c>
      <c r="P21" t="s">
        <v>6830</v>
      </c>
    </row>
    <row r="22" spans="1:16" x14ac:dyDescent="0.3">
      <c r="A22" t="s">
        <v>5375</v>
      </c>
      <c r="B22">
        <v>2021</v>
      </c>
      <c r="C22" t="s">
        <v>62</v>
      </c>
      <c r="D22" t="s">
        <v>4207</v>
      </c>
      <c r="E22" t="s">
        <v>5727</v>
      </c>
      <c r="F22" t="s">
        <v>143</v>
      </c>
      <c r="G22">
        <v>66000</v>
      </c>
      <c r="H22" t="s">
        <v>4180</v>
      </c>
      <c r="I22">
        <v>15200000</v>
      </c>
      <c r="J22" t="s">
        <v>5634</v>
      </c>
      <c r="K22">
        <v>14600000</v>
      </c>
      <c r="L22">
        <v>15700000</v>
      </c>
      <c r="M22">
        <v>14</v>
      </c>
      <c r="N22" t="s">
        <v>4347</v>
      </c>
      <c r="O22">
        <v>70.7</v>
      </c>
      <c r="P22" t="s">
        <v>6841</v>
      </c>
    </row>
    <row r="23" spans="1:16" x14ac:dyDescent="0.3">
      <c r="A23" t="s">
        <v>34</v>
      </c>
      <c r="B23">
        <v>2021</v>
      </c>
      <c r="C23" t="s">
        <v>36</v>
      </c>
      <c r="D23" t="s">
        <v>4775</v>
      </c>
      <c r="E23" t="s">
        <v>5022</v>
      </c>
      <c r="F23" t="s">
        <v>143</v>
      </c>
      <c r="G23">
        <v>67900</v>
      </c>
      <c r="H23" t="s">
        <v>4180</v>
      </c>
      <c r="I23">
        <v>11500000</v>
      </c>
      <c r="J23" t="s">
        <v>5634</v>
      </c>
      <c r="K23">
        <v>11000000</v>
      </c>
      <c r="L23">
        <v>11900000</v>
      </c>
      <c r="M23">
        <v>22</v>
      </c>
      <c r="N23" t="s">
        <v>4382</v>
      </c>
      <c r="O23">
        <v>71.900000000000006</v>
      </c>
      <c r="P23" t="s">
        <v>6843</v>
      </c>
    </row>
    <row r="24" spans="1:16" x14ac:dyDescent="0.3">
      <c r="A24" t="s">
        <v>5736</v>
      </c>
      <c r="B24">
        <v>2021</v>
      </c>
      <c r="C24" t="s">
        <v>137</v>
      </c>
      <c r="D24" t="s">
        <v>4336</v>
      </c>
      <c r="E24" t="s">
        <v>4646</v>
      </c>
      <c r="F24" t="s">
        <v>161</v>
      </c>
      <c r="G24">
        <v>89400</v>
      </c>
      <c r="H24" t="s">
        <v>4180</v>
      </c>
      <c r="I24">
        <v>13000000</v>
      </c>
      <c r="J24" t="s">
        <v>5634</v>
      </c>
      <c r="K24">
        <v>12200000</v>
      </c>
      <c r="L24">
        <v>13900000</v>
      </c>
      <c r="M24">
        <v>5</v>
      </c>
      <c r="N24" t="s">
        <v>4219</v>
      </c>
      <c r="O24">
        <v>78.8</v>
      </c>
      <c r="P24" t="s">
        <v>6853</v>
      </c>
    </row>
    <row r="25" spans="1:16" x14ac:dyDescent="0.3">
      <c r="A25" t="s">
        <v>324</v>
      </c>
      <c r="B25">
        <v>2021</v>
      </c>
      <c r="C25" t="s">
        <v>36</v>
      </c>
      <c r="D25" t="s">
        <v>5635</v>
      </c>
      <c r="E25" t="s">
        <v>5636</v>
      </c>
      <c r="F25" t="s">
        <v>173</v>
      </c>
      <c r="G25">
        <v>40095</v>
      </c>
      <c r="H25" t="s">
        <v>4180</v>
      </c>
      <c r="I25">
        <v>8400000</v>
      </c>
      <c r="J25" t="s">
        <v>5634</v>
      </c>
      <c r="K25">
        <v>8100000</v>
      </c>
      <c r="L25">
        <v>8600000</v>
      </c>
      <c r="M25">
        <v>24</v>
      </c>
      <c r="N25" t="s">
        <v>4508</v>
      </c>
      <c r="O25">
        <v>80.099999999999994</v>
      </c>
      <c r="P25" t="s">
        <v>6661</v>
      </c>
    </row>
    <row r="26" spans="1:16" x14ac:dyDescent="0.3">
      <c r="A26" t="s">
        <v>419</v>
      </c>
      <c r="B26">
        <v>2021</v>
      </c>
      <c r="C26" t="s">
        <v>50</v>
      </c>
      <c r="D26">
        <v>560</v>
      </c>
      <c r="E26" t="s">
        <v>5726</v>
      </c>
      <c r="F26" t="s">
        <v>173</v>
      </c>
      <c r="G26">
        <v>58000</v>
      </c>
      <c r="H26" t="s">
        <v>4180</v>
      </c>
      <c r="I26">
        <v>8200000</v>
      </c>
      <c r="J26" t="s">
        <v>5634</v>
      </c>
      <c r="K26">
        <v>7820000</v>
      </c>
      <c r="L26">
        <v>8500000</v>
      </c>
      <c r="M26" t="s">
        <v>4175</v>
      </c>
      <c r="N26" t="s">
        <v>4382</v>
      </c>
      <c r="O26">
        <v>72.599999999999994</v>
      </c>
      <c r="P26" t="s">
        <v>6840</v>
      </c>
    </row>
    <row r="27" spans="1:16" x14ac:dyDescent="0.3">
      <c r="A27" t="s">
        <v>416</v>
      </c>
      <c r="B27">
        <v>2021</v>
      </c>
      <c r="C27" t="s">
        <v>188</v>
      </c>
      <c r="D27" t="s">
        <v>4678</v>
      </c>
      <c r="E27" t="s">
        <v>5719</v>
      </c>
      <c r="F27" t="s">
        <v>143</v>
      </c>
      <c r="G27">
        <v>41000</v>
      </c>
      <c r="H27" t="s">
        <v>4180</v>
      </c>
      <c r="I27">
        <v>10500000</v>
      </c>
      <c r="J27" t="s">
        <v>5634</v>
      </c>
      <c r="K27">
        <v>10200000</v>
      </c>
      <c r="L27">
        <v>10900000</v>
      </c>
      <c r="M27">
        <v>5</v>
      </c>
      <c r="N27" t="s">
        <v>4508</v>
      </c>
      <c r="O27">
        <v>91.4</v>
      </c>
      <c r="P27" t="s">
        <v>6832</v>
      </c>
    </row>
    <row r="28" spans="1:16" x14ac:dyDescent="0.3">
      <c r="A28" t="s">
        <v>206</v>
      </c>
      <c r="B28">
        <v>2022</v>
      </c>
      <c r="C28" t="s">
        <v>62</v>
      </c>
      <c r="D28" t="s">
        <v>4446</v>
      </c>
      <c r="E28" t="s">
        <v>4459</v>
      </c>
      <c r="F28" t="s">
        <v>143</v>
      </c>
      <c r="G28">
        <v>47000</v>
      </c>
      <c r="H28" t="s">
        <v>4180</v>
      </c>
      <c r="I28">
        <v>12400000</v>
      </c>
      <c r="J28" t="s">
        <v>5634</v>
      </c>
      <c r="K28">
        <v>11900000</v>
      </c>
      <c r="L28">
        <v>12800000</v>
      </c>
      <c r="M28">
        <v>25</v>
      </c>
      <c r="N28" t="s">
        <v>4290</v>
      </c>
      <c r="O28">
        <v>73.900000000000006</v>
      </c>
      <c r="P28" t="s">
        <v>6838</v>
      </c>
    </row>
    <row r="29" spans="1:16" x14ac:dyDescent="0.3">
      <c r="A29" t="s">
        <v>5737</v>
      </c>
      <c r="B29">
        <v>2022</v>
      </c>
      <c r="C29" t="s">
        <v>4530</v>
      </c>
      <c r="D29" t="s">
        <v>5738</v>
      </c>
      <c r="E29" t="s">
        <v>5739</v>
      </c>
      <c r="F29" t="s">
        <v>43</v>
      </c>
      <c r="G29">
        <v>30000</v>
      </c>
      <c r="H29" t="s">
        <v>4180</v>
      </c>
      <c r="I29">
        <v>5270000</v>
      </c>
      <c r="J29" t="s">
        <v>5634</v>
      </c>
      <c r="K29">
        <v>4950000</v>
      </c>
      <c r="L29">
        <v>5600000</v>
      </c>
      <c r="M29" t="s">
        <v>4175</v>
      </c>
      <c r="N29" t="s">
        <v>4176</v>
      </c>
      <c r="O29">
        <v>59.1</v>
      </c>
      <c r="P29" t="s">
        <v>6856</v>
      </c>
    </row>
    <row r="30" spans="1:16" x14ac:dyDescent="0.3">
      <c r="A30" t="s">
        <v>309</v>
      </c>
      <c r="B30">
        <v>2022</v>
      </c>
      <c r="C30" t="s">
        <v>24</v>
      </c>
      <c r="D30" t="s">
        <v>4190</v>
      </c>
      <c r="E30" t="s">
        <v>4308</v>
      </c>
      <c r="F30" t="s">
        <v>94</v>
      </c>
      <c r="G30">
        <v>25200</v>
      </c>
      <c r="H30" t="s">
        <v>4180</v>
      </c>
      <c r="I30">
        <v>12800000</v>
      </c>
      <c r="J30" t="s">
        <v>5634</v>
      </c>
      <c r="K30">
        <v>12300000</v>
      </c>
      <c r="L30">
        <v>13400000</v>
      </c>
      <c r="M30">
        <v>57</v>
      </c>
      <c r="N30" t="s">
        <v>4187</v>
      </c>
      <c r="O30">
        <v>60.4</v>
      </c>
      <c r="P30" t="s">
        <v>6677</v>
      </c>
    </row>
    <row r="31" spans="1:16" x14ac:dyDescent="0.3">
      <c r="A31" t="s">
        <v>73</v>
      </c>
      <c r="B31">
        <v>2022</v>
      </c>
      <c r="C31" t="s">
        <v>62</v>
      </c>
      <c r="D31" t="s">
        <v>4207</v>
      </c>
      <c r="E31" t="s">
        <v>5643</v>
      </c>
      <c r="F31" t="s">
        <v>43</v>
      </c>
      <c r="G31">
        <v>97000</v>
      </c>
      <c r="H31" t="s">
        <v>4180</v>
      </c>
      <c r="I31">
        <v>18100000</v>
      </c>
      <c r="J31" t="s">
        <v>5634</v>
      </c>
      <c r="K31">
        <v>17400000</v>
      </c>
      <c r="L31">
        <v>18700000</v>
      </c>
      <c r="M31">
        <v>10</v>
      </c>
      <c r="N31" t="s">
        <v>5644</v>
      </c>
      <c r="O31">
        <v>64.7</v>
      </c>
      <c r="P31" t="s">
        <v>6667</v>
      </c>
    </row>
    <row r="32" spans="1:16" x14ac:dyDescent="0.3">
      <c r="A32" t="s">
        <v>4045</v>
      </c>
      <c r="B32">
        <v>2022</v>
      </c>
      <c r="C32" t="s">
        <v>62</v>
      </c>
      <c r="D32" t="s">
        <v>4250</v>
      </c>
      <c r="E32" t="s">
        <v>4462</v>
      </c>
      <c r="F32" t="s">
        <v>143</v>
      </c>
      <c r="G32">
        <v>1980</v>
      </c>
      <c r="H32" t="s">
        <v>4180</v>
      </c>
      <c r="I32">
        <v>17200000</v>
      </c>
      <c r="J32" t="s">
        <v>5634</v>
      </c>
      <c r="K32">
        <v>16500000</v>
      </c>
      <c r="L32">
        <v>17800000</v>
      </c>
      <c r="M32">
        <v>6</v>
      </c>
      <c r="N32" t="s">
        <v>4333</v>
      </c>
      <c r="O32">
        <v>56.5</v>
      </c>
      <c r="P32" t="s">
        <v>6660</v>
      </c>
    </row>
    <row r="33" spans="1:16" x14ac:dyDescent="0.3">
      <c r="A33" t="s">
        <v>298</v>
      </c>
      <c r="B33">
        <v>2023</v>
      </c>
      <c r="C33" t="s">
        <v>166</v>
      </c>
      <c r="D33" t="s">
        <v>4515</v>
      </c>
      <c r="E33" t="s">
        <v>5731</v>
      </c>
      <c r="F33" t="s">
        <v>43</v>
      </c>
      <c r="G33">
        <v>52000</v>
      </c>
      <c r="H33" t="s">
        <v>4180</v>
      </c>
      <c r="I33">
        <v>23300000</v>
      </c>
      <c r="J33" t="s">
        <v>5634</v>
      </c>
      <c r="K33">
        <v>22500000</v>
      </c>
      <c r="L33">
        <v>24100000</v>
      </c>
      <c r="M33" t="s">
        <v>4175</v>
      </c>
      <c r="N33" t="s">
        <v>4627</v>
      </c>
      <c r="O33">
        <v>84.8</v>
      </c>
      <c r="P33" t="s">
        <v>6845</v>
      </c>
    </row>
    <row r="34" spans="1:16" x14ac:dyDescent="0.3">
      <c r="A34" t="s">
        <v>5735</v>
      </c>
      <c r="B34">
        <v>2022</v>
      </c>
      <c r="C34" t="s">
        <v>36</v>
      </c>
      <c r="D34" t="s">
        <v>4427</v>
      </c>
      <c r="E34" t="s">
        <v>4507</v>
      </c>
      <c r="F34" t="s">
        <v>143</v>
      </c>
      <c r="G34">
        <v>28212</v>
      </c>
      <c r="H34" t="s">
        <v>4180</v>
      </c>
      <c r="I34">
        <v>7600000</v>
      </c>
      <c r="J34" t="s">
        <v>5634</v>
      </c>
      <c r="K34">
        <v>7340000</v>
      </c>
      <c r="L34">
        <v>7870000</v>
      </c>
      <c r="M34">
        <v>59</v>
      </c>
      <c r="N34" t="s">
        <v>4508</v>
      </c>
      <c r="O34">
        <v>84.5</v>
      </c>
      <c r="P34" t="s">
        <v>6851</v>
      </c>
    </row>
    <row r="35" spans="1:16" x14ac:dyDescent="0.3">
      <c r="A35" t="s">
        <v>209</v>
      </c>
      <c r="B35">
        <v>2022</v>
      </c>
      <c r="C35" t="s">
        <v>92</v>
      </c>
      <c r="D35" t="s">
        <v>4824</v>
      </c>
      <c r="E35" t="s">
        <v>5720</v>
      </c>
      <c r="F35" t="s">
        <v>143</v>
      </c>
      <c r="G35">
        <v>33500</v>
      </c>
      <c r="H35" t="s">
        <v>4180</v>
      </c>
      <c r="I35">
        <v>11000000</v>
      </c>
      <c r="J35" t="s">
        <v>5634</v>
      </c>
      <c r="K35">
        <v>10600000</v>
      </c>
      <c r="L35">
        <v>11400000</v>
      </c>
      <c r="M35">
        <v>61</v>
      </c>
      <c r="N35" t="s">
        <v>4382</v>
      </c>
      <c r="O35">
        <v>81.5</v>
      </c>
      <c r="P35" t="s">
        <v>6833</v>
      </c>
    </row>
    <row r="36" spans="1:16" x14ac:dyDescent="0.3">
      <c r="A36" t="s">
        <v>331</v>
      </c>
      <c r="B36">
        <v>2023</v>
      </c>
      <c r="C36" t="s">
        <v>137</v>
      </c>
      <c r="D36" t="s">
        <v>5109</v>
      </c>
      <c r="E36" t="s">
        <v>4598</v>
      </c>
      <c r="F36" t="s">
        <v>161</v>
      </c>
      <c r="G36">
        <v>15000</v>
      </c>
      <c r="H36" t="s">
        <v>4180</v>
      </c>
      <c r="I36">
        <v>20100000</v>
      </c>
      <c r="J36" t="s">
        <v>5634</v>
      </c>
      <c r="K36">
        <v>19400000</v>
      </c>
      <c r="L36">
        <v>20900000</v>
      </c>
      <c r="M36">
        <v>17</v>
      </c>
      <c r="N36" t="s">
        <v>4280</v>
      </c>
      <c r="O36">
        <v>82.1</v>
      </c>
      <c r="P36" t="s">
        <v>6847</v>
      </c>
    </row>
    <row r="37" spans="1:16" x14ac:dyDescent="0.3">
      <c r="A37" t="s">
        <v>193</v>
      </c>
      <c r="B37">
        <v>2023</v>
      </c>
      <c r="C37" t="s">
        <v>194</v>
      </c>
      <c r="D37">
        <v>1500</v>
      </c>
      <c r="E37" t="s">
        <v>5732</v>
      </c>
      <c r="F37" t="s">
        <v>43</v>
      </c>
      <c r="G37">
        <v>33892</v>
      </c>
      <c r="H37" t="s">
        <v>4180</v>
      </c>
      <c r="I37">
        <v>31400000</v>
      </c>
      <c r="J37" t="s">
        <v>5634</v>
      </c>
      <c r="K37">
        <v>29000000</v>
      </c>
      <c r="L37">
        <v>33700000</v>
      </c>
      <c r="M37">
        <v>10</v>
      </c>
      <c r="N37" t="s">
        <v>4223</v>
      </c>
      <c r="O37">
        <v>69.5</v>
      </c>
      <c r="P37" t="s">
        <v>6846</v>
      </c>
    </row>
    <row r="38" spans="1:16" x14ac:dyDescent="0.3">
      <c r="A38" t="s">
        <v>205</v>
      </c>
      <c r="B38">
        <v>2023</v>
      </c>
      <c r="C38" t="s">
        <v>4097</v>
      </c>
      <c r="D38" t="s">
        <v>5724</v>
      </c>
      <c r="E38" t="s">
        <v>5725</v>
      </c>
      <c r="F38" t="s">
        <v>43</v>
      </c>
      <c r="G38">
        <v>34890</v>
      </c>
      <c r="H38" t="s">
        <v>4180</v>
      </c>
      <c r="I38">
        <v>6780000</v>
      </c>
      <c r="J38" t="s">
        <v>5634</v>
      </c>
      <c r="K38">
        <v>6540000</v>
      </c>
      <c r="L38">
        <v>7010000</v>
      </c>
      <c r="M38">
        <v>8</v>
      </c>
      <c r="N38" t="s">
        <v>4382</v>
      </c>
      <c r="O38">
        <v>84.9</v>
      </c>
      <c r="P38" t="s">
        <v>6837</v>
      </c>
    </row>
    <row r="39" spans="1:16" x14ac:dyDescent="0.3">
      <c r="A39" t="s">
        <v>95</v>
      </c>
      <c r="B39">
        <v>2023</v>
      </c>
      <c r="C39" t="s">
        <v>50</v>
      </c>
      <c r="D39">
        <v>580</v>
      </c>
      <c r="E39" t="s">
        <v>4582</v>
      </c>
      <c r="F39" t="s">
        <v>94</v>
      </c>
      <c r="G39">
        <v>24000</v>
      </c>
      <c r="H39" t="s">
        <v>4180</v>
      </c>
      <c r="I39">
        <v>10300000</v>
      </c>
      <c r="J39" t="s">
        <v>5634</v>
      </c>
      <c r="K39">
        <v>9900000</v>
      </c>
      <c r="L39">
        <v>10600000</v>
      </c>
      <c r="M39">
        <v>2</v>
      </c>
      <c r="N39" t="s">
        <v>4508</v>
      </c>
      <c r="O39">
        <v>76.400000000000006</v>
      </c>
      <c r="P39" t="s">
        <v>6673</v>
      </c>
    </row>
    <row r="40" spans="1:16" x14ac:dyDescent="0.3">
      <c r="A40" t="s">
        <v>275</v>
      </c>
      <c r="B40">
        <v>2023</v>
      </c>
      <c r="C40" t="s">
        <v>137</v>
      </c>
      <c r="D40" t="s">
        <v>4692</v>
      </c>
      <c r="E40" t="s">
        <v>5648</v>
      </c>
      <c r="F40" t="s">
        <v>143</v>
      </c>
      <c r="G40">
        <v>37000</v>
      </c>
      <c r="H40" t="s">
        <v>4180</v>
      </c>
      <c r="I40">
        <v>15600000</v>
      </c>
      <c r="J40" t="s">
        <v>5634</v>
      </c>
      <c r="K40">
        <v>15000000</v>
      </c>
      <c r="L40">
        <v>16200000</v>
      </c>
      <c r="M40" t="s">
        <v>4175</v>
      </c>
      <c r="N40" t="s">
        <v>4213</v>
      </c>
      <c r="O40">
        <v>80.5</v>
      </c>
      <c r="P40" t="s">
        <v>6674</v>
      </c>
    </row>
    <row r="41" spans="1:16" x14ac:dyDescent="0.3">
      <c r="A41" t="s">
        <v>5434</v>
      </c>
      <c r="B41">
        <v>2023</v>
      </c>
      <c r="C41" t="s">
        <v>62</v>
      </c>
      <c r="D41" t="s">
        <v>4434</v>
      </c>
      <c r="E41" t="s">
        <v>5665</v>
      </c>
      <c r="F41" t="s">
        <v>43</v>
      </c>
      <c r="G41">
        <v>79079</v>
      </c>
      <c r="H41" t="s">
        <v>4180</v>
      </c>
      <c r="I41">
        <v>23700000</v>
      </c>
      <c r="J41" t="s">
        <v>5634</v>
      </c>
      <c r="K41">
        <v>22900000</v>
      </c>
      <c r="L41">
        <v>24600000</v>
      </c>
      <c r="M41">
        <v>9</v>
      </c>
      <c r="N41" t="s">
        <v>4236</v>
      </c>
      <c r="O41">
        <v>71.599999999999994</v>
      </c>
      <c r="P41" t="s">
        <v>6854</v>
      </c>
    </row>
    <row r="42" spans="1:16" x14ac:dyDescent="0.3">
      <c r="A42" t="s">
        <v>289</v>
      </c>
      <c r="B42">
        <v>2023</v>
      </c>
      <c r="C42" t="s">
        <v>62</v>
      </c>
      <c r="D42" t="s">
        <v>4292</v>
      </c>
      <c r="E42" t="s">
        <v>4811</v>
      </c>
      <c r="F42" t="s">
        <v>143</v>
      </c>
      <c r="G42">
        <v>13500</v>
      </c>
      <c r="H42" t="s">
        <v>4180</v>
      </c>
      <c r="I42">
        <v>16500000</v>
      </c>
      <c r="J42" t="s">
        <v>5634</v>
      </c>
      <c r="K42">
        <v>16000000</v>
      </c>
      <c r="L42">
        <v>17100000</v>
      </c>
      <c r="M42">
        <v>31</v>
      </c>
      <c r="N42" t="s">
        <v>4272</v>
      </c>
      <c r="O42">
        <v>71.5</v>
      </c>
      <c r="P42" t="s">
        <v>6831</v>
      </c>
    </row>
    <row r="43" spans="1:16" x14ac:dyDescent="0.3">
      <c r="A43" t="s">
        <v>269</v>
      </c>
      <c r="B43">
        <v>2023</v>
      </c>
      <c r="C43" t="s">
        <v>137</v>
      </c>
      <c r="D43" t="s">
        <v>4692</v>
      </c>
      <c r="E43" t="s">
        <v>4693</v>
      </c>
      <c r="F43" t="s">
        <v>143</v>
      </c>
      <c r="G43">
        <v>31000</v>
      </c>
      <c r="H43" t="s">
        <v>4180</v>
      </c>
      <c r="I43">
        <v>16000000</v>
      </c>
      <c r="J43" t="s">
        <v>5634</v>
      </c>
      <c r="K43">
        <v>15400000</v>
      </c>
      <c r="L43">
        <v>16700000</v>
      </c>
      <c r="M43">
        <v>8</v>
      </c>
      <c r="N43" t="s">
        <v>4213</v>
      </c>
      <c r="O43">
        <v>87.3</v>
      </c>
      <c r="P43" t="s">
        <v>6669</v>
      </c>
    </row>
    <row r="44" spans="1:16" x14ac:dyDescent="0.3">
      <c r="A44" t="s">
        <v>407</v>
      </c>
      <c r="B44">
        <v>2023</v>
      </c>
      <c r="C44" t="s">
        <v>36</v>
      </c>
      <c r="D44" t="s">
        <v>4178</v>
      </c>
      <c r="E44" t="s">
        <v>4179</v>
      </c>
      <c r="F44" t="s">
        <v>173</v>
      </c>
      <c r="G44">
        <v>12500</v>
      </c>
      <c r="H44" t="s">
        <v>4180</v>
      </c>
      <c r="I44">
        <v>14700000</v>
      </c>
      <c r="J44" t="s">
        <v>5634</v>
      </c>
      <c r="K44">
        <v>14200000</v>
      </c>
      <c r="L44">
        <v>15200000</v>
      </c>
      <c r="M44">
        <v>26</v>
      </c>
      <c r="N44" t="s">
        <v>4192</v>
      </c>
      <c r="O44">
        <v>73.5</v>
      </c>
      <c r="P44" t="s">
        <v>6844</v>
      </c>
    </row>
    <row r="45" spans="1:16" x14ac:dyDescent="0.3">
      <c r="A45" t="s">
        <v>139</v>
      </c>
      <c r="B45">
        <v>2023</v>
      </c>
      <c r="C45" t="s">
        <v>62</v>
      </c>
      <c r="D45" t="s">
        <v>4446</v>
      </c>
      <c r="E45" t="s">
        <v>5638</v>
      </c>
      <c r="F45" t="s">
        <v>43</v>
      </c>
      <c r="G45">
        <v>50900</v>
      </c>
      <c r="H45" t="s">
        <v>4180</v>
      </c>
      <c r="I45">
        <v>16900000</v>
      </c>
      <c r="J45" t="s">
        <v>5634</v>
      </c>
      <c r="K45">
        <v>16200000</v>
      </c>
      <c r="L45">
        <v>17500000</v>
      </c>
      <c r="M45">
        <v>28</v>
      </c>
      <c r="N45" t="s">
        <v>4257</v>
      </c>
      <c r="O45">
        <v>71.599999999999994</v>
      </c>
      <c r="P45" t="s">
        <v>6664</v>
      </c>
    </row>
    <row r="46" spans="1:16" x14ac:dyDescent="0.3">
      <c r="A46" t="s">
        <v>241</v>
      </c>
      <c r="B46">
        <v>2025</v>
      </c>
      <c r="C46" t="s">
        <v>24</v>
      </c>
      <c r="D46" t="s">
        <v>4405</v>
      </c>
      <c r="E46" t="s">
        <v>5642</v>
      </c>
      <c r="F46" t="s">
        <v>4172</v>
      </c>
      <c r="G46">
        <v>34500</v>
      </c>
      <c r="H46" t="s">
        <v>4180</v>
      </c>
      <c r="I46">
        <v>26400000</v>
      </c>
      <c r="J46" t="s">
        <v>5634</v>
      </c>
      <c r="K46">
        <v>25400000</v>
      </c>
      <c r="L46">
        <v>27400000</v>
      </c>
      <c r="M46">
        <v>2</v>
      </c>
      <c r="N46" t="s">
        <v>4734</v>
      </c>
      <c r="O46">
        <v>76</v>
      </c>
      <c r="P46" t="s">
        <v>6666</v>
      </c>
    </row>
    <row r="47" spans="1:16" x14ac:dyDescent="0.3">
      <c r="A47" t="s">
        <v>4029</v>
      </c>
      <c r="B47">
        <v>2024</v>
      </c>
      <c r="C47" t="s">
        <v>4184</v>
      </c>
      <c r="D47" t="s">
        <v>4365</v>
      </c>
      <c r="E47" t="s">
        <v>4708</v>
      </c>
      <c r="F47" t="s">
        <v>173</v>
      </c>
      <c r="G47">
        <v>51000</v>
      </c>
      <c r="H47" t="s">
        <v>4180</v>
      </c>
      <c r="I47">
        <v>8600000</v>
      </c>
      <c r="J47" t="s">
        <v>5634</v>
      </c>
      <c r="K47">
        <v>8300000</v>
      </c>
      <c r="L47">
        <v>8900000</v>
      </c>
      <c r="M47">
        <v>21</v>
      </c>
      <c r="N47" t="s">
        <v>4552</v>
      </c>
      <c r="O47">
        <v>87.8</v>
      </c>
      <c r="P47" t="s">
        <v>6852</v>
      </c>
    </row>
    <row r="48" spans="1:16" x14ac:dyDescent="0.3">
      <c r="A48" t="s">
        <v>5255</v>
      </c>
      <c r="B48">
        <v>2024</v>
      </c>
      <c r="C48" t="s">
        <v>4184</v>
      </c>
      <c r="D48" t="s">
        <v>5169</v>
      </c>
      <c r="E48" t="s">
        <v>5170</v>
      </c>
      <c r="F48" t="s">
        <v>143</v>
      </c>
      <c r="G48">
        <v>91424</v>
      </c>
      <c r="H48" t="s">
        <v>4180</v>
      </c>
      <c r="I48">
        <v>12300000</v>
      </c>
      <c r="J48" t="s">
        <v>5634</v>
      </c>
      <c r="K48">
        <v>11900000</v>
      </c>
      <c r="L48">
        <v>12700000</v>
      </c>
      <c r="M48" t="s">
        <v>4175</v>
      </c>
      <c r="N48" t="s">
        <v>4649</v>
      </c>
      <c r="O48">
        <v>94.7</v>
      </c>
      <c r="P48" t="s">
        <v>6857</v>
      </c>
    </row>
    <row r="49" spans="1:16" x14ac:dyDescent="0.3">
      <c r="A49" t="s">
        <v>102</v>
      </c>
      <c r="B49">
        <v>2024</v>
      </c>
      <c r="C49" t="s">
        <v>24</v>
      </c>
      <c r="D49" t="s">
        <v>4369</v>
      </c>
      <c r="E49" t="s">
        <v>5717</v>
      </c>
      <c r="F49" t="s">
        <v>43</v>
      </c>
      <c r="G49">
        <v>15400</v>
      </c>
      <c r="H49" t="s">
        <v>4180</v>
      </c>
      <c r="I49">
        <v>43400000</v>
      </c>
      <c r="J49" t="s">
        <v>5634</v>
      </c>
      <c r="K49">
        <v>41900000</v>
      </c>
      <c r="L49">
        <v>44900000</v>
      </c>
      <c r="M49">
        <v>19</v>
      </c>
      <c r="N49" t="s">
        <v>5718</v>
      </c>
      <c r="O49">
        <v>70.7</v>
      </c>
      <c r="P49" t="s">
        <v>6826</v>
      </c>
    </row>
    <row r="50" spans="1:16" x14ac:dyDescent="0.3">
      <c r="A50" t="s">
        <v>102</v>
      </c>
      <c r="B50">
        <v>2024</v>
      </c>
      <c r="C50" t="s">
        <v>24</v>
      </c>
      <c r="D50" t="s">
        <v>4369</v>
      </c>
      <c r="E50" t="s">
        <v>5717</v>
      </c>
      <c r="F50" t="s">
        <v>43</v>
      </c>
      <c r="G50">
        <v>15400</v>
      </c>
      <c r="H50" t="s">
        <v>4180</v>
      </c>
      <c r="I50">
        <v>43400000</v>
      </c>
      <c r="J50" t="s">
        <v>5634</v>
      </c>
      <c r="K50">
        <v>41900000</v>
      </c>
      <c r="L50">
        <v>44900000</v>
      </c>
      <c r="M50">
        <v>19</v>
      </c>
      <c r="N50" t="s">
        <v>5718</v>
      </c>
      <c r="O50">
        <v>70.7</v>
      </c>
      <c r="P50" t="s">
        <v>6915</v>
      </c>
    </row>
    <row r="51" spans="1:16" x14ac:dyDescent="0.3">
      <c r="A51" t="s">
        <v>300</v>
      </c>
      <c r="B51">
        <v>2024</v>
      </c>
      <c r="C51" t="s">
        <v>24</v>
      </c>
      <c r="D51" t="s">
        <v>4658</v>
      </c>
      <c r="E51" t="s">
        <v>4659</v>
      </c>
      <c r="F51" t="s">
        <v>43</v>
      </c>
      <c r="G51">
        <v>5000</v>
      </c>
      <c r="H51" t="s">
        <v>4180</v>
      </c>
      <c r="I51">
        <v>26100000</v>
      </c>
      <c r="J51" t="s">
        <v>5634</v>
      </c>
      <c r="K51">
        <v>25000000</v>
      </c>
      <c r="L51">
        <v>27200000</v>
      </c>
      <c r="M51">
        <v>6</v>
      </c>
      <c r="N51" t="s">
        <v>4257</v>
      </c>
      <c r="O51">
        <v>78.2</v>
      </c>
      <c r="P51" t="s">
        <v>6672</v>
      </c>
    </row>
    <row r="52" spans="1:16" x14ac:dyDescent="0.3">
      <c r="A52" t="s">
        <v>422</v>
      </c>
      <c r="B52">
        <v>2024</v>
      </c>
      <c r="C52" t="s">
        <v>4031</v>
      </c>
      <c r="D52" t="s">
        <v>5019</v>
      </c>
      <c r="E52" t="s">
        <v>5652</v>
      </c>
      <c r="F52" t="s">
        <v>173</v>
      </c>
      <c r="G52">
        <v>16427</v>
      </c>
      <c r="H52" t="s">
        <v>4180</v>
      </c>
      <c r="I52">
        <v>12300000</v>
      </c>
      <c r="J52" t="s">
        <v>5634</v>
      </c>
      <c r="K52">
        <v>11800000</v>
      </c>
      <c r="L52">
        <v>12700000</v>
      </c>
      <c r="M52">
        <v>7</v>
      </c>
      <c r="N52" t="s">
        <v>4382</v>
      </c>
      <c r="O52">
        <v>91.2</v>
      </c>
      <c r="P52" t="s">
        <v>6678</v>
      </c>
    </row>
    <row r="53" spans="1:16" x14ac:dyDescent="0.3">
      <c r="A53" t="s">
        <v>4794</v>
      </c>
      <c r="B53">
        <v>2024</v>
      </c>
      <c r="C53" t="s">
        <v>154</v>
      </c>
      <c r="D53" t="s">
        <v>4395</v>
      </c>
      <c r="E53" t="s">
        <v>4795</v>
      </c>
      <c r="F53" t="s">
        <v>43</v>
      </c>
      <c r="G53">
        <v>21500</v>
      </c>
      <c r="H53" t="s">
        <v>4180</v>
      </c>
      <c r="I53">
        <v>43000000</v>
      </c>
      <c r="J53" t="s">
        <v>5634</v>
      </c>
      <c r="K53">
        <v>41500000</v>
      </c>
      <c r="L53">
        <v>44500000</v>
      </c>
      <c r="M53">
        <v>2</v>
      </c>
      <c r="N53" t="s">
        <v>5723</v>
      </c>
      <c r="O53">
        <v>86</v>
      </c>
      <c r="P53" t="s">
        <v>6836</v>
      </c>
    </row>
    <row r="54" spans="1:16" x14ac:dyDescent="0.3">
      <c r="A54" t="s">
        <v>335</v>
      </c>
      <c r="B54">
        <v>2024</v>
      </c>
      <c r="C54" t="s">
        <v>62</v>
      </c>
      <c r="D54" t="s">
        <v>4292</v>
      </c>
      <c r="E54" t="s">
        <v>4811</v>
      </c>
      <c r="F54" t="s">
        <v>60</v>
      </c>
      <c r="G54">
        <v>273</v>
      </c>
      <c r="H54" t="s">
        <v>4180</v>
      </c>
      <c r="I54">
        <v>17900000</v>
      </c>
      <c r="J54" t="s">
        <v>5634</v>
      </c>
      <c r="K54">
        <v>17300000</v>
      </c>
      <c r="L54">
        <v>18600000</v>
      </c>
      <c r="M54">
        <v>28</v>
      </c>
      <c r="N54" t="s">
        <v>4290</v>
      </c>
      <c r="O54">
        <v>76.3</v>
      </c>
      <c r="P54" t="s">
        <v>6679</v>
      </c>
    </row>
    <row r="55" spans="1:16" x14ac:dyDescent="0.3">
      <c r="A55" t="s">
        <v>414</v>
      </c>
      <c r="B55">
        <v>2024</v>
      </c>
      <c r="C55" t="s">
        <v>62</v>
      </c>
      <c r="D55">
        <v>3008</v>
      </c>
      <c r="E55" t="s">
        <v>5734</v>
      </c>
      <c r="F55" t="s">
        <v>143</v>
      </c>
      <c r="G55">
        <v>14989</v>
      </c>
      <c r="H55" t="s">
        <v>4180</v>
      </c>
      <c r="I55">
        <v>25800000</v>
      </c>
      <c r="J55" t="s">
        <v>5634</v>
      </c>
      <c r="K55">
        <v>24900000</v>
      </c>
      <c r="L55">
        <v>26700000</v>
      </c>
      <c r="M55">
        <v>6</v>
      </c>
      <c r="N55" t="s">
        <v>5644</v>
      </c>
      <c r="O55">
        <v>82.6</v>
      </c>
      <c r="P55" t="s">
        <v>6850</v>
      </c>
    </row>
    <row r="56" spans="1:16" x14ac:dyDescent="0.3">
      <c r="A56" t="s">
        <v>287</v>
      </c>
      <c r="B56">
        <v>2024</v>
      </c>
      <c r="C56" t="s">
        <v>4269</v>
      </c>
      <c r="D56" t="s">
        <v>4270</v>
      </c>
      <c r="E56" t="s">
        <v>5733</v>
      </c>
      <c r="F56" t="s">
        <v>43</v>
      </c>
      <c r="G56">
        <v>23276</v>
      </c>
      <c r="H56" t="s">
        <v>4180</v>
      </c>
      <c r="I56">
        <v>14700000</v>
      </c>
      <c r="J56" t="s">
        <v>5634</v>
      </c>
      <c r="K56">
        <v>14100000</v>
      </c>
      <c r="L56">
        <v>15200000</v>
      </c>
      <c r="M56">
        <v>20</v>
      </c>
      <c r="N56" t="s">
        <v>4236</v>
      </c>
      <c r="O56">
        <v>91.9</v>
      </c>
      <c r="P56" t="s">
        <v>6848</v>
      </c>
    </row>
    <row r="57" spans="1:16" x14ac:dyDescent="0.3">
      <c r="A57" t="s">
        <v>44</v>
      </c>
      <c r="B57">
        <v>2025</v>
      </c>
      <c r="C57" t="s">
        <v>45</v>
      </c>
      <c r="D57" t="s">
        <v>4886</v>
      </c>
      <c r="E57" t="s">
        <v>4887</v>
      </c>
      <c r="F57" t="s">
        <v>43</v>
      </c>
      <c r="G57">
        <v>16000</v>
      </c>
      <c r="H57" t="s">
        <v>4180</v>
      </c>
      <c r="I57">
        <v>21500000</v>
      </c>
      <c r="J57" t="s">
        <v>5634</v>
      </c>
      <c r="K57">
        <v>20700000</v>
      </c>
      <c r="L57">
        <v>22200000</v>
      </c>
      <c r="M57">
        <v>4</v>
      </c>
      <c r="N57" t="s">
        <v>4192</v>
      </c>
      <c r="O57">
        <v>86.1</v>
      </c>
      <c r="P57" t="s">
        <v>6681</v>
      </c>
    </row>
    <row r="58" spans="1:16" x14ac:dyDescent="0.3">
      <c r="A58" t="s">
        <v>406</v>
      </c>
      <c r="B58">
        <v>2024</v>
      </c>
      <c r="C58" t="s">
        <v>3991</v>
      </c>
      <c r="D58" t="s">
        <v>4630</v>
      </c>
      <c r="E58" t="s">
        <v>5027</v>
      </c>
      <c r="F58" t="s">
        <v>43</v>
      </c>
      <c r="G58">
        <v>8941</v>
      </c>
      <c r="H58" t="s">
        <v>4180</v>
      </c>
      <c r="I58">
        <v>12000000</v>
      </c>
      <c r="J58" t="s">
        <v>5634</v>
      </c>
      <c r="K58">
        <v>11600000</v>
      </c>
      <c r="L58">
        <v>12400000</v>
      </c>
      <c r="M58">
        <v>2</v>
      </c>
      <c r="N58" t="s">
        <v>4257</v>
      </c>
      <c r="O58">
        <v>86.4</v>
      </c>
      <c r="P58" t="s">
        <v>6855</v>
      </c>
    </row>
    <row r="59" spans="1:16" x14ac:dyDescent="0.3">
      <c r="A59" t="s">
        <v>97</v>
      </c>
      <c r="B59">
        <v>2025</v>
      </c>
      <c r="C59" t="s">
        <v>3981</v>
      </c>
      <c r="D59" t="s">
        <v>5646</v>
      </c>
      <c r="E59" t="s">
        <v>5647</v>
      </c>
      <c r="F59" t="s">
        <v>4172</v>
      </c>
      <c r="G59">
        <v>14676</v>
      </c>
      <c r="H59" t="s">
        <v>4180</v>
      </c>
      <c r="I59">
        <v>12700000</v>
      </c>
      <c r="J59" t="s">
        <v>5634</v>
      </c>
      <c r="K59">
        <v>12300000</v>
      </c>
      <c r="L59">
        <v>13100000</v>
      </c>
      <c r="M59" t="s">
        <v>4175</v>
      </c>
      <c r="N59" t="s">
        <v>4223</v>
      </c>
      <c r="O59">
        <v>89.1</v>
      </c>
      <c r="P59" t="s">
        <v>6671</v>
      </c>
    </row>
    <row r="60" spans="1:16" x14ac:dyDescent="0.3">
      <c r="A60" t="s">
        <v>69</v>
      </c>
      <c r="B60">
        <v>2025</v>
      </c>
      <c r="C60" t="s">
        <v>62</v>
      </c>
      <c r="D60" t="s">
        <v>4250</v>
      </c>
      <c r="E60" t="s">
        <v>4358</v>
      </c>
      <c r="F60" t="s">
        <v>143</v>
      </c>
      <c r="G60">
        <v>5800</v>
      </c>
      <c r="H60" t="s">
        <v>4180</v>
      </c>
      <c r="I60">
        <v>22900000</v>
      </c>
      <c r="J60" t="s">
        <v>5634</v>
      </c>
      <c r="K60">
        <v>22100000</v>
      </c>
      <c r="L60">
        <v>23600000</v>
      </c>
      <c r="M60">
        <v>7</v>
      </c>
      <c r="N60" t="s">
        <v>4200</v>
      </c>
      <c r="O60">
        <v>81.900000000000006</v>
      </c>
      <c r="P60" t="s">
        <v>6668</v>
      </c>
    </row>
    <row r="61" spans="1:16" x14ac:dyDescent="0.3">
      <c r="A61" t="s">
        <v>29</v>
      </c>
      <c r="B61">
        <v>2025</v>
      </c>
      <c r="C61" t="s">
        <v>24</v>
      </c>
      <c r="D61" t="s">
        <v>5639</v>
      </c>
      <c r="E61" t="s">
        <v>5640</v>
      </c>
      <c r="F61" t="s">
        <v>4172</v>
      </c>
      <c r="G61">
        <v>9918</v>
      </c>
      <c r="H61" t="s">
        <v>4180</v>
      </c>
      <c r="I61">
        <v>49700000</v>
      </c>
      <c r="J61" t="s">
        <v>5634</v>
      </c>
      <c r="K61">
        <v>48000000</v>
      </c>
      <c r="L61">
        <v>51000000</v>
      </c>
      <c r="M61">
        <v>2</v>
      </c>
      <c r="N61" t="s">
        <v>5641</v>
      </c>
      <c r="O61">
        <v>82</v>
      </c>
      <c r="P61" t="s">
        <v>6665</v>
      </c>
    </row>
    <row r="62" spans="1:16" x14ac:dyDescent="0.3">
      <c r="A62" t="s">
        <v>5645</v>
      </c>
      <c r="B62">
        <v>2025</v>
      </c>
      <c r="C62" t="s">
        <v>62</v>
      </c>
      <c r="D62" t="s">
        <v>4232</v>
      </c>
      <c r="E62" t="s">
        <v>4233</v>
      </c>
      <c r="F62" t="s">
        <v>4172</v>
      </c>
      <c r="G62">
        <v>10000</v>
      </c>
      <c r="H62" t="s">
        <v>4180</v>
      </c>
      <c r="I62">
        <v>12600000</v>
      </c>
      <c r="J62" t="s">
        <v>5634</v>
      </c>
      <c r="K62">
        <v>12100000</v>
      </c>
      <c r="L62">
        <v>13000000</v>
      </c>
      <c r="M62">
        <v>25</v>
      </c>
      <c r="N62" t="s">
        <v>4219</v>
      </c>
      <c r="O62">
        <v>81.3</v>
      </c>
      <c r="P62" t="s">
        <v>6670</v>
      </c>
    </row>
    <row r="63" spans="1:16" x14ac:dyDescent="0.3">
      <c r="A63" t="s">
        <v>5649</v>
      </c>
      <c r="B63">
        <v>2025</v>
      </c>
      <c r="C63" t="s">
        <v>62</v>
      </c>
      <c r="D63" t="s">
        <v>5650</v>
      </c>
      <c r="E63" t="s">
        <v>5651</v>
      </c>
      <c r="F63" t="s">
        <v>4172</v>
      </c>
      <c r="G63">
        <v>10000</v>
      </c>
      <c r="H63" t="s">
        <v>4180</v>
      </c>
      <c r="I63">
        <v>20500000</v>
      </c>
      <c r="J63" t="s">
        <v>5634</v>
      </c>
      <c r="K63">
        <v>19700000</v>
      </c>
      <c r="L63">
        <v>21200000</v>
      </c>
      <c r="M63">
        <v>2</v>
      </c>
      <c r="N63" t="s">
        <v>4192</v>
      </c>
      <c r="O63">
        <v>92</v>
      </c>
      <c r="P63" t="s">
        <v>6675</v>
      </c>
    </row>
    <row r="64" spans="1:16" x14ac:dyDescent="0.3">
      <c r="A64" t="s">
        <v>256</v>
      </c>
      <c r="B64">
        <v>2025</v>
      </c>
      <c r="C64" t="s">
        <v>62</v>
      </c>
      <c r="D64" t="s">
        <v>4390</v>
      </c>
      <c r="E64" t="s">
        <v>4682</v>
      </c>
      <c r="F64" t="s">
        <v>4172</v>
      </c>
      <c r="G64">
        <v>4687</v>
      </c>
      <c r="H64" t="s">
        <v>4180</v>
      </c>
      <c r="I64">
        <v>23900000</v>
      </c>
      <c r="J64" t="s">
        <v>5634</v>
      </c>
      <c r="K64">
        <v>23100000</v>
      </c>
      <c r="L64">
        <v>24700000</v>
      </c>
      <c r="M64">
        <v>11</v>
      </c>
      <c r="N64" t="s">
        <v>4965</v>
      </c>
      <c r="O64">
        <v>86.4</v>
      </c>
      <c r="P64" t="s">
        <v>6663</v>
      </c>
    </row>
    <row r="65" spans="1:16" x14ac:dyDescent="0.3">
      <c r="A65" t="s">
        <v>4112</v>
      </c>
      <c r="B65">
        <v>2025</v>
      </c>
      <c r="C65" t="s">
        <v>62</v>
      </c>
      <c r="D65" t="s">
        <v>4232</v>
      </c>
      <c r="E65" t="s">
        <v>4247</v>
      </c>
      <c r="F65" t="s">
        <v>4172</v>
      </c>
      <c r="G65">
        <v>5300</v>
      </c>
      <c r="H65" t="s">
        <v>4180</v>
      </c>
      <c r="I65">
        <v>19000000</v>
      </c>
      <c r="J65" t="s">
        <v>5634</v>
      </c>
      <c r="K65">
        <v>18400000</v>
      </c>
      <c r="L65">
        <v>19700000</v>
      </c>
      <c r="M65">
        <v>4</v>
      </c>
      <c r="N65" t="s">
        <v>4260</v>
      </c>
      <c r="O65">
        <v>88.4</v>
      </c>
      <c r="P65" t="s">
        <v>6839</v>
      </c>
    </row>
    <row r="66" spans="1:16" x14ac:dyDescent="0.3">
      <c r="A66" t="s">
        <v>5264</v>
      </c>
      <c r="B66">
        <v>2025</v>
      </c>
      <c r="C66" t="s">
        <v>24</v>
      </c>
      <c r="D66" t="s">
        <v>5728</v>
      </c>
      <c r="E66" t="s">
        <v>5729</v>
      </c>
      <c r="F66" t="s">
        <v>4172</v>
      </c>
      <c r="G66">
        <v>13430</v>
      </c>
      <c r="H66" t="s">
        <v>4180</v>
      </c>
      <c r="I66">
        <v>45800000</v>
      </c>
      <c r="J66" t="s">
        <v>5634</v>
      </c>
      <c r="K66">
        <v>44100000</v>
      </c>
      <c r="L66">
        <v>47400000</v>
      </c>
      <c r="M66">
        <v>13</v>
      </c>
      <c r="N66" t="s">
        <v>5730</v>
      </c>
      <c r="O66">
        <v>83.3</v>
      </c>
      <c r="P66" t="s">
        <v>6842</v>
      </c>
    </row>
    <row r="67" spans="1:16" x14ac:dyDescent="0.3">
      <c r="A67" t="s">
        <v>179</v>
      </c>
      <c r="B67">
        <v>2013</v>
      </c>
      <c r="C67" t="s">
        <v>154</v>
      </c>
      <c r="D67" t="s">
        <v>4395</v>
      </c>
      <c r="E67" t="s">
        <v>4396</v>
      </c>
      <c r="F67" t="s">
        <v>143</v>
      </c>
      <c r="G67">
        <v>160000</v>
      </c>
      <c r="H67" t="s">
        <v>4180</v>
      </c>
      <c r="I67">
        <v>11200000</v>
      </c>
      <c r="J67" t="s">
        <v>5655</v>
      </c>
      <c r="K67">
        <v>10700000</v>
      </c>
      <c r="L67">
        <v>11700000</v>
      </c>
      <c r="M67" t="s">
        <v>4175</v>
      </c>
      <c r="N67" t="s">
        <v>4260</v>
      </c>
      <c r="O67">
        <v>44.8</v>
      </c>
      <c r="P67" t="s">
        <v>6769</v>
      </c>
    </row>
    <row r="68" spans="1:16" x14ac:dyDescent="0.3">
      <c r="A68" t="s">
        <v>302</v>
      </c>
      <c r="B68">
        <v>2015</v>
      </c>
      <c r="C68" t="s">
        <v>182</v>
      </c>
      <c r="D68" t="s">
        <v>5693</v>
      </c>
      <c r="E68" t="s">
        <v>5694</v>
      </c>
      <c r="F68" t="s">
        <v>94</v>
      </c>
      <c r="G68">
        <v>169000</v>
      </c>
      <c r="H68" t="s">
        <v>4180</v>
      </c>
      <c r="I68">
        <v>8300000</v>
      </c>
      <c r="J68" t="s">
        <v>5655</v>
      </c>
      <c r="K68">
        <v>7940000</v>
      </c>
      <c r="L68">
        <v>8600000</v>
      </c>
      <c r="M68">
        <v>7</v>
      </c>
      <c r="N68" t="s">
        <v>4200</v>
      </c>
      <c r="O68">
        <v>51.9</v>
      </c>
      <c r="P68" t="s">
        <v>6734</v>
      </c>
    </row>
    <row r="69" spans="1:16" x14ac:dyDescent="0.3">
      <c r="A69" t="s">
        <v>5781</v>
      </c>
      <c r="B69">
        <v>2015</v>
      </c>
      <c r="C69" t="s">
        <v>4184</v>
      </c>
      <c r="D69" t="s">
        <v>4185</v>
      </c>
      <c r="E69" t="s">
        <v>5782</v>
      </c>
      <c r="F69" t="s">
        <v>43</v>
      </c>
      <c r="G69">
        <v>54000</v>
      </c>
      <c r="H69" t="s">
        <v>4180</v>
      </c>
      <c r="I69">
        <v>4670000</v>
      </c>
      <c r="J69" t="s">
        <v>5655</v>
      </c>
      <c r="K69">
        <v>4330000</v>
      </c>
      <c r="L69">
        <v>5020000</v>
      </c>
      <c r="M69">
        <v>14</v>
      </c>
      <c r="N69" t="s">
        <v>4552</v>
      </c>
      <c r="O69">
        <v>65.900000000000006</v>
      </c>
      <c r="P69" t="s">
        <v>6897</v>
      </c>
    </row>
    <row r="70" spans="1:16" x14ac:dyDescent="0.3">
      <c r="A70" t="s">
        <v>5768</v>
      </c>
      <c r="B70">
        <v>2015</v>
      </c>
      <c r="C70" t="s">
        <v>191</v>
      </c>
      <c r="D70" t="s">
        <v>5769</v>
      </c>
      <c r="E70" t="s">
        <v>5753</v>
      </c>
      <c r="F70" t="s">
        <v>143</v>
      </c>
      <c r="G70">
        <v>89000</v>
      </c>
      <c r="H70" t="s">
        <v>4180</v>
      </c>
      <c r="I70">
        <v>8200000</v>
      </c>
      <c r="J70" t="s">
        <v>5655</v>
      </c>
      <c r="K70">
        <v>7820000</v>
      </c>
      <c r="L70">
        <v>8700000</v>
      </c>
      <c r="M70">
        <v>8</v>
      </c>
      <c r="N70" t="s">
        <v>4192</v>
      </c>
      <c r="O70">
        <v>63.1</v>
      </c>
      <c r="P70" t="s">
        <v>6884</v>
      </c>
    </row>
    <row r="71" spans="1:16" x14ac:dyDescent="0.3">
      <c r="A71" t="s">
        <v>5754</v>
      </c>
      <c r="B71">
        <v>2017</v>
      </c>
      <c r="C71" t="s">
        <v>89</v>
      </c>
      <c r="D71" t="s">
        <v>5755</v>
      </c>
      <c r="E71" t="s">
        <v>5756</v>
      </c>
      <c r="F71" t="s">
        <v>161</v>
      </c>
      <c r="G71">
        <v>92800</v>
      </c>
      <c r="H71" t="s">
        <v>4180</v>
      </c>
      <c r="I71">
        <v>6600000</v>
      </c>
      <c r="J71" t="s">
        <v>5655</v>
      </c>
      <c r="K71">
        <v>6200000</v>
      </c>
      <c r="L71">
        <v>7010000</v>
      </c>
      <c r="M71" t="s">
        <v>4175</v>
      </c>
      <c r="N71" t="s">
        <v>4382</v>
      </c>
      <c r="O71">
        <v>44</v>
      </c>
      <c r="P71" t="s">
        <v>6872</v>
      </c>
    </row>
    <row r="72" spans="1:16" x14ac:dyDescent="0.3">
      <c r="A72" t="s">
        <v>223</v>
      </c>
      <c r="B72">
        <v>2017</v>
      </c>
      <c r="C72" t="s">
        <v>24</v>
      </c>
      <c r="D72" t="s">
        <v>4830</v>
      </c>
      <c r="E72" t="s">
        <v>4504</v>
      </c>
      <c r="F72" t="s">
        <v>94</v>
      </c>
      <c r="G72">
        <v>107300</v>
      </c>
      <c r="H72" t="s">
        <v>4180</v>
      </c>
      <c r="I72">
        <v>16300000</v>
      </c>
      <c r="J72" t="s">
        <v>5655</v>
      </c>
      <c r="K72">
        <v>15100000</v>
      </c>
      <c r="L72">
        <v>17600000</v>
      </c>
      <c r="M72">
        <v>4</v>
      </c>
      <c r="N72" t="s">
        <v>4425</v>
      </c>
      <c r="O72">
        <v>59.5</v>
      </c>
      <c r="P72" t="s">
        <v>6733</v>
      </c>
    </row>
    <row r="73" spans="1:16" x14ac:dyDescent="0.3">
      <c r="A73" t="s">
        <v>91</v>
      </c>
      <c r="B73">
        <v>2017</v>
      </c>
      <c r="C73" t="s">
        <v>92</v>
      </c>
      <c r="D73" t="s">
        <v>4384</v>
      </c>
      <c r="E73" t="s">
        <v>4385</v>
      </c>
      <c r="F73" t="s">
        <v>94</v>
      </c>
      <c r="G73">
        <v>75000</v>
      </c>
      <c r="H73" t="s">
        <v>4180</v>
      </c>
      <c r="I73">
        <v>9300000</v>
      </c>
      <c r="J73" t="s">
        <v>5655</v>
      </c>
      <c r="K73">
        <v>8600000</v>
      </c>
      <c r="L73">
        <v>10000000</v>
      </c>
      <c r="M73">
        <v>11</v>
      </c>
      <c r="N73" t="s">
        <v>4226</v>
      </c>
      <c r="O73">
        <v>58.7</v>
      </c>
      <c r="P73" t="s">
        <v>6773</v>
      </c>
    </row>
    <row r="74" spans="1:16" x14ac:dyDescent="0.3">
      <c r="A74" t="s">
        <v>254</v>
      </c>
      <c r="B74">
        <v>2018</v>
      </c>
      <c r="C74" t="s">
        <v>62</v>
      </c>
      <c r="D74">
        <v>3008</v>
      </c>
      <c r="E74" t="s">
        <v>4375</v>
      </c>
      <c r="F74" t="s">
        <v>143</v>
      </c>
      <c r="G74">
        <v>120000</v>
      </c>
      <c r="H74" t="s">
        <v>4180</v>
      </c>
      <c r="I74">
        <v>12200000</v>
      </c>
      <c r="J74" t="s">
        <v>5655</v>
      </c>
      <c r="K74">
        <v>11500000</v>
      </c>
      <c r="L74">
        <v>12800000</v>
      </c>
      <c r="M74">
        <v>16</v>
      </c>
      <c r="N74" t="s">
        <v>4223</v>
      </c>
      <c r="O74">
        <v>68.599999999999994</v>
      </c>
      <c r="P74" t="s">
        <v>6776</v>
      </c>
    </row>
    <row r="75" spans="1:16" x14ac:dyDescent="0.3">
      <c r="A75" t="s">
        <v>245</v>
      </c>
      <c r="B75">
        <v>2018</v>
      </c>
      <c r="C75" t="s">
        <v>62</v>
      </c>
      <c r="D75">
        <v>3008</v>
      </c>
      <c r="E75" t="s">
        <v>5761</v>
      </c>
      <c r="F75" t="s">
        <v>60</v>
      </c>
      <c r="G75">
        <v>96000</v>
      </c>
      <c r="H75" t="s">
        <v>4180</v>
      </c>
      <c r="I75">
        <v>12000000</v>
      </c>
      <c r="J75" t="s">
        <v>5655</v>
      </c>
      <c r="K75">
        <v>11400000</v>
      </c>
      <c r="L75">
        <v>12600000</v>
      </c>
      <c r="M75">
        <v>9</v>
      </c>
      <c r="N75" t="s">
        <v>4226</v>
      </c>
      <c r="O75">
        <v>75</v>
      </c>
      <c r="P75" t="s">
        <v>6876</v>
      </c>
    </row>
    <row r="76" spans="1:16" x14ac:dyDescent="0.3">
      <c r="A76" t="s">
        <v>21</v>
      </c>
      <c r="B76">
        <v>2018</v>
      </c>
      <c r="C76" t="s">
        <v>24</v>
      </c>
      <c r="D76" t="s">
        <v>4369</v>
      </c>
      <c r="E76" t="s">
        <v>4370</v>
      </c>
      <c r="F76" t="s">
        <v>43</v>
      </c>
      <c r="G76">
        <v>65000</v>
      </c>
      <c r="H76" t="s">
        <v>4180</v>
      </c>
      <c r="I76">
        <v>22100000</v>
      </c>
      <c r="J76" t="s">
        <v>5655</v>
      </c>
      <c r="K76">
        <v>21400000</v>
      </c>
      <c r="L76">
        <v>22900000</v>
      </c>
      <c r="M76">
        <v>3</v>
      </c>
      <c r="N76" t="s">
        <v>4257</v>
      </c>
      <c r="O76">
        <v>84.5</v>
      </c>
      <c r="P76" t="s">
        <v>6698</v>
      </c>
    </row>
    <row r="77" spans="1:16" x14ac:dyDescent="0.3">
      <c r="A77" t="s">
        <v>411</v>
      </c>
      <c r="B77">
        <v>2018</v>
      </c>
      <c r="C77" t="s">
        <v>166</v>
      </c>
      <c r="D77" t="s">
        <v>4696</v>
      </c>
      <c r="E77" t="s">
        <v>5758</v>
      </c>
      <c r="F77" t="s">
        <v>143</v>
      </c>
      <c r="G77">
        <v>56000</v>
      </c>
      <c r="H77" t="s">
        <v>4180</v>
      </c>
      <c r="I77">
        <v>11200000</v>
      </c>
      <c r="J77" t="s">
        <v>5655</v>
      </c>
      <c r="K77">
        <v>10900000</v>
      </c>
      <c r="L77">
        <v>11600000</v>
      </c>
      <c r="M77">
        <v>6</v>
      </c>
      <c r="N77" t="s">
        <v>4402</v>
      </c>
      <c r="O77">
        <v>95</v>
      </c>
      <c r="P77" t="s">
        <v>6874</v>
      </c>
    </row>
    <row r="78" spans="1:16" x14ac:dyDescent="0.3">
      <c r="A78" t="s">
        <v>5269</v>
      </c>
      <c r="B78">
        <v>2018</v>
      </c>
      <c r="C78" t="s">
        <v>85</v>
      </c>
      <c r="D78" t="s">
        <v>5771</v>
      </c>
      <c r="E78" t="s">
        <v>5772</v>
      </c>
      <c r="F78" t="s">
        <v>43</v>
      </c>
      <c r="G78">
        <v>82000</v>
      </c>
      <c r="H78" t="s">
        <v>4180</v>
      </c>
      <c r="I78">
        <v>8300000</v>
      </c>
      <c r="J78" t="s">
        <v>5655</v>
      </c>
      <c r="K78">
        <v>7960000</v>
      </c>
      <c r="L78">
        <v>8700000</v>
      </c>
      <c r="M78" t="s">
        <v>4175</v>
      </c>
      <c r="N78" t="s">
        <v>4583</v>
      </c>
      <c r="O78">
        <v>83</v>
      </c>
      <c r="P78" t="s">
        <v>6887</v>
      </c>
    </row>
    <row r="79" spans="1:16" x14ac:dyDescent="0.3">
      <c r="A79" t="s">
        <v>103</v>
      </c>
      <c r="B79">
        <v>2019</v>
      </c>
      <c r="C79" t="s">
        <v>36</v>
      </c>
      <c r="D79" t="s">
        <v>4427</v>
      </c>
      <c r="E79" t="s">
        <v>4428</v>
      </c>
      <c r="F79" t="s">
        <v>173</v>
      </c>
      <c r="G79">
        <v>67000</v>
      </c>
      <c r="H79" t="s">
        <v>4180</v>
      </c>
      <c r="I79">
        <v>7050000</v>
      </c>
      <c r="J79" t="s">
        <v>5655</v>
      </c>
      <c r="K79">
        <v>6730000</v>
      </c>
      <c r="L79">
        <v>7370000</v>
      </c>
      <c r="M79">
        <v>9</v>
      </c>
      <c r="N79" t="s">
        <v>4583</v>
      </c>
      <c r="O79">
        <v>90.5</v>
      </c>
      <c r="P79" t="s">
        <v>6757</v>
      </c>
    </row>
    <row r="80" spans="1:16" x14ac:dyDescent="0.3">
      <c r="A80" t="s">
        <v>428</v>
      </c>
      <c r="B80">
        <v>2020</v>
      </c>
      <c r="C80" t="s">
        <v>4184</v>
      </c>
      <c r="D80" t="s">
        <v>4377</v>
      </c>
      <c r="E80" t="s">
        <v>4378</v>
      </c>
      <c r="F80" t="s">
        <v>43</v>
      </c>
      <c r="G80">
        <v>101000</v>
      </c>
      <c r="H80" t="s">
        <v>4180</v>
      </c>
      <c r="I80">
        <v>18300000</v>
      </c>
      <c r="J80" t="s">
        <v>5655</v>
      </c>
      <c r="K80">
        <v>16900000</v>
      </c>
      <c r="L80">
        <v>19700000</v>
      </c>
      <c r="M80">
        <v>2</v>
      </c>
      <c r="N80" t="s">
        <v>5139</v>
      </c>
      <c r="O80">
        <v>73.2</v>
      </c>
      <c r="P80" t="s">
        <v>6775</v>
      </c>
    </row>
    <row r="81" spans="1:16" x14ac:dyDescent="0.3">
      <c r="A81" t="s">
        <v>2250</v>
      </c>
      <c r="B81">
        <v>2019</v>
      </c>
      <c r="C81" t="s">
        <v>191</v>
      </c>
      <c r="D81" t="s">
        <v>5011</v>
      </c>
      <c r="E81" t="s">
        <v>5753</v>
      </c>
      <c r="F81" t="s">
        <v>143</v>
      </c>
      <c r="G81">
        <v>54000</v>
      </c>
      <c r="H81" t="s">
        <v>4180</v>
      </c>
      <c r="I81">
        <v>11700000</v>
      </c>
      <c r="J81" t="s">
        <v>5655</v>
      </c>
      <c r="K81">
        <v>11200000</v>
      </c>
      <c r="L81">
        <v>12300000</v>
      </c>
      <c r="M81">
        <v>17</v>
      </c>
      <c r="N81" t="s">
        <v>4290</v>
      </c>
      <c r="O81">
        <v>95</v>
      </c>
      <c r="P81" t="s">
        <v>6871</v>
      </c>
    </row>
    <row r="82" spans="1:16" x14ac:dyDescent="0.3">
      <c r="A82" t="s">
        <v>5267</v>
      </c>
      <c r="B82">
        <v>2019</v>
      </c>
      <c r="C82" t="s">
        <v>137</v>
      </c>
      <c r="D82" t="s">
        <v>5766</v>
      </c>
      <c r="E82" t="s">
        <v>5767</v>
      </c>
      <c r="F82" t="s">
        <v>161</v>
      </c>
      <c r="G82">
        <v>96514</v>
      </c>
      <c r="H82" t="s">
        <v>4180</v>
      </c>
      <c r="I82">
        <v>12100000</v>
      </c>
      <c r="J82" t="s">
        <v>5655</v>
      </c>
      <c r="K82">
        <v>11700000</v>
      </c>
      <c r="L82">
        <v>12600000</v>
      </c>
      <c r="M82">
        <v>5</v>
      </c>
      <c r="N82" t="s">
        <v>4382</v>
      </c>
      <c r="O82">
        <v>85.3</v>
      </c>
      <c r="P82" t="s">
        <v>6882</v>
      </c>
    </row>
    <row r="83" spans="1:16" x14ac:dyDescent="0.3">
      <c r="A83" t="s">
        <v>66</v>
      </c>
      <c r="B83">
        <v>2019</v>
      </c>
      <c r="C83" t="s">
        <v>62</v>
      </c>
      <c r="D83">
        <v>3008</v>
      </c>
      <c r="E83" t="s">
        <v>4608</v>
      </c>
      <c r="F83" t="s">
        <v>143</v>
      </c>
      <c r="G83">
        <v>103000</v>
      </c>
      <c r="H83" t="s">
        <v>4180</v>
      </c>
      <c r="I83">
        <v>13200000</v>
      </c>
      <c r="J83" t="s">
        <v>5655</v>
      </c>
      <c r="K83">
        <v>12700000</v>
      </c>
      <c r="L83">
        <v>13700000</v>
      </c>
      <c r="M83">
        <v>11</v>
      </c>
      <c r="N83" t="s">
        <v>4219</v>
      </c>
      <c r="O83">
        <v>68.400000000000006</v>
      </c>
      <c r="P83" t="s">
        <v>6730</v>
      </c>
    </row>
    <row r="84" spans="1:16" x14ac:dyDescent="0.3">
      <c r="A84" t="s">
        <v>5714</v>
      </c>
      <c r="B84">
        <v>2019</v>
      </c>
      <c r="C84" t="s">
        <v>89</v>
      </c>
      <c r="D84" t="s">
        <v>4779</v>
      </c>
      <c r="E84" t="s">
        <v>5715</v>
      </c>
      <c r="F84" t="s">
        <v>43</v>
      </c>
      <c r="G84">
        <v>102000</v>
      </c>
      <c r="H84" t="s">
        <v>4180</v>
      </c>
      <c r="I84">
        <v>7780000</v>
      </c>
      <c r="J84" t="s">
        <v>5655</v>
      </c>
      <c r="K84">
        <v>7450000</v>
      </c>
      <c r="L84">
        <v>8100000</v>
      </c>
      <c r="M84">
        <v>2</v>
      </c>
      <c r="N84" t="s">
        <v>4200</v>
      </c>
      <c r="O84">
        <v>64.900000000000006</v>
      </c>
      <c r="P84" t="s">
        <v>6899</v>
      </c>
    </row>
    <row r="85" spans="1:16" x14ac:dyDescent="0.3">
      <c r="A85" t="s">
        <v>5262</v>
      </c>
      <c r="B85">
        <v>2019</v>
      </c>
      <c r="C85" t="s">
        <v>4097</v>
      </c>
      <c r="D85" t="s">
        <v>5759</v>
      </c>
      <c r="E85" t="s">
        <v>5760</v>
      </c>
      <c r="F85" t="s">
        <v>4636</v>
      </c>
      <c r="G85">
        <v>53000</v>
      </c>
      <c r="H85" t="s">
        <v>4180</v>
      </c>
      <c r="I85">
        <v>9400000</v>
      </c>
      <c r="J85" t="s">
        <v>5655</v>
      </c>
      <c r="K85">
        <v>9100000</v>
      </c>
      <c r="L85">
        <v>9700000</v>
      </c>
      <c r="M85">
        <v>9</v>
      </c>
      <c r="N85" t="s">
        <v>4248</v>
      </c>
      <c r="O85">
        <v>86.9</v>
      </c>
      <c r="P85" t="s">
        <v>6875</v>
      </c>
    </row>
    <row r="86" spans="1:16" x14ac:dyDescent="0.3">
      <c r="A86" t="s">
        <v>238</v>
      </c>
      <c r="B86">
        <v>2019</v>
      </c>
      <c r="C86" t="s">
        <v>137</v>
      </c>
      <c r="D86" t="s">
        <v>4591</v>
      </c>
      <c r="E86" t="s">
        <v>4750</v>
      </c>
      <c r="F86" t="s">
        <v>161</v>
      </c>
      <c r="G86">
        <v>93500</v>
      </c>
      <c r="H86" t="s">
        <v>4180</v>
      </c>
      <c r="I86">
        <v>9200000</v>
      </c>
      <c r="J86" t="s">
        <v>5655</v>
      </c>
      <c r="K86">
        <v>8900000</v>
      </c>
      <c r="L86">
        <v>9600000</v>
      </c>
      <c r="M86">
        <v>20</v>
      </c>
      <c r="N86" t="s">
        <v>4245</v>
      </c>
      <c r="O86">
        <v>92.1</v>
      </c>
      <c r="P86" t="s">
        <v>6742</v>
      </c>
    </row>
    <row r="87" spans="1:16" x14ac:dyDescent="0.3">
      <c r="A87" t="s">
        <v>253</v>
      </c>
      <c r="B87">
        <v>2019</v>
      </c>
      <c r="C87" t="s">
        <v>199</v>
      </c>
      <c r="D87" t="s">
        <v>4535</v>
      </c>
      <c r="E87" t="s">
        <v>4536</v>
      </c>
      <c r="F87" t="s">
        <v>143</v>
      </c>
      <c r="G87">
        <v>71615</v>
      </c>
      <c r="H87" t="s">
        <v>4180</v>
      </c>
      <c r="I87">
        <v>10700000</v>
      </c>
      <c r="J87" t="s">
        <v>5655</v>
      </c>
      <c r="K87">
        <v>10400000</v>
      </c>
      <c r="L87">
        <v>11000000</v>
      </c>
      <c r="M87" t="s">
        <v>4175</v>
      </c>
      <c r="N87" t="s">
        <v>4200</v>
      </c>
      <c r="O87">
        <v>86.7</v>
      </c>
      <c r="P87" t="s">
        <v>6735</v>
      </c>
    </row>
    <row r="88" spans="1:16" x14ac:dyDescent="0.3">
      <c r="A88" t="s">
        <v>318</v>
      </c>
      <c r="B88">
        <v>2020</v>
      </c>
      <c r="C88" t="s">
        <v>24</v>
      </c>
      <c r="D88" t="s">
        <v>4467</v>
      </c>
      <c r="E88" t="s">
        <v>4468</v>
      </c>
      <c r="F88" t="s">
        <v>43</v>
      </c>
      <c r="G88">
        <v>97261</v>
      </c>
      <c r="H88" t="s">
        <v>4180</v>
      </c>
      <c r="I88">
        <v>42400000</v>
      </c>
      <c r="J88" t="s">
        <v>5655</v>
      </c>
      <c r="K88">
        <v>40600000</v>
      </c>
      <c r="L88">
        <v>44200000</v>
      </c>
      <c r="M88">
        <v>23</v>
      </c>
      <c r="N88" t="s">
        <v>5667</v>
      </c>
      <c r="O88">
        <v>78.7</v>
      </c>
      <c r="P88" t="s">
        <v>6700</v>
      </c>
    </row>
    <row r="89" spans="1:16" x14ac:dyDescent="0.3">
      <c r="A89" t="s">
        <v>171</v>
      </c>
      <c r="B89">
        <v>2020</v>
      </c>
      <c r="C89" t="s">
        <v>89</v>
      </c>
      <c r="D89" t="s">
        <v>4423</v>
      </c>
      <c r="E89" t="s">
        <v>4424</v>
      </c>
      <c r="F89" t="s">
        <v>173</v>
      </c>
      <c r="G89">
        <v>60000</v>
      </c>
      <c r="H89" t="s">
        <v>4180</v>
      </c>
      <c r="I89">
        <v>8300000</v>
      </c>
      <c r="J89" t="s">
        <v>5655</v>
      </c>
      <c r="K89">
        <v>7980000</v>
      </c>
      <c r="L89">
        <v>8500000</v>
      </c>
      <c r="M89">
        <v>6</v>
      </c>
      <c r="N89" t="s">
        <v>4649</v>
      </c>
      <c r="O89">
        <v>89.1</v>
      </c>
      <c r="P89" t="s">
        <v>6758</v>
      </c>
    </row>
    <row r="90" spans="1:16" x14ac:dyDescent="0.3">
      <c r="A90" t="s">
        <v>279</v>
      </c>
      <c r="B90">
        <v>2020</v>
      </c>
      <c r="C90" t="s">
        <v>24</v>
      </c>
      <c r="D90" t="s">
        <v>4393</v>
      </c>
      <c r="E90" t="s">
        <v>5708</v>
      </c>
      <c r="F90" t="s">
        <v>60</v>
      </c>
      <c r="G90">
        <v>95000</v>
      </c>
      <c r="H90" t="s">
        <v>4180</v>
      </c>
      <c r="I90">
        <v>9500000</v>
      </c>
      <c r="J90" t="s">
        <v>5655</v>
      </c>
      <c r="K90">
        <v>9000000</v>
      </c>
      <c r="L90">
        <v>10100000</v>
      </c>
      <c r="M90">
        <v>2</v>
      </c>
      <c r="N90" t="s">
        <v>4192</v>
      </c>
      <c r="O90">
        <v>70.7</v>
      </c>
      <c r="P90" t="s">
        <v>6770</v>
      </c>
    </row>
    <row r="91" spans="1:16" x14ac:dyDescent="0.3">
      <c r="A91" t="s">
        <v>112</v>
      </c>
      <c r="B91">
        <v>2020</v>
      </c>
      <c r="C91" t="s">
        <v>24</v>
      </c>
      <c r="D91" t="s">
        <v>4869</v>
      </c>
      <c r="E91" t="s">
        <v>4659</v>
      </c>
      <c r="F91" t="s">
        <v>143</v>
      </c>
      <c r="G91">
        <v>55000</v>
      </c>
      <c r="H91" t="s">
        <v>4180</v>
      </c>
      <c r="I91">
        <v>19200000</v>
      </c>
      <c r="J91" t="s">
        <v>5655</v>
      </c>
      <c r="K91">
        <v>18400000</v>
      </c>
      <c r="L91">
        <v>19900000</v>
      </c>
      <c r="M91">
        <v>12</v>
      </c>
      <c r="N91" t="s">
        <v>5662</v>
      </c>
      <c r="O91">
        <v>76.2</v>
      </c>
      <c r="P91" t="s">
        <v>6731</v>
      </c>
    </row>
    <row r="92" spans="1:16" x14ac:dyDescent="0.3">
      <c r="A92" t="s">
        <v>220</v>
      </c>
      <c r="B92">
        <v>2022</v>
      </c>
      <c r="C92" t="s">
        <v>85</v>
      </c>
      <c r="D92" t="s">
        <v>4411</v>
      </c>
      <c r="E92" t="s">
        <v>4412</v>
      </c>
      <c r="F92" t="s">
        <v>143</v>
      </c>
      <c r="G92">
        <v>39257</v>
      </c>
      <c r="H92" t="s">
        <v>4180</v>
      </c>
      <c r="I92">
        <v>10600000</v>
      </c>
      <c r="J92" t="s">
        <v>5655</v>
      </c>
      <c r="K92">
        <v>10300000</v>
      </c>
      <c r="L92">
        <v>11000000</v>
      </c>
      <c r="M92">
        <v>8</v>
      </c>
      <c r="N92" t="s">
        <v>4263</v>
      </c>
      <c r="O92">
        <v>74.2</v>
      </c>
      <c r="P92" t="s">
        <v>6763</v>
      </c>
    </row>
    <row r="93" spans="1:16" x14ac:dyDescent="0.3">
      <c r="A93" t="s">
        <v>463</v>
      </c>
      <c r="B93">
        <v>2021</v>
      </c>
      <c r="C93" t="s">
        <v>24</v>
      </c>
      <c r="D93" t="s">
        <v>4190</v>
      </c>
      <c r="E93" t="s">
        <v>4191</v>
      </c>
      <c r="F93" t="s">
        <v>43</v>
      </c>
      <c r="G93">
        <v>24100</v>
      </c>
      <c r="H93" t="s">
        <v>4180</v>
      </c>
      <c r="I93">
        <v>13000000</v>
      </c>
      <c r="J93" t="s">
        <v>5655</v>
      </c>
      <c r="K93">
        <v>12600000</v>
      </c>
      <c r="L93">
        <v>13500000</v>
      </c>
      <c r="M93">
        <v>23</v>
      </c>
      <c r="N93" t="s">
        <v>4245</v>
      </c>
      <c r="O93">
        <v>63.8</v>
      </c>
      <c r="P93" t="s">
        <v>6753</v>
      </c>
    </row>
    <row r="94" spans="1:16" x14ac:dyDescent="0.3">
      <c r="A94" t="s">
        <v>5272</v>
      </c>
      <c r="B94">
        <v>2021</v>
      </c>
      <c r="C94" t="s">
        <v>250</v>
      </c>
      <c r="D94" t="s">
        <v>5783</v>
      </c>
      <c r="E94" t="s">
        <v>5784</v>
      </c>
      <c r="F94" t="s">
        <v>143</v>
      </c>
      <c r="G94">
        <v>89000</v>
      </c>
      <c r="H94" t="s">
        <v>4180</v>
      </c>
      <c r="I94">
        <v>16600000</v>
      </c>
      <c r="J94" t="s">
        <v>5655</v>
      </c>
      <c r="K94">
        <v>16000000</v>
      </c>
      <c r="L94">
        <v>17200000</v>
      </c>
      <c r="M94">
        <v>6</v>
      </c>
      <c r="N94" t="s">
        <v>4219</v>
      </c>
      <c r="O94">
        <v>90.8</v>
      </c>
      <c r="P94" t="s">
        <v>6898</v>
      </c>
    </row>
    <row r="95" spans="1:16" x14ac:dyDescent="0.3">
      <c r="A95" t="s">
        <v>212</v>
      </c>
      <c r="B95">
        <v>2021</v>
      </c>
      <c r="C95" t="s">
        <v>24</v>
      </c>
      <c r="D95" t="s">
        <v>4190</v>
      </c>
      <c r="E95" t="s">
        <v>4960</v>
      </c>
      <c r="F95" t="s">
        <v>60</v>
      </c>
      <c r="G95">
        <v>26963</v>
      </c>
      <c r="H95" t="s">
        <v>4180</v>
      </c>
      <c r="I95">
        <v>13200000</v>
      </c>
      <c r="J95" t="s">
        <v>5655</v>
      </c>
      <c r="K95">
        <v>12700000</v>
      </c>
      <c r="L95">
        <v>13600000</v>
      </c>
      <c r="M95">
        <v>2</v>
      </c>
      <c r="N95" t="s">
        <v>4245</v>
      </c>
      <c r="O95">
        <v>62.8</v>
      </c>
      <c r="P95" t="s">
        <v>6732</v>
      </c>
    </row>
    <row r="96" spans="1:16" x14ac:dyDescent="0.3">
      <c r="A96" t="s">
        <v>405</v>
      </c>
      <c r="B96">
        <v>2021</v>
      </c>
      <c r="C96" t="s">
        <v>89</v>
      </c>
      <c r="D96" t="s">
        <v>4423</v>
      </c>
      <c r="E96" t="s">
        <v>4424</v>
      </c>
      <c r="F96" t="s">
        <v>60</v>
      </c>
      <c r="G96">
        <v>40252</v>
      </c>
      <c r="H96" t="s">
        <v>4180</v>
      </c>
      <c r="I96">
        <v>8400000</v>
      </c>
      <c r="J96" t="s">
        <v>5655</v>
      </c>
      <c r="K96">
        <v>8100000</v>
      </c>
      <c r="L96">
        <v>8700000</v>
      </c>
      <c r="M96">
        <v>36</v>
      </c>
      <c r="N96" t="s">
        <v>4583</v>
      </c>
      <c r="O96">
        <v>81.599999999999994</v>
      </c>
      <c r="P96" t="s">
        <v>6878</v>
      </c>
    </row>
    <row r="97" spans="1:16" x14ac:dyDescent="0.3">
      <c r="A97" t="s">
        <v>316</v>
      </c>
      <c r="B97">
        <v>2021</v>
      </c>
      <c r="C97" t="s">
        <v>182</v>
      </c>
      <c r="D97" t="s">
        <v>4518</v>
      </c>
      <c r="E97" t="s">
        <v>4519</v>
      </c>
      <c r="F97" t="s">
        <v>43</v>
      </c>
      <c r="G97">
        <v>75000</v>
      </c>
      <c r="H97" t="s">
        <v>4180</v>
      </c>
      <c r="I97">
        <v>12100000</v>
      </c>
      <c r="J97" t="s">
        <v>5655</v>
      </c>
      <c r="K97">
        <v>11500000</v>
      </c>
      <c r="L97">
        <v>12700000</v>
      </c>
      <c r="M97">
        <v>5</v>
      </c>
      <c r="N97" t="s">
        <v>4649</v>
      </c>
      <c r="O97">
        <v>86.5</v>
      </c>
      <c r="P97" t="s">
        <v>6712</v>
      </c>
    </row>
    <row r="98" spans="1:16" x14ac:dyDescent="0.3">
      <c r="A98" t="s">
        <v>81</v>
      </c>
      <c r="B98">
        <v>2021</v>
      </c>
      <c r="C98" t="s">
        <v>24</v>
      </c>
      <c r="D98" t="s">
        <v>4449</v>
      </c>
      <c r="E98" t="s">
        <v>5670</v>
      </c>
      <c r="F98" t="s">
        <v>161</v>
      </c>
      <c r="G98">
        <v>111255</v>
      </c>
      <c r="H98" t="s">
        <v>4180</v>
      </c>
      <c r="I98">
        <v>29800000</v>
      </c>
      <c r="J98" t="s">
        <v>5655</v>
      </c>
      <c r="K98">
        <v>28700000</v>
      </c>
      <c r="L98">
        <v>31000000</v>
      </c>
      <c r="M98">
        <v>12</v>
      </c>
      <c r="N98" t="s">
        <v>4796</v>
      </c>
      <c r="O98">
        <v>86.7</v>
      </c>
      <c r="P98" t="s">
        <v>6708</v>
      </c>
    </row>
    <row r="99" spans="1:16" x14ac:dyDescent="0.3">
      <c r="A99" t="s">
        <v>185</v>
      </c>
      <c r="B99">
        <v>2021</v>
      </c>
      <c r="C99" t="s">
        <v>131</v>
      </c>
      <c r="D99" t="s">
        <v>5681</v>
      </c>
      <c r="E99" t="s">
        <v>5764</v>
      </c>
      <c r="F99" t="s">
        <v>43</v>
      </c>
      <c r="G99">
        <v>28500</v>
      </c>
      <c r="H99" t="s">
        <v>4180</v>
      </c>
      <c r="I99">
        <v>18300000</v>
      </c>
      <c r="J99" t="s">
        <v>5655</v>
      </c>
      <c r="K99">
        <v>17700000</v>
      </c>
      <c r="L99">
        <v>19000000</v>
      </c>
      <c r="M99">
        <v>3</v>
      </c>
      <c r="N99" t="s">
        <v>4219</v>
      </c>
      <c r="O99">
        <v>86</v>
      </c>
      <c r="P99" t="s">
        <v>6880</v>
      </c>
    </row>
    <row r="100" spans="1:16" x14ac:dyDescent="0.3">
      <c r="A100" t="s">
        <v>197</v>
      </c>
      <c r="B100">
        <v>2021</v>
      </c>
      <c r="C100" t="s">
        <v>89</v>
      </c>
      <c r="D100" t="s">
        <v>4380</v>
      </c>
      <c r="E100" t="s">
        <v>5009</v>
      </c>
      <c r="F100" t="s">
        <v>94</v>
      </c>
      <c r="G100">
        <v>56000</v>
      </c>
      <c r="H100" t="s">
        <v>4180</v>
      </c>
      <c r="I100">
        <v>6960000</v>
      </c>
      <c r="J100" t="s">
        <v>5655</v>
      </c>
      <c r="K100">
        <v>6710000</v>
      </c>
      <c r="L100">
        <v>7210000</v>
      </c>
      <c r="M100">
        <v>62</v>
      </c>
      <c r="N100" t="s">
        <v>4439</v>
      </c>
      <c r="O100">
        <v>89.3</v>
      </c>
      <c r="P100" t="s">
        <v>6774</v>
      </c>
    </row>
    <row r="101" spans="1:16" x14ac:dyDescent="0.3">
      <c r="A101" t="s">
        <v>236</v>
      </c>
      <c r="B101">
        <v>2021</v>
      </c>
      <c r="C101" t="s">
        <v>89</v>
      </c>
      <c r="D101" t="s">
        <v>4455</v>
      </c>
      <c r="E101" t="s">
        <v>4456</v>
      </c>
      <c r="F101" t="s">
        <v>173</v>
      </c>
      <c r="G101">
        <v>71733</v>
      </c>
      <c r="H101" t="s">
        <v>4180</v>
      </c>
      <c r="I101">
        <v>11600000</v>
      </c>
      <c r="J101" t="s">
        <v>5655</v>
      </c>
      <c r="K101">
        <v>11200000</v>
      </c>
      <c r="L101">
        <v>12000000</v>
      </c>
      <c r="M101">
        <v>8</v>
      </c>
      <c r="N101" t="s">
        <v>4290</v>
      </c>
      <c r="O101">
        <v>63.4</v>
      </c>
      <c r="P101" t="s">
        <v>6706</v>
      </c>
    </row>
    <row r="102" spans="1:16" x14ac:dyDescent="0.3">
      <c r="A102" t="s">
        <v>168</v>
      </c>
      <c r="B102">
        <v>2021</v>
      </c>
      <c r="C102" t="s">
        <v>166</v>
      </c>
      <c r="D102" t="s">
        <v>5691</v>
      </c>
      <c r="E102" t="s">
        <v>5692</v>
      </c>
      <c r="F102" t="s">
        <v>161</v>
      </c>
      <c r="G102">
        <v>48014</v>
      </c>
      <c r="H102" t="s">
        <v>4180</v>
      </c>
      <c r="I102">
        <v>19000000</v>
      </c>
      <c r="J102" t="s">
        <v>5655</v>
      </c>
      <c r="K102">
        <v>18300000</v>
      </c>
      <c r="L102">
        <v>19600000</v>
      </c>
      <c r="M102">
        <v>2</v>
      </c>
      <c r="N102" t="s">
        <v>5662</v>
      </c>
      <c r="O102">
        <v>70.400000000000006</v>
      </c>
      <c r="P102" t="s">
        <v>6729</v>
      </c>
    </row>
    <row r="103" spans="1:16" x14ac:dyDescent="0.3">
      <c r="A103" t="s">
        <v>187</v>
      </c>
      <c r="B103">
        <v>2021</v>
      </c>
      <c r="C103" t="s">
        <v>188</v>
      </c>
      <c r="D103" t="s">
        <v>4972</v>
      </c>
      <c r="E103" t="s">
        <v>4973</v>
      </c>
      <c r="F103" t="s">
        <v>43</v>
      </c>
      <c r="G103">
        <v>61681</v>
      </c>
      <c r="H103" t="s">
        <v>4180</v>
      </c>
      <c r="I103">
        <v>6900000</v>
      </c>
      <c r="J103" t="s">
        <v>5655</v>
      </c>
      <c r="K103">
        <v>6650000</v>
      </c>
      <c r="L103">
        <v>7150000</v>
      </c>
      <c r="M103">
        <v>5</v>
      </c>
      <c r="N103" t="s">
        <v>4439</v>
      </c>
      <c r="O103">
        <v>95</v>
      </c>
      <c r="P103" t="s">
        <v>6891</v>
      </c>
    </row>
    <row r="104" spans="1:16" x14ac:dyDescent="0.3">
      <c r="A104" t="s">
        <v>292</v>
      </c>
      <c r="B104">
        <v>2021</v>
      </c>
      <c r="C104" t="s">
        <v>62</v>
      </c>
      <c r="D104" t="s">
        <v>4207</v>
      </c>
      <c r="E104" t="s">
        <v>5669</v>
      </c>
      <c r="F104" t="s">
        <v>43</v>
      </c>
      <c r="G104">
        <v>98100</v>
      </c>
      <c r="H104" t="s">
        <v>4180</v>
      </c>
      <c r="I104">
        <v>13800000</v>
      </c>
      <c r="J104" t="s">
        <v>5655</v>
      </c>
      <c r="K104">
        <v>13300000</v>
      </c>
      <c r="L104">
        <v>14300000</v>
      </c>
      <c r="M104">
        <v>10</v>
      </c>
      <c r="N104" t="s">
        <v>4226</v>
      </c>
      <c r="O104">
        <v>67</v>
      </c>
      <c r="P104" t="s">
        <v>6705</v>
      </c>
    </row>
    <row r="105" spans="1:16" x14ac:dyDescent="0.3">
      <c r="A105" t="s">
        <v>134</v>
      </c>
      <c r="B105">
        <v>2022</v>
      </c>
      <c r="C105" t="s">
        <v>108</v>
      </c>
      <c r="D105" t="s">
        <v>4477</v>
      </c>
      <c r="E105" t="s">
        <v>4478</v>
      </c>
      <c r="F105" t="s">
        <v>60</v>
      </c>
      <c r="G105">
        <v>71500</v>
      </c>
      <c r="H105" t="s">
        <v>4180</v>
      </c>
      <c r="I105">
        <v>9500000</v>
      </c>
      <c r="J105" t="s">
        <v>5655</v>
      </c>
      <c r="K105">
        <v>9000000</v>
      </c>
      <c r="L105">
        <v>10000000</v>
      </c>
      <c r="M105">
        <v>27</v>
      </c>
      <c r="N105" t="s">
        <v>4382</v>
      </c>
      <c r="O105">
        <v>75.5</v>
      </c>
      <c r="P105" t="s">
        <v>6696</v>
      </c>
    </row>
    <row r="106" spans="1:16" x14ac:dyDescent="0.3">
      <c r="A106" t="s">
        <v>151</v>
      </c>
      <c r="B106">
        <v>2021</v>
      </c>
      <c r="C106" t="s">
        <v>62</v>
      </c>
      <c r="D106">
        <v>308</v>
      </c>
      <c r="E106" t="s">
        <v>5705</v>
      </c>
      <c r="F106" t="s">
        <v>143</v>
      </c>
      <c r="G106">
        <v>45000</v>
      </c>
      <c r="H106" t="s">
        <v>4180</v>
      </c>
      <c r="I106">
        <v>11100000</v>
      </c>
      <c r="J106" t="s">
        <v>5655</v>
      </c>
      <c r="K106">
        <v>10700000</v>
      </c>
      <c r="L106">
        <v>11400000</v>
      </c>
      <c r="M106">
        <v>2</v>
      </c>
      <c r="N106" t="s">
        <v>4275</v>
      </c>
      <c r="O106">
        <v>70.5</v>
      </c>
      <c r="P106" t="s">
        <v>6744</v>
      </c>
    </row>
    <row r="107" spans="1:16" x14ac:dyDescent="0.3">
      <c r="A107" t="s">
        <v>159</v>
      </c>
      <c r="B107">
        <v>2021</v>
      </c>
      <c r="C107" t="s">
        <v>137</v>
      </c>
      <c r="D107" t="s">
        <v>4703</v>
      </c>
      <c r="E107" t="s">
        <v>5129</v>
      </c>
      <c r="F107" t="s">
        <v>161</v>
      </c>
      <c r="G107">
        <v>85390</v>
      </c>
      <c r="H107" t="s">
        <v>4180</v>
      </c>
      <c r="I107">
        <v>9800000</v>
      </c>
      <c r="J107" t="s">
        <v>5655</v>
      </c>
      <c r="K107">
        <v>9400000</v>
      </c>
      <c r="L107">
        <v>10300000</v>
      </c>
      <c r="M107">
        <v>7</v>
      </c>
      <c r="N107" t="s">
        <v>4439</v>
      </c>
      <c r="O107">
        <v>88.2</v>
      </c>
      <c r="P107" t="s">
        <v>6693</v>
      </c>
    </row>
    <row r="108" spans="1:16" x14ac:dyDescent="0.3">
      <c r="A108" t="s">
        <v>5261</v>
      </c>
      <c r="B108">
        <v>2021</v>
      </c>
      <c r="C108" t="s">
        <v>4097</v>
      </c>
      <c r="D108" t="s">
        <v>5751</v>
      </c>
      <c r="E108" t="s">
        <v>5752</v>
      </c>
      <c r="F108" t="s">
        <v>143</v>
      </c>
      <c r="G108">
        <v>53400</v>
      </c>
      <c r="H108" t="s">
        <v>4180</v>
      </c>
      <c r="I108">
        <v>8600000</v>
      </c>
      <c r="J108" t="s">
        <v>5655</v>
      </c>
      <c r="K108">
        <v>8300000</v>
      </c>
      <c r="L108">
        <v>8900000</v>
      </c>
      <c r="M108">
        <v>2</v>
      </c>
      <c r="N108" t="s">
        <v>4439</v>
      </c>
      <c r="O108">
        <v>78.3</v>
      </c>
      <c r="P108" t="s">
        <v>6870</v>
      </c>
    </row>
    <row r="109" spans="1:16" x14ac:dyDescent="0.3">
      <c r="A109" t="s">
        <v>5268</v>
      </c>
      <c r="B109">
        <v>2022</v>
      </c>
      <c r="C109" t="s">
        <v>166</v>
      </c>
      <c r="D109" t="s">
        <v>5776</v>
      </c>
      <c r="E109" t="s">
        <v>5777</v>
      </c>
      <c r="F109" t="s">
        <v>161</v>
      </c>
      <c r="G109">
        <v>35000</v>
      </c>
      <c r="H109" t="s">
        <v>4180</v>
      </c>
      <c r="I109">
        <v>10700000</v>
      </c>
      <c r="J109" t="s">
        <v>5655</v>
      </c>
      <c r="K109">
        <v>10000000</v>
      </c>
      <c r="L109">
        <v>11400000</v>
      </c>
      <c r="M109">
        <v>13</v>
      </c>
      <c r="N109" t="s">
        <v>4382</v>
      </c>
      <c r="O109">
        <v>83.7</v>
      </c>
      <c r="P109" t="s">
        <v>6892</v>
      </c>
    </row>
    <row r="110" spans="1:16" x14ac:dyDescent="0.3">
      <c r="A110" t="s">
        <v>403</v>
      </c>
      <c r="B110">
        <v>2021</v>
      </c>
      <c r="C110" t="s">
        <v>4184</v>
      </c>
      <c r="D110" t="s">
        <v>4185</v>
      </c>
      <c r="E110" t="s">
        <v>4792</v>
      </c>
      <c r="F110" t="s">
        <v>161</v>
      </c>
      <c r="G110">
        <v>47500</v>
      </c>
      <c r="H110" t="s">
        <v>4180</v>
      </c>
      <c r="I110">
        <v>7830000</v>
      </c>
      <c r="J110" t="s">
        <v>5655</v>
      </c>
      <c r="K110">
        <v>7560000</v>
      </c>
      <c r="L110">
        <v>8100000</v>
      </c>
      <c r="M110">
        <v>16</v>
      </c>
      <c r="N110" t="s">
        <v>4583</v>
      </c>
      <c r="O110">
        <v>85.2</v>
      </c>
      <c r="P110" t="s">
        <v>6877</v>
      </c>
    </row>
    <row r="111" spans="1:16" x14ac:dyDescent="0.3">
      <c r="A111" t="s">
        <v>409</v>
      </c>
      <c r="B111">
        <v>2022</v>
      </c>
      <c r="C111" t="s">
        <v>92</v>
      </c>
      <c r="D111" t="s">
        <v>5748</v>
      </c>
      <c r="E111" t="s">
        <v>5749</v>
      </c>
      <c r="F111" t="s">
        <v>94</v>
      </c>
      <c r="G111">
        <v>87403</v>
      </c>
      <c r="H111" t="s">
        <v>4180</v>
      </c>
      <c r="I111">
        <v>24600000</v>
      </c>
      <c r="J111" t="s">
        <v>5655</v>
      </c>
      <c r="K111">
        <v>23200000</v>
      </c>
      <c r="L111">
        <v>26000000</v>
      </c>
      <c r="M111">
        <v>2</v>
      </c>
      <c r="N111" t="s">
        <v>5750</v>
      </c>
      <c r="O111">
        <v>78.099999999999994</v>
      </c>
      <c r="P111" t="s">
        <v>6867</v>
      </c>
    </row>
    <row r="112" spans="1:16" x14ac:dyDescent="0.3">
      <c r="A112" t="s">
        <v>149</v>
      </c>
      <c r="B112">
        <v>2022</v>
      </c>
      <c r="C112" t="s">
        <v>145</v>
      </c>
      <c r="D112" t="s">
        <v>5679</v>
      </c>
      <c r="E112" t="s">
        <v>5713</v>
      </c>
      <c r="F112" t="s">
        <v>43</v>
      </c>
      <c r="G112">
        <v>33000</v>
      </c>
      <c r="H112" t="s">
        <v>4173</v>
      </c>
      <c r="I112">
        <v>6480000</v>
      </c>
      <c r="J112" t="s">
        <v>5655</v>
      </c>
      <c r="K112">
        <v>6220000</v>
      </c>
      <c r="L112">
        <v>6750000</v>
      </c>
      <c r="M112">
        <v>2</v>
      </c>
      <c r="N112" t="s">
        <v>4219</v>
      </c>
      <c r="O112">
        <v>77.2</v>
      </c>
      <c r="P112" t="s">
        <v>6787</v>
      </c>
    </row>
    <row r="113" spans="1:16" x14ac:dyDescent="0.3">
      <c r="A113" t="s">
        <v>133</v>
      </c>
      <c r="B113">
        <v>2022</v>
      </c>
      <c r="C113" t="s">
        <v>4184</v>
      </c>
      <c r="D113" t="s">
        <v>4185</v>
      </c>
      <c r="E113" t="s">
        <v>4792</v>
      </c>
      <c r="F113" t="s">
        <v>43</v>
      </c>
      <c r="G113">
        <v>47000</v>
      </c>
      <c r="H113" t="s">
        <v>4180</v>
      </c>
      <c r="I113">
        <v>8200000</v>
      </c>
      <c r="J113" t="s">
        <v>5655</v>
      </c>
      <c r="K113">
        <v>7890000</v>
      </c>
      <c r="L113">
        <v>8500000</v>
      </c>
      <c r="M113">
        <v>20</v>
      </c>
      <c r="N113" t="s">
        <v>4275</v>
      </c>
      <c r="O113">
        <v>87.3</v>
      </c>
      <c r="P113" t="s">
        <v>6883</v>
      </c>
    </row>
    <row r="114" spans="1:16" x14ac:dyDescent="0.3">
      <c r="A114" t="s">
        <v>1180</v>
      </c>
      <c r="B114">
        <v>2022</v>
      </c>
      <c r="C114" t="s">
        <v>24</v>
      </c>
      <c r="D114" t="s">
        <v>4369</v>
      </c>
      <c r="E114" t="s">
        <v>5717</v>
      </c>
      <c r="F114" t="s">
        <v>43</v>
      </c>
      <c r="G114">
        <v>83740</v>
      </c>
      <c r="H114" t="s">
        <v>4180</v>
      </c>
      <c r="I114">
        <v>34200000</v>
      </c>
      <c r="J114" t="s">
        <v>5655</v>
      </c>
      <c r="K114">
        <v>32500000</v>
      </c>
      <c r="L114">
        <v>35900000</v>
      </c>
      <c r="M114">
        <v>53</v>
      </c>
      <c r="N114" t="s">
        <v>5774</v>
      </c>
      <c r="O114">
        <v>68.3</v>
      </c>
      <c r="P114" t="s">
        <v>6889</v>
      </c>
    </row>
    <row r="115" spans="1:16" x14ac:dyDescent="0.3">
      <c r="A115" t="s">
        <v>5257</v>
      </c>
      <c r="B115">
        <v>2022</v>
      </c>
      <c r="C115" t="s">
        <v>24</v>
      </c>
      <c r="D115" t="s">
        <v>4190</v>
      </c>
      <c r="E115" t="s">
        <v>4308</v>
      </c>
      <c r="F115" t="s">
        <v>94</v>
      </c>
      <c r="G115">
        <v>44000</v>
      </c>
      <c r="H115" t="s">
        <v>4180</v>
      </c>
      <c r="I115">
        <v>12400000</v>
      </c>
      <c r="J115" t="s">
        <v>5655</v>
      </c>
      <c r="K115">
        <v>11800000</v>
      </c>
      <c r="L115">
        <v>12900000</v>
      </c>
      <c r="M115">
        <v>58</v>
      </c>
      <c r="N115" t="s">
        <v>4213</v>
      </c>
      <c r="O115">
        <v>58.5</v>
      </c>
      <c r="P115" t="s">
        <v>6863</v>
      </c>
    </row>
    <row r="116" spans="1:16" x14ac:dyDescent="0.3">
      <c r="A116" t="s">
        <v>475</v>
      </c>
      <c r="B116">
        <v>2022</v>
      </c>
      <c r="C116" t="s">
        <v>36</v>
      </c>
      <c r="D116" t="s">
        <v>4372</v>
      </c>
      <c r="E116" t="s">
        <v>4373</v>
      </c>
      <c r="F116" t="s">
        <v>143</v>
      </c>
      <c r="G116">
        <v>56415</v>
      </c>
      <c r="H116" t="s">
        <v>4180</v>
      </c>
      <c r="I116">
        <v>11600000</v>
      </c>
      <c r="J116" t="s">
        <v>5655</v>
      </c>
      <c r="K116">
        <v>11200000</v>
      </c>
      <c r="L116">
        <v>12100000</v>
      </c>
      <c r="M116" t="s">
        <v>4175</v>
      </c>
      <c r="N116" t="s">
        <v>4187</v>
      </c>
      <c r="O116">
        <v>64.5</v>
      </c>
      <c r="P116" t="s">
        <v>6777</v>
      </c>
    </row>
    <row r="117" spans="1:16" x14ac:dyDescent="0.3">
      <c r="A117" t="s">
        <v>304</v>
      </c>
      <c r="B117">
        <v>2022</v>
      </c>
      <c r="C117" t="s">
        <v>191</v>
      </c>
      <c r="D117" t="s">
        <v>5697</v>
      </c>
      <c r="E117" t="s">
        <v>5698</v>
      </c>
      <c r="F117" t="s">
        <v>161</v>
      </c>
      <c r="G117">
        <v>61000</v>
      </c>
      <c r="H117" t="s">
        <v>4180</v>
      </c>
      <c r="I117">
        <v>15000000</v>
      </c>
      <c r="J117" t="s">
        <v>5655</v>
      </c>
      <c r="K117">
        <v>14500000</v>
      </c>
      <c r="L117">
        <v>15600000</v>
      </c>
      <c r="M117">
        <v>5</v>
      </c>
      <c r="N117" t="s">
        <v>4223</v>
      </c>
      <c r="O117">
        <v>68.2</v>
      </c>
      <c r="P117" t="s">
        <v>6739</v>
      </c>
    </row>
    <row r="118" spans="1:16" x14ac:dyDescent="0.3">
      <c r="A118" t="s">
        <v>77</v>
      </c>
      <c r="B118">
        <v>2022</v>
      </c>
      <c r="C118" t="s">
        <v>62</v>
      </c>
      <c r="D118" t="s">
        <v>4207</v>
      </c>
      <c r="E118" t="s">
        <v>5661</v>
      </c>
      <c r="F118" t="s">
        <v>43</v>
      </c>
      <c r="G118">
        <v>38011</v>
      </c>
      <c r="H118" t="s">
        <v>4180</v>
      </c>
      <c r="I118">
        <v>20700000</v>
      </c>
      <c r="J118" t="s">
        <v>5655</v>
      </c>
      <c r="K118">
        <v>20000000</v>
      </c>
      <c r="L118">
        <v>21500000</v>
      </c>
      <c r="M118">
        <v>4</v>
      </c>
      <c r="N118" t="s">
        <v>5662</v>
      </c>
      <c r="O118">
        <v>69</v>
      </c>
      <c r="P118" t="s">
        <v>6689</v>
      </c>
    </row>
    <row r="119" spans="1:16" x14ac:dyDescent="0.3">
      <c r="A119" t="s">
        <v>144</v>
      </c>
      <c r="B119">
        <v>2022</v>
      </c>
      <c r="C119" t="s">
        <v>145</v>
      </c>
      <c r="D119" t="s">
        <v>5679</v>
      </c>
      <c r="E119" t="s">
        <v>5680</v>
      </c>
      <c r="F119" t="s">
        <v>161</v>
      </c>
      <c r="G119">
        <v>33300</v>
      </c>
      <c r="H119" t="s">
        <v>4180</v>
      </c>
      <c r="I119">
        <v>6640000</v>
      </c>
      <c r="J119" t="s">
        <v>5655</v>
      </c>
      <c r="K119">
        <v>6410000</v>
      </c>
      <c r="L119">
        <v>6870000</v>
      </c>
      <c r="M119">
        <v>2</v>
      </c>
      <c r="N119" t="s">
        <v>4219</v>
      </c>
      <c r="O119">
        <v>69.2</v>
      </c>
      <c r="P119" t="s">
        <v>6719</v>
      </c>
    </row>
    <row r="120" spans="1:16" x14ac:dyDescent="0.3">
      <c r="A120" t="s">
        <v>248</v>
      </c>
      <c r="B120">
        <v>2022</v>
      </c>
      <c r="C120" t="s">
        <v>5326</v>
      </c>
      <c r="D120" t="s">
        <v>5657</v>
      </c>
      <c r="E120" t="s">
        <v>5658</v>
      </c>
      <c r="F120" t="s">
        <v>43</v>
      </c>
      <c r="G120">
        <v>25000</v>
      </c>
      <c r="H120" t="s">
        <v>4180</v>
      </c>
      <c r="I120">
        <v>8800000</v>
      </c>
      <c r="J120" t="s">
        <v>5655</v>
      </c>
      <c r="K120">
        <v>8500000</v>
      </c>
      <c r="L120">
        <v>9100000</v>
      </c>
      <c r="M120">
        <v>2</v>
      </c>
      <c r="N120" t="s">
        <v>4192</v>
      </c>
      <c r="O120">
        <v>67.7</v>
      </c>
      <c r="P120" t="s">
        <v>6687</v>
      </c>
    </row>
    <row r="121" spans="1:16" x14ac:dyDescent="0.3">
      <c r="A121" t="s">
        <v>285</v>
      </c>
      <c r="B121">
        <v>2022</v>
      </c>
      <c r="C121" t="s">
        <v>188</v>
      </c>
      <c r="D121" t="s">
        <v>5706</v>
      </c>
      <c r="E121" t="s">
        <v>5707</v>
      </c>
      <c r="F121" t="s">
        <v>43</v>
      </c>
      <c r="G121">
        <v>28000</v>
      </c>
      <c r="H121" t="s">
        <v>4180</v>
      </c>
      <c r="I121">
        <v>23900000</v>
      </c>
      <c r="J121" t="s">
        <v>5655</v>
      </c>
      <c r="K121">
        <v>23100000</v>
      </c>
      <c r="L121">
        <v>24600000</v>
      </c>
      <c r="M121">
        <v>10</v>
      </c>
      <c r="N121" t="s">
        <v>4388</v>
      </c>
      <c r="O121">
        <v>89.3</v>
      </c>
      <c r="P121" t="s">
        <v>6752</v>
      </c>
    </row>
    <row r="122" spans="1:16" x14ac:dyDescent="0.3">
      <c r="A122" t="s">
        <v>326</v>
      </c>
      <c r="B122">
        <v>2022</v>
      </c>
      <c r="C122" t="s">
        <v>62</v>
      </c>
      <c r="D122" t="s">
        <v>4232</v>
      </c>
      <c r="E122" t="s">
        <v>4409</v>
      </c>
      <c r="F122" t="s">
        <v>43</v>
      </c>
      <c r="G122">
        <v>43200</v>
      </c>
      <c r="H122" t="s">
        <v>4180</v>
      </c>
      <c r="I122">
        <v>9400000</v>
      </c>
      <c r="J122" t="s">
        <v>5655</v>
      </c>
      <c r="K122">
        <v>8900000</v>
      </c>
      <c r="L122">
        <v>9800000</v>
      </c>
      <c r="M122">
        <v>45</v>
      </c>
      <c r="N122" t="s">
        <v>4219</v>
      </c>
      <c r="O122">
        <v>71.8</v>
      </c>
      <c r="P122" t="s">
        <v>6764</v>
      </c>
    </row>
    <row r="123" spans="1:16" x14ac:dyDescent="0.3">
      <c r="A123" t="s">
        <v>328</v>
      </c>
      <c r="B123">
        <v>2022</v>
      </c>
      <c r="C123" t="s">
        <v>92</v>
      </c>
      <c r="D123" t="s">
        <v>4824</v>
      </c>
      <c r="E123" t="s">
        <v>5695</v>
      </c>
      <c r="F123" t="s">
        <v>161</v>
      </c>
      <c r="G123">
        <v>61500</v>
      </c>
      <c r="H123" t="s">
        <v>4180</v>
      </c>
      <c r="I123">
        <v>11800000</v>
      </c>
      <c r="J123" t="s">
        <v>5655</v>
      </c>
      <c r="K123">
        <v>11300000</v>
      </c>
      <c r="L123">
        <v>12200000</v>
      </c>
      <c r="M123">
        <v>72</v>
      </c>
      <c r="N123" t="s">
        <v>4382</v>
      </c>
      <c r="O123">
        <v>81.400000000000006</v>
      </c>
      <c r="P123" t="s">
        <v>6736</v>
      </c>
    </row>
    <row r="124" spans="1:16" x14ac:dyDescent="0.3">
      <c r="A124" t="s">
        <v>451</v>
      </c>
      <c r="B124">
        <v>2022</v>
      </c>
      <c r="C124" t="s">
        <v>24</v>
      </c>
      <c r="D124" t="s">
        <v>4369</v>
      </c>
      <c r="E124" t="s">
        <v>4370</v>
      </c>
      <c r="F124" t="s">
        <v>60</v>
      </c>
      <c r="G124">
        <v>61000</v>
      </c>
      <c r="H124" t="s">
        <v>4180</v>
      </c>
      <c r="I124">
        <v>30300000</v>
      </c>
      <c r="J124" t="s">
        <v>5655</v>
      </c>
      <c r="K124">
        <v>29100000</v>
      </c>
      <c r="L124">
        <v>31400000</v>
      </c>
      <c r="M124">
        <v>5</v>
      </c>
      <c r="N124" t="s">
        <v>4588</v>
      </c>
      <c r="O124">
        <v>67</v>
      </c>
      <c r="P124" t="s">
        <v>6778</v>
      </c>
    </row>
    <row r="125" spans="1:16" x14ac:dyDescent="0.3">
      <c r="A125" t="s">
        <v>174</v>
      </c>
      <c r="B125">
        <v>2022</v>
      </c>
      <c r="C125" t="s">
        <v>62</v>
      </c>
      <c r="D125" t="s">
        <v>4207</v>
      </c>
      <c r="E125" t="s">
        <v>4208</v>
      </c>
      <c r="F125" t="s">
        <v>173</v>
      </c>
      <c r="G125">
        <v>55668</v>
      </c>
      <c r="H125" t="s">
        <v>4180</v>
      </c>
      <c r="I125">
        <v>13800000</v>
      </c>
      <c r="J125" t="s">
        <v>5655</v>
      </c>
      <c r="K125">
        <v>13100000</v>
      </c>
      <c r="L125">
        <v>14400000</v>
      </c>
      <c r="M125">
        <v>31</v>
      </c>
      <c r="N125" t="s">
        <v>4252</v>
      </c>
      <c r="O125">
        <v>68.400000000000006</v>
      </c>
      <c r="P125" t="s">
        <v>6737</v>
      </c>
    </row>
    <row r="126" spans="1:16" x14ac:dyDescent="0.3">
      <c r="A126" t="s">
        <v>306</v>
      </c>
      <c r="B126">
        <v>2022</v>
      </c>
      <c r="C126" t="s">
        <v>194</v>
      </c>
      <c r="D126" t="s">
        <v>4323</v>
      </c>
      <c r="E126" t="s">
        <v>4324</v>
      </c>
      <c r="F126" t="s">
        <v>143</v>
      </c>
      <c r="G126">
        <v>80718</v>
      </c>
      <c r="H126" t="s">
        <v>4180</v>
      </c>
      <c r="I126">
        <v>34300000</v>
      </c>
      <c r="J126" t="s">
        <v>5655</v>
      </c>
      <c r="K126">
        <v>32800000</v>
      </c>
      <c r="L126">
        <v>35700000</v>
      </c>
      <c r="M126">
        <v>5</v>
      </c>
      <c r="N126" t="s">
        <v>4734</v>
      </c>
      <c r="O126">
        <v>70.3</v>
      </c>
      <c r="P126" t="s">
        <v>6695</v>
      </c>
    </row>
    <row r="127" spans="1:16" x14ac:dyDescent="0.3">
      <c r="A127" t="s">
        <v>178</v>
      </c>
      <c r="B127">
        <v>2022</v>
      </c>
      <c r="C127" t="s">
        <v>62</v>
      </c>
      <c r="D127" t="s">
        <v>4434</v>
      </c>
      <c r="E127" t="s">
        <v>5643</v>
      </c>
      <c r="F127" t="s">
        <v>43</v>
      </c>
      <c r="G127">
        <v>39330</v>
      </c>
      <c r="H127" t="s">
        <v>4180</v>
      </c>
      <c r="I127">
        <v>22000000</v>
      </c>
      <c r="J127" t="s">
        <v>5655</v>
      </c>
      <c r="K127">
        <v>21200000</v>
      </c>
      <c r="L127">
        <v>22800000</v>
      </c>
      <c r="M127">
        <v>8</v>
      </c>
      <c r="N127" t="s">
        <v>4407</v>
      </c>
      <c r="O127">
        <v>70.8</v>
      </c>
      <c r="P127" t="s">
        <v>6714</v>
      </c>
    </row>
    <row r="128" spans="1:16" x14ac:dyDescent="0.3">
      <c r="A128" t="s">
        <v>117</v>
      </c>
      <c r="B128">
        <v>2023</v>
      </c>
      <c r="C128" t="s">
        <v>62</v>
      </c>
      <c r="D128" t="s">
        <v>4207</v>
      </c>
      <c r="E128" t="s">
        <v>4259</v>
      </c>
      <c r="F128" t="s">
        <v>43</v>
      </c>
      <c r="G128">
        <v>45360</v>
      </c>
      <c r="H128" t="s">
        <v>4180</v>
      </c>
      <c r="I128">
        <v>14500000</v>
      </c>
      <c r="J128" t="s">
        <v>5655</v>
      </c>
      <c r="K128">
        <v>14000000</v>
      </c>
      <c r="L128">
        <v>15100000</v>
      </c>
      <c r="M128">
        <v>10</v>
      </c>
      <c r="N128" t="s">
        <v>4280</v>
      </c>
      <c r="O128">
        <v>66.7</v>
      </c>
      <c r="P128" t="s">
        <v>6756</v>
      </c>
    </row>
    <row r="129" spans="1:16" x14ac:dyDescent="0.3">
      <c r="A129" t="s">
        <v>509</v>
      </c>
      <c r="B129">
        <v>2023</v>
      </c>
      <c r="C129" t="s">
        <v>62</v>
      </c>
      <c r="D129" t="s">
        <v>4446</v>
      </c>
      <c r="E129" t="s">
        <v>4283</v>
      </c>
      <c r="F129" t="s">
        <v>60</v>
      </c>
      <c r="G129">
        <v>50863</v>
      </c>
      <c r="H129" t="s">
        <v>4180</v>
      </c>
      <c r="I129">
        <v>13200000</v>
      </c>
      <c r="J129" t="s">
        <v>5655</v>
      </c>
      <c r="K129">
        <v>12700000</v>
      </c>
      <c r="L129">
        <v>13700000</v>
      </c>
      <c r="M129">
        <v>7</v>
      </c>
      <c r="N129" t="s">
        <v>4290</v>
      </c>
      <c r="O129">
        <v>65.400000000000006</v>
      </c>
      <c r="P129" t="s">
        <v>6704</v>
      </c>
    </row>
    <row r="130" spans="1:16" x14ac:dyDescent="0.3">
      <c r="A130" t="s">
        <v>315</v>
      </c>
      <c r="B130">
        <v>2023</v>
      </c>
      <c r="C130" t="s">
        <v>62</v>
      </c>
      <c r="D130" t="s">
        <v>4434</v>
      </c>
      <c r="E130" t="s">
        <v>5665</v>
      </c>
      <c r="F130" t="s">
        <v>43</v>
      </c>
      <c r="G130">
        <v>66999</v>
      </c>
      <c r="H130" t="s">
        <v>4180</v>
      </c>
      <c r="I130">
        <v>23600000</v>
      </c>
      <c r="J130" t="s">
        <v>5655</v>
      </c>
      <c r="K130">
        <v>22800000</v>
      </c>
      <c r="L130">
        <v>24500000</v>
      </c>
      <c r="M130">
        <v>9</v>
      </c>
      <c r="N130" t="s">
        <v>4223</v>
      </c>
      <c r="O130">
        <v>71.3</v>
      </c>
      <c r="P130" t="s">
        <v>6697</v>
      </c>
    </row>
    <row r="131" spans="1:16" x14ac:dyDescent="0.3">
      <c r="A131" t="s">
        <v>297</v>
      </c>
      <c r="B131">
        <v>2023</v>
      </c>
      <c r="C131" t="s">
        <v>137</v>
      </c>
      <c r="D131" t="s">
        <v>4336</v>
      </c>
      <c r="E131" t="s">
        <v>5687</v>
      </c>
      <c r="F131" t="s">
        <v>43</v>
      </c>
      <c r="G131">
        <v>45000</v>
      </c>
      <c r="H131" t="s">
        <v>4180</v>
      </c>
      <c r="I131">
        <v>17400000</v>
      </c>
      <c r="J131" t="s">
        <v>5655</v>
      </c>
      <c r="K131">
        <v>16800000</v>
      </c>
      <c r="L131">
        <v>18100000</v>
      </c>
      <c r="M131">
        <v>18</v>
      </c>
      <c r="N131" t="s">
        <v>4192</v>
      </c>
      <c r="O131">
        <v>79.099999999999994</v>
      </c>
      <c r="P131" t="s">
        <v>6725</v>
      </c>
    </row>
    <row r="132" spans="1:16" x14ac:dyDescent="0.3">
      <c r="A132" t="s">
        <v>5271</v>
      </c>
      <c r="B132">
        <v>2023</v>
      </c>
      <c r="C132" t="s">
        <v>89</v>
      </c>
      <c r="D132" t="s">
        <v>5207</v>
      </c>
      <c r="E132" t="s">
        <v>5208</v>
      </c>
      <c r="F132" t="s">
        <v>143</v>
      </c>
      <c r="G132">
        <v>20000</v>
      </c>
      <c r="H132" t="s">
        <v>4180</v>
      </c>
      <c r="I132">
        <v>9300000</v>
      </c>
      <c r="J132" t="s">
        <v>5655</v>
      </c>
      <c r="K132">
        <v>8900000</v>
      </c>
      <c r="L132">
        <v>9600000</v>
      </c>
      <c r="M132">
        <v>41</v>
      </c>
      <c r="N132" t="s">
        <v>4439</v>
      </c>
      <c r="O132">
        <v>77.599999999999994</v>
      </c>
      <c r="P132" t="s">
        <v>6895</v>
      </c>
    </row>
    <row r="133" spans="1:16" x14ac:dyDescent="0.3">
      <c r="A133" t="s">
        <v>1007</v>
      </c>
      <c r="B133">
        <v>2023</v>
      </c>
      <c r="C133" t="s">
        <v>62</v>
      </c>
      <c r="D133" t="s">
        <v>4446</v>
      </c>
      <c r="E133" t="s">
        <v>5773</v>
      </c>
      <c r="F133" t="s">
        <v>143</v>
      </c>
      <c r="G133">
        <v>97500</v>
      </c>
      <c r="H133" t="s">
        <v>4180</v>
      </c>
      <c r="I133">
        <v>13800000</v>
      </c>
      <c r="J133" t="s">
        <v>5655</v>
      </c>
      <c r="K133">
        <v>13300000</v>
      </c>
      <c r="L133">
        <v>14400000</v>
      </c>
      <c r="M133">
        <v>2</v>
      </c>
      <c r="N133" t="s">
        <v>4257</v>
      </c>
      <c r="O133">
        <v>63.9</v>
      </c>
      <c r="P133" t="s">
        <v>6888</v>
      </c>
    </row>
    <row r="134" spans="1:16" x14ac:dyDescent="0.3">
      <c r="A134" t="s">
        <v>53</v>
      </c>
      <c r="B134">
        <v>2023</v>
      </c>
      <c r="C134" t="s">
        <v>4269</v>
      </c>
      <c r="D134" t="s">
        <v>4419</v>
      </c>
      <c r="E134" t="s">
        <v>4420</v>
      </c>
      <c r="F134" t="s">
        <v>143</v>
      </c>
      <c r="G134">
        <v>49906</v>
      </c>
      <c r="H134" t="s">
        <v>4180</v>
      </c>
      <c r="I134">
        <v>19300000</v>
      </c>
      <c r="J134" t="s">
        <v>5655</v>
      </c>
      <c r="K134">
        <v>18600000</v>
      </c>
      <c r="L134">
        <v>20000000</v>
      </c>
      <c r="M134">
        <v>7</v>
      </c>
      <c r="N134" t="s">
        <v>4965</v>
      </c>
      <c r="O134">
        <v>64.400000000000006</v>
      </c>
      <c r="P134" t="s">
        <v>6760</v>
      </c>
    </row>
    <row r="135" spans="1:16" x14ac:dyDescent="0.3">
      <c r="A135" t="s">
        <v>434</v>
      </c>
      <c r="B135">
        <v>2023</v>
      </c>
      <c r="C135" t="s">
        <v>36</v>
      </c>
      <c r="D135" t="s">
        <v>4400</v>
      </c>
      <c r="E135" t="s">
        <v>4416</v>
      </c>
      <c r="F135" t="s">
        <v>143</v>
      </c>
      <c r="G135">
        <v>90000</v>
      </c>
      <c r="H135" t="s">
        <v>4180</v>
      </c>
      <c r="I135">
        <v>9000000</v>
      </c>
      <c r="J135" t="s">
        <v>5655</v>
      </c>
      <c r="K135">
        <v>8700000</v>
      </c>
      <c r="L135">
        <v>9300000</v>
      </c>
      <c r="M135">
        <v>13</v>
      </c>
      <c r="N135" t="s">
        <v>4649</v>
      </c>
      <c r="O135">
        <v>69.3</v>
      </c>
      <c r="P135" t="s">
        <v>6761</v>
      </c>
    </row>
    <row r="136" spans="1:16" x14ac:dyDescent="0.3">
      <c r="A136" t="s">
        <v>75</v>
      </c>
      <c r="B136">
        <v>2023</v>
      </c>
      <c r="C136" t="s">
        <v>62</v>
      </c>
      <c r="D136" t="s">
        <v>4250</v>
      </c>
      <c r="E136" t="s">
        <v>5668</v>
      </c>
      <c r="F136" t="s">
        <v>43</v>
      </c>
      <c r="G136">
        <v>67000</v>
      </c>
      <c r="H136" t="s">
        <v>4180</v>
      </c>
      <c r="I136">
        <v>15300000</v>
      </c>
      <c r="J136" t="s">
        <v>5655</v>
      </c>
      <c r="K136">
        <v>14500000</v>
      </c>
      <c r="L136">
        <v>16100000</v>
      </c>
      <c r="M136">
        <v>40</v>
      </c>
      <c r="N136" t="s">
        <v>4290</v>
      </c>
      <c r="O136">
        <v>59</v>
      </c>
      <c r="P136" t="s">
        <v>6702</v>
      </c>
    </row>
    <row r="137" spans="1:16" x14ac:dyDescent="0.3">
      <c r="A137" t="s">
        <v>61</v>
      </c>
      <c r="B137">
        <v>2023</v>
      </c>
      <c r="C137" t="s">
        <v>62</v>
      </c>
      <c r="D137" t="s">
        <v>4292</v>
      </c>
      <c r="E137" t="s">
        <v>4811</v>
      </c>
      <c r="F137" t="s">
        <v>43</v>
      </c>
      <c r="G137">
        <v>54000</v>
      </c>
      <c r="H137" t="s">
        <v>4180</v>
      </c>
      <c r="I137">
        <v>15300000</v>
      </c>
      <c r="J137" t="s">
        <v>5655</v>
      </c>
      <c r="K137">
        <v>14800000</v>
      </c>
      <c r="L137">
        <v>15900000</v>
      </c>
      <c r="M137">
        <v>28</v>
      </c>
      <c r="N137" t="s">
        <v>4223</v>
      </c>
      <c r="O137">
        <v>66.3</v>
      </c>
      <c r="P137" t="s">
        <v>6754</v>
      </c>
    </row>
    <row r="138" spans="1:16" x14ac:dyDescent="0.3">
      <c r="A138" t="s">
        <v>274</v>
      </c>
      <c r="B138">
        <v>2023</v>
      </c>
      <c r="C138" t="s">
        <v>131</v>
      </c>
      <c r="D138" t="s">
        <v>5681</v>
      </c>
      <c r="E138" t="s">
        <v>5682</v>
      </c>
      <c r="F138" t="s">
        <v>143</v>
      </c>
      <c r="G138">
        <v>55000</v>
      </c>
      <c r="H138" t="s">
        <v>4180</v>
      </c>
      <c r="I138">
        <v>16800000</v>
      </c>
      <c r="J138" t="s">
        <v>5655</v>
      </c>
      <c r="K138">
        <v>16100000</v>
      </c>
      <c r="L138">
        <v>17400000</v>
      </c>
      <c r="M138">
        <v>19</v>
      </c>
      <c r="N138" t="s">
        <v>4192</v>
      </c>
      <c r="O138">
        <v>72.8</v>
      </c>
      <c r="P138" t="s">
        <v>6720</v>
      </c>
    </row>
    <row r="139" spans="1:16" x14ac:dyDescent="0.3">
      <c r="A139" t="s">
        <v>126</v>
      </c>
      <c r="B139">
        <v>2023</v>
      </c>
      <c r="C139" t="s">
        <v>92</v>
      </c>
      <c r="D139" t="s">
        <v>4471</v>
      </c>
      <c r="E139" t="s">
        <v>4472</v>
      </c>
      <c r="F139" t="s">
        <v>94</v>
      </c>
      <c r="G139">
        <v>44495</v>
      </c>
      <c r="H139" t="s">
        <v>4180</v>
      </c>
      <c r="I139">
        <v>47500000</v>
      </c>
      <c r="J139" t="s">
        <v>5655</v>
      </c>
      <c r="K139">
        <v>45800000</v>
      </c>
      <c r="L139">
        <v>49200000</v>
      </c>
      <c r="M139">
        <v>47</v>
      </c>
      <c r="N139" t="s">
        <v>5666</v>
      </c>
      <c r="O139">
        <v>75.2</v>
      </c>
      <c r="P139" t="s">
        <v>6699</v>
      </c>
    </row>
    <row r="140" spans="1:16" x14ac:dyDescent="0.3">
      <c r="A140" t="s">
        <v>226</v>
      </c>
      <c r="B140">
        <v>2023</v>
      </c>
      <c r="C140" t="s">
        <v>50</v>
      </c>
      <c r="D140">
        <v>580</v>
      </c>
      <c r="E140" t="s">
        <v>4582</v>
      </c>
      <c r="F140" t="s">
        <v>173</v>
      </c>
      <c r="G140">
        <v>32100</v>
      </c>
      <c r="H140" t="s">
        <v>4180</v>
      </c>
      <c r="I140">
        <v>10000000</v>
      </c>
      <c r="J140" t="s">
        <v>5655</v>
      </c>
      <c r="K140">
        <v>9600000</v>
      </c>
      <c r="L140">
        <v>10300000</v>
      </c>
      <c r="M140">
        <v>3</v>
      </c>
      <c r="N140" t="s">
        <v>4649</v>
      </c>
      <c r="O140">
        <v>74.099999999999994</v>
      </c>
      <c r="P140" t="s">
        <v>6684</v>
      </c>
    </row>
    <row r="141" spans="1:16" x14ac:dyDescent="0.3">
      <c r="A141" t="s">
        <v>122</v>
      </c>
      <c r="B141">
        <v>2023</v>
      </c>
      <c r="C141" t="s">
        <v>92</v>
      </c>
      <c r="D141" t="s">
        <v>4567</v>
      </c>
      <c r="E141" t="s">
        <v>4835</v>
      </c>
      <c r="F141" t="s">
        <v>161</v>
      </c>
      <c r="G141">
        <v>100000</v>
      </c>
      <c r="H141" t="s">
        <v>4180</v>
      </c>
      <c r="I141">
        <v>23200000</v>
      </c>
      <c r="J141" t="s">
        <v>5655</v>
      </c>
      <c r="K141">
        <v>22300000</v>
      </c>
      <c r="L141">
        <v>24100000</v>
      </c>
      <c r="M141">
        <v>15</v>
      </c>
      <c r="N141" t="s">
        <v>4272</v>
      </c>
      <c r="O141">
        <v>60.1</v>
      </c>
      <c r="P141" t="s">
        <v>6682</v>
      </c>
    </row>
    <row r="142" spans="1:16" x14ac:dyDescent="0.3">
      <c r="A142" t="s">
        <v>267</v>
      </c>
      <c r="B142">
        <v>2023</v>
      </c>
      <c r="C142" t="s">
        <v>45</v>
      </c>
      <c r="D142" t="s">
        <v>4935</v>
      </c>
      <c r="E142" t="s">
        <v>4936</v>
      </c>
      <c r="F142" t="s">
        <v>143</v>
      </c>
      <c r="G142">
        <v>24500</v>
      </c>
      <c r="H142" t="s">
        <v>4180</v>
      </c>
      <c r="I142">
        <v>11500000</v>
      </c>
      <c r="J142" t="s">
        <v>5655</v>
      </c>
      <c r="K142">
        <v>10900000</v>
      </c>
      <c r="L142">
        <v>12100000</v>
      </c>
      <c r="M142">
        <v>7</v>
      </c>
      <c r="N142" t="s">
        <v>4192</v>
      </c>
      <c r="O142">
        <v>68.599999999999994</v>
      </c>
      <c r="P142" t="s">
        <v>6718</v>
      </c>
    </row>
    <row r="143" spans="1:16" x14ac:dyDescent="0.3">
      <c r="A143" t="s">
        <v>329</v>
      </c>
      <c r="B143">
        <v>2023</v>
      </c>
      <c r="C143" t="s">
        <v>62</v>
      </c>
      <c r="D143" t="s">
        <v>4250</v>
      </c>
      <c r="E143" t="s">
        <v>5656</v>
      </c>
      <c r="F143" t="s">
        <v>43</v>
      </c>
      <c r="G143">
        <v>9000</v>
      </c>
      <c r="H143" t="s">
        <v>4180</v>
      </c>
      <c r="I143">
        <v>18400000</v>
      </c>
      <c r="J143" t="s">
        <v>5655</v>
      </c>
      <c r="K143">
        <v>17800000</v>
      </c>
      <c r="L143">
        <v>19100000</v>
      </c>
      <c r="M143">
        <v>10</v>
      </c>
      <c r="N143" t="s">
        <v>4388</v>
      </c>
      <c r="O143">
        <v>54.8</v>
      </c>
      <c r="P143" t="s">
        <v>6686</v>
      </c>
    </row>
    <row r="144" spans="1:16" x14ac:dyDescent="0.3">
      <c r="A144" t="s">
        <v>5259</v>
      </c>
      <c r="B144">
        <v>2023</v>
      </c>
      <c r="C144" t="s">
        <v>62</v>
      </c>
      <c r="D144" t="s">
        <v>4446</v>
      </c>
      <c r="E144" t="s">
        <v>4283</v>
      </c>
      <c r="F144" t="s">
        <v>4789</v>
      </c>
      <c r="G144">
        <v>41000</v>
      </c>
      <c r="H144" t="s">
        <v>4180</v>
      </c>
      <c r="I144">
        <v>13400000</v>
      </c>
      <c r="J144" t="s">
        <v>5655</v>
      </c>
      <c r="K144">
        <v>12900000</v>
      </c>
      <c r="L144">
        <v>13900000</v>
      </c>
      <c r="M144">
        <v>7</v>
      </c>
      <c r="N144" t="s">
        <v>4290</v>
      </c>
      <c r="O144">
        <v>66.400000000000006</v>
      </c>
      <c r="P144" t="s">
        <v>6865</v>
      </c>
    </row>
    <row r="145" spans="1:16" x14ac:dyDescent="0.3">
      <c r="A145" t="s">
        <v>437</v>
      </c>
      <c r="B145">
        <v>2023</v>
      </c>
      <c r="C145" t="s">
        <v>36</v>
      </c>
      <c r="D145" t="s">
        <v>4427</v>
      </c>
      <c r="E145" t="s">
        <v>4507</v>
      </c>
      <c r="F145" t="s">
        <v>43</v>
      </c>
      <c r="G145">
        <v>73330</v>
      </c>
      <c r="H145" t="s">
        <v>4180</v>
      </c>
      <c r="I145">
        <v>7800000</v>
      </c>
      <c r="J145" t="s">
        <v>5655</v>
      </c>
      <c r="K145">
        <v>7510000</v>
      </c>
      <c r="L145">
        <v>8100000</v>
      </c>
      <c r="M145">
        <v>23</v>
      </c>
      <c r="N145" t="s">
        <v>4508</v>
      </c>
      <c r="O145">
        <v>73</v>
      </c>
      <c r="P145" t="s">
        <v>6751</v>
      </c>
    </row>
    <row r="146" spans="1:16" x14ac:dyDescent="0.3">
      <c r="A146" t="s">
        <v>147</v>
      </c>
      <c r="B146">
        <v>2023</v>
      </c>
      <c r="C146" t="s">
        <v>137</v>
      </c>
      <c r="D146" t="s">
        <v>4703</v>
      </c>
      <c r="E146" t="s">
        <v>4651</v>
      </c>
      <c r="F146" t="s">
        <v>43</v>
      </c>
      <c r="G146">
        <v>46100</v>
      </c>
      <c r="H146" t="s">
        <v>4180</v>
      </c>
      <c r="I146">
        <v>10900000</v>
      </c>
      <c r="J146" t="s">
        <v>5655</v>
      </c>
      <c r="K146">
        <v>10500000</v>
      </c>
      <c r="L146">
        <v>11300000</v>
      </c>
      <c r="M146">
        <v>47</v>
      </c>
      <c r="N146" t="s">
        <v>4245</v>
      </c>
      <c r="O146">
        <v>95</v>
      </c>
      <c r="P146" t="s">
        <v>6703</v>
      </c>
    </row>
    <row r="147" spans="1:16" x14ac:dyDescent="0.3">
      <c r="A147" t="s">
        <v>219</v>
      </c>
      <c r="B147">
        <v>2023</v>
      </c>
      <c r="C147" t="s">
        <v>62</v>
      </c>
      <c r="D147" t="s">
        <v>4250</v>
      </c>
      <c r="E147" t="s">
        <v>4279</v>
      </c>
      <c r="F147" t="s">
        <v>143</v>
      </c>
      <c r="G147">
        <v>66848</v>
      </c>
      <c r="H147" t="s">
        <v>4180</v>
      </c>
      <c r="I147">
        <v>17700000</v>
      </c>
      <c r="J147" t="s">
        <v>5655</v>
      </c>
      <c r="K147">
        <v>16900000</v>
      </c>
      <c r="L147">
        <v>18500000</v>
      </c>
      <c r="M147">
        <v>8</v>
      </c>
      <c r="N147" t="s">
        <v>4272</v>
      </c>
      <c r="O147">
        <v>52</v>
      </c>
      <c r="P147" t="s">
        <v>6692</v>
      </c>
    </row>
    <row r="148" spans="1:16" x14ac:dyDescent="0.3">
      <c r="A148" t="s">
        <v>825</v>
      </c>
      <c r="B148">
        <v>2023</v>
      </c>
      <c r="C148" t="s">
        <v>137</v>
      </c>
      <c r="D148" t="s">
        <v>4194</v>
      </c>
      <c r="E148" t="s">
        <v>4414</v>
      </c>
      <c r="F148" t="s">
        <v>143</v>
      </c>
      <c r="G148">
        <v>118000</v>
      </c>
      <c r="H148" t="s">
        <v>4180</v>
      </c>
      <c r="I148">
        <v>24200000</v>
      </c>
      <c r="J148" t="s">
        <v>5655</v>
      </c>
      <c r="K148">
        <v>22600000</v>
      </c>
      <c r="L148">
        <v>25700000</v>
      </c>
      <c r="M148">
        <v>19</v>
      </c>
      <c r="N148" t="s">
        <v>4347</v>
      </c>
      <c r="O148">
        <v>60.9</v>
      </c>
      <c r="P148" t="s">
        <v>6762</v>
      </c>
    </row>
    <row r="149" spans="1:16" x14ac:dyDescent="0.3">
      <c r="A149" t="s">
        <v>581</v>
      </c>
      <c r="B149">
        <v>2023</v>
      </c>
      <c r="C149" t="s">
        <v>250</v>
      </c>
      <c r="D149" t="s">
        <v>5703</v>
      </c>
      <c r="E149" t="s">
        <v>5704</v>
      </c>
      <c r="F149" t="s">
        <v>173</v>
      </c>
      <c r="G149">
        <v>38000</v>
      </c>
      <c r="H149" t="s">
        <v>4180</v>
      </c>
      <c r="I149">
        <v>29500000</v>
      </c>
      <c r="J149" t="s">
        <v>5655</v>
      </c>
      <c r="K149">
        <v>28500000</v>
      </c>
      <c r="L149">
        <v>30600000</v>
      </c>
      <c r="M149">
        <v>5</v>
      </c>
      <c r="N149" t="s">
        <v>5678</v>
      </c>
      <c r="O149">
        <v>75.7</v>
      </c>
      <c r="P149" t="s">
        <v>6743</v>
      </c>
    </row>
    <row r="150" spans="1:16" x14ac:dyDescent="0.3">
      <c r="A150" t="s">
        <v>124</v>
      </c>
      <c r="B150">
        <v>2023</v>
      </c>
      <c r="C150" t="s">
        <v>62</v>
      </c>
      <c r="D150" t="s">
        <v>4207</v>
      </c>
      <c r="E150" t="s">
        <v>4398</v>
      </c>
      <c r="F150" t="s">
        <v>143</v>
      </c>
      <c r="G150">
        <v>60400</v>
      </c>
      <c r="H150" t="s">
        <v>4180</v>
      </c>
      <c r="I150">
        <v>17800000</v>
      </c>
      <c r="J150" t="s">
        <v>5655</v>
      </c>
      <c r="K150">
        <v>16900000</v>
      </c>
      <c r="L150">
        <v>18700000</v>
      </c>
      <c r="M150">
        <v>25</v>
      </c>
      <c r="N150" t="s">
        <v>4204</v>
      </c>
      <c r="O150">
        <v>72.7</v>
      </c>
      <c r="P150" t="s">
        <v>6768</v>
      </c>
    </row>
    <row r="151" spans="1:16" x14ac:dyDescent="0.3">
      <c r="A151" t="s">
        <v>330</v>
      </c>
      <c r="B151">
        <v>2023</v>
      </c>
      <c r="C151" t="s">
        <v>92</v>
      </c>
      <c r="D151" t="s">
        <v>5676</v>
      </c>
      <c r="E151" t="s">
        <v>5677</v>
      </c>
      <c r="F151" t="s">
        <v>60</v>
      </c>
      <c r="G151">
        <v>62213</v>
      </c>
      <c r="H151" t="s">
        <v>4180</v>
      </c>
      <c r="I151">
        <v>9900000</v>
      </c>
      <c r="J151" t="s">
        <v>5655</v>
      </c>
      <c r="K151">
        <v>9600000</v>
      </c>
      <c r="L151">
        <v>10300000</v>
      </c>
      <c r="M151">
        <v>10</v>
      </c>
      <c r="N151" t="s">
        <v>4275</v>
      </c>
      <c r="O151">
        <v>69.5</v>
      </c>
      <c r="P151" t="s">
        <v>6716</v>
      </c>
    </row>
    <row r="152" spans="1:16" x14ac:dyDescent="0.3">
      <c r="A152" t="s">
        <v>408</v>
      </c>
      <c r="B152">
        <v>2023</v>
      </c>
      <c r="C152" t="s">
        <v>24</v>
      </c>
      <c r="D152" t="s">
        <v>4572</v>
      </c>
      <c r="E152" t="s">
        <v>5696</v>
      </c>
      <c r="F152" t="s">
        <v>43</v>
      </c>
      <c r="G152">
        <v>20000</v>
      </c>
      <c r="H152" t="s">
        <v>4180</v>
      </c>
      <c r="I152">
        <v>28500000</v>
      </c>
      <c r="J152" t="s">
        <v>5655</v>
      </c>
      <c r="K152">
        <v>27600000</v>
      </c>
      <c r="L152">
        <v>29500000</v>
      </c>
      <c r="M152">
        <v>10</v>
      </c>
      <c r="N152" t="s">
        <v>4734</v>
      </c>
      <c r="O152">
        <v>74.599999999999994</v>
      </c>
      <c r="P152" t="s">
        <v>6738</v>
      </c>
    </row>
    <row r="153" spans="1:16" x14ac:dyDescent="0.3">
      <c r="A153" t="s">
        <v>408</v>
      </c>
      <c r="B153">
        <v>2023</v>
      </c>
      <c r="C153" t="s">
        <v>24</v>
      </c>
      <c r="D153" t="s">
        <v>4572</v>
      </c>
      <c r="E153" t="s">
        <v>5696</v>
      </c>
      <c r="F153" t="s">
        <v>43</v>
      </c>
      <c r="G153">
        <v>20000</v>
      </c>
      <c r="H153" t="s">
        <v>4180</v>
      </c>
      <c r="I153">
        <v>28500000</v>
      </c>
      <c r="J153" t="s">
        <v>5655</v>
      </c>
      <c r="K153">
        <v>27600000</v>
      </c>
      <c r="L153">
        <v>29500000</v>
      </c>
      <c r="M153">
        <v>10</v>
      </c>
      <c r="N153" t="s">
        <v>4734</v>
      </c>
      <c r="O153">
        <v>74.599999999999994</v>
      </c>
      <c r="P153" t="s">
        <v>6885</v>
      </c>
    </row>
    <row r="154" spans="1:16" x14ac:dyDescent="0.3">
      <c r="A154" t="s">
        <v>5741</v>
      </c>
      <c r="B154">
        <v>2023</v>
      </c>
      <c r="C154" t="s">
        <v>62</v>
      </c>
      <c r="D154" t="s">
        <v>4207</v>
      </c>
      <c r="E154" t="s">
        <v>4435</v>
      </c>
      <c r="F154" t="s">
        <v>143</v>
      </c>
      <c r="G154">
        <v>3200</v>
      </c>
      <c r="H154" t="s">
        <v>4180</v>
      </c>
      <c r="I154">
        <v>19200000</v>
      </c>
      <c r="J154" t="s">
        <v>5655</v>
      </c>
      <c r="K154">
        <v>18500000</v>
      </c>
      <c r="L154">
        <v>19900000</v>
      </c>
      <c r="M154">
        <v>16</v>
      </c>
      <c r="N154" t="s">
        <v>4204</v>
      </c>
      <c r="O154">
        <v>70.400000000000006</v>
      </c>
      <c r="P154" t="s">
        <v>6859</v>
      </c>
    </row>
    <row r="155" spans="1:16" x14ac:dyDescent="0.3">
      <c r="A155" t="s">
        <v>290</v>
      </c>
      <c r="B155">
        <v>2023</v>
      </c>
      <c r="C155" t="s">
        <v>62</v>
      </c>
      <c r="D155" t="s">
        <v>4207</v>
      </c>
      <c r="E155" t="s">
        <v>4387</v>
      </c>
      <c r="F155" t="s">
        <v>60</v>
      </c>
      <c r="G155">
        <v>25000</v>
      </c>
      <c r="H155" t="s">
        <v>4180</v>
      </c>
      <c r="I155">
        <v>18200000</v>
      </c>
      <c r="J155" t="s">
        <v>5655</v>
      </c>
      <c r="K155">
        <v>17600000</v>
      </c>
      <c r="L155">
        <v>18900000</v>
      </c>
      <c r="M155">
        <v>23</v>
      </c>
      <c r="N155" t="s">
        <v>4223</v>
      </c>
      <c r="O155">
        <v>71.7</v>
      </c>
      <c r="P155" t="s">
        <v>6772</v>
      </c>
    </row>
    <row r="156" spans="1:16" x14ac:dyDescent="0.3">
      <c r="A156" t="s">
        <v>115</v>
      </c>
      <c r="B156">
        <v>2023</v>
      </c>
      <c r="C156" t="s">
        <v>50</v>
      </c>
      <c r="D156">
        <v>580</v>
      </c>
      <c r="E156" t="s">
        <v>4582</v>
      </c>
      <c r="F156" t="s">
        <v>143</v>
      </c>
      <c r="G156">
        <v>42035</v>
      </c>
      <c r="H156" t="s">
        <v>4180</v>
      </c>
      <c r="I156">
        <v>9700000</v>
      </c>
      <c r="J156" t="s">
        <v>5655</v>
      </c>
      <c r="K156">
        <v>9400000</v>
      </c>
      <c r="L156">
        <v>10100000</v>
      </c>
      <c r="M156">
        <v>3</v>
      </c>
      <c r="N156" t="s">
        <v>4649</v>
      </c>
      <c r="O156">
        <v>71.900000000000006</v>
      </c>
      <c r="P156" t="s">
        <v>6749</v>
      </c>
    </row>
    <row r="157" spans="1:16" x14ac:dyDescent="0.3">
      <c r="A157" t="s">
        <v>84</v>
      </c>
      <c r="B157">
        <v>2023</v>
      </c>
      <c r="C157" t="s">
        <v>85</v>
      </c>
      <c r="D157" t="s">
        <v>4221</v>
      </c>
      <c r="E157" t="s">
        <v>4222</v>
      </c>
      <c r="F157" t="s">
        <v>143</v>
      </c>
      <c r="G157">
        <v>15600</v>
      </c>
      <c r="H157" t="s">
        <v>4180</v>
      </c>
      <c r="I157">
        <v>31500000</v>
      </c>
      <c r="J157" t="s">
        <v>5655</v>
      </c>
      <c r="K157">
        <v>30200000</v>
      </c>
      <c r="L157">
        <v>32800000</v>
      </c>
      <c r="M157">
        <v>6</v>
      </c>
      <c r="N157" t="s">
        <v>4280</v>
      </c>
      <c r="O157">
        <v>74</v>
      </c>
      <c r="P157" t="s">
        <v>6750</v>
      </c>
    </row>
    <row r="158" spans="1:16" x14ac:dyDescent="0.3">
      <c r="A158" t="s">
        <v>128</v>
      </c>
      <c r="B158">
        <v>2023</v>
      </c>
      <c r="C158" t="s">
        <v>62</v>
      </c>
      <c r="D158" t="s">
        <v>4434</v>
      </c>
      <c r="E158" t="s">
        <v>5072</v>
      </c>
      <c r="F158" t="s">
        <v>143</v>
      </c>
      <c r="G158">
        <v>28000</v>
      </c>
      <c r="H158" t="s">
        <v>4180</v>
      </c>
      <c r="I158">
        <v>24900000</v>
      </c>
      <c r="J158" t="s">
        <v>5655</v>
      </c>
      <c r="K158">
        <v>24000000</v>
      </c>
      <c r="L158">
        <v>25700000</v>
      </c>
      <c r="M158" t="s">
        <v>4175</v>
      </c>
      <c r="N158" t="s">
        <v>4223</v>
      </c>
      <c r="O158">
        <v>76.2</v>
      </c>
      <c r="P158" t="s">
        <v>6685</v>
      </c>
    </row>
    <row r="159" spans="1:16" x14ac:dyDescent="0.3">
      <c r="A159" t="s">
        <v>5740</v>
      </c>
      <c r="B159">
        <v>2023</v>
      </c>
      <c r="C159" t="s">
        <v>24</v>
      </c>
      <c r="D159" t="s">
        <v>4190</v>
      </c>
      <c r="E159" t="s">
        <v>4308</v>
      </c>
      <c r="F159" t="s">
        <v>60</v>
      </c>
      <c r="G159">
        <v>30000</v>
      </c>
      <c r="H159" t="s">
        <v>4180</v>
      </c>
      <c r="I159">
        <v>13100000</v>
      </c>
      <c r="J159" t="s">
        <v>5655</v>
      </c>
      <c r="K159">
        <v>12700000</v>
      </c>
      <c r="L159">
        <v>13600000</v>
      </c>
      <c r="M159">
        <v>40</v>
      </c>
      <c r="N159" t="s">
        <v>4213</v>
      </c>
      <c r="O159">
        <v>67.900000000000006</v>
      </c>
      <c r="P159" t="s">
        <v>6858</v>
      </c>
    </row>
    <row r="160" spans="1:16" x14ac:dyDescent="0.3">
      <c r="A160" t="s">
        <v>40</v>
      </c>
      <c r="B160">
        <v>2023</v>
      </c>
      <c r="C160" t="s">
        <v>41</v>
      </c>
      <c r="D160" t="s">
        <v>4464</v>
      </c>
      <c r="E160" t="s">
        <v>4465</v>
      </c>
      <c r="F160" t="s">
        <v>43</v>
      </c>
      <c r="G160">
        <v>38000</v>
      </c>
      <c r="H160" t="s">
        <v>4180</v>
      </c>
      <c r="I160">
        <v>16600000</v>
      </c>
      <c r="J160" t="s">
        <v>5655</v>
      </c>
      <c r="K160">
        <v>16100000</v>
      </c>
      <c r="L160">
        <v>17200000</v>
      </c>
      <c r="M160">
        <v>4</v>
      </c>
      <c r="N160" t="s">
        <v>4181</v>
      </c>
      <c r="O160">
        <v>94.3</v>
      </c>
      <c r="P160" t="s">
        <v>6701</v>
      </c>
    </row>
    <row r="161" spans="1:16" x14ac:dyDescent="0.3">
      <c r="A161" t="s">
        <v>294</v>
      </c>
      <c r="B161">
        <v>2023</v>
      </c>
      <c r="C161" t="s">
        <v>137</v>
      </c>
      <c r="D161" t="s">
        <v>5109</v>
      </c>
      <c r="E161" t="s">
        <v>5690</v>
      </c>
      <c r="F161" t="s">
        <v>43</v>
      </c>
      <c r="G161">
        <v>28000</v>
      </c>
      <c r="H161" t="s">
        <v>4180</v>
      </c>
      <c r="I161">
        <v>27600000</v>
      </c>
      <c r="J161" t="s">
        <v>5655</v>
      </c>
      <c r="K161">
        <v>26600000</v>
      </c>
      <c r="L161">
        <v>28600000</v>
      </c>
      <c r="M161">
        <v>9</v>
      </c>
      <c r="N161" t="s">
        <v>4223</v>
      </c>
      <c r="O161">
        <v>71</v>
      </c>
      <c r="P161" t="s">
        <v>6728</v>
      </c>
    </row>
    <row r="162" spans="1:16" x14ac:dyDescent="0.3">
      <c r="A162" t="s">
        <v>59</v>
      </c>
      <c r="B162">
        <v>2023</v>
      </c>
      <c r="C162" t="s">
        <v>50</v>
      </c>
      <c r="D162">
        <v>560</v>
      </c>
      <c r="E162" t="s">
        <v>4582</v>
      </c>
      <c r="F162" t="s">
        <v>60</v>
      </c>
      <c r="G162">
        <v>45000</v>
      </c>
      <c r="H162" t="s">
        <v>4180</v>
      </c>
      <c r="I162">
        <v>8900000</v>
      </c>
      <c r="J162" t="s">
        <v>5655</v>
      </c>
      <c r="K162">
        <v>8600000</v>
      </c>
      <c r="L162">
        <v>9300000</v>
      </c>
      <c r="M162">
        <v>22</v>
      </c>
      <c r="N162" t="s">
        <v>4417</v>
      </c>
      <c r="O162">
        <v>71.8</v>
      </c>
      <c r="P162" t="s">
        <v>6723</v>
      </c>
    </row>
    <row r="163" spans="1:16" x14ac:dyDescent="0.3">
      <c r="A163" t="s">
        <v>141</v>
      </c>
      <c r="B163">
        <v>2023</v>
      </c>
      <c r="C163" t="s">
        <v>41</v>
      </c>
      <c r="D163" t="s">
        <v>4452</v>
      </c>
      <c r="E163" t="s">
        <v>4453</v>
      </c>
      <c r="F163" t="s">
        <v>143</v>
      </c>
      <c r="G163">
        <v>40695</v>
      </c>
      <c r="H163" t="s">
        <v>4180</v>
      </c>
      <c r="I163">
        <v>15400000</v>
      </c>
      <c r="J163" t="s">
        <v>5655</v>
      </c>
      <c r="K163">
        <v>14800000</v>
      </c>
      <c r="L163">
        <v>15900000</v>
      </c>
      <c r="M163">
        <v>2</v>
      </c>
      <c r="N163" t="s">
        <v>4508</v>
      </c>
      <c r="O163">
        <v>67.7</v>
      </c>
      <c r="P163" t="s">
        <v>6707</v>
      </c>
    </row>
    <row r="164" spans="1:16" x14ac:dyDescent="0.3">
      <c r="A164" t="s">
        <v>377</v>
      </c>
      <c r="B164">
        <v>2023</v>
      </c>
      <c r="C164" t="s">
        <v>62</v>
      </c>
      <c r="D164" t="s">
        <v>4207</v>
      </c>
      <c r="E164" t="s">
        <v>4259</v>
      </c>
      <c r="F164" t="s">
        <v>173</v>
      </c>
      <c r="G164">
        <v>3324</v>
      </c>
      <c r="H164" t="s">
        <v>4180</v>
      </c>
      <c r="I164">
        <v>15100000</v>
      </c>
      <c r="J164" t="s">
        <v>5655</v>
      </c>
      <c r="K164">
        <v>14600000</v>
      </c>
      <c r="L164">
        <v>15700000</v>
      </c>
      <c r="M164">
        <v>10</v>
      </c>
      <c r="N164" t="s">
        <v>4280</v>
      </c>
      <c r="O164">
        <v>69.5</v>
      </c>
      <c r="P164" t="s">
        <v>6782</v>
      </c>
    </row>
    <row r="165" spans="1:16" x14ac:dyDescent="0.3">
      <c r="A165" t="s">
        <v>243</v>
      </c>
      <c r="B165">
        <v>2023</v>
      </c>
      <c r="C165" t="s">
        <v>62</v>
      </c>
      <c r="D165" t="s">
        <v>4446</v>
      </c>
      <c r="E165" t="s">
        <v>5671</v>
      </c>
      <c r="F165" t="s">
        <v>143</v>
      </c>
      <c r="G165">
        <v>55000</v>
      </c>
      <c r="H165" t="s">
        <v>4180</v>
      </c>
      <c r="I165">
        <v>18800000</v>
      </c>
      <c r="J165" t="s">
        <v>5655</v>
      </c>
      <c r="K165">
        <v>18100000</v>
      </c>
      <c r="L165">
        <v>19500000</v>
      </c>
      <c r="M165">
        <v>6</v>
      </c>
      <c r="N165" t="s">
        <v>4226</v>
      </c>
      <c r="O165">
        <v>73</v>
      </c>
      <c r="P165" t="s">
        <v>6710</v>
      </c>
    </row>
    <row r="166" spans="1:16" x14ac:dyDescent="0.3">
      <c r="A166" t="s">
        <v>442</v>
      </c>
      <c r="B166">
        <v>2023</v>
      </c>
      <c r="C166" t="s">
        <v>24</v>
      </c>
      <c r="D166" t="s">
        <v>4572</v>
      </c>
      <c r="E166" t="s">
        <v>5675</v>
      </c>
      <c r="F166" t="s">
        <v>143</v>
      </c>
      <c r="G166">
        <v>97500</v>
      </c>
      <c r="H166" t="s">
        <v>4180</v>
      </c>
      <c r="I166">
        <v>18700000</v>
      </c>
      <c r="J166" t="s">
        <v>5655</v>
      </c>
      <c r="K166">
        <v>17600000</v>
      </c>
      <c r="L166">
        <v>19900000</v>
      </c>
      <c r="M166">
        <v>12</v>
      </c>
      <c r="N166" t="s">
        <v>5139</v>
      </c>
      <c r="O166">
        <v>64.5</v>
      </c>
      <c r="P166" t="s">
        <v>6715</v>
      </c>
    </row>
    <row r="167" spans="1:16" x14ac:dyDescent="0.3">
      <c r="A167" t="s">
        <v>5265</v>
      </c>
      <c r="B167">
        <v>2023</v>
      </c>
      <c r="C167" t="s">
        <v>188</v>
      </c>
      <c r="D167" t="s">
        <v>5762</v>
      </c>
      <c r="E167" t="s">
        <v>5763</v>
      </c>
      <c r="F167" t="s">
        <v>60</v>
      </c>
      <c r="G167">
        <v>21000</v>
      </c>
      <c r="H167" t="s">
        <v>4180</v>
      </c>
      <c r="I167">
        <v>12400000</v>
      </c>
      <c r="J167" t="s">
        <v>5655</v>
      </c>
      <c r="K167">
        <v>11400000</v>
      </c>
      <c r="L167">
        <v>13300000</v>
      </c>
      <c r="M167" t="s">
        <v>4175</v>
      </c>
      <c r="N167" t="s">
        <v>4219</v>
      </c>
      <c r="O167">
        <v>82.7</v>
      </c>
      <c r="P167" t="s">
        <v>6879</v>
      </c>
    </row>
    <row r="168" spans="1:16" x14ac:dyDescent="0.3">
      <c r="A168" t="s">
        <v>338</v>
      </c>
      <c r="B168">
        <v>2024</v>
      </c>
      <c r="C168" t="s">
        <v>24</v>
      </c>
      <c r="D168" t="s">
        <v>4431</v>
      </c>
      <c r="E168" t="s">
        <v>4432</v>
      </c>
      <c r="F168" t="s">
        <v>43</v>
      </c>
      <c r="G168">
        <v>48600</v>
      </c>
      <c r="H168" t="s">
        <v>4180</v>
      </c>
      <c r="I168">
        <v>29800000</v>
      </c>
      <c r="J168" t="s">
        <v>5655</v>
      </c>
      <c r="K168">
        <v>28700000</v>
      </c>
      <c r="L168">
        <v>31000000</v>
      </c>
      <c r="M168">
        <v>5</v>
      </c>
      <c r="N168" t="s">
        <v>4325</v>
      </c>
      <c r="O168">
        <v>75.5</v>
      </c>
      <c r="P168" t="s">
        <v>6747</v>
      </c>
    </row>
    <row r="169" spans="1:16" x14ac:dyDescent="0.3">
      <c r="A169" t="s">
        <v>90</v>
      </c>
      <c r="B169">
        <v>2024</v>
      </c>
      <c r="C169" t="s">
        <v>36</v>
      </c>
      <c r="D169" t="s">
        <v>4400</v>
      </c>
      <c r="E169" t="s">
        <v>4401</v>
      </c>
      <c r="F169" t="s">
        <v>43</v>
      </c>
      <c r="G169">
        <v>14000</v>
      </c>
      <c r="H169" t="s">
        <v>4180</v>
      </c>
      <c r="I169">
        <v>8500000</v>
      </c>
      <c r="J169" t="s">
        <v>5655</v>
      </c>
      <c r="K169">
        <v>8200000</v>
      </c>
      <c r="L169">
        <v>8700000</v>
      </c>
      <c r="M169">
        <v>16</v>
      </c>
      <c r="N169" t="s">
        <v>4552</v>
      </c>
      <c r="O169">
        <v>89.6</v>
      </c>
      <c r="P169" t="s">
        <v>6767</v>
      </c>
    </row>
    <row r="170" spans="1:16" x14ac:dyDescent="0.3">
      <c r="A170" t="s">
        <v>217</v>
      </c>
      <c r="B170">
        <v>2024</v>
      </c>
      <c r="C170" t="s">
        <v>62</v>
      </c>
      <c r="D170" t="s">
        <v>4434</v>
      </c>
      <c r="E170" t="s">
        <v>4435</v>
      </c>
      <c r="F170" t="s">
        <v>143</v>
      </c>
      <c r="G170">
        <v>35006</v>
      </c>
      <c r="H170" t="s">
        <v>4180</v>
      </c>
      <c r="I170">
        <v>23100000</v>
      </c>
      <c r="J170" t="s">
        <v>5655</v>
      </c>
      <c r="K170">
        <v>22300000</v>
      </c>
      <c r="L170">
        <v>24000000</v>
      </c>
      <c r="M170">
        <v>6</v>
      </c>
      <c r="N170" t="s">
        <v>4574</v>
      </c>
      <c r="O170">
        <v>77.8</v>
      </c>
      <c r="P170" t="s">
        <v>6746</v>
      </c>
    </row>
    <row r="171" spans="1:16" x14ac:dyDescent="0.3">
      <c r="A171" t="s">
        <v>234</v>
      </c>
      <c r="B171">
        <v>2023</v>
      </c>
      <c r="C171" t="s">
        <v>137</v>
      </c>
      <c r="D171" t="s">
        <v>4336</v>
      </c>
      <c r="E171" t="s">
        <v>4337</v>
      </c>
      <c r="F171" t="s">
        <v>143</v>
      </c>
      <c r="G171">
        <v>45836</v>
      </c>
      <c r="H171" t="s">
        <v>4180</v>
      </c>
      <c r="I171">
        <v>17300000</v>
      </c>
      <c r="J171" t="s">
        <v>5655</v>
      </c>
      <c r="K171">
        <v>16700000</v>
      </c>
      <c r="L171">
        <v>17900000</v>
      </c>
      <c r="M171">
        <v>12</v>
      </c>
      <c r="N171" t="s">
        <v>4192</v>
      </c>
      <c r="O171">
        <v>72.099999999999994</v>
      </c>
      <c r="P171" t="s">
        <v>6724</v>
      </c>
    </row>
    <row r="172" spans="1:16" x14ac:dyDescent="0.3">
      <c r="A172" t="s">
        <v>5260</v>
      </c>
      <c r="B172">
        <v>2025</v>
      </c>
      <c r="C172" t="s">
        <v>62</v>
      </c>
      <c r="D172" t="s">
        <v>4232</v>
      </c>
      <c r="E172" t="s">
        <v>6868</v>
      </c>
      <c r="F172" t="s">
        <v>4172</v>
      </c>
      <c r="G172">
        <v>10054</v>
      </c>
      <c r="H172" t="s">
        <v>4180</v>
      </c>
      <c r="I172">
        <v>11800000</v>
      </c>
      <c r="J172" t="s">
        <v>5655</v>
      </c>
      <c r="K172">
        <v>11400000</v>
      </c>
      <c r="L172">
        <v>12200000</v>
      </c>
      <c r="M172">
        <v>19</v>
      </c>
      <c r="N172" t="s">
        <v>4187</v>
      </c>
      <c r="O172">
        <v>88.1</v>
      </c>
      <c r="P172" t="s">
        <v>6869</v>
      </c>
    </row>
    <row r="173" spans="1:16" x14ac:dyDescent="0.3">
      <c r="A173" t="s">
        <v>5260</v>
      </c>
      <c r="B173">
        <v>2025</v>
      </c>
      <c r="C173" t="s">
        <v>62</v>
      </c>
      <c r="D173" t="s">
        <v>4232</v>
      </c>
      <c r="E173" t="s">
        <v>4233</v>
      </c>
      <c r="F173" t="s">
        <v>4172</v>
      </c>
      <c r="G173">
        <v>10054</v>
      </c>
      <c r="H173" t="s">
        <v>4180</v>
      </c>
      <c r="I173">
        <v>12400000</v>
      </c>
      <c r="J173" t="s">
        <v>5655</v>
      </c>
      <c r="K173">
        <v>12000000</v>
      </c>
      <c r="L173">
        <v>12800000</v>
      </c>
      <c r="M173">
        <v>19</v>
      </c>
      <c r="N173" t="s">
        <v>4192</v>
      </c>
      <c r="O173">
        <v>80.099999999999994</v>
      </c>
      <c r="P173" t="s">
        <v>6866</v>
      </c>
    </row>
    <row r="174" spans="1:16" x14ac:dyDescent="0.3">
      <c r="A174" t="s">
        <v>5742</v>
      </c>
      <c r="B174">
        <v>2024</v>
      </c>
      <c r="C174" t="s">
        <v>4641</v>
      </c>
      <c r="D174" t="s">
        <v>4642</v>
      </c>
      <c r="E174" t="s">
        <v>5743</v>
      </c>
      <c r="F174" t="s">
        <v>143</v>
      </c>
      <c r="G174">
        <v>25000</v>
      </c>
      <c r="H174" t="s">
        <v>4180</v>
      </c>
      <c r="I174">
        <v>9800000</v>
      </c>
      <c r="J174" t="s">
        <v>5655</v>
      </c>
      <c r="K174">
        <v>9400000</v>
      </c>
      <c r="L174">
        <v>10100000</v>
      </c>
      <c r="M174">
        <v>23</v>
      </c>
      <c r="N174" t="s">
        <v>4649</v>
      </c>
      <c r="O174">
        <v>95</v>
      </c>
      <c r="P174" t="s">
        <v>6860</v>
      </c>
    </row>
    <row r="175" spans="1:16" x14ac:dyDescent="0.3">
      <c r="A175" t="s">
        <v>410</v>
      </c>
      <c r="B175">
        <v>2024</v>
      </c>
      <c r="C175" t="s">
        <v>194</v>
      </c>
      <c r="D175">
        <v>700</v>
      </c>
      <c r="E175" t="s">
        <v>4822</v>
      </c>
      <c r="F175" t="s">
        <v>94</v>
      </c>
      <c r="G175">
        <v>29000</v>
      </c>
      <c r="H175" t="s">
        <v>4180</v>
      </c>
      <c r="I175">
        <v>12800000</v>
      </c>
      <c r="J175" t="s">
        <v>5655</v>
      </c>
      <c r="K175">
        <v>12200000</v>
      </c>
      <c r="L175">
        <v>13400000</v>
      </c>
      <c r="M175">
        <v>3</v>
      </c>
      <c r="N175" t="s">
        <v>4219</v>
      </c>
      <c r="O175">
        <v>83.2</v>
      </c>
      <c r="P175" t="s">
        <v>6894</v>
      </c>
    </row>
    <row r="176" spans="1:16" x14ac:dyDescent="0.3">
      <c r="A176" t="s">
        <v>337</v>
      </c>
      <c r="B176">
        <v>2024</v>
      </c>
      <c r="C176" t="s">
        <v>62</v>
      </c>
      <c r="D176">
        <v>3008</v>
      </c>
      <c r="E176" t="s">
        <v>4259</v>
      </c>
      <c r="F176" t="s">
        <v>143</v>
      </c>
      <c r="G176">
        <v>53000</v>
      </c>
      <c r="H176" t="s">
        <v>4180</v>
      </c>
      <c r="I176">
        <v>16500000</v>
      </c>
      <c r="J176" t="s">
        <v>5655</v>
      </c>
      <c r="K176">
        <v>15900000</v>
      </c>
      <c r="L176">
        <v>17100000</v>
      </c>
      <c r="M176">
        <v>32</v>
      </c>
      <c r="N176" t="s">
        <v>4252</v>
      </c>
      <c r="O176">
        <v>72.5</v>
      </c>
      <c r="P176" t="s">
        <v>6759</v>
      </c>
    </row>
    <row r="177" spans="1:16" x14ac:dyDescent="0.3">
      <c r="A177" t="s">
        <v>412</v>
      </c>
      <c r="B177">
        <v>2024</v>
      </c>
      <c r="C177" t="s">
        <v>4184</v>
      </c>
      <c r="D177" t="s">
        <v>4228</v>
      </c>
      <c r="E177" t="s">
        <v>5757</v>
      </c>
      <c r="F177" t="s">
        <v>60</v>
      </c>
      <c r="G177">
        <v>30000</v>
      </c>
      <c r="H177" t="s">
        <v>4180</v>
      </c>
      <c r="I177">
        <v>14100000</v>
      </c>
      <c r="J177" t="s">
        <v>5655</v>
      </c>
      <c r="K177">
        <v>13600000</v>
      </c>
      <c r="L177">
        <v>14600000</v>
      </c>
      <c r="M177">
        <v>7</v>
      </c>
      <c r="N177" t="s">
        <v>4187</v>
      </c>
      <c r="O177">
        <v>84</v>
      </c>
      <c r="P177" t="s">
        <v>6873</v>
      </c>
    </row>
    <row r="178" spans="1:16" x14ac:dyDescent="0.3">
      <c r="A178" t="s">
        <v>198</v>
      </c>
      <c r="B178">
        <v>2024</v>
      </c>
      <c r="C178" t="s">
        <v>199</v>
      </c>
      <c r="D178" t="s">
        <v>5653</v>
      </c>
      <c r="E178" t="s">
        <v>5770</v>
      </c>
      <c r="F178" t="s">
        <v>143</v>
      </c>
      <c r="G178">
        <v>21178</v>
      </c>
      <c r="H178" t="s">
        <v>4180</v>
      </c>
      <c r="I178">
        <v>18800000</v>
      </c>
      <c r="J178" t="s">
        <v>5655</v>
      </c>
      <c r="K178">
        <v>18200000</v>
      </c>
      <c r="L178">
        <v>19500000</v>
      </c>
      <c r="M178">
        <v>17</v>
      </c>
      <c r="N178" t="s">
        <v>4187</v>
      </c>
      <c r="O178">
        <v>78.400000000000006</v>
      </c>
      <c r="P178" t="s">
        <v>6886</v>
      </c>
    </row>
    <row r="179" spans="1:16" x14ac:dyDescent="0.3">
      <c r="A179" t="s">
        <v>311</v>
      </c>
      <c r="B179">
        <v>2024</v>
      </c>
      <c r="C179" t="s">
        <v>36</v>
      </c>
      <c r="D179" t="s">
        <v>4372</v>
      </c>
      <c r="E179" t="s">
        <v>4373</v>
      </c>
      <c r="F179" t="s">
        <v>173</v>
      </c>
      <c r="G179">
        <v>16000</v>
      </c>
      <c r="H179" t="s">
        <v>4180</v>
      </c>
      <c r="I179">
        <v>13900000</v>
      </c>
      <c r="J179" t="s">
        <v>5655</v>
      </c>
      <c r="K179">
        <v>13400000</v>
      </c>
      <c r="L179">
        <v>14400000</v>
      </c>
      <c r="M179">
        <v>16</v>
      </c>
      <c r="N179" t="s">
        <v>4257</v>
      </c>
      <c r="O179">
        <v>86.9</v>
      </c>
      <c r="P179" t="s">
        <v>6755</v>
      </c>
    </row>
    <row r="180" spans="1:16" x14ac:dyDescent="0.3">
      <c r="A180" t="s">
        <v>79</v>
      </c>
      <c r="B180">
        <v>2024</v>
      </c>
      <c r="C180" t="s">
        <v>62</v>
      </c>
      <c r="D180">
        <v>3008</v>
      </c>
      <c r="E180" t="s">
        <v>4259</v>
      </c>
      <c r="F180" t="s">
        <v>43</v>
      </c>
      <c r="G180">
        <v>17500</v>
      </c>
      <c r="H180" t="s">
        <v>4180</v>
      </c>
      <c r="I180">
        <v>17100000</v>
      </c>
      <c r="J180" t="s">
        <v>5655</v>
      </c>
      <c r="K180">
        <v>16500000</v>
      </c>
      <c r="L180">
        <v>17800000</v>
      </c>
      <c r="M180">
        <v>32</v>
      </c>
      <c r="N180" t="s">
        <v>4252</v>
      </c>
      <c r="O180">
        <v>75.099999999999994</v>
      </c>
      <c r="P180" t="s">
        <v>6709</v>
      </c>
    </row>
    <row r="181" spans="1:16" x14ac:dyDescent="0.3">
      <c r="A181" t="s">
        <v>229</v>
      </c>
      <c r="B181">
        <v>2024</v>
      </c>
      <c r="C181" t="s">
        <v>230</v>
      </c>
      <c r="D181" t="s">
        <v>4351</v>
      </c>
      <c r="E181" t="s">
        <v>5686</v>
      </c>
      <c r="F181" t="s">
        <v>43</v>
      </c>
      <c r="G181">
        <v>13000</v>
      </c>
      <c r="H181" t="s">
        <v>4180</v>
      </c>
      <c r="I181">
        <v>17400000</v>
      </c>
      <c r="J181" t="s">
        <v>5655</v>
      </c>
      <c r="K181">
        <v>16200000</v>
      </c>
      <c r="L181">
        <v>18500000</v>
      </c>
      <c r="M181">
        <v>9</v>
      </c>
      <c r="N181" t="s">
        <v>4347</v>
      </c>
      <c r="O181">
        <v>69.8</v>
      </c>
      <c r="P181" t="s">
        <v>6722</v>
      </c>
    </row>
    <row r="182" spans="1:16" x14ac:dyDescent="0.3">
      <c r="A182" t="s">
        <v>321</v>
      </c>
      <c r="B182">
        <v>2024</v>
      </c>
      <c r="C182" t="s">
        <v>24</v>
      </c>
      <c r="D182" t="s">
        <v>4405</v>
      </c>
      <c r="E182" t="s">
        <v>5699</v>
      </c>
      <c r="F182" t="s">
        <v>94</v>
      </c>
      <c r="G182">
        <v>44000</v>
      </c>
      <c r="H182" t="s">
        <v>4180</v>
      </c>
      <c r="I182">
        <v>44800000</v>
      </c>
      <c r="J182" t="s">
        <v>5655</v>
      </c>
      <c r="K182">
        <v>43100000</v>
      </c>
      <c r="L182">
        <v>46500000</v>
      </c>
      <c r="M182">
        <v>14</v>
      </c>
      <c r="N182" t="s">
        <v>5700</v>
      </c>
      <c r="O182">
        <v>79.099999999999994</v>
      </c>
      <c r="P182" t="s">
        <v>6740</v>
      </c>
    </row>
    <row r="183" spans="1:16" x14ac:dyDescent="0.3">
      <c r="A183" t="s">
        <v>136</v>
      </c>
      <c r="B183">
        <v>2024</v>
      </c>
      <c r="C183" t="s">
        <v>137</v>
      </c>
      <c r="D183" t="s">
        <v>4336</v>
      </c>
      <c r="E183" t="s">
        <v>4833</v>
      </c>
      <c r="F183" t="s">
        <v>46</v>
      </c>
      <c r="G183">
        <v>7000</v>
      </c>
      <c r="H183" t="s">
        <v>4180</v>
      </c>
      <c r="I183">
        <v>22700000</v>
      </c>
      <c r="J183" t="s">
        <v>5655</v>
      </c>
      <c r="K183">
        <v>21900000</v>
      </c>
      <c r="L183">
        <v>23500000</v>
      </c>
      <c r="M183">
        <v>16</v>
      </c>
      <c r="N183" t="s">
        <v>4263</v>
      </c>
      <c r="O183">
        <v>83.5</v>
      </c>
      <c r="P183" t="s">
        <v>6727</v>
      </c>
    </row>
    <row r="184" spans="1:16" x14ac:dyDescent="0.3">
      <c r="A184" t="s">
        <v>282</v>
      </c>
      <c r="B184">
        <v>2024</v>
      </c>
      <c r="C184" t="s">
        <v>4184</v>
      </c>
      <c r="D184" t="s">
        <v>4442</v>
      </c>
      <c r="E184" t="s">
        <v>4443</v>
      </c>
      <c r="F184" t="s">
        <v>143</v>
      </c>
      <c r="G184">
        <v>15000</v>
      </c>
      <c r="H184" t="s">
        <v>4180</v>
      </c>
      <c r="I184">
        <v>30400000</v>
      </c>
      <c r="J184" t="s">
        <v>5655</v>
      </c>
      <c r="K184">
        <v>29400000</v>
      </c>
      <c r="L184">
        <v>31400000</v>
      </c>
      <c r="M184" t="s">
        <v>4175</v>
      </c>
      <c r="N184" t="s">
        <v>5672</v>
      </c>
      <c r="O184">
        <v>92.1</v>
      </c>
      <c r="P184" t="s">
        <v>6711</v>
      </c>
    </row>
    <row r="185" spans="1:16" x14ac:dyDescent="0.3">
      <c r="A185" t="s">
        <v>299</v>
      </c>
      <c r="B185">
        <v>2024</v>
      </c>
      <c r="C185" t="s">
        <v>24</v>
      </c>
      <c r="D185" t="s">
        <v>4405</v>
      </c>
      <c r="E185" t="s">
        <v>4406</v>
      </c>
      <c r="F185" t="s">
        <v>43</v>
      </c>
      <c r="G185">
        <v>54774</v>
      </c>
      <c r="H185" t="s">
        <v>4180</v>
      </c>
      <c r="I185">
        <v>36400000</v>
      </c>
      <c r="J185" t="s">
        <v>5655</v>
      </c>
      <c r="K185">
        <v>35000000</v>
      </c>
      <c r="L185">
        <v>37700000</v>
      </c>
      <c r="M185">
        <v>23</v>
      </c>
      <c r="N185" t="s">
        <v>5678</v>
      </c>
      <c r="O185">
        <v>73.5</v>
      </c>
      <c r="P185" t="s">
        <v>6765</v>
      </c>
    </row>
    <row r="186" spans="1:16" x14ac:dyDescent="0.3">
      <c r="A186" t="s">
        <v>203</v>
      </c>
      <c r="B186">
        <v>2025</v>
      </c>
      <c r="C186" t="s">
        <v>163</v>
      </c>
      <c r="D186">
        <v>7</v>
      </c>
      <c r="E186" t="s">
        <v>4277</v>
      </c>
      <c r="F186" t="s">
        <v>4172</v>
      </c>
      <c r="G186">
        <v>6119</v>
      </c>
      <c r="H186" t="s">
        <v>4180</v>
      </c>
      <c r="I186">
        <v>17800000</v>
      </c>
      <c r="J186" t="s">
        <v>5655</v>
      </c>
      <c r="K186">
        <v>17200000</v>
      </c>
      <c r="L186">
        <v>18500000</v>
      </c>
      <c r="M186">
        <v>4</v>
      </c>
      <c r="N186" t="s">
        <v>4257</v>
      </c>
      <c r="O186">
        <v>90.6</v>
      </c>
      <c r="P186" t="s">
        <v>6766</v>
      </c>
    </row>
    <row r="187" spans="1:16" x14ac:dyDescent="0.3">
      <c r="A187" t="s">
        <v>314</v>
      </c>
      <c r="B187">
        <v>2024</v>
      </c>
      <c r="C187" t="s">
        <v>137</v>
      </c>
      <c r="D187" t="s">
        <v>4336</v>
      </c>
      <c r="E187" t="s">
        <v>4826</v>
      </c>
      <c r="F187" t="s">
        <v>143</v>
      </c>
      <c r="G187">
        <v>14000</v>
      </c>
      <c r="H187" t="s">
        <v>4180</v>
      </c>
      <c r="I187">
        <v>22000000</v>
      </c>
      <c r="J187" t="s">
        <v>5655</v>
      </c>
      <c r="K187">
        <v>21300000</v>
      </c>
      <c r="L187">
        <v>22800000</v>
      </c>
      <c r="M187">
        <v>20</v>
      </c>
      <c r="N187" t="s">
        <v>4219</v>
      </c>
      <c r="O187">
        <v>83.9</v>
      </c>
      <c r="P187" t="s">
        <v>6748</v>
      </c>
    </row>
    <row r="188" spans="1:16" x14ac:dyDescent="0.3">
      <c r="A188" t="s">
        <v>323</v>
      </c>
      <c r="B188">
        <v>2024</v>
      </c>
      <c r="C188" t="s">
        <v>4031</v>
      </c>
      <c r="D188" t="s">
        <v>5663</v>
      </c>
      <c r="E188" t="s">
        <v>5664</v>
      </c>
      <c r="F188" t="s">
        <v>43</v>
      </c>
      <c r="G188">
        <v>42958</v>
      </c>
      <c r="H188" t="s">
        <v>4180</v>
      </c>
      <c r="I188">
        <v>19400000</v>
      </c>
      <c r="J188" t="s">
        <v>5655</v>
      </c>
      <c r="K188">
        <v>18700000</v>
      </c>
      <c r="L188">
        <v>20100000</v>
      </c>
      <c r="M188">
        <v>5</v>
      </c>
      <c r="N188" t="s">
        <v>4192</v>
      </c>
      <c r="O188">
        <v>77.7</v>
      </c>
      <c r="P188" t="s">
        <v>6690</v>
      </c>
    </row>
    <row r="189" spans="1:16" x14ac:dyDescent="0.3">
      <c r="A189" t="s">
        <v>3993</v>
      </c>
      <c r="B189">
        <v>2024</v>
      </c>
      <c r="C189" t="s">
        <v>188</v>
      </c>
      <c r="D189" t="s">
        <v>5673</v>
      </c>
      <c r="E189" t="s">
        <v>5775</v>
      </c>
      <c r="F189" t="s">
        <v>161</v>
      </c>
      <c r="G189">
        <v>58500</v>
      </c>
      <c r="H189" t="s">
        <v>4180</v>
      </c>
      <c r="I189">
        <v>28400000</v>
      </c>
      <c r="J189" t="s">
        <v>5655</v>
      </c>
      <c r="K189">
        <v>27300000</v>
      </c>
      <c r="L189">
        <v>29400000</v>
      </c>
      <c r="M189" t="s">
        <v>4175</v>
      </c>
      <c r="N189" t="s">
        <v>4280</v>
      </c>
      <c r="O189">
        <v>80</v>
      </c>
      <c r="P189" t="s">
        <v>6890</v>
      </c>
    </row>
    <row r="190" spans="1:16" x14ac:dyDescent="0.3">
      <c r="A190" t="s">
        <v>189</v>
      </c>
      <c r="B190">
        <v>2024</v>
      </c>
      <c r="C190" t="s">
        <v>137</v>
      </c>
      <c r="D190" t="s">
        <v>4703</v>
      </c>
      <c r="E190" t="s">
        <v>4438</v>
      </c>
      <c r="F190" t="s">
        <v>143</v>
      </c>
      <c r="G190">
        <v>31700</v>
      </c>
      <c r="H190" t="s">
        <v>4180</v>
      </c>
      <c r="I190">
        <v>11800000</v>
      </c>
      <c r="J190" t="s">
        <v>5655</v>
      </c>
      <c r="K190">
        <v>11400000</v>
      </c>
      <c r="L190">
        <v>12300000</v>
      </c>
      <c r="M190">
        <v>2</v>
      </c>
      <c r="N190" t="s">
        <v>4245</v>
      </c>
      <c r="O190">
        <v>87.5</v>
      </c>
      <c r="P190" t="s">
        <v>6745</v>
      </c>
    </row>
    <row r="191" spans="1:16" x14ac:dyDescent="0.3">
      <c r="A191" t="s">
        <v>5778</v>
      </c>
      <c r="B191">
        <v>2024</v>
      </c>
      <c r="C191" t="s">
        <v>36</v>
      </c>
      <c r="D191" t="s">
        <v>4400</v>
      </c>
      <c r="E191" t="s">
        <v>5779</v>
      </c>
      <c r="F191" t="s">
        <v>43</v>
      </c>
      <c r="G191">
        <v>24000</v>
      </c>
      <c r="H191" t="s">
        <v>4180</v>
      </c>
      <c r="I191">
        <v>9200000</v>
      </c>
      <c r="J191" t="s">
        <v>5655</v>
      </c>
      <c r="K191">
        <v>8900000</v>
      </c>
      <c r="L191">
        <v>9500000</v>
      </c>
      <c r="M191">
        <v>16</v>
      </c>
      <c r="N191" t="s">
        <v>4552</v>
      </c>
      <c r="O191">
        <v>80.099999999999994</v>
      </c>
      <c r="P191" t="s">
        <v>6893</v>
      </c>
    </row>
    <row r="192" spans="1:16" x14ac:dyDescent="0.3">
      <c r="A192" t="s">
        <v>237</v>
      </c>
      <c r="B192">
        <v>2024</v>
      </c>
      <c r="C192" t="s">
        <v>24</v>
      </c>
      <c r="D192" t="s">
        <v>4369</v>
      </c>
      <c r="E192" t="s">
        <v>5659</v>
      </c>
      <c r="F192" t="s">
        <v>143</v>
      </c>
      <c r="G192">
        <v>21000</v>
      </c>
      <c r="H192" t="s">
        <v>4180</v>
      </c>
      <c r="I192">
        <v>49800000</v>
      </c>
      <c r="J192" t="s">
        <v>5655</v>
      </c>
      <c r="K192">
        <v>47900000</v>
      </c>
      <c r="L192">
        <v>52000000</v>
      </c>
      <c r="M192">
        <v>19</v>
      </c>
      <c r="N192" t="s">
        <v>5660</v>
      </c>
      <c r="O192">
        <v>75.8</v>
      </c>
      <c r="P192" t="s">
        <v>6688</v>
      </c>
    </row>
    <row r="193" spans="1:16" x14ac:dyDescent="0.3">
      <c r="A193" t="s">
        <v>5258</v>
      </c>
      <c r="B193">
        <v>2024</v>
      </c>
      <c r="C193" t="s">
        <v>166</v>
      </c>
      <c r="D193" t="s">
        <v>4515</v>
      </c>
      <c r="E193" t="s">
        <v>5747</v>
      </c>
      <c r="F193" t="s">
        <v>43</v>
      </c>
      <c r="G193">
        <v>32700</v>
      </c>
      <c r="H193" t="s">
        <v>4180</v>
      </c>
      <c r="I193">
        <v>21900000</v>
      </c>
      <c r="J193" t="s">
        <v>5655</v>
      </c>
      <c r="K193">
        <v>21200000</v>
      </c>
      <c r="L193">
        <v>22700000</v>
      </c>
      <c r="M193">
        <v>8</v>
      </c>
      <c r="N193" t="s">
        <v>4181</v>
      </c>
      <c r="O193">
        <v>84.8</v>
      </c>
      <c r="P193" t="s">
        <v>6864</v>
      </c>
    </row>
    <row r="194" spans="1:16" x14ac:dyDescent="0.3">
      <c r="A194" t="s">
        <v>68</v>
      </c>
      <c r="B194">
        <v>2024</v>
      </c>
      <c r="C194" t="s">
        <v>41</v>
      </c>
      <c r="D194" t="s">
        <v>4722</v>
      </c>
      <c r="E194" t="s">
        <v>4619</v>
      </c>
      <c r="F194" t="s">
        <v>60</v>
      </c>
      <c r="G194">
        <v>6147</v>
      </c>
      <c r="H194" t="s">
        <v>4180</v>
      </c>
      <c r="I194">
        <v>9000000</v>
      </c>
      <c r="J194" t="s">
        <v>5655</v>
      </c>
      <c r="K194">
        <v>8600000</v>
      </c>
      <c r="L194">
        <v>9300000</v>
      </c>
      <c r="M194">
        <v>2</v>
      </c>
      <c r="N194" t="s">
        <v>4417</v>
      </c>
      <c r="O194">
        <v>84.2</v>
      </c>
      <c r="P194" t="s">
        <v>6694</v>
      </c>
    </row>
    <row r="195" spans="1:16" x14ac:dyDescent="0.3">
      <c r="A195" t="s">
        <v>214</v>
      </c>
      <c r="B195">
        <v>2024</v>
      </c>
      <c r="C195" t="s">
        <v>24</v>
      </c>
      <c r="D195" t="s">
        <v>4405</v>
      </c>
      <c r="E195" t="s">
        <v>4406</v>
      </c>
      <c r="F195" t="s">
        <v>143</v>
      </c>
      <c r="G195">
        <v>69690</v>
      </c>
      <c r="H195" t="s">
        <v>4180</v>
      </c>
      <c r="I195">
        <v>36200000</v>
      </c>
      <c r="J195" t="s">
        <v>5655</v>
      </c>
      <c r="K195">
        <v>34900000</v>
      </c>
      <c r="L195">
        <v>37600000</v>
      </c>
      <c r="M195">
        <v>23</v>
      </c>
      <c r="N195" t="s">
        <v>5678</v>
      </c>
      <c r="O195">
        <v>73.099999999999994</v>
      </c>
      <c r="P195" t="s">
        <v>6717</v>
      </c>
    </row>
    <row r="196" spans="1:16" x14ac:dyDescent="0.3">
      <c r="A196" t="s">
        <v>376</v>
      </c>
      <c r="B196">
        <v>2025</v>
      </c>
      <c r="C196" t="s">
        <v>62</v>
      </c>
      <c r="D196">
        <v>3008</v>
      </c>
      <c r="E196" t="s">
        <v>4259</v>
      </c>
      <c r="F196" t="s">
        <v>143</v>
      </c>
      <c r="G196">
        <v>8150</v>
      </c>
      <c r="H196" t="s">
        <v>4180</v>
      </c>
      <c r="I196">
        <v>17800000</v>
      </c>
      <c r="J196" t="s">
        <v>5655</v>
      </c>
      <c r="K196">
        <v>17200000</v>
      </c>
      <c r="L196">
        <v>18400000</v>
      </c>
      <c r="M196">
        <v>20</v>
      </c>
      <c r="N196" t="s">
        <v>4342</v>
      </c>
      <c r="O196">
        <v>84</v>
      </c>
      <c r="P196" t="s">
        <v>6788</v>
      </c>
    </row>
    <row r="197" spans="1:16" x14ac:dyDescent="0.3">
      <c r="A197" t="s">
        <v>345</v>
      </c>
      <c r="B197">
        <v>2025</v>
      </c>
      <c r="C197" t="s">
        <v>62</v>
      </c>
      <c r="D197" t="s">
        <v>5711</v>
      </c>
      <c r="E197" t="s">
        <v>5712</v>
      </c>
      <c r="F197" t="s">
        <v>43</v>
      </c>
      <c r="G197">
        <v>12600</v>
      </c>
      <c r="H197" t="s">
        <v>4180</v>
      </c>
      <c r="I197">
        <v>17200000</v>
      </c>
      <c r="J197" t="s">
        <v>5655</v>
      </c>
      <c r="K197">
        <v>16600000</v>
      </c>
      <c r="L197">
        <v>17800000</v>
      </c>
      <c r="M197">
        <v>21</v>
      </c>
      <c r="N197" t="s">
        <v>4245</v>
      </c>
      <c r="O197">
        <v>84.6</v>
      </c>
      <c r="P197" t="s">
        <v>6786</v>
      </c>
    </row>
    <row r="198" spans="1:16" x14ac:dyDescent="0.3">
      <c r="A198" t="s">
        <v>365</v>
      </c>
      <c r="B198">
        <v>2025</v>
      </c>
      <c r="C198" t="s">
        <v>62</v>
      </c>
      <c r="D198" t="s">
        <v>4198</v>
      </c>
      <c r="E198" t="s">
        <v>4199</v>
      </c>
      <c r="F198" t="s">
        <v>43</v>
      </c>
      <c r="G198">
        <v>5874</v>
      </c>
      <c r="H198" t="s">
        <v>4180</v>
      </c>
      <c r="I198">
        <v>18300000</v>
      </c>
      <c r="J198" t="s">
        <v>5655</v>
      </c>
      <c r="K198">
        <v>17700000</v>
      </c>
      <c r="L198">
        <v>19000000</v>
      </c>
      <c r="M198">
        <v>16</v>
      </c>
      <c r="N198" t="s">
        <v>4627</v>
      </c>
      <c r="O198">
        <v>85.2</v>
      </c>
      <c r="P198" t="s">
        <v>6779</v>
      </c>
    </row>
    <row r="199" spans="1:16" x14ac:dyDescent="0.3">
      <c r="A199" t="s">
        <v>249</v>
      </c>
      <c r="B199">
        <v>2025</v>
      </c>
      <c r="C199" t="s">
        <v>250</v>
      </c>
      <c r="D199" t="s">
        <v>5683</v>
      </c>
      <c r="E199" t="s">
        <v>5684</v>
      </c>
      <c r="F199" t="s">
        <v>4172</v>
      </c>
      <c r="G199">
        <v>19678</v>
      </c>
      <c r="H199" t="s">
        <v>4180</v>
      </c>
      <c r="I199">
        <v>40700000</v>
      </c>
      <c r="J199" t="s">
        <v>5655</v>
      </c>
      <c r="K199">
        <v>39200000</v>
      </c>
      <c r="L199">
        <v>42100000</v>
      </c>
      <c r="M199">
        <v>4</v>
      </c>
      <c r="N199" t="s">
        <v>5685</v>
      </c>
      <c r="O199">
        <v>84.8</v>
      </c>
      <c r="P199" t="s">
        <v>6721</v>
      </c>
    </row>
    <row r="200" spans="1:16" x14ac:dyDescent="0.3">
      <c r="A200" t="s">
        <v>176</v>
      </c>
      <c r="B200">
        <v>2025</v>
      </c>
      <c r="C200" t="s">
        <v>24</v>
      </c>
      <c r="D200" t="s">
        <v>4405</v>
      </c>
      <c r="E200" t="s">
        <v>5699</v>
      </c>
      <c r="F200" t="s">
        <v>143</v>
      </c>
      <c r="G200">
        <v>16000</v>
      </c>
      <c r="H200" t="s">
        <v>4180</v>
      </c>
      <c r="I200">
        <v>49500000</v>
      </c>
      <c r="J200" t="s">
        <v>5655</v>
      </c>
      <c r="K200">
        <v>47700000</v>
      </c>
      <c r="L200">
        <v>51000000</v>
      </c>
      <c r="M200">
        <v>14</v>
      </c>
      <c r="N200" t="s">
        <v>5746</v>
      </c>
      <c r="O200">
        <v>84.1</v>
      </c>
      <c r="P200" t="s">
        <v>6862</v>
      </c>
    </row>
    <row r="201" spans="1:16" x14ac:dyDescent="0.3">
      <c r="A201" t="s">
        <v>200</v>
      </c>
      <c r="B201">
        <v>2025</v>
      </c>
      <c r="C201" t="s">
        <v>201</v>
      </c>
      <c r="D201" t="s">
        <v>4669</v>
      </c>
      <c r="E201" t="s">
        <v>4670</v>
      </c>
      <c r="F201" t="s">
        <v>4172</v>
      </c>
      <c r="G201">
        <v>1905</v>
      </c>
      <c r="H201" t="s">
        <v>4180</v>
      </c>
      <c r="I201">
        <v>12800000</v>
      </c>
      <c r="J201" t="s">
        <v>5655</v>
      </c>
      <c r="K201">
        <v>12300000</v>
      </c>
      <c r="L201">
        <v>13200000</v>
      </c>
      <c r="M201">
        <v>2</v>
      </c>
      <c r="N201" t="s">
        <v>4263</v>
      </c>
      <c r="O201">
        <v>91.5</v>
      </c>
      <c r="P201" t="s">
        <v>6691</v>
      </c>
    </row>
    <row r="202" spans="1:16" x14ac:dyDescent="0.3">
      <c r="A202" t="s">
        <v>375</v>
      </c>
      <c r="B202">
        <v>2025</v>
      </c>
      <c r="C202" t="s">
        <v>4184</v>
      </c>
      <c r="D202" t="s">
        <v>4288</v>
      </c>
      <c r="E202" t="s">
        <v>4289</v>
      </c>
      <c r="F202" t="s">
        <v>4172</v>
      </c>
      <c r="G202">
        <v>4833</v>
      </c>
      <c r="H202" t="s">
        <v>4180</v>
      </c>
      <c r="I202">
        <v>20000000</v>
      </c>
      <c r="J202" t="s">
        <v>5655</v>
      </c>
      <c r="K202">
        <v>19300000</v>
      </c>
      <c r="L202">
        <v>20700000</v>
      </c>
      <c r="M202">
        <v>13</v>
      </c>
      <c r="N202" t="s">
        <v>4388</v>
      </c>
      <c r="O202">
        <v>91</v>
      </c>
      <c r="P202" t="s">
        <v>6781</v>
      </c>
    </row>
    <row r="203" spans="1:16" x14ac:dyDescent="0.3">
      <c r="A203" t="s">
        <v>153</v>
      </c>
      <c r="B203">
        <v>2025</v>
      </c>
      <c r="C203" t="s">
        <v>154</v>
      </c>
      <c r="D203" t="s">
        <v>5688</v>
      </c>
      <c r="E203" t="s">
        <v>5689</v>
      </c>
      <c r="F203" t="s">
        <v>4172</v>
      </c>
      <c r="G203">
        <v>7500</v>
      </c>
      <c r="H203" t="s">
        <v>4180</v>
      </c>
      <c r="I203">
        <v>24400000</v>
      </c>
      <c r="J203" t="s">
        <v>5655</v>
      </c>
      <c r="K203">
        <v>23500000</v>
      </c>
      <c r="L203">
        <v>25300000</v>
      </c>
      <c r="M203">
        <v>2</v>
      </c>
      <c r="N203" t="s">
        <v>4627</v>
      </c>
      <c r="O203">
        <v>85.1</v>
      </c>
      <c r="P203" t="s">
        <v>6726</v>
      </c>
    </row>
    <row r="204" spans="1:16" x14ac:dyDescent="0.3">
      <c r="A204" t="s">
        <v>319</v>
      </c>
      <c r="B204">
        <v>2025</v>
      </c>
      <c r="C204" t="s">
        <v>188</v>
      </c>
      <c r="D204" t="s">
        <v>5673</v>
      </c>
      <c r="E204" t="s">
        <v>5674</v>
      </c>
      <c r="F204" t="s">
        <v>4172</v>
      </c>
      <c r="G204">
        <v>17000</v>
      </c>
      <c r="H204" t="s">
        <v>4180</v>
      </c>
      <c r="I204">
        <v>32100000</v>
      </c>
      <c r="J204" t="s">
        <v>5655</v>
      </c>
      <c r="K204">
        <v>30900000</v>
      </c>
      <c r="L204">
        <v>33400000</v>
      </c>
      <c r="M204" t="s">
        <v>4175</v>
      </c>
      <c r="N204" t="s">
        <v>4661</v>
      </c>
      <c r="O204">
        <v>90.4</v>
      </c>
      <c r="P204" t="s">
        <v>6713</v>
      </c>
    </row>
    <row r="205" spans="1:16" x14ac:dyDescent="0.3">
      <c r="A205" t="s">
        <v>5256</v>
      </c>
      <c r="B205">
        <v>2025</v>
      </c>
      <c r="C205" t="s">
        <v>36</v>
      </c>
      <c r="D205" t="s">
        <v>5744</v>
      </c>
      <c r="E205" t="s">
        <v>5745</v>
      </c>
      <c r="F205" t="s">
        <v>4172</v>
      </c>
      <c r="G205">
        <v>13343</v>
      </c>
      <c r="H205" t="s">
        <v>4180</v>
      </c>
      <c r="I205">
        <v>9100000</v>
      </c>
      <c r="J205" t="s">
        <v>5655</v>
      </c>
      <c r="K205">
        <v>8800000</v>
      </c>
      <c r="L205">
        <v>9500000</v>
      </c>
      <c r="M205">
        <v>4</v>
      </c>
      <c r="N205" t="s">
        <v>4402</v>
      </c>
      <c r="O205">
        <v>83.6</v>
      </c>
      <c r="P205" t="s">
        <v>6861</v>
      </c>
    </row>
    <row r="206" spans="1:16" x14ac:dyDescent="0.3">
      <c r="A206" t="s">
        <v>5780</v>
      </c>
      <c r="B206">
        <v>2025</v>
      </c>
      <c r="C206" t="s">
        <v>62</v>
      </c>
      <c r="D206" t="s">
        <v>4198</v>
      </c>
      <c r="E206" t="s">
        <v>4808</v>
      </c>
      <c r="F206" t="s">
        <v>4172</v>
      </c>
      <c r="G206">
        <v>4516</v>
      </c>
      <c r="H206" t="s">
        <v>4180</v>
      </c>
      <c r="I206">
        <v>24400000</v>
      </c>
      <c r="J206" t="s">
        <v>5655</v>
      </c>
      <c r="K206">
        <v>23400000</v>
      </c>
      <c r="L206">
        <v>25400000</v>
      </c>
      <c r="M206" t="s">
        <v>4175</v>
      </c>
      <c r="N206" t="s">
        <v>5139</v>
      </c>
      <c r="O206">
        <v>90.7</v>
      </c>
      <c r="P206" t="s">
        <v>6896</v>
      </c>
    </row>
    <row r="207" spans="1:16" x14ac:dyDescent="0.3">
      <c r="A207" t="s">
        <v>65</v>
      </c>
      <c r="B207">
        <v>2025</v>
      </c>
      <c r="C207" t="s">
        <v>62</v>
      </c>
      <c r="D207" t="s">
        <v>5650</v>
      </c>
      <c r="E207" t="s">
        <v>5651</v>
      </c>
      <c r="F207" t="s">
        <v>4172</v>
      </c>
      <c r="G207">
        <v>7651</v>
      </c>
      <c r="H207" t="s">
        <v>4180</v>
      </c>
      <c r="I207">
        <v>20600000</v>
      </c>
      <c r="J207" t="s">
        <v>5655</v>
      </c>
      <c r="K207">
        <v>19800000</v>
      </c>
      <c r="L207">
        <v>21300000</v>
      </c>
      <c r="M207">
        <v>2</v>
      </c>
      <c r="N207" t="s">
        <v>4192</v>
      </c>
      <c r="O207">
        <v>92.4</v>
      </c>
      <c r="P207" t="s">
        <v>6683</v>
      </c>
    </row>
    <row r="208" spans="1:16" x14ac:dyDescent="0.3">
      <c r="A208" t="s">
        <v>4003</v>
      </c>
      <c r="B208">
        <v>2025</v>
      </c>
      <c r="C208" t="s">
        <v>62</v>
      </c>
      <c r="D208">
        <v>3008</v>
      </c>
      <c r="E208" t="s">
        <v>4259</v>
      </c>
      <c r="F208" t="s">
        <v>4172</v>
      </c>
      <c r="G208">
        <v>14</v>
      </c>
      <c r="H208" t="s">
        <v>4180</v>
      </c>
      <c r="I208">
        <v>18000000</v>
      </c>
      <c r="J208" t="s">
        <v>5655</v>
      </c>
      <c r="K208">
        <v>17300000</v>
      </c>
      <c r="L208">
        <v>18600000</v>
      </c>
      <c r="M208">
        <v>20</v>
      </c>
      <c r="N208" t="s">
        <v>4342</v>
      </c>
      <c r="O208">
        <v>84.9</v>
      </c>
      <c r="P208" t="s">
        <v>6783</v>
      </c>
    </row>
    <row r="209" spans="1:16" x14ac:dyDescent="0.3">
      <c r="A209" t="s">
        <v>48</v>
      </c>
      <c r="B209">
        <v>2025</v>
      </c>
      <c r="C209" t="s">
        <v>50</v>
      </c>
      <c r="D209" t="s">
        <v>5701</v>
      </c>
      <c r="E209" t="s">
        <v>5702</v>
      </c>
      <c r="F209" t="s">
        <v>4172</v>
      </c>
      <c r="G209">
        <v>300</v>
      </c>
      <c r="H209" t="s">
        <v>4180</v>
      </c>
      <c r="I209">
        <v>7280000</v>
      </c>
      <c r="J209" t="s">
        <v>5655</v>
      </c>
      <c r="K209">
        <v>7020000</v>
      </c>
      <c r="L209">
        <v>7530000</v>
      </c>
      <c r="M209" t="s">
        <v>4175</v>
      </c>
      <c r="N209" t="s">
        <v>4417</v>
      </c>
      <c r="O209">
        <v>88.8</v>
      </c>
      <c r="P209" t="s">
        <v>6741</v>
      </c>
    </row>
    <row r="210" spans="1:16" x14ac:dyDescent="0.3">
      <c r="A210" t="s">
        <v>277</v>
      </c>
      <c r="B210">
        <v>2025</v>
      </c>
      <c r="C210" t="s">
        <v>62</v>
      </c>
      <c r="D210" t="s">
        <v>4390</v>
      </c>
      <c r="E210" t="s">
        <v>4391</v>
      </c>
      <c r="F210" t="s">
        <v>4172</v>
      </c>
      <c r="G210">
        <v>8500</v>
      </c>
      <c r="H210" t="s">
        <v>4180</v>
      </c>
      <c r="I210">
        <v>29100000</v>
      </c>
      <c r="J210" t="s">
        <v>5655</v>
      </c>
      <c r="K210">
        <v>28100000</v>
      </c>
      <c r="L210">
        <v>30100000</v>
      </c>
      <c r="M210">
        <v>7</v>
      </c>
      <c r="N210" t="s">
        <v>5709</v>
      </c>
      <c r="O210">
        <v>84.4</v>
      </c>
      <c r="P210" t="s">
        <v>6771</v>
      </c>
    </row>
    <row r="211" spans="1:16" x14ac:dyDescent="0.3">
      <c r="A211" t="s">
        <v>5266</v>
      </c>
      <c r="B211">
        <v>2025</v>
      </c>
      <c r="C211" t="s">
        <v>50</v>
      </c>
      <c r="D211">
        <v>500</v>
      </c>
      <c r="E211" t="s">
        <v>5765</v>
      </c>
      <c r="F211" t="s">
        <v>4172</v>
      </c>
      <c r="G211">
        <v>5100</v>
      </c>
      <c r="H211" t="s">
        <v>4180</v>
      </c>
      <c r="I211">
        <v>11300000</v>
      </c>
      <c r="J211" t="s">
        <v>5655</v>
      </c>
      <c r="K211">
        <v>10900000</v>
      </c>
      <c r="L211">
        <v>11700000</v>
      </c>
      <c r="M211">
        <v>2</v>
      </c>
      <c r="N211" t="s">
        <v>4187</v>
      </c>
      <c r="O211">
        <v>92.7</v>
      </c>
      <c r="P211" t="s">
        <v>6881</v>
      </c>
    </row>
    <row r="212" spans="1:16" x14ac:dyDescent="0.3">
      <c r="A212" t="s">
        <v>4005</v>
      </c>
      <c r="B212">
        <v>2025</v>
      </c>
      <c r="C212" t="s">
        <v>62</v>
      </c>
      <c r="D212" t="s">
        <v>4250</v>
      </c>
      <c r="E212" t="s">
        <v>4279</v>
      </c>
      <c r="F212" t="s">
        <v>4172</v>
      </c>
      <c r="G212" t="s">
        <v>4172</v>
      </c>
      <c r="H212" t="s">
        <v>4180</v>
      </c>
      <c r="I212">
        <v>25900000</v>
      </c>
      <c r="J212" t="s">
        <v>5655</v>
      </c>
      <c r="K212">
        <v>25000000</v>
      </c>
      <c r="L212">
        <v>26900000</v>
      </c>
      <c r="M212" t="s">
        <v>4175</v>
      </c>
      <c r="N212" t="s">
        <v>5139</v>
      </c>
      <c r="O212">
        <v>79.3</v>
      </c>
      <c r="P212" t="s">
        <v>6784</v>
      </c>
    </row>
    <row r="213" spans="1:16" x14ac:dyDescent="0.3">
      <c r="A213" t="s">
        <v>3999</v>
      </c>
      <c r="B213">
        <v>2025</v>
      </c>
      <c r="C213" t="s">
        <v>62</v>
      </c>
      <c r="D213" t="s">
        <v>4250</v>
      </c>
      <c r="E213" t="s">
        <v>4358</v>
      </c>
      <c r="F213" t="s">
        <v>4172</v>
      </c>
      <c r="G213" t="s">
        <v>4172</v>
      </c>
      <c r="H213" t="s">
        <v>4180</v>
      </c>
      <c r="I213">
        <v>22700000</v>
      </c>
      <c r="J213" t="s">
        <v>5655</v>
      </c>
      <c r="K213">
        <v>21900000</v>
      </c>
      <c r="L213">
        <v>23500000</v>
      </c>
      <c r="M213">
        <v>8</v>
      </c>
      <c r="N213" t="s">
        <v>4204</v>
      </c>
      <c r="O213">
        <v>81.2</v>
      </c>
      <c r="P213" t="s">
        <v>6785</v>
      </c>
    </row>
    <row r="214" spans="1:16" x14ac:dyDescent="0.3">
      <c r="A214" t="s">
        <v>4040</v>
      </c>
      <c r="B214">
        <v>2026</v>
      </c>
      <c r="C214" t="s">
        <v>4184</v>
      </c>
      <c r="D214" t="s">
        <v>4365</v>
      </c>
      <c r="E214" t="s">
        <v>4366</v>
      </c>
      <c r="F214" t="s">
        <v>4172</v>
      </c>
      <c r="G214" t="s">
        <v>4172</v>
      </c>
      <c r="H214" t="s">
        <v>4180</v>
      </c>
      <c r="I214">
        <v>10700000</v>
      </c>
      <c r="J214" t="s">
        <v>5655</v>
      </c>
      <c r="K214">
        <v>10300000</v>
      </c>
      <c r="L214">
        <v>11100000</v>
      </c>
      <c r="M214">
        <v>3</v>
      </c>
      <c r="N214" t="s">
        <v>5710</v>
      </c>
      <c r="O214">
        <v>95</v>
      </c>
      <c r="P214" t="s">
        <v>6780</v>
      </c>
    </row>
    <row r="215" spans="1:16" x14ac:dyDescent="0.3">
      <c r="A215" t="s">
        <v>100</v>
      </c>
      <c r="B215">
        <v>2018</v>
      </c>
      <c r="C215" t="s">
        <v>50</v>
      </c>
      <c r="D215">
        <v>580</v>
      </c>
      <c r="E215" t="s">
        <v>4619</v>
      </c>
      <c r="F215" t="s">
        <v>43</v>
      </c>
      <c r="G215">
        <v>59981</v>
      </c>
      <c r="H215" t="s">
        <v>4180</v>
      </c>
      <c r="I215">
        <v>10700000</v>
      </c>
      <c r="J215" t="s">
        <v>4174</v>
      </c>
      <c r="K215">
        <v>9900000</v>
      </c>
      <c r="L215">
        <v>11500000</v>
      </c>
      <c r="M215" t="s">
        <v>4175</v>
      </c>
      <c r="N215" t="s">
        <v>4627</v>
      </c>
      <c r="O215">
        <v>95</v>
      </c>
      <c r="P215" t="s">
        <v>6911</v>
      </c>
    </row>
    <row r="216" spans="1:16" x14ac:dyDescent="0.3">
      <c r="A216" t="s">
        <v>402</v>
      </c>
      <c r="B216">
        <v>2018</v>
      </c>
      <c r="C216" t="s">
        <v>4184</v>
      </c>
      <c r="D216" t="s">
        <v>4486</v>
      </c>
      <c r="E216" t="s">
        <v>4487</v>
      </c>
      <c r="F216" t="s">
        <v>94</v>
      </c>
      <c r="G216">
        <v>97000</v>
      </c>
      <c r="H216" t="s">
        <v>4180</v>
      </c>
      <c r="I216">
        <v>7710000</v>
      </c>
      <c r="J216" t="s">
        <v>4174</v>
      </c>
      <c r="K216">
        <v>7260000</v>
      </c>
      <c r="L216">
        <v>8200000</v>
      </c>
      <c r="M216">
        <v>5</v>
      </c>
      <c r="N216" t="s">
        <v>4417</v>
      </c>
      <c r="O216">
        <v>87.7</v>
      </c>
      <c r="P216" t="s">
        <v>4488</v>
      </c>
    </row>
    <row r="217" spans="1:16" x14ac:dyDescent="0.3">
      <c r="A217" t="s">
        <v>404</v>
      </c>
      <c r="B217">
        <v>2018</v>
      </c>
      <c r="C217" t="s">
        <v>250</v>
      </c>
      <c r="D217" t="s">
        <v>4380</v>
      </c>
      <c r="E217" t="s">
        <v>4611</v>
      </c>
      <c r="F217" t="s">
        <v>143</v>
      </c>
      <c r="G217">
        <v>61000</v>
      </c>
      <c r="H217" t="s">
        <v>4180</v>
      </c>
      <c r="I217">
        <v>10000000</v>
      </c>
      <c r="J217" t="s">
        <v>4174</v>
      </c>
      <c r="K217">
        <v>9600000</v>
      </c>
      <c r="L217">
        <v>10300000</v>
      </c>
      <c r="M217">
        <v>10</v>
      </c>
      <c r="N217" t="s">
        <v>4248</v>
      </c>
      <c r="O217">
        <v>90.9</v>
      </c>
      <c r="P217" t="s">
        <v>4612</v>
      </c>
    </row>
    <row r="218" spans="1:16" x14ac:dyDescent="0.3">
      <c r="A218" t="s">
        <v>4541</v>
      </c>
      <c r="B218">
        <v>2018</v>
      </c>
      <c r="C218" t="s">
        <v>85</v>
      </c>
      <c r="D218" t="s">
        <v>4542</v>
      </c>
      <c r="E218" t="s">
        <v>4543</v>
      </c>
      <c r="F218" t="s">
        <v>143</v>
      </c>
      <c r="G218">
        <v>94000</v>
      </c>
      <c r="H218" t="s">
        <v>4180</v>
      </c>
      <c r="I218">
        <v>7230000</v>
      </c>
      <c r="J218" t="s">
        <v>4174</v>
      </c>
      <c r="K218">
        <v>6930000</v>
      </c>
      <c r="L218">
        <v>7530000</v>
      </c>
      <c r="M218">
        <v>5</v>
      </c>
      <c r="N218" t="s">
        <v>4200</v>
      </c>
      <c r="O218">
        <v>76.2</v>
      </c>
      <c r="P218" t="s">
        <v>4544</v>
      </c>
    </row>
    <row r="219" spans="1:16" x14ac:dyDescent="0.3">
      <c r="A219" t="s">
        <v>4605</v>
      </c>
      <c r="B219">
        <v>2019</v>
      </c>
      <c r="C219" t="s">
        <v>89</v>
      </c>
      <c r="D219" t="s">
        <v>4380</v>
      </c>
      <c r="E219" t="s">
        <v>4381</v>
      </c>
      <c r="F219" t="s">
        <v>43</v>
      </c>
      <c r="G219">
        <v>54500</v>
      </c>
      <c r="H219" t="s">
        <v>4180</v>
      </c>
      <c r="I219">
        <v>6180000</v>
      </c>
      <c r="J219" t="s">
        <v>4174</v>
      </c>
      <c r="K219">
        <v>5630000</v>
      </c>
      <c r="L219">
        <v>6740000</v>
      </c>
      <c r="M219">
        <v>7</v>
      </c>
      <c r="N219" t="s">
        <v>4382</v>
      </c>
      <c r="O219">
        <v>84.8</v>
      </c>
      <c r="P219" t="s">
        <v>4606</v>
      </c>
    </row>
    <row r="220" spans="1:16" x14ac:dyDescent="0.3">
      <c r="A220" t="s">
        <v>4503</v>
      </c>
      <c r="B220">
        <v>2019</v>
      </c>
      <c r="C220" t="s">
        <v>24</v>
      </c>
      <c r="D220" t="s">
        <v>4431</v>
      </c>
      <c r="E220" t="s">
        <v>4504</v>
      </c>
      <c r="F220" t="s">
        <v>94</v>
      </c>
      <c r="G220">
        <v>63000</v>
      </c>
      <c r="H220" t="s">
        <v>4180</v>
      </c>
      <c r="I220">
        <v>17400000</v>
      </c>
      <c r="J220" t="s">
        <v>4174</v>
      </c>
      <c r="K220">
        <v>16600000</v>
      </c>
      <c r="L220">
        <v>18200000</v>
      </c>
      <c r="M220">
        <v>16</v>
      </c>
      <c r="N220" t="s">
        <v>4252</v>
      </c>
      <c r="O220">
        <v>81.7</v>
      </c>
      <c r="P220" t="s">
        <v>4505</v>
      </c>
    </row>
    <row r="221" spans="1:16" x14ac:dyDescent="0.3">
      <c r="A221" t="s">
        <v>4600</v>
      </c>
      <c r="B221">
        <v>2019</v>
      </c>
      <c r="C221" t="s">
        <v>24</v>
      </c>
      <c r="D221" t="s">
        <v>4572</v>
      </c>
      <c r="E221" t="s">
        <v>4601</v>
      </c>
      <c r="F221" t="s">
        <v>43</v>
      </c>
      <c r="G221">
        <v>118300</v>
      </c>
      <c r="H221" t="s">
        <v>4180</v>
      </c>
      <c r="I221">
        <v>18700000</v>
      </c>
      <c r="J221" t="s">
        <v>4174</v>
      </c>
      <c r="K221">
        <v>18000000</v>
      </c>
      <c r="L221">
        <v>19300000</v>
      </c>
      <c r="M221">
        <v>12</v>
      </c>
      <c r="N221" t="s">
        <v>4213</v>
      </c>
      <c r="O221">
        <v>77.400000000000006</v>
      </c>
      <c r="P221" t="s">
        <v>4602</v>
      </c>
    </row>
    <row r="222" spans="1:16" x14ac:dyDescent="0.3">
      <c r="A222" t="s">
        <v>4534</v>
      </c>
      <c r="B222">
        <v>2019</v>
      </c>
      <c r="C222" t="s">
        <v>199</v>
      </c>
      <c r="D222" t="s">
        <v>4535</v>
      </c>
      <c r="E222" t="s">
        <v>4536</v>
      </c>
      <c r="F222" t="s">
        <v>143</v>
      </c>
      <c r="G222">
        <v>75217</v>
      </c>
      <c r="H222" t="s">
        <v>4180</v>
      </c>
      <c r="I222">
        <v>10600000</v>
      </c>
      <c r="J222" t="s">
        <v>4174</v>
      </c>
      <c r="K222">
        <v>10300000</v>
      </c>
      <c r="L222">
        <v>10900000</v>
      </c>
      <c r="M222" t="s">
        <v>4175</v>
      </c>
      <c r="N222" t="s">
        <v>4290</v>
      </c>
      <c r="O222">
        <v>85.9</v>
      </c>
      <c r="P222" t="s">
        <v>4537</v>
      </c>
    </row>
    <row r="223" spans="1:16" x14ac:dyDescent="0.3">
      <c r="A223" t="s">
        <v>4617</v>
      </c>
      <c r="B223">
        <v>2019</v>
      </c>
      <c r="C223" t="s">
        <v>108</v>
      </c>
      <c r="D223" t="s">
        <v>4618</v>
      </c>
      <c r="E223" t="s">
        <v>4619</v>
      </c>
      <c r="F223" t="s">
        <v>60</v>
      </c>
      <c r="G223">
        <v>65374</v>
      </c>
      <c r="H223" t="s">
        <v>4180</v>
      </c>
      <c r="I223">
        <v>6960000</v>
      </c>
      <c r="J223" t="s">
        <v>4174</v>
      </c>
      <c r="K223">
        <v>6720000</v>
      </c>
      <c r="L223">
        <v>7200000</v>
      </c>
      <c r="M223" t="s">
        <v>4175</v>
      </c>
      <c r="N223" t="s">
        <v>4176</v>
      </c>
      <c r="O223">
        <v>95</v>
      </c>
      <c r="P223" t="s">
        <v>4620</v>
      </c>
    </row>
    <row r="224" spans="1:16" x14ac:dyDescent="0.3">
      <c r="A224" t="s">
        <v>4590</v>
      </c>
      <c r="B224">
        <v>2019</v>
      </c>
      <c r="C224" t="s">
        <v>137</v>
      </c>
      <c r="D224" t="s">
        <v>4591</v>
      </c>
      <c r="E224" t="s">
        <v>4592</v>
      </c>
      <c r="F224" t="s">
        <v>94</v>
      </c>
      <c r="G224">
        <v>78300</v>
      </c>
      <c r="H224" t="s">
        <v>4180</v>
      </c>
      <c r="I224">
        <v>11000000</v>
      </c>
      <c r="J224" t="s">
        <v>4174</v>
      </c>
      <c r="K224">
        <v>10500000</v>
      </c>
      <c r="L224">
        <v>11500000</v>
      </c>
      <c r="M224">
        <v>26</v>
      </c>
      <c r="N224" t="s">
        <v>4275</v>
      </c>
      <c r="O224">
        <v>88.8</v>
      </c>
      <c r="P224" t="s">
        <v>4593</v>
      </c>
    </row>
    <row r="225" spans="1:16" x14ac:dyDescent="0.3">
      <c r="A225" t="s">
        <v>5714</v>
      </c>
      <c r="B225">
        <v>2019</v>
      </c>
      <c r="C225" t="s">
        <v>89</v>
      </c>
      <c r="D225" t="s">
        <v>4779</v>
      </c>
      <c r="E225" t="s">
        <v>5715</v>
      </c>
      <c r="F225" t="s">
        <v>43</v>
      </c>
      <c r="G225">
        <v>103000</v>
      </c>
      <c r="H225" t="s">
        <v>4180</v>
      </c>
      <c r="I225">
        <v>7740000</v>
      </c>
      <c r="J225" t="s">
        <v>4174</v>
      </c>
      <c r="K225">
        <v>7420000</v>
      </c>
      <c r="L225">
        <v>8100000</v>
      </c>
      <c r="M225">
        <v>2</v>
      </c>
      <c r="N225" t="s">
        <v>4245</v>
      </c>
      <c r="O225">
        <v>64.599999999999994</v>
      </c>
      <c r="P225" t="s">
        <v>6789</v>
      </c>
    </row>
    <row r="226" spans="1:16" x14ac:dyDescent="0.3">
      <c r="A226" t="s">
        <v>5277</v>
      </c>
      <c r="B226">
        <v>2020</v>
      </c>
      <c r="C226" t="s">
        <v>4641</v>
      </c>
      <c r="D226" t="s">
        <v>5793</v>
      </c>
      <c r="E226" t="s">
        <v>5794</v>
      </c>
      <c r="F226" t="s">
        <v>173</v>
      </c>
      <c r="G226">
        <v>75365</v>
      </c>
      <c r="H226" t="s">
        <v>4180</v>
      </c>
      <c r="I226">
        <v>8400000</v>
      </c>
      <c r="J226" t="s">
        <v>4174</v>
      </c>
      <c r="K226">
        <v>8100000</v>
      </c>
      <c r="L226">
        <v>8700000</v>
      </c>
      <c r="M226">
        <v>21</v>
      </c>
      <c r="N226" t="s">
        <v>4425</v>
      </c>
      <c r="O226">
        <v>95</v>
      </c>
      <c r="P226" t="s">
        <v>6905</v>
      </c>
    </row>
    <row r="227" spans="1:16" x14ac:dyDescent="0.3">
      <c r="A227" t="s">
        <v>4645</v>
      </c>
      <c r="B227">
        <v>2020</v>
      </c>
      <c r="C227" t="s">
        <v>137</v>
      </c>
      <c r="D227" t="s">
        <v>4336</v>
      </c>
      <c r="E227" t="s">
        <v>4646</v>
      </c>
      <c r="F227" t="s">
        <v>143</v>
      </c>
      <c r="G227">
        <v>80000</v>
      </c>
      <c r="H227" t="s">
        <v>4180</v>
      </c>
      <c r="I227">
        <v>12200000</v>
      </c>
      <c r="J227" t="s">
        <v>4174</v>
      </c>
      <c r="K227">
        <v>11800000</v>
      </c>
      <c r="L227">
        <v>12700000</v>
      </c>
      <c r="M227">
        <v>4</v>
      </c>
      <c r="N227" t="s">
        <v>4275</v>
      </c>
      <c r="O227">
        <v>87.4</v>
      </c>
      <c r="P227" t="s">
        <v>4647</v>
      </c>
    </row>
    <row r="228" spans="1:16" x14ac:dyDescent="0.3">
      <c r="A228" t="s">
        <v>4172</v>
      </c>
      <c r="B228">
        <v>2023</v>
      </c>
      <c r="C228" t="s">
        <v>131</v>
      </c>
      <c r="D228" t="s">
        <v>5041</v>
      </c>
      <c r="E228" t="s">
        <v>5716</v>
      </c>
      <c r="F228" t="s">
        <v>4172</v>
      </c>
      <c r="G228" t="s">
        <v>4172</v>
      </c>
      <c r="H228" t="s">
        <v>4180</v>
      </c>
      <c r="I228">
        <v>24800000</v>
      </c>
      <c r="J228" t="s">
        <v>4174</v>
      </c>
      <c r="K228">
        <v>23300000</v>
      </c>
      <c r="L228">
        <v>26300000</v>
      </c>
      <c r="M228">
        <v>2</v>
      </c>
      <c r="N228" t="s">
        <v>4627</v>
      </c>
      <c r="O228">
        <v>82.7</v>
      </c>
      <c r="P228" t="s">
        <v>6824</v>
      </c>
    </row>
    <row r="229" spans="1:16" x14ac:dyDescent="0.3">
      <c r="A229" t="s">
        <v>4172</v>
      </c>
      <c r="B229">
        <v>2025</v>
      </c>
      <c r="C229" t="s">
        <v>137</v>
      </c>
      <c r="D229" t="s">
        <v>4202</v>
      </c>
      <c r="E229" t="s">
        <v>4203</v>
      </c>
      <c r="F229" t="s">
        <v>4172</v>
      </c>
      <c r="G229">
        <v>10000</v>
      </c>
      <c r="H229" t="s">
        <v>4180</v>
      </c>
      <c r="I229">
        <v>29500000</v>
      </c>
      <c r="J229" t="s">
        <v>4174</v>
      </c>
      <c r="K229">
        <v>28500000</v>
      </c>
      <c r="L229">
        <v>30600000</v>
      </c>
      <c r="M229">
        <v>3</v>
      </c>
      <c r="N229" t="s">
        <v>4204</v>
      </c>
      <c r="O229">
        <v>79.8</v>
      </c>
      <c r="P229" t="s">
        <v>4205</v>
      </c>
    </row>
    <row r="230" spans="1:16" x14ac:dyDescent="0.3">
      <c r="A230" t="s">
        <v>4613</v>
      </c>
      <c r="B230">
        <v>2021</v>
      </c>
      <c r="C230" t="s">
        <v>188</v>
      </c>
      <c r="D230" t="s">
        <v>4614</v>
      </c>
      <c r="E230" t="s">
        <v>4615</v>
      </c>
      <c r="F230" t="s">
        <v>161</v>
      </c>
      <c r="G230">
        <v>78700</v>
      </c>
      <c r="H230" t="s">
        <v>4180</v>
      </c>
      <c r="I230">
        <v>8000000</v>
      </c>
      <c r="J230" t="s">
        <v>4174</v>
      </c>
      <c r="K230">
        <v>7710000</v>
      </c>
      <c r="L230">
        <v>8300000</v>
      </c>
      <c r="M230">
        <v>9</v>
      </c>
      <c r="N230" t="s">
        <v>4425</v>
      </c>
      <c r="O230">
        <v>85.2</v>
      </c>
      <c r="P230" t="s">
        <v>4616</v>
      </c>
    </row>
    <row r="231" spans="1:16" x14ac:dyDescent="0.3">
      <c r="A231" t="s">
        <v>4510</v>
      </c>
      <c r="B231">
        <v>2021</v>
      </c>
      <c r="C231" t="s">
        <v>36</v>
      </c>
      <c r="D231" t="s">
        <v>4511</v>
      </c>
      <c r="E231" t="s">
        <v>4512</v>
      </c>
      <c r="F231" t="s">
        <v>143</v>
      </c>
      <c r="G231">
        <v>70500</v>
      </c>
      <c r="H231" t="s">
        <v>4180</v>
      </c>
      <c r="I231">
        <v>10400000</v>
      </c>
      <c r="J231" t="s">
        <v>4174</v>
      </c>
      <c r="K231">
        <v>10000000</v>
      </c>
      <c r="L231">
        <v>10800000</v>
      </c>
      <c r="M231" t="s">
        <v>4175</v>
      </c>
      <c r="N231" t="s">
        <v>4176</v>
      </c>
      <c r="O231">
        <v>74.3</v>
      </c>
      <c r="P231" t="s">
        <v>4513</v>
      </c>
    </row>
    <row r="232" spans="1:16" x14ac:dyDescent="0.3">
      <c r="A232" t="s">
        <v>4621</v>
      </c>
      <c r="B232">
        <v>2020</v>
      </c>
      <c r="C232" t="s">
        <v>137</v>
      </c>
      <c r="D232" t="s">
        <v>4622</v>
      </c>
      <c r="E232" t="s">
        <v>4623</v>
      </c>
      <c r="F232" t="s">
        <v>161</v>
      </c>
      <c r="G232">
        <v>45000</v>
      </c>
      <c r="H232" t="s">
        <v>4180</v>
      </c>
      <c r="I232">
        <v>15800000</v>
      </c>
      <c r="J232" t="s">
        <v>4174</v>
      </c>
      <c r="K232">
        <v>15100000</v>
      </c>
      <c r="L232">
        <v>16600000</v>
      </c>
      <c r="M232">
        <v>4</v>
      </c>
      <c r="N232" t="s">
        <v>4263</v>
      </c>
      <c r="O232">
        <v>89.3</v>
      </c>
      <c r="P232" t="s">
        <v>4624</v>
      </c>
    </row>
    <row r="233" spans="1:16" x14ac:dyDescent="0.3">
      <c r="A233" t="s">
        <v>4597</v>
      </c>
      <c r="B233">
        <v>2021</v>
      </c>
      <c r="C233" t="s">
        <v>137</v>
      </c>
      <c r="D233" t="s">
        <v>4202</v>
      </c>
      <c r="E233" t="s">
        <v>4598</v>
      </c>
      <c r="F233" t="s">
        <v>43</v>
      </c>
      <c r="G233">
        <v>38685</v>
      </c>
      <c r="H233" t="s">
        <v>4180</v>
      </c>
      <c r="I233">
        <v>14600000</v>
      </c>
      <c r="J233" t="s">
        <v>4174</v>
      </c>
      <c r="K233">
        <v>14100000</v>
      </c>
      <c r="L233">
        <v>15100000</v>
      </c>
      <c r="M233">
        <v>14</v>
      </c>
      <c r="N233" t="s">
        <v>4275</v>
      </c>
      <c r="O233">
        <v>95</v>
      </c>
      <c r="P233" t="s">
        <v>4599</v>
      </c>
    </row>
    <row r="234" spans="1:16" x14ac:dyDescent="0.3">
      <c r="A234" t="s">
        <v>4210</v>
      </c>
      <c r="B234">
        <v>2021</v>
      </c>
      <c r="C234" t="s">
        <v>191</v>
      </c>
      <c r="D234" t="s">
        <v>4211</v>
      </c>
      <c r="E234" t="s">
        <v>4212</v>
      </c>
      <c r="F234" t="s">
        <v>161</v>
      </c>
      <c r="G234">
        <v>57500</v>
      </c>
      <c r="H234" t="s">
        <v>4180</v>
      </c>
      <c r="I234">
        <v>16400000</v>
      </c>
      <c r="J234" t="s">
        <v>4174</v>
      </c>
      <c r="K234">
        <v>15600000</v>
      </c>
      <c r="L234">
        <v>17300000</v>
      </c>
      <c r="M234">
        <v>9</v>
      </c>
      <c r="N234" t="s">
        <v>4213</v>
      </c>
      <c r="O234">
        <v>80.2</v>
      </c>
      <c r="P234" t="s">
        <v>4214</v>
      </c>
    </row>
    <row r="235" spans="1:16" x14ac:dyDescent="0.3">
      <c r="A235" t="s">
        <v>4495</v>
      </c>
      <c r="B235">
        <v>2021</v>
      </c>
      <c r="C235" t="s">
        <v>4496</v>
      </c>
      <c r="D235" t="s">
        <v>4497</v>
      </c>
      <c r="E235" t="s">
        <v>4498</v>
      </c>
      <c r="F235" t="s">
        <v>143</v>
      </c>
      <c r="G235">
        <v>47000</v>
      </c>
      <c r="H235" t="s">
        <v>4180</v>
      </c>
      <c r="I235">
        <v>24500000</v>
      </c>
      <c r="J235" t="s">
        <v>4174</v>
      </c>
      <c r="K235">
        <v>23600000</v>
      </c>
      <c r="L235">
        <v>25300000</v>
      </c>
      <c r="M235">
        <v>4</v>
      </c>
      <c r="N235" t="s">
        <v>4469</v>
      </c>
      <c r="O235">
        <v>86.3</v>
      </c>
      <c r="P235" t="s">
        <v>4499</v>
      </c>
    </row>
    <row r="236" spans="1:16" x14ac:dyDescent="0.3">
      <c r="A236" t="s">
        <v>3979</v>
      </c>
      <c r="B236">
        <v>2021</v>
      </c>
      <c r="C236" t="s">
        <v>4184</v>
      </c>
      <c r="D236" t="s">
        <v>4185</v>
      </c>
      <c r="E236" t="s">
        <v>4551</v>
      </c>
      <c r="F236" t="s">
        <v>60</v>
      </c>
      <c r="G236">
        <v>27277</v>
      </c>
      <c r="H236" t="s">
        <v>4180</v>
      </c>
      <c r="I236">
        <v>8100000</v>
      </c>
      <c r="J236" t="s">
        <v>4174</v>
      </c>
      <c r="K236">
        <v>7800000</v>
      </c>
      <c r="L236">
        <v>8500000</v>
      </c>
      <c r="M236">
        <v>12</v>
      </c>
      <c r="N236" t="s">
        <v>4552</v>
      </c>
      <c r="O236">
        <v>82.7</v>
      </c>
      <c r="P236" t="s">
        <v>4553</v>
      </c>
    </row>
    <row r="237" spans="1:16" x14ac:dyDescent="0.3">
      <c r="A237" t="s">
        <v>4529</v>
      </c>
      <c r="B237">
        <v>2021</v>
      </c>
      <c r="C237" t="s">
        <v>4530</v>
      </c>
      <c r="D237" t="s">
        <v>4531</v>
      </c>
      <c r="E237" t="s">
        <v>4532</v>
      </c>
      <c r="F237" t="s">
        <v>161</v>
      </c>
      <c r="G237">
        <v>93000</v>
      </c>
      <c r="H237" t="s">
        <v>4180</v>
      </c>
      <c r="I237">
        <v>7490000</v>
      </c>
      <c r="J237" t="s">
        <v>4174</v>
      </c>
      <c r="K237">
        <v>7210000</v>
      </c>
      <c r="L237">
        <v>7770000</v>
      </c>
      <c r="M237">
        <v>2</v>
      </c>
      <c r="N237" t="s">
        <v>4508</v>
      </c>
      <c r="O237">
        <v>65.2</v>
      </c>
      <c r="P237" t="s">
        <v>4533</v>
      </c>
    </row>
    <row r="238" spans="1:16" x14ac:dyDescent="0.3">
      <c r="A238" t="s">
        <v>4603</v>
      </c>
      <c r="B238">
        <v>2021</v>
      </c>
      <c r="C238" t="s">
        <v>89</v>
      </c>
      <c r="D238" t="s">
        <v>4423</v>
      </c>
      <c r="E238" t="s">
        <v>4424</v>
      </c>
      <c r="F238" t="s">
        <v>173</v>
      </c>
      <c r="G238">
        <v>65700</v>
      </c>
      <c r="H238" t="s">
        <v>4180</v>
      </c>
      <c r="I238">
        <v>8200000</v>
      </c>
      <c r="J238" t="s">
        <v>4174</v>
      </c>
      <c r="K238">
        <v>7870000</v>
      </c>
      <c r="L238">
        <v>8500000</v>
      </c>
      <c r="M238">
        <v>45</v>
      </c>
      <c r="N238" t="s">
        <v>4508</v>
      </c>
      <c r="O238">
        <v>79.7</v>
      </c>
      <c r="P238" t="s">
        <v>4604</v>
      </c>
    </row>
    <row r="239" spans="1:16" x14ac:dyDescent="0.3">
      <c r="A239" t="s">
        <v>5799</v>
      </c>
      <c r="B239">
        <v>2021</v>
      </c>
      <c r="C239" t="s">
        <v>62</v>
      </c>
      <c r="D239">
        <v>3008</v>
      </c>
      <c r="E239" t="s">
        <v>5800</v>
      </c>
      <c r="F239" t="s">
        <v>43</v>
      </c>
      <c r="G239">
        <v>45618</v>
      </c>
      <c r="H239" t="s">
        <v>4180</v>
      </c>
      <c r="I239">
        <v>15000000</v>
      </c>
      <c r="J239" t="s">
        <v>4174</v>
      </c>
      <c r="K239">
        <v>14400000</v>
      </c>
      <c r="L239">
        <v>15700000</v>
      </c>
      <c r="M239">
        <v>12</v>
      </c>
      <c r="N239" t="s">
        <v>4260</v>
      </c>
      <c r="O239">
        <v>77.8</v>
      </c>
      <c r="P239" t="s">
        <v>6912</v>
      </c>
    </row>
    <row r="240" spans="1:16" x14ac:dyDescent="0.3">
      <c r="A240" t="s">
        <v>4026</v>
      </c>
      <c r="B240">
        <v>2021</v>
      </c>
      <c r="C240" t="s">
        <v>4184</v>
      </c>
      <c r="D240" t="s">
        <v>4492</v>
      </c>
      <c r="E240" t="s">
        <v>4493</v>
      </c>
      <c r="F240" t="s">
        <v>143</v>
      </c>
      <c r="G240">
        <v>12053</v>
      </c>
      <c r="H240" t="s">
        <v>4180</v>
      </c>
      <c r="I240">
        <v>12100000</v>
      </c>
      <c r="J240" t="s">
        <v>4174</v>
      </c>
      <c r="K240">
        <v>11600000</v>
      </c>
      <c r="L240">
        <v>12600000</v>
      </c>
      <c r="M240">
        <v>9</v>
      </c>
      <c r="N240" t="s">
        <v>4439</v>
      </c>
      <c r="O240">
        <v>84.7</v>
      </c>
      <c r="P240" t="s">
        <v>4494</v>
      </c>
    </row>
    <row r="241" spans="1:16" x14ac:dyDescent="0.3">
      <c r="A241" t="s">
        <v>3998</v>
      </c>
      <c r="B241">
        <v>2021</v>
      </c>
      <c r="C241" t="s">
        <v>182</v>
      </c>
      <c r="D241" t="s">
        <v>4518</v>
      </c>
      <c r="E241" t="s">
        <v>4519</v>
      </c>
      <c r="F241" t="s">
        <v>143</v>
      </c>
      <c r="G241">
        <v>103000</v>
      </c>
      <c r="H241" t="s">
        <v>4180</v>
      </c>
      <c r="I241">
        <v>11500000</v>
      </c>
      <c r="J241" t="s">
        <v>4174</v>
      </c>
      <c r="K241">
        <v>10800000</v>
      </c>
      <c r="L241">
        <v>12200000</v>
      </c>
      <c r="M241">
        <v>4</v>
      </c>
      <c r="N241" t="s">
        <v>4439</v>
      </c>
      <c r="O241">
        <v>82.2</v>
      </c>
      <c r="P241" t="s">
        <v>4520</v>
      </c>
    </row>
    <row r="242" spans="1:16" x14ac:dyDescent="0.3">
      <c r="A242" t="s">
        <v>4625</v>
      </c>
      <c r="B242">
        <v>2021</v>
      </c>
      <c r="C242" t="s">
        <v>137</v>
      </c>
      <c r="D242" t="s">
        <v>4194</v>
      </c>
      <c r="E242" t="s">
        <v>4626</v>
      </c>
      <c r="F242" t="s">
        <v>43</v>
      </c>
      <c r="G242">
        <v>101000</v>
      </c>
      <c r="H242" t="s">
        <v>4180</v>
      </c>
      <c r="I242">
        <v>23600000</v>
      </c>
      <c r="J242" t="s">
        <v>4174</v>
      </c>
      <c r="K242">
        <v>21600000</v>
      </c>
      <c r="L242">
        <v>25600000</v>
      </c>
      <c r="M242">
        <v>4</v>
      </c>
      <c r="N242" t="s">
        <v>4627</v>
      </c>
      <c r="O242">
        <v>63.7</v>
      </c>
      <c r="P242" t="s">
        <v>4628</v>
      </c>
    </row>
    <row r="243" spans="1:16" x14ac:dyDescent="0.3">
      <c r="A243" t="s">
        <v>4547</v>
      </c>
      <c r="B243">
        <v>2021</v>
      </c>
      <c r="C243" t="s">
        <v>89</v>
      </c>
      <c r="D243" t="s">
        <v>4548</v>
      </c>
      <c r="E243" t="s">
        <v>4549</v>
      </c>
      <c r="F243" t="s">
        <v>43</v>
      </c>
      <c r="G243">
        <v>36050</v>
      </c>
      <c r="H243" t="s">
        <v>4180</v>
      </c>
      <c r="I243">
        <v>9600000</v>
      </c>
      <c r="J243" t="s">
        <v>4174</v>
      </c>
      <c r="K243">
        <v>9200000</v>
      </c>
      <c r="L243">
        <v>9900000</v>
      </c>
      <c r="M243">
        <v>5</v>
      </c>
      <c r="N243" t="s">
        <v>4382</v>
      </c>
      <c r="O243">
        <v>65.8</v>
      </c>
      <c r="P243" t="s">
        <v>4550</v>
      </c>
    </row>
    <row r="244" spans="1:16" x14ac:dyDescent="0.3">
      <c r="A244" t="s">
        <v>5791</v>
      </c>
      <c r="B244">
        <v>2022</v>
      </c>
      <c r="C244" t="s">
        <v>24</v>
      </c>
      <c r="D244" t="s">
        <v>4658</v>
      </c>
      <c r="E244" t="s">
        <v>5792</v>
      </c>
      <c r="F244" t="s">
        <v>43</v>
      </c>
      <c r="G244">
        <v>30500</v>
      </c>
      <c r="H244" t="s">
        <v>4180</v>
      </c>
      <c r="I244">
        <v>28200000</v>
      </c>
      <c r="J244" t="s">
        <v>4174</v>
      </c>
      <c r="K244">
        <v>27200000</v>
      </c>
      <c r="L244">
        <v>29200000</v>
      </c>
      <c r="M244">
        <v>8</v>
      </c>
      <c r="N244" t="s">
        <v>4236</v>
      </c>
      <c r="O244">
        <v>74</v>
      </c>
      <c r="P244" t="s">
        <v>6903</v>
      </c>
    </row>
    <row r="245" spans="1:16" x14ac:dyDescent="0.3">
      <c r="A245" t="s">
        <v>4640</v>
      </c>
      <c r="B245">
        <v>2022</v>
      </c>
      <c r="C245" t="s">
        <v>4641</v>
      </c>
      <c r="D245" t="s">
        <v>4642</v>
      </c>
      <c r="E245" t="s">
        <v>4643</v>
      </c>
      <c r="F245" t="s">
        <v>60</v>
      </c>
      <c r="G245">
        <v>35600</v>
      </c>
      <c r="H245" t="s">
        <v>4180</v>
      </c>
      <c r="I245">
        <v>10900000</v>
      </c>
      <c r="J245" t="s">
        <v>4174</v>
      </c>
      <c r="K245">
        <v>10500000</v>
      </c>
      <c r="L245">
        <v>11300000</v>
      </c>
      <c r="M245">
        <v>5</v>
      </c>
      <c r="N245" t="s">
        <v>4275</v>
      </c>
      <c r="O245">
        <v>82.6</v>
      </c>
      <c r="P245" t="s">
        <v>4644</v>
      </c>
    </row>
    <row r="246" spans="1:16" x14ac:dyDescent="0.3">
      <c r="A246" t="s">
        <v>4500</v>
      </c>
      <c r="B246">
        <v>2022</v>
      </c>
      <c r="C246" t="s">
        <v>36</v>
      </c>
      <c r="D246" t="s">
        <v>4427</v>
      </c>
      <c r="E246" t="s">
        <v>4501</v>
      </c>
      <c r="F246" t="s">
        <v>60</v>
      </c>
      <c r="G246">
        <v>28000</v>
      </c>
      <c r="H246" t="s">
        <v>4180</v>
      </c>
      <c r="I246">
        <v>8500000</v>
      </c>
      <c r="J246" t="s">
        <v>4174</v>
      </c>
      <c r="K246">
        <v>8200000</v>
      </c>
      <c r="L246">
        <v>8800000</v>
      </c>
      <c r="M246">
        <v>63</v>
      </c>
      <c r="N246" t="s">
        <v>4425</v>
      </c>
      <c r="O246">
        <v>85.1</v>
      </c>
      <c r="P246" t="s">
        <v>4502</v>
      </c>
    </row>
    <row r="247" spans="1:16" x14ac:dyDescent="0.3">
      <c r="A247" t="s">
        <v>4521</v>
      </c>
      <c r="B247">
        <v>2022</v>
      </c>
      <c r="C247" t="s">
        <v>191</v>
      </c>
      <c r="D247" t="s">
        <v>4211</v>
      </c>
      <c r="E247" t="s">
        <v>4522</v>
      </c>
      <c r="F247" t="s">
        <v>161</v>
      </c>
      <c r="G247">
        <v>59363</v>
      </c>
      <c r="H247" t="s">
        <v>4180</v>
      </c>
      <c r="I247">
        <v>16600000</v>
      </c>
      <c r="J247" t="s">
        <v>4174</v>
      </c>
      <c r="K247">
        <v>16000000</v>
      </c>
      <c r="L247">
        <v>17100000</v>
      </c>
      <c r="M247">
        <v>28</v>
      </c>
      <c r="N247" t="s">
        <v>4263</v>
      </c>
      <c r="O247">
        <v>75.400000000000006</v>
      </c>
      <c r="P247" t="s">
        <v>4523</v>
      </c>
    </row>
    <row r="248" spans="1:16" x14ac:dyDescent="0.3">
      <c r="A248" t="s">
        <v>4506</v>
      </c>
      <c r="B248">
        <v>2022</v>
      </c>
      <c r="C248" t="s">
        <v>36</v>
      </c>
      <c r="D248" t="s">
        <v>4427</v>
      </c>
      <c r="E248" t="s">
        <v>4507</v>
      </c>
      <c r="F248" t="s">
        <v>60</v>
      </c>
      <c r="G248">
        <v>46000</v>
      </c>
      <c r="H248" t="s">
        <v>4180</v>
      </c>
      <c r="I248">
        <v>7490000</v>
      </c>
      <c r="J248" t="s">
        <v>4174</v>
      </c>
      <c r="K248">
        <v>7220000</v>
      </c>
      <c r="L248">
        <v>7770000</v>
      </c>
      <c r="M248">
        <v>63</v>
      </c>
      <c r="N248" t="s">
        <v>4508</v>
      </c>
      <c r="O248">
        <v>83.3</v>
      </c>
      <c r="P248" t="s">
        <v>4509</v>
      </c>
    </row>
    <row r="249" spans="1:16" x14ac:dyDescent="0.3">
      <c r="A249" t="s">
        <v>5279</v>
      </c>
      <c r="B249">
        <v>2022</v>
      </c>
      <c r="C249" t="s">
        <v>154</v>
      </c>
      <c r="D249" t="s">
        <v>4395</v>
      </c>
      <c r="E249" t="s">
        <v>5796</v>
      </c>
      <c r="F249" t="s">
        <v>143</v>
      </c>
      <c r="G249">
        <v>22271</v>
      </c>
      <c r="H249" t="s">
        <v>4180</v>
      </c>
      <c r="I249">
        <v>30300000</v>
      </c>
      <c r="J249" t="s">
        <v>4174</v>
      </c>
      <c r="K249">
        <v>28700000</v>
      </c>
      <c r="L249">
        <v>31800000</v>
      </c>
      <c r="M249">
        <v>17</v>
      </c>
      <c r="N249" t="s">
        <v>4574</v>
      </c>
      <c r="O249">
        <v>67.3</v>
      </c>
      <c r="P249" t="s">
        <v>6909</v>
      </c>
    </row>
    <row r="250" spans="1:16" x14ac:dyDescent="0.3">
      <c r="A250" t="s">
        <v>4086</v>
      </c>
      <c r="B250">
        <v>2022</v>
      </c>
      <c r="C250" t="s">
        <v>36</v>
      </c>
      <c r="D250" t="s">
        <v>4427</v>
      </c>
      <c r="E250" t="s">
        <v>4638</v>
      </c>
      <c r="F250" t="s">
        <v>43</v>
      </c>
      <c r="G250">
        <v>29307</v>
      </c>
      <c r="H250" t="s">
        <v>4180</v>
      </c>
      <c r="I250">
        <v>7760000</v>
      </c>
      <c r="J250" t="s">
        <v>4174</v>
      </c>
      <c r="K250">
        <v>7490000</v>
      </c>
      <c r="L250">
        <v>8000000</v>
      </c>
      <c r="M250">
        <v>33</v>
      </c>
      <c r="N250" t="s">
        <v>4508</v>
      </c>
      <c r="O250">
        <v>91.4</v>
      </c>
      <c r="P250" t="s">
        <v>4639</v>
      </c>
    </row>
    <row r="251" spans="1:16" x14ac:dyDescent="0.3">
      <c r="A251" t="s">
        <v>4215</v>
      </c>
      <c r="B251">
        <v>2022</v>
      </c>
      <c r="C251" t="s">
        <v>4216</v>
      </c>
      <c r="D251" t="s">
        <v>4217</v>
      </c>
      <c r="E251" t="s">
        <v>4218</v>
      </c>
      <c r="F251" t="s">
        <v>43</v>
      </c>
      <c r="G251">
        <v>79000</v>
      </c>
      <c r="H251" t="s">
        <v>4180</v>
      </c>
      <c r="I251">
        <v>12800000</v>
      </c>
      <c r="J251" t="s">
        <v>4174</v>
      </c>
      <c r="K251">
        <v>12300000</v>
      </c>
      <c r="L251">
        <v>13300000</v>
      </c>
      <c r="M251">
        <v>4</v>
      </c>
      <c r="N251" t="s">
        <v>4219</v>
      </c>
      <c r="O251">
        <v>76.7</v>
      </c>
      <c r="P251" t="s">
        <v>4220</v>
      </c>
    </row>
    <row r="252" spans="1:16" x14ac:dyDescent="0.3">
      <c r="A252" t="s">
        <v>4629</v>
      </c>
      <c r="B252">
        <v>2022</v>
      </c>
      <c r="C252" t="s">
        <v>3991</v>
      </c>
      <c r="D252" t="s">
        <v>4630</v>
      </c>
      <c r="E252" t="s">
        <v>4631</v>
      </c>
      <c r="F252" t="s">
        <v>161</v>
      </c>
      <c r="G252">
        <v>40000</v>
      </c>
      <c r="H252" t="s">
        <v>4180</v>
      </c>
      <c r="I252">
        <v>8400000</v>
      </c>
      <c r="J252" t="s">
        <v>4174</v>
      </c>
      <c r="K252">
        <v>8100000</v>
      </c>
      <c r="L252">
        <v>8700000</v>
      </c>
      <c r="M252">
        <v>14</v>
      </c>
      <c r="N252" t="s">
        <v>4382</v>
      </c>
      <c r="O252">
        <v>61.8</v>
      </c>
      <c r="P252" t="s">
        <v>4632</v>
      </c>
    </row>
    <row r="253" spans="1:16" x14ac:dyDescent="0.3">
      <c r="A253" t="s">
        <v>1140</v>
      </c>
      <c r="B253">
        <v>2022</v>
      </c>
      <c r="C253" t="s">
        <v>24</v>
      </c>
      <c r="D253" t="s">
        <v>4431</v>
      </c>
      <c r="E253" t="s">
        <v>4432</v>
      </c>
      <c r="F253" t="s">
        <v>43</v>
      </c>
      <c r="G253">
        <v>73000</v>
      </c>
      <c r="H253" t="s">
        <v>4180</v>
      </c>
      <c r="I253">
        <v>25600000</v>
      </c>
      <c r="J253" t="s">
        <v>4174</v>
      </c>
      <c r="K253">
        <v>24600000</v>
      </c>
      <c r="L253">
        <v>26600000</v>
      </c>
      <c r="M253">
        <v>13</v>
      </c>
      <c r="N253" t="s">
        <v>4347</v>
      </c>
      <c r="O253">
        <v>67.900000000000006</v>
      </c>
      <c r="P253" t="s">
        <v>4610</v>
      </c>
    </row>
    <row r="254" spans="1:16" x14ac:dyDescent="0.3">
      <c r="A254" t="s">
        <v>5383</v>
      </c>
      <c r="B254">
        <v>2022</v>
      </c>
      <c r="C254" t="s">
        <v>36</v>
      </c>
      <c r="D254" t="s">
        <v>4372</v>
      </c>
      <c r="E254" t="s">
        <v>4373</v>
      </c>
      <c r="F254" t="s">
        <v>43</v>
      </c>
      <c r="G254">
        <v>37800</v>
      </c>
      <c r="H254" t="s">
        <v>4180</v>
      </c>
      <c r="I254">
        <v>11900000</v>
      </c>
      <c r="J254" t="s">
        <v>4174</v>
      </c>
      <c r="K254">
        <v>11400000</v>
      </c>
      <c r="L254">
        <v>12300000</v>
      </c>
      <c r="M254" t="s">
        <v>4175</v>
      </c>
      <c r="N254" t="s">
        <v>4275</v>
      </c>
      <c r="O254">
        <v>66.099999999999994</v>
      </c>
      <c r="P254" t="s">
        <v>6825</v>
      </c>
    </row>
    <row r="255" spans="1:16" x14ac:dyDescent="0.3">
      <c r="A255" t="s">
        <v>4554</v>
      </c>
      <c r="B255">
        <v>2022</v>
      </c>
      <c r="C255" t="s">
        <v>230</v>
      </c>
      <c r="D255" t="s">
        <v>4555</v>
      </c>
      <c r="E255" t="s">
        <v>4556</v>
      </c>
      <c r="F255" t="s">
        <v>43</v>
      </c>
      <c r="G255">
        <v>45306</v>
      </c>
      <c r="H255" t="s">
        <v>4180</v>
      </c>
      <c r="I255">
        <v>12700000</v>
      </c>
      <c r="J255" t="s">
        <v>4174</v>
      </c>
      <c r="K255">
        <v>12200000</v>
      </c>
      <c r="L255">
        <v>13200000</v>
      </c>
      <c r="M255">
        <v>30</v>
      </c>
      <c r="N255" t="s">
        <v>4187</v>
      </c>
      <c r="O255">
        <v>72.2</v>
      </c>
      <c r="P255" t="s">
        <v>4557</v>
      </c>
    </row>
    <row r="256" spans="1:16" x14ac:dyDescent="0.3">
      <c r="A256" t="s">
        <v>4579</v>
      </c>
      <c r="B256">
        <v>2022</v>
      </c>
      <c r="C256" t="s">
        <v>62</v>
      </c>
      <c r="D256" t="s">
        <v>4207</v>
      </c>
      <c r="E256" t="s">
        <v>4208</v>
      </c>
      <c r="F256" t="s">
        <v>43</v>
      </c>
      <c r="G256">
        <v>41448</v>
      </c>
      <c r="H256" t="s">
        <v>4180</v>
      </c>
      <c r="I256">
        <v>14100000</v>
      </c>
      <c r="J256" t="s">
        <v>4174</v>
      </c>
      <c r="K256">
        <v>13600000</v>
      </c>
      <c r="L256">
        <v>14700000</v>
      </c>
      <c r="M256">
        <v>37</v>
      </c>
      <c r="N256" t="s">
        <v>4200</v>
      </c>
      <c r="O256">
        <v>69.8</v>
      </c>
      <c r="P256" t="s">
        <v>4580</v>
      </c>
    </row>
    <row r="257" spans="1:16" x14ac:dyDescent="0.3">
      <c r="A257" t="s">
        <v>4566</v>
      </c>
      <c r="B257">
        <v>2022</v>
      </c>
      <c r="C257" t="s">
        <v>92</v>
      </c>
      <c r="D257" t="s">
        <v>4567</v>
      </c>
      <c r="E257" t="s">
        <v>4568</v>
      </c>
      <c r="F257" t="s">
        <v>161</v>
      </c>
      <c r="G257">
        <v>101000</v>
      </c>
      <c r="H257" t="s">
        <v>4180</v>
      </c>
      <c r="I257">
        <v>24200000</v>
      </c>
      <c r="J257" t="s">
        <v>4174</v>
      </c>
      <c r="K257">
        <v>22900000</v>
      </c>
      <c r="L257">
        <v>25400000</v>
      </c>
      <c r="M257">
        <v>6</v>
      </c>
      <c r="N257" t="s">
        <v>4388</v>
      </c>
      <c r="O257">
        <v>84.1</v>
      </c>
      <c r="P257" t="s">
        <v>4569</v>
      </c>
    </row>
    <row r="258" spans="1:16" x14ac:dyDescent="0.3">
      <c r="A258" t="s">
        <v>4206</v>
      </c>
      <c r="B258">
        <v>2022</v>
      </c>
      <c r="C258" t="s">
        <v>62</v>
      </c>
      <c r="D258" t="s">
        <v>4207</v>
      </c>
      <c r="E258" t="s">
        <v>4208</v>
      </c>
      <c r="F258" t="s">
        <v>43</v>
      </c>
      <c r="G258">
        <v>91700</v>
      </c>
      <c r="H258" t="s">
        <v>4180</v>
      </c>
      <c r="I258">
        <v>13300000</v>
      </c>
      <c r="J258" t="s">
        <v>4174</v>
      </c>
      <c r="K258">
        <v>12800000</v>
      </c>
      <c r="L258">
        <v>13900000</v>
      </c>
      <c r="M258">
        <v>37</v>
      </c>
      <c r="N258" t="s">
        <v>4200</v>
      </c>
      <c r="O258">
        <v>65.900000000000006</v>
      </c>
      <c r="P258" t="s">
        <v>4209</v>
      </c>
    </row>
    <row r="259" spans="1:16" x14ac:dyDescent="0.3">
      <c r="A259" t="s">
        <v>3997</v>
      </c>
      <c r="B259">
        <v>2022</v>
      </c>
      <c r="C259" t="s">
        <v>62</v>
      </c>
      <c r="D259" t="s">
        <v>4446</v>
      </c>
      <c r="E259" t="s">
        <v>4562</v>
      </c>
      <c r="F259" t="s">
        <v>43</v>
      </c>
      <c r="G259">
        <v>63000</v>
      </c>
      <c r="H259" t="s">
        <v>4180</v>
      </c>
      <c r="I259">
        <v>12900000</v>
      </c>
      <c r="J259" t="s">
        <v>4174</v>
      </c>
      <c r="K259">
        <v>12300000</v>
      </c>
      <c r="L259">
        <v>13500000</v>
      </c>
      <c r="M259">
        <v>24</v>
      </c>
      <c r="N259" t="s">
        <v>4213</v>
      </c>
      <c r="O259">
        <v>69</v>
      </c>
      <c r="P259" t="s">
        <v>4563</v>
      </c>
    </row>
    <row r="260" spans="1:16" x14ac:dyDescent="0.3">
      <c r="A260" t="s">
        <v>228</v>
      </c>
      <c r="B260">
        <v>2022</v>
      </c>
      <c r="C260" t="s">
        <v>154</v>
      </c>
      <c r="D260" t="s">
        <v>4483</v>
      </c>
      <c r="E260" t="s">
        <v>4484</v>
      </c>
      <c r="F260" t="s">
        <v>43</v>
      </c>
      <c r="G260">
        <v>49906</v>
      </c>
      <c r="H260" t="s">
        <v>4180</v>
      </c>
      <c r="I260">
        <v>11900000</v>
      </c>
      <c r="J260" t="s">
        <v>4174</v>
      </c>
      <c r="K260">
        <v>11300000</v>
      </c>
      <c r="L260">
        <v>12400000</v>
      </c>
      <c r="M260">
        <v>38</v>
      </c>
      <c r="N260" t="s">
        <v>4219</v>
      </c>
      <c r="O260">
        <v>74.400000000000006</v>
      </c>
      <c r="P260" t="s">
        <v>4485</v>
      </c>
    </row>
    <row r="261" spans="1:16" x14ac:dyDescent="0.3">
      <c r="A261" t="s">
        <v>5276</v>
      </c>
      <c r="B261">
        <v>2022</v>
      </c>
      <c r="C261" t="s">
        <v>50</v>
      </c>
      <c r="D261">
        <v>580</v>
      </c>
      <c r="E261" t="s">
        <v>4582</v>
      </c>
      <c r="F261" t="s">
        <v>143</v>
      </c>
      <c r="G261">
        <v>47000</v>
      </c>
      <c r="H261" t="s">
        <v>4180</v>
      </c>
      <c r="I261">
        <v>9000000</v>
      </c>
      <c r="J261" t="s">
        <v>4174</v>
      </c>
      <c r="K261">
        <v>8500000</v>
      </c>
      <c r="L261">
        <v>9500000</v>
      </c>
      <c r="M261">
        <v>6</v>
      </c>
      <c r="N261" t="s">
        <v>4245</v>
      </c>
      <c r="O261">
        <v>72.099999999999994</v>
      </c>
      <c r="P261" t="s">
        <v>6904</v>
      </c>
    </row>
    <row r="262" spans="1:16" x14ac:dyDescent="0.3">
      <c r="A262" t="s">
        <v>446</v>
      </c>
      <c r="B262">
        <v>2023</v>
      </c>
      <c r="C262" t="s">
        <v>36</v>
      </c>
      <c r="D262" t="s">
        <v>4178</v>
      </c>
      <c r="E262" t="s">
        <v>4179</v>
      </c>
      <c r="F262" t="s">
        <v>173</v>
      </c>
      <c r="G262">
        <v>60000</v>
      </c>
      <c r="H262" t="s">
        <v>4180</v>
      </c>
      <c r="I262">
        <v>13600000</v>
      </c>
      <c r="J262" t="s">
        <v>4174</v>
      </c>
      <c r="K262">
        <v>13100000</v>
      </c>
      <c r="L262">
        <v>14100000</v>
      </c>
      <c r="M262">
        <v>29</v>
      </c>
      <c r="N262" t="s">
        <v>4181</v>
      </c>
      <c r="O262">
        <v>68</v>
      </c>
      <c r="P262" t="s">
        <v>4182</v>
      </c>
    </row>
    <row r="263" spans="1:16" x14ac:dyDescent="0.3">
      <c r="A263" t="s">
        <v>4070</v>
      </c>
      <c r="B263">
        <v>2023</v>
      </c>
      <c r="C263" t="s">
        <v>24</v>
      </c>
      <c r="D263" t="s">
        <v>4572</v>
      </c>
      <c r="E263" t="s">
        <v>4573</v>
      </c>
      <c r="F263" t="s">
        <v>94</v>
      </c>
      <c r="G263">
        <v>114000</v>
      </c>
      <c r="H263" t="s">
        <v>4180</v>
      </c>
      <c r="I263">
        <v>33400000</v>
      </c>
      <c r="J263" t="s">
        <v>4174</v>
      </c>
      <c r="K263">
        <v>32200000</v>
      </c>
      <c r="L263">
        <v>34600000</v>
      </c>
      <c r="M263">
        <v>17</v>
      </c>
      <c r="N263" t="s">
        <v>4574</v>
      </c>
      <c r="O263">
        <v>67.8</v>
      </c>
      <c r="P263" t="s">
        <v>4575</v>
      </c>
    </row>
    <row r="264" spans="1:16" x14ac:dyDescent="0.3">
      <c r="A264" t="s">
        <v>4538</v>
      </c>
      <c r="B264">
        <v>2023</v>
      </c>
      <c r="C264" t="s">
        <v>24</v>
      </c>
      <c r="D264" t="s">
        <v>4190</v>
      </c>
      <c r="E264" t="s">
        <v>4308</v>
      </c>
      <c r="F264" t="s">
        <v>4539</v>
      </c>
      <c r="G264">
        <v>88000</v>
      </c>
      <c r="H264" t="s">
        <v>4180</v>
      </c>
      <c r="I264">
        <v>12500000</v>
      </c>
      <c r="J264" t="s">
        <v>4174</v>
      </c>
      <c r="K264">
        <v>12000000</v>
      </c>
      <c r="L264">
        <v>13000000</v>
      </c>
      <c r="M264">
        <v>40</v>
      </c>
      <c r="N264" t="s">
        <v>4187</v>
      </c>
      <c r="O264">
        <v>64.8</v>
      </c>
      <c r="P264" t="s">
        <v>4540</v>
      </c>
    </row>
    <row r="265" spans="1:16" x14ac:dyDescent="0.3">
      <c r="A265" t="s">
        <v>4524</v>
      </c>
      <c r="B265">
        <v>2023</v>
      </c>
      <c r="C265" t="s">
        <v>4184</v>
      </c>
      <c r="D265" t="s">
        <v>4303</v>
      </c>
      <c r="E265" t="s">
        <v>4311</v>
      </c>
      <c r="F265" t="s">
        <v>143</v>
      </c>
      <c r="G265">
        <v>52000</v>
      </c>
      <c r="H265" t="s">
        <v>4180</v>
      </c>
      <c r="I265">
        <v>20900000</v>
      </c>
      <c r="J265" t="s">
        <v>4174</v>
      </c>
      <c r="K265">
        <v>20100000</v>
      </c>
      <c r="L265">
        <v>21700000</v>
      </c>
      <c r="M265">
        <v>20</v>
      </c>
      <c r="N265" t="s">
        <v>4388</v>
      </c>
      <c r="O265">
        <v>73.400000000000006</v>
      </c>
      <c r="P265" t="s">
        <v>4525</v>
      </c>
    </row>
    <row r="266" spans="1:16" x14ac:dyDescent="0.3">
      <c r="A266" t="s">
        <v>4581</v>
      </c>
      <c r="B266">
        <v>2023</v>
      </c>
      <c r="C266" t="s">
        <v>50</v>
      </c>
      <c r="D266">
        <v>580</v>
      </c>
      <c r="E266" t="s">
        <v>4582</v>
      </c>
      <c r="F266" t="s">
        <v>94</v>
      </c>
      <c r="G266">
        <v>68000</v>
      </c>
      <c r="H266" t="s">
        <v>4180</v>
      </c>
      <c r="I266">
        <v>9200000</v>
      </c>
      <c r="J266" t="s">
        <v>4174</v>
      </c>
      <c r="K266">
        <v>8900000</v>
      </c>
      <c r="L266">
        <v>9600000</v>
      </c>
      <c r="M266">
        <v>6</v>
      </c>
      <c r="N266" t="s">
        <v>4583</v>
      </c>
      <c r="O266">
        <v>68.2</v>
      </c>
      <c r="P266" t="s">
        <v>4584</v>
      </c>
    </row>
    <row r="267" spans="1:16" x14ac:dyDescent="0.3">
      <c r="A267" t="s">
        <v>88</v>
      </c>
      <c r="B267">
        <v>2023</v>
      </c>
      <c r="C267" t="s">
        <v>89</v>
      </c>
      <c r="D267" t="s">
        <v>4380</v>
      </c>
      <c r="E267" t="s">
        <v>5801</v>
      </c>
      <c r="F267" t="s">
        <v>43</v>
      </c>
      <c r="G267">
        <v>62000</v>
      </c>
      <c r="H267" t="s">
        <v>4180</v>
      </c>
      <c r="I267">
        <v>8200000</v>
      </c>
      <c r="J267" t="s">
        <v>4174</v>
      </c>
      <c r="K267">
        <v>7910000</v>
      </c>
      <c r="L267">
        <v>8500000</v>
      </c>
      <c r="M267">
        <v>38</v>
      </c>
      <c r="N267" t="s">
        <v>4382</v>
      </c>
      <c r="O267">
        <v>74.599999999999994</v>
      </c>
      <c r="P267" t="s">
        <v>6913</v>
      </c>
    </row>
    <row r="268" spans="1:16" x14ac:dyDescent="0.3">
      <c r="A268" t="s">
        <v>4514</v>
      </c>
      <c r="B268">
        <v>2023</v>
      </c>
      <c r="C268" t="s">
        <v>166</v>
      </c>
      <c r="D268" t="s">
        <v>4515</v>
      </c>
      <c r="E268" t="s">
        <v>4516</v>
      </c>
      <c r="F268" t="s">
        <v>161</v>
      </c>
      <c r="G268">
        <v>90000</v>
      </c>
      <c r="H268" t="s">
        <v>4180</v>
      </c>
      <c r="I268">
        <v>19100000</v>
      </c>
      <c r="J268" t="s">
        <v>4174</v>
      </c>
      <c r="K268">
        <v>18400000</v>
      </c>
      <c r="L268">
        <v>19800000</v>
      </c>
      <c r="M268">
        <v>15</v>
      </c>
      <c r="N268" t="s">
        <v>4181</v>
      </c>
      <c r="O268">
        <v>91</v>
      </c>
      <c r="P268" t="s">
        <v>4517</v>
      </c>
    </row>
    <row r="269" spans="1:16" x14ac:dyDescent="0.3">
      <c r="A269" t="s">
        <v>111</v>
      </c>
      <c r="B269">
        <v>2023</v>
      </c>
      <c r="C269" t="s">
        <v>4184</v>
      </c>
      <c r="D269" t="s">
        <v>4303</v>
      </c>
      <c r="E269" t="s">
        <v>4304</v>
      </c>
      <c r="F269" t="s">
        <v>173</v>
      </c>
      <c r="G269">
        <v>42000</v>
      </c>
      <c r="H269" t="s">
        <v>4180</v>
      </c>
      <c r="I269">
        <v>19500000</v>
      </c>
      <c r="J269" t="s">
        <v>4174</v>
      </c>
      <c r="K269">
        <v>18800000</v>
      </c>
      <c r="L269">
        <v>20200000</v>
      </c>
      <c r="M269">
        <v>28</v>
      </c>
      <c r="N269" t="s">
        <v>4290</v>
      </c>
      <c r="O269">
        <v>86.7</v>
      </c>
      <c r="P269" t="s">
        <v>4564</v>
      </c>
    </row>
    <row r="270" spans="1:16" x14ac:dyDescent="0.3">
      <c r="A270" t="s">
        <v>84</v>
      </c>
      <c r="B270">
        <v>2023</v>
      </c>
      <c r="C270" t="s">
        <v>85</v>
      </c>
      <c r="D270" t="s">
        <v>4221</v>
      </c>
      <c r="E270" t="s">
        <v>4222</v>
      </c>
      <c r="F270" t="s">
        <v>143</v>
      </c>
      <c r="G270">
        <v>18000</v>
      </c>
      <c r="H270" t="s">
        <v>4180</v>
      </c>
      <c r="I270">
        <v>31400000</v>
      </c>
      <c r="J270" t="s">
        <v>4174</v>
      </c>
      <c r="K270">
        <v>29900000</v>
      </c>
      <c r="L270">
        <v>32800000</v>
      </c>
      <c r="M270">
        <v>6</v>
      </c>
      <c r="N270" t="s">
        <v>4223</v>
      </c>
      <c r="O270">
        <v>73.7</v>
      </c>
      <c r="P270" t="s">
        <v>4224</v>
      </c>
    </row>
    <row r="271" spans="1:16" x14ac:dyDescent="0.3">
      <c r="A271" t="s">
        <v>379</v>
      </c>
      <c r="B271">
        <v>2023</v>
      </c>
      <c r="C271" t="s">
        <v>62</v>
      </c>
      <c r="D271" t="s">
        <v>4232</v>
      </c>
      <c r="E271" t="s">
        <v>4254</v>
      </c>
      <c r="F271" t="s">
        <v>143</v>
      </c>
      <c r="G271">
        <v>100</v>
      </c>
      <c r="H271" t="s">
        <v>4180</v>
      </c>
      <c r="I271">
        <v>13900000</v>
      </c>
      <c r="J271" t="s">
        <v>4174</v>
      </c>
      <c r="K271">
        <v>13400000</v>
      </c>
      <c r="L271">
        <v>14400000</v>
      </c>
      <c r="M271">
        <v>8</v>
      </c>
      <c r="N271" t="s">
        <v>4192</v>
      </c>
      <c r="O271">
        <v>71.7</v>
      </c>
      <c r="P271" t="s">
        <v>6813</v>
      </c>
    </row>
    <row r="272" spans="1:16" x14ac:dyDescent="0.3">
      <c r="A272" t="s">
        <v>364</v>
      </c>
      <c r="B272">
        <v>2023</v>
      </c>
      <c r="C272" t="s">
        <v>62</v>
      </c>
      <c r="D272" t="s">
        <v>4292</v>
      </c>
      <c r="E272" t="s">
        <v>4283</v>
      </c>
      <c r="F272" t="s">
        <v>143</v>
      </c>
      <c r="G272">
        <v>685</v>
      </c>
      <c r="H272" t="s">
        <v>4180</v>
      </c>
      <c r="I272">
        <v>16000000</v>
      </c>
      <c r="J272" t="s">
        <v>4174</v>
      </c>
      <c r="K272">
        <v>15400000</v>
      </c>
      <c r="L272">
        <v>16500000</v>
      </c>
      <c r="M272">
        <v>12</v>
      </c>
      <c r="N272" t="s">
        <v>4627</v>
      </c>
      <c r="O272">
        <v>76.5</v>
      </c>
      <c r="P272" t="s">
        <v>6791</v>
      </c>
    </row>
    <row r="273" spans="1:16" x14ac:dyDescent="0.3">
      <c r="A273" t="s">
        <v>4607</v>
      </c>
      <c r="B273">
        <v>2023</v>
      </c>
      <c r="C273" t="s">
        <v>62</v>
      </c>
      <c r="D273" t="s">
        <v>4295</v>
      </c>
      <c r="E273" t="s">
        <v>4608</v>
      </c>
      <c r="F273" t="s">
        <v>143</v>
      </c>
      <c r="G273">
        <v>96000</v>
      </c>
      <c r="H273" t="s">
        <v>4180</v>
      </c>
      <c r="I273">
        <v>16800000</v>
      </c>
      <c r="J273" t="s">
        <v>4174</v>
      </c>
      <c r="K273">
        <v>16200000</v>
      </c>
      <c r="L273">
        <v>17400000</v>
      </c>
      <c r="M273">
        <v>17</v>
      </c>
      <c r="N273" t="s">
        <v>4263</v>
      </c>
      <c r="O273">
        <v>73.400000000000006</v>
      </c>
      <c r="P273" t="s">
        <v>4609</v>
      </c>
    </row>
    <row r="274" spans="1:16" x14ac:dyDescent="0.3">
      <c r="A274" t="s">
        <v>388</v>
      </c>
      <c r="B274">
        <v>2023</v>
      </c>
      <c r="C274" t="s">
        <v>4269</v>
      </c>
      <c r="D274" t="s">
        <v>4270</v>
      </c>
      <c r="E274" t="s">
        <v>4271</v>
      </c>
      <c r="F274" t="s">
        <v>60</v>
      </c>
      <c r="G274">
        <v>14755</v>
      </c>
      <c r="H274" t="s">
        <v>4180</v>
      </c>
      <c r="I274">
        <v>15100000</v>
      </c>
      <c r="J274" t="s">
        <v>4174</v>
      </c>
      <c r="K274">
        <v>14600000</v>
      </c>
      <c r="L274">
        <v>15700000</v>
      </c>
      <c r="M274">
        <v>13</v>
      </c>
      <c r="N274" t="s">
        <v>4187</v>
      </c>
      <c r="O274">
        <v>65.7</v>
      </c>
      <c r="P274" t="s">
        <v>6817</v>
      </c>
    </row>
    <row r="275" spans="1:16" x14ac:dyDescent="0.3">
      <c r="A275" t="s">
        <v>4633</v>
      </c>
      <c r="B275">
        <v>2023</v>
      </c>
      <c r="C275" t="s">
        <v>92</v>
      </c>
      <c r="D275" t="s">
        <v>4634</v>
      </c>
      <c r="E275" t="s">
        <v>4635</v>
      </c>
      <c r="F275" t="s">
        <v>4636</v>
      </c>
      <c r="G275">
        <v>27520</v>
      </c>
      <c r="H275" t="s">
        <v>4180</v>
      </c>
      <c r="I275">
        <v>15800000</v>
      </c>
      <c r="J275" t="s">
        <v>4174</v>
      </c>
      <c r="K275">
        <v>15200000</v>
      </c>
      <c r="L275">
        <v>16300000</v>
      </c>
      <c r="M275">
        <v>15</v>
      </c>
      <c r="N275" t="s">
        <v>4219</v>
      </c>
      <c r="O275">
        <v>83.9</v>
      </c>
      <c r="P275" t="s">
        <v>4637</v>
      </c>
    </row>
    <row r="276" spans="1:16" x14ac:dyDescent="0.3">
      <c r="A276" t="s">
        <v>384</v>
      </c>
      <c r="B276">
        <v>2024</v>
      </c>
      <c r="C276" t="s">
        <v>163</v>
      </c>
      <c r="D276">
        <v>7</v>
      </c>
      <c r="E276" t="s">
        <v>4262</v>
      </c>
      <c r="F276" t="s">
        <v>60</v>
      </c>
      <c r="G276">
        <v>10100</v>
      </c>
      <c r="H276" t="s">
        <v>4180</v>
      </c>
      <c r="I276">
        <v>15700000</v>
      </c>
      <c r="J276" t="s">
        <v>4174</v>
      </c>
      <c r="K276">
        <v>14900000</v>
      </c>
      <c r="L276">
        <v>16600000</v>
      </c>
      <c r="M276">
        <v>5</v>
      </c>
      <c r="N276" t="s">
        <v>4263</v>
      </c>
      <c r="O276">
        <v>87.3</v>
      </c>
      <c r="P276" t="s">
        <v>6819</v>
      </c>
    </row>
    <row r="277" spans="1:16" x14ac:dyDescent="0.3">
      <c r="A277" t="s">
        <v>380</v>
      </c>
      <c r="B277">
        <v>2024</v>
      </c>
      <c r="C277" t="s">
        <v>62</v>
      </c>
      <c r="D277" t="s">
        <v>4331</v>
      </c>
      <c r="E277" t="s">
        <v>4332</v>
      </c>
      <c r="F277" t="s">
        <v>43</v>
      </c>
      <c r="G277">
        <v>2139</v>
      </c>
      <c r="H277" t="s">
        <v>4180</v>
      </c>
      <c r="I277">
        <v>22700000</v>
      </c>
      <c r="J277" t="s">
        <v>4174</v>
      </c>
      <c r="K277">
        <v>21900000</v>
      </c>
      <c r="L277">
        <v>23500000</v>
      </c>
      <c r="M277">
        <v>7</v>
      </c>
      <c r="N277" t="s">
        <v>4333</v>
      </c>
      <c r="O277">
        <v>62.4</v>
      </c>
      <c r="P277" t="s">
        <v>6799</v>
      </c>
    </row>
    <row r="278" spans="1:16" x14ac:dyDescent="0.3">
      <c r="A278" t="s">
        <v>382</v>
      </c>
      <c r="B278">
        <v>2024</v>
      </c>
      <c r="C278" t="s">
        <v>62</v>
      </c>
      <c r="D278" t="s">
        <v>4250</v>
      </c>
      <c r="E278" t="s">
        <v>4251</v>
      </c>
      <c r="F278" t="s">
        <v>94</v>
      </c>
      <c r="G278">
        <v>21000</v>
      </c>
      <c r="H278" t="s">
        <v>4180</v>
      </c>
      <c r="I278">
        <v>20800000</v>
      </c>
      <c r="J278" t="s">
        <v>4174</v>
      </c>
      <c r="K278">
        <v>20000000</v>
      </c>
      <c r="L278">
        <v>21600000</v>
      </c>
      <c r="M278">
        <v>33</v>
      </c>
      <c r="N278" t="s">
        <v>4333</v>
      </c>
      <c r="O278">
        <v>80.2</v>
      </c>
      <c r="P278" t="s">
        <v>6796</v>
      </c>
    </row>
    <row r="279" spans="1:16" x14ac:dyDescent="0.3">
      <c r="A279" t="s">
        <v>355</v>
      </c>
      <c r="B279">
        <v>2024</v>
      </c>
      <c r="C279" t="s">
        <v>62</v>
      </c>
      <c r="D279">
        <v>2008</v>
      </c>
      <c r="E279" t="s">
        <v>4344</v>
      </c>
      <c r="F279" t="s">
        <v>43</v>
      </c>
      <c r="G279">
        <v>11203</v>
      </c>
      <c r="H279" t="s">
        <v>4180</v>
      </c>
      <c r="I279">
        <v>14800000</v>
      </c>
      <c r="J279" t="s">
        <v>4174</v>
      </c>
      <c r="K279">
        <v>14200000</v>
      </c>
      <c r="L279">
        <v>15400000</v>
      </c>
      <c r="M279">
        <v>48</v>
      </c>
      <c r="N279" t="s">
        <v>4272</v>
      </c>
      <c r="O279">
        <v>72.900000000000006</v>
      </c>
      <c r="P279" t="s">
        <v>6803</v>
      </c>
    </row>
    <row r="280" spans="1:16" x14ac:dyDescent="0.3">
      <c r="A280" t="s">
        <v>359</v>
      </c>
      <c r="B280">
        <v>2024</v>
      </c>
      <c r="C280" t="s">
        <v>62</v>
      </c>
      <c r="D280" t="s">
        <v>4198</v>
      </c>
      <c r="E280" t="s">
        <v>4285</v>
      </c>
      <c r="F280" t="s">
        <v>43</v>
      </c>
      <c r="G280">
        <v>3000</v>
      </c>
      <c r="H280" t="s">
        <v>4180</v>
      </c>
      <c r="I280">
        <v>16000000</v>
      </c>
      <c r="J280" t="s">
        <v>4174</v>
      </c>
      <c r="K280">
        <v>15400000</v>
      </c>
      <c r="L280">
        <v>16600000</v>
      </c>
      <c r="M280">
        <v>48</v>
      </c>
      <c r="N280" t="s">
        <v>4200</v>
      </c>
      <c r="O280">
        <v>76.099999999999994</v>
      </c>
      <c r="P280" t="s">
        <v>4565</v>
      </c>
    </row>
    <row r="281" spans="1:16" x14ac:dyDescent="0.3">
      <c r="A281" t="s">
        <v>4558</v>
      </c>
      <c r="B281">
        <v>2024</v>
      </c>
      <c r="C281" t="s">
        <v>194</v>
      </c>
      <c r="D281" t="s">
        <v>4323</v>
      </c>
      <c r="E281" t="s">
        <v>4559</v>
      </c>
      <c r="F281" t="s">
        <v>143</v>
      </c>
      <c r="G281">
        <v>50100</v>
      </c>
      <c r="H281" t="s">
        <v>4180</v>
      </c>
      <c r="I281">
        <v>44200000</v>
      </c>
      <c r="J281" t="s">
        <v>4174</v>
      </c>
      <c r="K281">
        <v>42600000</v>
      </c>
      <c r="L281">
        <v>45800000</v>
      </c>
      <c r="M281">
        <v>4</v>
      </c>
      <c r="N281" t="s">
        <v>4560</v>
      </c>
      <c r="O281">
        <v>63</v>
      </c>
      <c r="P281" t="s">
        <v>4561</v>
      </c>
    </row>
    <row r="282" spans="1:16" x14ac:dyDescent="0.3">
      <c r="A282" t="s">
        <v>5281</v>
      </c>
      <c r="B282">
        <v>2024</v>
      </c>
      <c r="C282" t="s">
        <v>188</v>
      </c>
      <c r="D282" t="s">
        <v>5797</v>
      </c>
      <c r="E282" t="s">
        <v>5798</v>
      </c>
      <c r="F282" t="s">
        <v>43</v>
      </c>
      <c r="G282">
        <v>25285</v>
      </c>
      <c r="H282" t="s">
        <v>4180</v>
      </c>
      <c r="I282">
        <v>18000000</v>
      </c>
      <c r="J282" t="s">
        <v>4174</v>
      </c>
      <c r="K282">
        <v>17500000</v>
      </c>
      <c r="L282">
        <v>18600000</v>
      </c>
      <c r="M282">
        <v>2</v>
      </c>
      <c r="N282" t="s">
        <v>4187</v>
      </c>
      <c r="O282">
        <v>95</v>
      </c>
      <c r="P282" t="s">
        <v>6910</v>
      </c>
    </row>
    <row r="283" spans="1:16" x14ac:dyDescent="0.3">
      <c r="A283" t="s">
        <v>371</v>
      </c>
      <c r="B283">
        <v>2024</v>
      </c>
      <c r="C283" t="s">
        <v>137</v>
      </c>
      <c r="D283" t="s">
        <v>4336</v>
      </c>
      <c r="E283" t="s">
        <v>4337</v>
      </c>
      <c r="F283" t="s">
        <v>43</v>
      </c>
      <c r="G283">
        <v>11900</v>
      </c>
      <c r="H283" t="s">
        <v>4180</v>
      </c>
      <c r="I283">
        <v>19900000</v>
      </c>
      <c r="J283" t="s">
        <v>4174</v>
      </c>
      <c r="K283">
        <v>19200000</v>
      </c>
      <c r="L283">
        <v>20600000</v>
      </c>
      <c r="M283">
        <v>24</v>
      </c>
      <c r="N283" t="s">
        <v>4187</v>
      </c>
      <c r="O283">
        <v>81.5</v>
      </c>
      <c r="P283" t="s">
        <v>6798</v>
      </c>
    </row>
    <row r="284" spans="1:16" x14ac:dyDescent="0.3">
      <c r="A284" t="s">
        <v>4028</v>
      </c>
      <c r="B284">
        <v>2024</v>
      </c>
      <c r="C284" t="s">
        <v>188</v>
      </c>
      <c r="D284" t="s">
        <v>4594</v>
      </c>
      <c r="E284" t="s">
        <v>4595</v>
      </c>
      <c r="F284" t="s">
        <v>43</v>
      </c>
      <c r="G284">
        <v>60200</v>
      </c>
      <c r="H284" t="s">
        <v>4180</v>
      </c>
      <c r="I284">
        <v>9200000</v>
      </c>
      <c r="J284" t="s">
        <v>4174</v>
      </c>
      <c r="K284">
        <v>8900000</v>
      </c>
      <c r="L284">
        <v>9500000</v>
      </c>
      <c r="M284">
        <v>2</v>
      </c>
      <c r="N284" t="s">
        <v>4425</v>
      </c>
      <c r="O284">
        <v>95</v>
      </c>
      <c r="P284" t="s">
        <v>4596</v>
      </c>
    </row>
    <row r="285" spans="1:16" x14ac:dyDescent="0.3">
      <c r="A285" t="s">
        <v>157</v>
      </c>
      <c r="B285">
        <v>2024</v>
      </c>
      <c r="C285" t="s">
        <v>92</v>
      </c>
      <c r="D285" t="s">
        <v>4672</v>
      </c>
      <c r="E285" t="s">
        <v>4673</v>
      </c>
      <c r="F285" t="s">
        <v>43</v>
      </c>
      <c r="G285">
        <v>25880</v>
      </c>
      <c r="H285" t="s">
        <v>4180</v>
      </c>
      <c r="I285">
        <v>10100000</v>
      </c>
      <c r="J285" t="s">
        <v>4174</v>
      </c>
      <c r="K285">
        <v>9800000</v>
      </c>
      <c r="L285">
        <v>10500000</v>
      </c>
      <c r="M285">
        <v>17</v>
      </c>
      <c r="N285" t="s">
        <v>4508</v>
      </c>
      <c r="O285">
        <v>79.400000000000006</v>
      </c>
      <c r="P285" t="s">
        <v>6914</v>
      </c>
    </row>
    <row r="286" spans="1:16" x14ac:dyDescent="0.3">
      <c r="A286" t="s">
        <v>4585</v>
      </c>
      <c r="B286">
        <v>2025</v>
      </c>
      <c r="C286" t="s">
        <v>45</v>
      </c>
      <c r="D286" t="s">
        <v>4586</v>
      </c>
      <c r="E286" t="s">
        <v>4587</v>
      </c>
      <c r="F286" t="s">
        <v>4172</v>
      </c>
      <c r="G286">
        <v>46</v>
      </c>
      <c r="H286" t="s">
        <v>4180</v>
      </c>
      <c r="I286">
        <v>29200000</v>
      </c>
      <c r="J286" t="s">
        <v>4174</v>
      </c>
      <c r="K286">
        <v>28100000</v>
      </c>
      <c r="L286">
        <v>30200000</v>
      </c>
      <c r="M286" t="s">
        <v>4175</v>
      </c>
      <c r="N286" t="s">
        <v>4588</v>
      </c>
      <c r="O286">
        <v>84.6</v>
      </c>
      <c r="P286" t="s">
        <v>4589</v>
      </c>
    </row>
    <row r="287" spans="1:16" x14ac:dyDescent="0.3">
      <c r="A287" t="s">
        <v>352</v>
      </c>
      <c r="B287">
        <v>2024</v>
      </c>
      <c r="C287" t="s">
        <v>62</v>
      </c>
      <c r="D287" t="s">
        <v>4292</v>
      </c>
      <c r="E287" t="s">
        <v>4283</v>
      </c>
      <c r="F287" t="s">
        <v>94</v>
      </c>
      <c r="G287">
        <v>89</v>
      </c>
      <c r="H287" t="s">
        <v>4180</v>
      </c>
      <c r="I287">
        <v>16500000</v>
      </c>
      <c r="J287" t="s">
        <v>4174</v>
      </c>
      <c r="K287">
        <v>16000000</v>
      </c>
      <c r="L287">
        <v>17100000</v>
      </c>
      <c r="M287">
        <v>17</v>
      </c>
      <c r="N287" t="s">
        <v>4260</v>
      </c>
      <c r="O287">
        <v>77</v>
      </c>
      <c r="P287" t="s">
        <v>6802</v>
      </c>
    </row>
    <row r="288" spans="1:16" x14ac:dyDescent="0.3">
      <c r="A288" t="s">
        <v>358</v>
      </c>
      <c r="B288">
        <v>2024</v>
      </c>
      <c r="C288" t="s">
        <v>62</v>
      </c>
      <c r="D288" t="s">
        <v>4292</v>
      </c>
      <c r="E288" t="s">
        <v>4283</v>
      </c>
      <c r="F288" t="s">
        <v>43</v>
      </c>
      <c r="G288">
        <v>55</v>
      </c>
      <c r="H288" t="s">
        <v>4180</v>
      </c>
      <c r="I288">
        <v>16500000</v>
      </c>
      <c r="J288" t="s">
        <v>4174</v>
      </c>
      <c r="K288">
        <v>16000000</v>
      </c>
      <c r="L288">
        <v>17100000</v>
      </c>
      <c r="M288">
        <v>17</v>
      </c>
      <c r="N288" t="s">
        <v>4260</v>
      </c>
      <c r="O288">
        <v>77</v>
      </c>
      <c r="P288" t="s">
        <v>6808</v>
      </c>
    </row>
    <row r="289" spans="1:16" x14ac:dyDescent="0.3">
      <c r="A289" t="s">
        <v>321</v>
      </c>
      <c r="B289">
        <v>2024</v>
      </c>
      <c r="C289" t="s">
        <v>24</v>
      </c>
      <c r="D289" t="s">
        <v>4405</v>
      </c>
      <c r="E289" t="s">
        <v>5699</v>
      </c>
      <c r="F289" t="s">
        <v>94</v>
      </c>
      <c r="G289">
        <v>45000</v>
      </c>
      <c r="H289" t="s">
        <v>4180</v>
      </c>
      <c r="I289">
        <v>44700000</v>
      </c>
      <c r="J289" t="s">
        <v>4174</v>
      </c>
      <c r="K289">
        <v>43000000</v>
      </c>
      <c r="L289">
        <v>46300000</v>
      </c>
      <c r="M289">
        <v>19</v>
      </c>
      <c r="N289" t="s">
        <v>5785</v>
      </c>
      <c r="O289">
        <v>78.900000000000006</v>
      </c>
      <c r="P289" t="s">
        <v>6900</v>
      </c>
    </row>
    <row r="290" spans="1:16" x14ac:dyDescent="0.3">
      <c r="A290" t="s">
        <v>5786</v>
      </c>
      <c r="B290">
        <v>2024</v>
      </c>
      <c r="C290" t="s">
        <v>5787</v>
      </c>
      <c r="D290" t="s">
        <v>5788</v>
      </c>
      <c r="E290" t="s">
        <v>5789</v>
      </c>
      <c r="F290" t="s">
        <v>60</v>
      </c>
      <c r="G290">
        <v>21000</v>
      </c>
      <c r="H290" t="s">
        <v>4180</v>
      </c>
      <c r="I290">
        <v>40000000</v>
      </c>
      <c r="J290" t="s">
        <v>4174</v>
      </c>
      <c r="K290">
        <v>37600000</v>
      </c>
      <c r="L290">
        <v>42500000</v>
      </c>
      <c r="M290" t="s">
        <v>4175</v>
      </c>
      <c r="N290" t="s">
        <v>5157</v>
      </c>
      <c r="O290">
        <v>76.2</v>
      </c>
      <c r="P290" t="s">
        <v>6901</v>
      </c>
    </row>
    <row r="291" spans="1:16" x14ac:dyDescent="0.3">
      <c r="A291" t="s">
        <v>4044</v>
      </c>
      <c r="B291">
        <v>2026</v>
      </c>
      <c r="C291" t="s">
        <v>41</v>
      </c>
      <c r="D291" t="s">
        <v>4265</v>
      </c>
      <c r="E291" t="s">
        <v>4266</v>
      </c>
      <c r="F291" t="s">
        <v>4172</v>
      </c>
      <c r="G291" t="s">
        <v>4172</v>
      </c>
      <c r="H291" t="s">
        <v>4180</v>
      </c>
      <c r="I291">
        <v>31900000</v>
      </c>
      <c r="J291" t="s">
        <v>4174</v>
      </c>
      <c r="K291">
        <v>30700000</v>
      </c>
      <c r="L291">
        <v>33000000</v>
      </c>
      <c r="M291" t="s">
        <v>4175</v>
      </c>
      <c r="N291" t="s">
        <v>4267</v>
      </c>
      <c r="O291">
        <v>92.5</v>
      </c>
      <c r="P291" t="s">
        <v>6818</v>
      </c>
    </row>
    <row r="292" spans="1:16" x14ac:dyDescent="0.3">
      <c r="A292" t="s">
        <v>4526</v>
      </c>
      <c r="B292">
        <v>2024</v>
      </c>
      <c r="C292" t="s">
        <v>191</v>
      </c>
      <c r="D292" t="s">
        <v>4211</v>
      </c>
      <c r="E292" t="s">
        <v>4527</v>
      </c>
      <c r="F292" t="s">
        <v>161</v>
      </c>
      <c r="G292">
        <v>12685</v>
      </c>
      <c r="H292" t="s">
        <v>4180</v>
      </c>
      <c r="I292">
        <v>19300000</v>
      </c>
      <c r="J292" t="s">
        <v>4174</v>
      </c>
      <c r="K292">
        <v>18600000</v>
      </c>
      <c r="L292">
        <v>20000000</v>
      </c>
      <c r="M292">
        <v>8</v>
      </c>
      <c r="N292" t="s">
        <v>4263</v>
      </c>
      <c r="O292">
        <v>90.2</v>
      </c>
      <c r="P292" t="s">
        <v>4528</v>
      </c>
    </row>
    <row r="293" spans="1:16" x14ac:dyDescent="0.3">
      <c r="A293" t="s">
        <v>4648</v>
      </c>
      <c r="B293">
        <v>2024</v>
      </c>
      <c r="C293" t="s">
        <v>36</v>
      </c>
      <c r="D293" t="s">
        <v>4427</v>
      </c>
      <c r="E293" t="s">
        <v>4501</v>
      </c>
      <c r="F293" t="s">
        <v>143</v>
      </c>
      <c r="G293">
        <v>22000</v>
      </c>
      <c r="H293" t="s">
        <v>4180</v>
      </c>
      <c r="I293">
        <v>8900000</v>
      </c>
      <c r="J293" t="s">
        <v>4174</v>
      </c>
      <c r="K293">
        <v>8600000</v>
      </c>
      <c r="L293">
        <v>9300000</v>
      </c>
      <c r="M293">
        <v>12</v>
      </c>
      <c r="N293" t="s">
        <v>4649</v>
      </c>
      <c r="O293">
        <v>84.8</v>
      </c>
      <c r="P293" t="s">
        <v>4650</v>
      </c>
    </row>
    <row r="294" spans="1:16" x14ac:dyDescent="0.3">
      <c r="A294" t="s">
        <v>4124</v>
      </c>
      <c r="B294">
        <v>2024</v>
      </c>
      <c r="C294" t="s">
        <v>137</v>
      </c>
      <c r="D294" t="s">
        <v>4194</v>
      </c>
      <c r="E294" t="s">
        <v>4195</v>
      </c>
      <c r="F294" t="s">
        <v>143</v>
      </c>
      <c r="G294">
        <v>20000</v>
      </c>
      <c r="H294" t="s">
        <v>4180</v>
      </c>
      <c r="I294">
        <v>24100000</v>
      </c>
      <c r="J294" t="s">
        <v>4174</v>
      </c>
      <c r="K294">
        <v>22500000</v>
      </c>
      <c r="L294">
        <v>25800000</v>
      </c>
      <c r="M294">
        <v>5</v>
      </c>
      <c r="N294" t="s">
        <v>4196</v>
      </c>
      <c r="O294">
        <v>59.6</v>
      </c>
      <c r="P294" t="s">
        <v>4197</v>
      </c>
    </row>
    <row r="295" spans="1:16" x14ac:dyDescent="0.3">
      <c r="A295" t="s">
        <v>4127</v>
      </c>
      <c r="B295">
        <v>2024</v>
      </c>
      <c r="C295" t="s">
        <v>62</v>
      </c>
      <c r="D295" t="s">
        <v>4198</v>
      </c>
      <c r="E295" t="s">
        <v>4199</v>
      </c>
      <c r="F295" t="s">
        <v>94</v>
      </c>
      <c r="G295">
        <v>23000</v>
      </c>
      <c r="H295" t="s">
        <v>4180</v>
      </c>
      <c r="I295">
        <v>16200000</v>
      </c>
      <c r="J295" t="s">
        <v>4174</v>
      </c>
      <c r="K295">
        <v>15300000</v>
      </c>
      <c r="L295">
        <v>17000000</v>
      </c>
      <c r="M295">
        <v>48</v>
      </c>
      <c r="N295" t="s">
        <v>4200</v>
      </c>
      <c r="O295">
        <v>70.599999999999994</v>
      </c>
      <c r="P295" t="s">
        <v>4201</v>
      </c>
    </row>
    <row r="296" spans="1:16" x14ac:dyDescent="0.3">
      <c r="A296" t="s">
        <v>4025</v>
      </c>
      <c r="B296">
        <v>2024</v>
      </c>
      <c r="C296" t="s">
        <v>62</v>
      </c>
      <c r="D296">
        <v>3008</v>
      </c>
      <c r="E296" t="s">
        <v>4259</v>
      </c>
      <c r="F296" t="s">
        <v>43</v>
      </c>
      <c r="G296">
        <v>6300</v>
      </c>
      <c r="H296" t="s">
        <v>4180</v>
      </c>
      <c r="I296">
        <v>17000000</v>
      </c>
      <c r="J296" t="s">
        <v>4174</v>
      </c>
      <c r="K296">
        <v>16400000</v>
      </c>
      <c r="L296">
        <v>17600000</v>
      </c>
      <c r="M296">
        <v>34</v>
      </c>
      <c r="N296" t="s">
        <v>4257</v>
      </c>
      <c r="O296">
        <v>74.7</v>
      </c>
      <c r="P296" t="s">
        <v>6820</v>
      </c>
    </row>
    <row r="297" spans="1:16" x14ac:dyDescent="0.3">
      <c r="A297" t="s">
        <v>4023</v>
      </c>
      <c r="B297">
        <v>2024</v>
      </c>
      <c r="C297" t="s">
        <v>62</v>
      </c>
      <c r="D297">
        <v>2008</v>
      </c>
      <c r="E297" t="s">
        <v>4256</v>
      </c>
      <c r="F297" t="s">
        <v>60</v>
      </c>
      <c r="G297">
        <v>12300</v>
      </c>
      <c r="H297" t="s">
        <v>4180</v>
      </c>
      <c r="I297">
        <v>13700000</v>
      </c>
      <c r="J297" t="s">
        <v>4174</v>
      </c>
      <c r="K297">
        <v>13100000</v>
      </c>
      <c r="L297">
        <v>14400000</v>
      </c>
      <c r="M297">
        <v>40</v>
      </c>
      <c r="N297" t="s">
        <v>4388</v>
      </c>
      <c r="O297">
        <v>75.7</v>
      </c>
      <c r="P297" t="s">
        <v>6821</v>
      </c>
    </row>
    <row r="298" spans="1:16" x14ac:dyDescent="0.3">
      <c r="A298" t="s">
        <v>4041</v>
      </c>
      <c r="B298">
        <v>2024</v>
      </c>
      <c r="C298" t="s">
        <v>230</v>
      </c>
      <c r="D298" t="s">
        <v>4351</v>
      </c>
      <c r="E298" t="s">
        <v>4352</v>
      </c>
      <c r="F298" t="s">
        <v>143</v>
      </c>
      <c r="G298">
        <v>9230</v>
      </c>
      <c r="H298" t="s">
        <v>4180</v>
      </c>
      <c r="I298">
        <v>19000000</v>
      </c>
      <c r="J298" t="s">
        <v>4174</v>
      </c>
      <c r="K298">
        <v>18300000</v>
      </c>
      <c r="L298">
        <v>19700000</v>
      </c>
      <c r="M298">
        <v>14</v>
      </c>
      <c r="N298" t="s">
        <v>4347</v>
      </c>
      <c r="O298">
        <v>70.099999999999994</v>
      </c>
      <c r="P298" t="s">
        <v>6790</v>
      </c>
    </row>
    <row r="299" spans="1:16" x14ac:dyDescent="0.3">
      <c r="A299" t="s">
        <v>4018</v>
      </c>
      <c r="B299">
        <v>2024</v>
      </c>
      <c r="C299" t="s">
        <v>62</v>
      </c>
      <c r="D299">
        <v>208</v>
      </c>
      <c r="E299" t="s">
        <v>4254</v>
      </c>
      <c r="F299" t="s">
        <v>43</v>
      </c>
      <c r="G299">
        <v>1800</v>
      </c>
      <c r="H299" t="s">
        <v>4180</v>
      </c>
      <c r="I299">
        <v>14400000</v>
      </c>
      <c r="J299" t="s">
        <v>4174</v>
      </c>
      <c r="K299">
        <v>13900000</v>
      </c>
      <c r="L299">
        <v>14900000</v>
      </c>
      <c r="M299">
        <v>14</v>
      </c>
      <c r="N299" t="s">
        <v>4213</v>
      </c>
      <c r="O299">
        <v>79.7</v>
      </c>
      <c r="P299" t="s">
        <v>6822</v>
      </c>
    </row>
    <row r="300" spans="1:16" x14ac:dyDescent="0.3">
      <c r="A300" t="s">
        <v>367</v>
      </c>
      <c r="B300">
        <v>2024</v>
      </c>
      <c r="C300" t="s">
        <v>62</v>
      </c>
      <c r="D300">
        <v>208</v>
      </c>
      <c r="E300" t="s">
        <v>4254</v>
      </c>
      <c r="F300" t="s">
        <v>43</v>
      </c>
      <c r="G300">
        <v>2700</v>
      </c>
      <c r="H300" t="s">
        <v>4180</v>
      </c>
      <c r="I300">
        <v>14400000</v>
      </c>
      <c r="J300" t="s">
        <v>4174</v>
      </c>
      <c r="K300">
        <v>13900000</v>
      </c>
      <c r="L300">
        <v>14900000</v>
      </c>
      <c r="M300">
        <v>14</v>
      </c>
      <c r="N300" t="s">
        <v>4213</v>
      </c>
      <c r="O300">
        <v>79.7</v>
      </c>
      <c r="P300" t="s">
        <v>6807</v>
      </c>
    </row>
    <row r="301" spans="1:16" x14ac:dyDescent="0.3">
      <c r="A301" t="s">
        <v>4021</v>
      </c>
      <c r="B301">
        <v>2024</v>
      </c>
      <c r="C301" t="s">
        <v>62</v>
      </c>
      <c r="D301" t="s">
        <v>4250</v>
      </c>
      <c r="E301" t="s">
        <v>4251</v>
      </c>
      <c r="F301" t="s">
        <v>143</v>
      </c>
      <c r="G301">
        <v>11552</v>
      </c>
      <c r="H301" t="s">
        <v>4180</v>
      </c>
      <c r="I301">
        <v>20900000</v>
      </c>
      <c r="J301" t="s">
        <v>4174</v>
      </c>
      <c r="K301">
        <v>20100000</v>
      </c>
      <c r="L301">
        <v>21700000</v>
      </c>
      <c r="M301">
        <v>33</v>
      </c>
      <c r="N301" t="s">
        <v>4333</v>
      </c>
      <c r="O301">
        <v>80.599999999999994</v>
      </c>
      <c r="P301" t="s">
        <v>6823</v>
      </c>
    </row>
    <row r="302" spans="1:16" x14ac:dyDescent="0.3">
      <c r="A302" t="s">
        <v>4576</v>
      </c>
      <c r="B302">
        <v>2024</v>
      </c>
      <c r="C302" t="s">
        <v>137</v>
      </c>
      <c r="D302" t="s">
        <v>4336</v>
      </c>
      <c r="E302" t="s">
        <v>4577</v>
      </c>
      <c r="F302" t="s">
        <v>143</v>
      </c>
      <c r="G302">
        <v>42000</v>
      </c>
      <c r="H302" t="s">
        <v>4180</v>
      </c>
      <c r="I302">
        <v>24300000</v>
      </c>
      <c r="J302" t="s">
        <v>4174</v>
      </c>
      <c r="K302">
        <v>23400000</v>
      </c>
      <c r="L302">
        <v>25100000</v>
      </c>
      <c r="M302">
        <v>5</v>
      </c>
      <c r="N302" t="s">
        <v>4290</v>
      </c>
      <c r="O302">
        <v>82.3</v>
      </c>
      <c r="P302" t="s">
        <v>4578</v>
      </c>
    </row>
    <row r="303" spans="1:16" x14ac:dyDescent="0.3">
      <c r="A303" t="s">
        <v>390</v>
      </c>
      <c r="B303">
        <v>2024</v>
      </c>
      <c r="C303" t="s">
        <v>392</v>
      </c>
      <c r="D303" t="s">
        <v>4243</v>
      </c>
      <c r="E303" t="s">
        <v>4274</v>
      </c>
      <c r="F303" t="s">
        <v>173</v>
      </c>
      <c r="G303">
        <v>19482</v>
      </c>
      <c r="H303" t="s">
        <v>4180</v>
      </c>
      <c r="I303">
        <v>24700000</v>
      </c>
      <c r="J303" t="s">
        <v>4174</v>
      </c>
      <c r="K303">
        <v>23900000</v>
      </c>
      <c r="L303">
        <v>25500000</v>
      </c>
      <c r="M303">
        <v>3</v>
      </c>
      <c r="N303" t="s">
        <v>4213</v>
      </c>
      <c r="O303">
        <v>72.7</v>
      </c>
      <c r="P303" t="s">
        <v>6816</v>
      </c>
    </row>
    <row r="304" spans="1:16" x14ac:dyDescent="0.3">
      <c r="A304" t="s">
        <v>4183</v>
      </c>
      <c r="B304">
        <v>2024</v>
      </c>
      <c r="C304" t="s">
        <v>4184</v>
      </c>
      <c r="D304" t="s">
        <v>4185</v>
      </c>
      <c r="E304" t="s">
        <v>4186</v>
      </c>
      <c r="F304" t="s">
        <v>94</v>
      </c>
      <c r="G304">
        <v>11200</v>
      </c>
      <c r="H304" t="s">
        <v>4180</v>
      </c>
      <c r="I304">
        <v>10200000</v>
      </c>
      <c r="J304" t="s">
        <v>4174</v>
      </c>
      <c r="K304">
        <v>9800000</v>
      </c>
      <c r="L304">
        <v>10600000</v>
      </c>
      <c r="M304">
        <v>16</v>
      </c>
      <c r="N304" t="s">
        <v>4187</v>
      </c>
      <c r="O304">
        <v>81</v>
      </c>
      <c r="P304" t="s">
        <v>4188</v>
      </c>
    </row>
    <row r="305" spans="1:16" x14ac:dyDescent="0.3">
      <c r="A305" t="s">
        <v>181</v>
      </c>
      <c r="B305">
        <v>2024</v>
      </c>
      <c r="C305" t="s">
        <v>182</v>
      </c>
      <c r="D305" t="s">
        <v>4489</v>
      </c>
      <c r="E305" t="s">
        <v>4490</v>
      </c>
      <c r="F305" t="s">
        <v>173</v>
      </c>
      <c r="G305">
        <v>35150</v>
      </c>
      <c r="H305" t="s">
        <v>4180</v>
      </c>
      <c r="I305">
        <v>19300000</v>
      </c>
      <c r="J305" t="s">
        <v>4174</v>
      </c>
      <c r="K305">
        <v>18600000</v>
      </c>
      <c r="L305">
        <v>20000000</v>
      </c>
      <c r="M305">
        <v>9</v>
      </c>
      <c r="N305" t="s">
        <v>4272</v>
      </c>
      <c r="O305">
        <v>87</v>
      </c>
      <c r="P305" t="s">
        <v>4491</v>
      </c>
    </row>
    <row r="306" spans="1:16" x14ac:dyDescent="0.3">
      <c r="A306" t="s">
        <v>240</v>
      </c>
      <c r="B306">
        <v>2024</v>
      </c>
      <c r="C306" t="s">
        <v>36</v>
      </c>
      <c r="D306" t="s">
        <v>4775</v>
      </c>
      <c r="E306" t="s">
        <v>4814</v>
      </c>
      <c r="F306" t="s">
        <v>173</v>
      </c>
      <c r="G306">
        <v>16000</v>
      </c>
      <c r="H306" t="s">
        <v>4180</v>
      </c>
      <c r="I306">
        <v>13900000</v>
      </c>
      <c r="J306" t="s">
        <v>4174</v>
      </c>
      <c r="K306">
        <v>12800000</v>
      </c>
      <c r="L306">
        <v>14900000</v>
      </c>
      <c r="M306" t="s">
        <v>4175</v>
      </c>
      <c r="N306" t="s">
        <v>4439</v>
      </c>
      <c r="O306">
        <v>86.9</v>
      </c>
      <c r="P306" t="s">
        <v>6908</v>
      </c>
    </row>
    <row r="307" spans="1:16" x14ac:dyDescent="0.3">
      <c r="A307" t="s">
        <v>4015</v>
      </c>
      <c r="B307">
        <v>2024</v>
      </c>
      <c r="C307" t="s">
        <v>62</v>
      </c>
      <c r="D307">
        <v>2008</v>
      </c>
      <c r="E307" t="s">
        <v>4329</v>
      </c>
      <c r="F307" t="s">
        <v>43</v>
      </c>
      <c r="G307">
        <v>18</v>
      </c>
      <c r="H307" t="s">
        <v>4180</v>
      </c>
      <c r="I307">
        <v>16200000</v>
      </c>
      <c r="J307" t="s">
        <v>4174</v>
      </c>
      <c r="K307">
        <v>15400000</v>
      </c>
      <c r="L307">
        <v>17100000</v>
      </c>
      <c r="M307">
        <v>48</v>
      </c>
      <c r="N307" t="s">
        <v>4200</v>
      </c>
      <c r="O307">
        <v>72.099999999999994</v>
      </c>
      <c r="P307" t="s">
        <v>6801</v>
      </c>
    </row>
    <row r="308" spans="1:16" x14ac:dyDescent="0.3">
      <c r="A308" t="s">
        <v>4010</v>
      </c>
      <c r="B308">
        <v>2024</v>
      </c>
      <c r="C308" t="s">
        <v>62</v>
      </c>
      <c r="D308">
        <v>2008</v>
      </c>
      <c r="E308" t="s">
        <v>4344</v>
      </c>
      <c r="F308" t="s">
        <v>94</v>
      </c>
      <c r="G308">
        <v>25</v>
      </c>
      <c r="H308" t="s">
        <v>4180</v>
      </c>
      <c r="I308">
        <v>14800000</v>
      </c>
      <c r="J308" t="s">
        <v>4174</v>
      </c>
      <c r="K308">
        <v>14300000</v>
      </c>
      <c r="L308">
        <v>15400000</v>
      </c>
      <c r="M308">
        <v>48</v>
      </c>
      <c r="N308" t="s">
        <v>4272</v>
      </c>
      <c r="O308">
        <v>72.900000000000006</v>
      </c>
      <c r="P308" t="s">
        <v>6794</v>
      </c>
    </row>
    <row r="309" spans="1:16" x14ac:dyDescent="0.3">
      <c r="A309" t="s">
        <v>573</v>
      </c>
      <c r="B309">
        <v>2024</v>
      </c>
      <c r="C309" t="s">
        <v>36</v>
      </c>
      <c r="D309" t="s">
        <v>4400</v>
      </c>
      <c r="E309" t="s">
        <v>5779</v>
      </c>
      <c r="F309" t="s">
        <v>43</v>
      </c>
      <c r="G309">
        <v>21000</v>
      </c>
      <c r="H309" t="s">
        <v>4180</v>
      </c>
      <c r="I309">
        <v>9400000</v>
      </c>
      <c r="J309" t="s">
        <v>4174</v>
      </c>
      <c r="K309">
        <v>9100000</v>
      </c>
      <c r="L309">
        <v>9700000</v>
      </c>
      <c r="M309">
        <v>17</v>
      </c>
      <c r="N309" t="s">
        <v>4417</v>
      </c>
      <c r="O309">
        <v>81.8</v>
      </c>
      <c r="P309" t="s">
        <v>6906</v>
      </c>
    </row>
    <row r="310" spans="1:16" x14ac:dyDescent="0.3">
      <c r="A310" t="s">
        <v>4570</v>
      </c>
      <c r="B310">
        <v>2024</v>
      </c>
      <c r="C310" t="s">
        <v>36</v>
      </c>
      <c r="D310" t="s">
        <v>4400</v>
      </c>
      <c r="E310" t="s">
        <v>4401</v>
      </c>
      <c r="F310" t="s">
        <v>143</v>
      </c>
      <c r="G310">
        <v>36000</v>
      </c>
      <c r="H310" t="s">
        <v>4180</v>
      </c>
      <c r="I310">
        <v>7990000</v>
      </c>
      <c r="J310" t="s">
        <v>4174</v>
      </c>
      <c r="K310">
        <v>7700000</v>
      </c>
      <c r="L310">
        <v>8300000</v>
      </c>
      <c r="M310">
        <v>17</v>
      </c>
      <c r="N310" t="s">
        <v>4402</v>
      </c>
      <c r="O310">
        <v>84.2</v>
      </c>
      <c r="P310" t="s">
        <v>4571</v>
      </c>
    </row>
    <row r="311" spans="1:16" x14ac:dyDescent="0.3">
      <c r="A311" t="s">
        <v>4189</v>
      </c>
      <c r="B311">
        <v>2024</v>
      </c>
      <c r="C311" t="s">
        <v>24</v>
      </c>
      <c r="D311" t="s">
        <v>4190</v>
      </c>
      <c r="E311" t="s">
        <v>4191</v>
      </c>
      <c r="F311" t="s">
        <v>43</v>
      </c>
      <c r="G311">
        <v>42700</v>
      </c>
      <c r="H311" t="s">
        <v>4180</v>
      </c>
      <c r="I311">
        <v>16100000</v>
      </c>
      <c r="J311" t="s">
        <v>4174</v>
      </c>
      <c r="K311">
        <v>15600000</v>
      </c>
      <c r="L311">
        <v>16700000</v>
      </c>
      <c r="M311">
        <v>26</v>
      </c>
      <c r="N311" t="s">
        <v>4192</v>
      </c>
      <c r="O311">
        <v>76.7</v>
      </c>
      <c r="P311" t="s">
        <v>4193</v>
      </c>
    </row>
    <row r="312" spans="1:16" x14ac:dyDescent="0.3">
      <c r="A312" t="s">
        <v>348</v>
      </c>
      <c r="B312">
        <v>2025</v>
      </c>
      <c r="C312" t="s">
        <v>62</v>
      </c>
      <c r="D312">
        <v>308</v>
      </c>
      <c r="E312" t="s">
        <v>4283</v>
      </c>
      <c r="F312" t="s">
        <v>173</v>
      </c>
      <c r="G312">
        <v>4385</v>
      </c>
      <c r="H312" t="s">
        <v>4180</v>
      </c>
      <c r="I312">
        <v>18100000</v>
      </c>
      <c r="J312" t="s">
        <v>4174</v>
      </c>
      <c r="K312">
        <v>17500000</v>
      </c>
      <c r="L312">
        <v>18700000</v>
      </c>
      <c r="M312">
        <v>15</v>
      </c>
      <c r="N312" t="s">
        <v>4200</v>
      </c>
      <c r="O312">
        <v>86.8</v>
      </c>
      <c r="P312" t="s">
        <v>6812</v>
      </c>
    </row>
    <row r="313" spans="1:16" x14ac:dyDescent="0.3">
      <c r="A313" t="s">
        <v>369</v>
      </c>
      <c r="B313">
        <v>2025</v>
      </c>
      <c r="C313" t="s">
        <v>62</v>
      </c>
      <c r="D313">
        <v>3008</v>
      </c>
      <c r="E313" t="s">
        <v>4259</v>
      </c>
      <c r="F313" t="s">
        <v>43</v>
      </c>
      <c r="G313">
        <v>3150</v>
      </c>
      <c r="H313" t="s">
        <v>4180</v>
      </c>
      <c r="I313">
        <v>17900000</v>
      </c>
      <c r="J313" t="s">
        <v>4174</v>
      </c>
      <c r="K313">
        <v>17300000</v>
      </c>
      <c r="L313">
        <v>18600000</v>
      </c>
      <c r="M313">
        <v>18</v>
      </c>
      <c r="N313" t="s">
        <v>4257</v>
      </c>
      <c r="O313">
        <v>84.5</v>
      </c>
      <c r="P313" t="s">
        <v>6797</v>
      </c>
    </row>
    <row r="314" spans="1:16" x14ac:dyDescent="0.3">
      <c r="A314" t="s">
        <v>360</v>
      </c>
      <c r="B314">
        <v>2025</v>
      </c>
      <c r="C314" t="s">
        <v>62</v>
      </c>
      <c r="D314">
        <v>3008</v>
      </c>
      <c r="E314" t="s">
        <v>4341</v>
      </c>
      <c r="F314" t="s">
        <v>43</v>
      </c>
      <c r="G314">
        <v>7735</v>
      </c>
      <c r="H314" t="s">
        <v>4180</v>
      </c>
      <c r="I314">
        <v>29600000</v>
      </c>
      <c r="J314" t="s">
        <v>4174</v>
      </c>
      <c r="K314">
        <v>28500000</v>
      </c>
      <c r="L314">
        <v>30600000</v>
      </c>
      <c r="M314">
        <v>13</v>
      </c>
      <c r="N314" t="s">
        <v>4342</v>
      </c>
      <c r="O314">
        <v>75.3</v>
      </c>
      <c r="P314" t="s">
        <v>6795</v>
      </c>
    </row>
    <row r="315" spans="1:16" x14ac:dyDescent="0.3">
      <c r="A315" t="s">
        <v>373</v>
      </c>
      <c r="B315">
        <v>2025</v>
      </c>
      <c r="C315" t="s">
        <v>62</v>
      </c>
      <c r="D315" t="s">
        <v>4198</v>
      </c>
      <c r="E315" t="s">
        <v>4285</v>
      </c>
      <c r="F315" t="s">
        <v>43</v>
      </c>
      <c r="G315">
        <v>1300</v>
      </c>
      <c r="H315" t="s">
        <v>4180</v>
      </c>
      <c r="I315">
        <v>17000000</v>
      </c>
      <c r="J315" t="s">
        <v>4174</v>
      </c>
      <c r="K315">
        <v>16400000</v>
      </c>
      <c r="L315">
        <v>17600000</v>
      </c>
      <c r="M315">
        <v>22</v>
      </c>
      <c r="N315" t="s">
        <v>4290</v>
      </c>
      <c r="O315">
        <v>88.6</v>
      </c>
      <c r="P315" t="s">
        <v>6811</v>
      </c>
    </row>
    <row r="316" spans="1:16" x14ac:dyDescent="0.3">
      <c r="A316" t="s">
        <v>362</v>
      </c>
      <c r="B316">
        <v>2025</v>
      </c>
      <c r="C316" t="s">
        <v>62</v>
      </c>
      <c r="D316">
        <v>3008</v>
      </c>
      <c r="E316" t="s">
        <v>4346</v>
      </c>
      <c r="F316" t="s">
        <v>43</v>
      </c>
      <c r="G316">
        <v>9609</v>
      </c>
      <c r="H316" t="s">
        <v>4180</v>
      </c>
      <c r="I316">
        <v>24200000</v>
      </c>
      <c r="J316" t="s">
        <v>4174</v>
      </c>
      <c r="K316">
        <v>23200000</v>
      </c>
      <c r="L316">
        <v>25200000</v>
      </c>
      <c r="M316">
        <v>4</v>
      </c>
      <c r="N316" t="s">
        <v>4226</v>
      </c>
      <c r="O316">
        <v>87.7</v>
      </c>
      <c r="P316" t="s">
        <v>6793</v>
      </c>
    </row>
    <row r="317" spans="1:16" x14ac:dyDescent="0.3">
      <c r="A317" t="s">
        <v>4130</v>
      </c>
      <c r="B317">
        <v>2025</v>
      </c>
      <c r="C317" t="s">
        <v>62</v>
      </c>
      <c r="D317">
        <v>308</v>
      </c>
      <c r="E317" t="s">
        <v>4225</v>
      </c>
      <c r="F317" t="s">
        <v>143</v>
      </c>
      <c r="G317">
        <v>20300</v>
      </c>
      <c r="H317" t="s">
        <v>4180</v>
      </c>
      <c r="I317">
        <v>19800000</v>
      </c>
      <c r="J317" t="s">
        <v>4174</v>
      </c>
      <c r="K317">
        <v>19100000</v>
      </c>
      <c r="L317">
        <v>20500000</v>
      </c>
      <c r="M317">
        <v>8</v>
      </c>
      <c r="N317" t="s">
        <v>4226</v>
      </c>
      <c r="O317">
        <v>81.2</v>
      </c>
      <c r="P317" t="s">
        <v>4227</v>
      </c>
    </row>
    <row r="318" spans="1:16" x14ac:dyDescent="0.3">
      <c r="A318" t="s">
        <v>4231</v>
      </c>
      <c r="B318">
        <v>2025</v>
      </c>
      <c r="C318" t="s">
        <v>62</v>
      </c>
      <c r="D318" t="s">
        <v>4232</v>
      </c>
      <c r="E318" t="s">
        <v>4233</v>
      </c>
      <c r="F318" t="s">
        <v>143</v>
      </c>
      <c r="G318">
        <v>12000</v>
      </c>
      <c r="H318" t="s">
        <v>4180</v>
      </c>
      <c r="I318">
        <v>12300000</v>
      </c>
      <c r="J318" t="s">
        <v>4174</v>
      </c>
      <c r="K318">
        <v>11900000</v>
      </c>
      <c r="L318">
        <v>12700000</v>
      </c>
      <c r="M318">
        <v>24</v>
      </c>
      <c r="N318" t="s">
        <v>4187</v>
      </c>
      <c r="O318">
        <v>79.400000000000006</v>
      </c>
      <c r="P318" t="s">
        <v>4234</v>
      </c>
    </row>
    <row r="319" spans="1:16" x14ac:dyDescent="0.3">
      <c r="A319" t="s">
        <v>340</v>
      </c>
      <c r="B319">
        <v>2025</v>
      </c>
      <c r="C319" t="s">
        <v>62</v>
      </c>
      <c r="D319" t="s">
        <v>4295</v>
      </c>
      <c r="E319" t="s">
        <v>4296</v>
      </c>
      <c r="F319" t="s">
        <v>143</v>
      </c>
      <c r="G319">
        <v>2000</v>
      </c>
      <c r="H319" t="s">
        <v>4180</v>
      </c>
      <c r="I319">
        <v>18600000</v>
      </c>
      <c r="J319" t="s">
        <v>4174</v>
      </c>
      <c r="K319">
        <v>18000000</v>
      </c>
      <c r="L319">
        <v>19300000</v>
      </c>
      <c r="M319">
        <v>3</v>
      </c>
      <c r="N319" t="s">
        <v>4245</v>
      </c>
      <c r="O319">
        <v>88.5</v>
      </c>
      <c r="P319" t="s">
        <v>6806</v>
      </c>
    </row>
    <row r="320" spans="1:16" x14ac:dyDescent="0.3">
      <c r="A320" t="s">
        <v>4082</v>
      </c>
      <c r="B320">
        <v>2025</v>
      </c>
      <c r="C320" t="s">
        <v>24</v>
      </c>
      <c r="D320" t="s">
        <v>4405</v>
      </c>
      <c r="E320" t="s">
        <v>5790</v>
      </c>
      <c r="F320" t="s">
        <v>43</v>
      </c>
      <c r="G320">
        <v>12000</v>
      </c>
      <c r="H320" t="s">
        <v>4180</v>
      </c>
      <c r="I320">
        <v>34800000</v>
      </c>
      <c r="J320" t="s">
        <v>4174</v>
      </c>
      <c r="K320">
        <v>33600000</v>
      </c>
      <c r="L320">
        <v>36000000</v>
      </c>
      <c r="M320">
        <v>35</v>
      </c>
      <c r="N320" t="s">
        <v>4588</v>
      </c>
      <c r="O320">
        <v>77.900000000000006</v>
      </c>
      <c r="P320" t="s">
        <v>6902</v>
      </c>
    </row>
    <row r="321" spans="1:16" x14ac:dyDescent="0.3">
      <c r="A321" t="s">
        <v>350</v>
      </c>
      <c r="B321">
        <v>2025</v>
      </c>
      <c r="C321" t="s">
        <v>4184</v>
      </c>
      <c r="D321" t="s">
        <v>4288</v>
      </c>
      <c r="E321" t="s">
        <v>4289</v>
      </c>
      <c r="F321" t="s">
        <v>4172</v>
      </c>
      <c r="G321">
        <v>3639</v>
      </c>
      <c r="H321" t="s">
        <v>4180</v>
      </c>
      <c r="I321">
        <v>20100000</v>
      </c>
      <c r="J321" t="s">
        <v>4174</v>
      </c>
      <c r="K321">
        <v>19400000</v>
      </c>
      <c r="L321">
        <v>20800000</v>
      </c>
      <c r="M321">
        <v>15</v>
      </c>
      <c r="N321" t="s">
        <v>4290</v>
      </c>
      <c r="O321">
        <v>91.4</v>
      </c>
      <c r="P321" t="s">
        <v>6809</v>
      </c>
    </row>
    <row r="322" spans="1:16" x14ac:dyDescent="0.3">
      <c r="A322" t="s">
        <v>394</v>
      </c>
      <c r="B322">
        <v>2025</v>
      </c>
      <c r="C322" t="s">
        <v>163</v>
      </c>
      <c r="D322">
        <v>7</v>
      </c>
      <c r="E322" t="s">
        <v>4277</v>
      </c>
      <c r="F322" t="s">
        <v>4172</v>
      </c>
      <c r="G322">
        <v>8508</v>
      </c>
      <c r="H322" t="s">
        <v>4180</v>
      </c>
      <c r="I322">
        <v>17700000</v>
      </c>
      <c r="J322" t="s">
        <v>4174</v>
      </c>
      <c r="K322">
        <v>17100000</v>
      </c>
      <c r="L322">
        <v>18300000</v>
      </c>
      <c r="M322">
        <v>4</v>
      </c>
      <c r="N322" t="s">
        <v>4248</v>
      </c>
      <c r="O322">
        <v>90</v>
      </c>
      <c r="P322" t="s">
        <v>6815</v>
      </c>
    </row>
    <row r="323" spans="1:16" x14ac:dyDescent="0.3">
      <c r="A323" t="s">
        <v>4103</v>
      </c>
      <c r="B323">
        <v>2025</v>
      </c>
      <c r="C323" t="s">
        <v>62</v>
      </c>
      <c r="D323">
        <v>308</v>
      </c>
      <c r="E323" t="s">
        <v>4235</v>
      </c>
      <c r="F323" t="s">
        <v>4172</v>
      </c>
      <c r="G323">
        <v>20000</v>
      </c>
      <c r="H323" t="s">
        <v>4180</v>
      </c>
      <c r="I323">
        <v>21100000</v>
      </c>
      <c r="J323" t="s">
        <v>4174</v>
      </c>
      <c r="K323">
        <v>20300000</v>
      </c>
      <c r="L323">
        <v>21900000</v>
      </c>
      <c r="M323">
        <v>7</v>
      </c>
      <c r="N323" t="s">
        <v>4236</v>
      </c>
      <c r="O323">
        <v>80.900000000000006</v>
      </c>
      <c r="P323" t="s">
        <v>4237</v>
      </c>
    </row>
    <row r="324" spans="1:16" x14ac:dyDescent="0.3">
      <c r="A324" t="s">
        <v>4103</v>
      </c>
      <c r="B324">
        <v>2025</v>
      </c>
      <c r="C324" t="s">
        <v>62</v>
      </c>
      <c r="D324">
        <v>308</v>
      </c>
      <c r="E324" t="s">
        <v>4235</v>
      </c>
      <c r="F324" t="s">
        <v>4172</v>
      </c>
      <c r="G324">
        <v>20000</v>
      </c>
      <c r="H324" t="s">
        <v>4180</v>
      </c>
      <c r="I324">
        <v>21100000</v>
      </c>
      <c r="J324" t="s">
        <v>4174</v>
      </c>
      <c r="K324">
        <v>20300000</v>
      </c>
      <c r="L324">
        <v>21900000</v>
      </c>
      <c r="M324">
        <v>7</v>
      </c>
      <c r="N324" t="s">
        <v>4236</v>
      </c>
      <c r="O324">
        <v>80.900000000000006</v>
      </c>
      <c r="P324" t="s">
        <v>6916</v>
      </c>
    </row>
    <row r="325" spans="1:16" x14ac:dyDescent="0.3">
      <c r="A325" t="s">
        <v>3989</v>
      </c>
      <c r="B325">
        <v>2025</v>
      </c>
      <c r="C325" t="s">
        <v>62</v>
      </c>
      <c r="D325" t="s">
        <v>4232</v>
      </c>
      <c r="E325" t="s">
        <v>4545</v>
      </c>
      <c r="F325" t="s">
        <v>4172</v>
      </c>
      <c r="G325">
        <v>14216</v>
      </c>
      <c r="H325" t="s">
        <v>4173</v>
      </c>
      <c r="I325">
        <v>11200000</v>
      </c>
      <c r="J325" t="s">
        <v>4174</v>
      </c>
      <c r="K325">
        <v>10700000</v>
      </c>
      <c r="L325">
        <v>11700000</v>
      </c>
      <c r="M325">
        <v>4</v>
      </c>
      <c r="N325" t="s">
        <v>4263</v>
      </c>
      <c r="O325">
        <v>82.6</v>
      </c>
      <c r="P325" t="s">
        <v>4546</v>
      </c>
    </row>
    <row r="326" spans="1:16" x14ac:dyDescent="0.3">
      <c r="A326" t="s">
        <v>4105</v>
      </c>
      <c r="B326">
        <v>2025</v>
      </c>
      <c r="C326" t="s">
        <v>4184</v>
      </c>
      <c r="D326" t="s">
        <v>4228</v>
      </c>
      <c r="E326" t="s">
        <v>4229</v>
      </c>
      <c r="F326" t="s">
        <v>4172</v>
      </c>
      <c r="G326">
        <v>10000</v>
      </c>
      <c r="H326" t="s">
        <v>4180</v>
      </c>
      <c r="I326">
        <v>15700000</v>
      </c>
      <c r="J326" t="s">
        <v>4174</v>
      </c>
      <c r="K326">
        <v>15100000</v>
      </c>
      <c r="L326">
        <v>16300000</v>
      </c>
      <c r="M326">
        <v>10</v>
      </c>
      <c r="N326" t="s">
        <v>4192</v>
      </c>
      <c r="O326">
        <v>84.9</v>
      </c>
      <c r="P326" t="s">
        <v>4230</v>
      </c>
    </row>
    <row r="327" spans="1:16" x14ac:dyDescent="0.3">
      <c r="A327" t="s">
        <v>4012</v>
      </c>
      <c r="B327">
        <v>2025</v>
      </c>
      <c r="C327" t="s">
        <v>62</v>
      </c>
      <c r="D327">
        <v>3008</v>
      </c>
      <c r="E327" t="s">
        <v>4259</v>
      </c>
      <c r="F327" t="s">
        <v>4172</v>
      </c>
      <c r="G327">
        <v>20</v>
      </c>
      <c r="H327" t="s">
        <v>4180</v>
      </c>
      <c r="I327">
        <v>17900000</v>
      </c>
      <c r="J327" t="s">
        <v>4174</v>
      </c>
      <c r="K327">
        <v>17300000</v>
      </c>
      <c r="L327">
        <v>18600000</v>
      </c>
      <c r="M327">
        <v>18</v>
      </c>
      <c r="N327" t="s">
        <v>4257</v>
      </c>
      <c r="O327">
        <v>84.5</v>
      </c>
      <c r="P327" t="s">
        <v>6810</v>
      </c>
    </row>
    <row r="328" spans="1:16" x14ac:dyDescent="0.3">
      <c r="A328" t="s">
        <v>5278</v>
      </c>
      <c r="B328">
        <v>2025</v>
      </c>
      <c r="C328" t="s">
        <v>230</v>
      </c>
      <c r="D328" t="s">
        <v>4555</v>
      </c>
      <c r="E328" t="s">
        <v>5795</v>
      </c>
      <c r="F328" t="s">
        <v>4172</v>
      </c>
      <c r="G328">
        <v>6767</v>
      </c>
      <c r="H328" t="s">
        <v>4180</v>
      </c>
      <c r="I328">
        <v>16500000</v>
      </c>
      <c r="J328" t="s">
        <v>4174</v>
      </c>
      <c r="K328">
        <v>15900000</v>
      </c>
      <c r="L328">
        <v>17100000</v>
      </c>
      <c r="M328" t="s">
        <v>4175</v>
      </c>
      <c r="N328" t="s">
        <v>4263</v>
      </c>
      <c r="O328">
        <v>81.3</v>
      </c>
      <c r="P328" t="s">
        <v>6907</v>
      </c>
    </row>
    <row r="329" spans="1:16" x14ac:dyDescent="0.3">
      <c r="A329" t="s">
        <v>4042</v>
      </c>
      <c r="B329">
        <v>2025</v>
      </c>
      <c r="C329" t="s">
        <v>191</v>
      </c>
      <c r="D329" t="s">
        <v>4299</v>
      </c>
      <c r="E329" t="s">
        <v>4300</v>
      </c>
      <c r="F329" t="s">
        <v>4172</v>
      </c>
      <c r="G329" t="s">
        <v>4172</v>
      </c>
      <c r="H329" t="s">
        <v>4180</v>
      </c>
      <c r="I329">
        <v>22400000</v>
      </c>
      <c r="J329" t="s">
        <v>4174</v>
      </c>
      <c r="K329">
        <v>21600000</v>
      </c>
      <c r="L329">
        <v>23200000</v>
      </c>
      <c r="M329">
        <v>4</v>
      </c>
      <c r="N329" t="s">
        <v>4257</v>
      </c>
      <c r="O329">
        <v>89.7</v>
      </c>
      <c r="P329" t="s">
        <v>6804</v>
      </c>
    </row>
    <row r="330" spans="1:16" x14ac:dyDescent="0.3">
      <c r="A330" t="s">
        <v>4169</v>
      </c>
      <c r="B330">
        <v>2025</v>
      </c>
      <c r="C330" t="s">
        <v>154</v>
      </c>
      <c r="D330" t="s">
        <v>4170</v>
      </c>
      <c r="E330" t="s">
        <v>4171</v>
      </c>
      <c r="F330" t="s">
        <v>4172</v>
      </c>
      <c r="G330">
        <v>500</v>
      </c>
      <c r="H330" t="s">
        <v>4173</v>
      </c>
      <c r="I330">
        <v>13500000</v>
      </c>
      <c r="J330" t="s">
        <v>4174</v>
      </c>
      <c r="K330">
        <v>13000000</v>
      </c>
      <c r="L330">
        <v>13900000</v>
      </c>
      <c r="M330" t="s">
        <v>4175</v>
      </c>
      <c r="N330" t="s">
        <v>4176</v>
      </c>
      <c r="O330">
        <v>80.2</v>
      </c>
      <c r="P330" t="s">
        <v>4177</v>
      </c>
    </row>
    <row r="331" spans="1:16" x14ac:dyDescent="0.3">
      <c r="A331" t="s">
        <v>4017</v>
      </c>
      <c r="B331">
        <v>2025</v>
      </c>
      <c r="C331" t="s">
        <v>62</v>
      </c>
      <c r="D331" t="s">
        <v>4250</v>
      </c>
      <c r="E331" t="s">
        <v>4279</v>
      </c>
      <c r="F331" t="s">
        <v>4172</v>
      </c>
      <c r="G331" t="s">
        <v>4172</v>
      </c>
      <c r="H331" t="s">
        <v>4180</v>
      </c>
      <c r="I331">
        <v>25900000</v>
      </c>
      <c r="J331" t="s">
        <v>4174</v>
      </c>
      <c r="K331">
        <v>25000000</v>
      </c>
      <c r="L331">
        <v>26900000</v>
      </c>
      <c r="M331" t="s">
        <v>4175</v>
      </c>
      <c r="N331" t="s">
        <v>4226</v>
      </c>
      <c r="O331">
        <v>79.3</v>
      </c>
      <c r="P331" t="s">
        <v>6805</v>
      </c>
    </row>
    <row r="332" spans="1:16" x14ac:dyDescent="0.3">
      <c r="A332" t="s">
        <v>4011</v>
      </c>
      <c r="B332">
        <v>2025</v>
      </c>
      <c r="C332" t="s">
        <v>62</v>
      </c>
      <c r="D332" t="s">
        <v>4250</v>
      </c>
      <c r="E332" t="s">
        <v>4279</v>
      </c>
      <c r="F332" t="s">
        <v>4172</v>
      </c>
      <c r="G332" t="s">
        <v>4172</v>
      </c>
      <c r="H332" t="s">
        <v>4180</v>
      </c>
      <c r="I332">
        <v>25900000</v>
      </c>
      <c r="J332" t="s">
        <v>4174</v>
      </c>
      <c r="K332">
        <v>25000000</v>
      </c>
      <c r="L332">
        <v>26900000</v>
      </c>
      <c r="M332" t="s">
        <v>4175</v>
      </c>
      <c r="N332" t="s">
        <v>4226</v>
      </c>
      <c r="O332">
        <v>79.3</v>
      </c>
      <c r="P332" t="s">
        <v>6792</v>
      </c>
    </row>
    <row r="333" spans="1:16" x14ac:dyDescent="0.3">
      <c r="A333" t="s">
        <v>4002</v>
      </c>
      <c r="B333">
        <v>2025</v>
      </c>
      <c r="C333" t="s">
        <v>62</v>
      </c>
      <c r="D333" t="s">
        <v>4250</v>
      </c>
      <c r="E333" t="s">
        <v>4279</v>
      </c>
      <c r="F333" t="s">
        <v>4172</v>
      </c>
      <c r="G333" t="s">
        <v>4172</v>
      </c>
      <c r="H333" t="s">
        <v>4180</v>
      </c>
      <c r="I333">
        <v>25900000</v>
      </c>
      <c r="J333" t="s">
        <v>4174</v>
      </c>
      <c r="K333">
        <v>25000000</v>
      </c>
      <c r="L333">
        <v>26900000</v>
      </c>
      <c r="M333" t="s">
        <v>4175</v>
      </c>
      <c r="N333" t="s">
        <v>4226</v>
      </c>
      <c r="O333">
        <v>79.3</v>
      </c>
      <c r="P333" t="s">
        <v>6814</v>
      </c>
    </row>
    <row r="334" spans="1:16" x14ac:dyDescent="0.3">
      <c r="A334" t="s">
        <v>4008</v>
      </c>
      <c r="B334">
        <v>2025</v>
      </c>
      <c r="C334" t="s">
        <v>62</v>
      </c>
      <c r="D334" t="s">
        <v>4250</v>
      </c>
      <c r="E334" t="s">
        <v>4279</v>
      </c>
      <c r="F334" t="s">
        <v>4172</v>
      </c>
      <c r="G334" t="s">
        <v>4172</v>
      </c>
      <c r="H334" t="s">
        <v>4180</v>
      </c>
      <c r="I334">
        <v>25900000</v>
      </c>
      <c r="J334" t="s">
        <v>4174</v>
      </c>
      <c r="K334">
        <v>25000000</v>
      </c>
      <c r="L334">
        <v>26900000</v>
      </c>
      <c r="M334" t="s">
        <v>4175</v>
      </c>
      <c r="N334" t="s">
        <v>4226</v>
      </c>
      <c r="O334">
        <v>79.3</v>
      </c>
      <c r="P334" t="s">
        <v>6800</v>
      </c>
    </row>
    <row r="335" spans="1:16" x14ac:dyDescent="0.3">
      <c r="A335" t="s">
        <v>4843</v>
      </c>
      <c r="B335">
        <v>2017</v>
      </c>
      <c r="C335" t="s">
        <v>188</v>
      </c>
      <c r="D335" t="s">
        <v>4844</v>
      </c>
      <c r="E335" t="s">
        <v>4845</v>
      </c>
      <c r="F335" t="s">
        <v>161</v>
      </c>
      <c r="G335">
        <v>101500</v>
      </c>
      <c r="H335" t="s">
        <v>4173</v>
      </c>
      <c r="I335">
        <v>9100000</v>
      </c>
      <c r="J335" t="s">
        <v>4241</v>
      </c>
      <c r="K335">
        <v>8800000</v>
      </c>
      <c r="L335">
        <v>9400000</v>
      </c>
      <c r="M335">
        <v>13</v>
      </c>
      <c r="N335" t="s">
        <v>4187</v>
      </c>
      <c r="O335">
        <v>71.2</v>
      </c>
      <c r="P335" t="s">
        <v>4846</v>
      </c>
    </row>
    <row r="336" spans="1:16" x14ac:dyDescent="0.3">
      <c r="A336" t="s">
        <v>223</v>
      </c>
      <c r="B336">
        <v>2017</v>
      </c>
      <c r="C336" t="s">
        <v>24</v>
      </c>
      <c r="D336" t="s">
        <v>4830</v>
      </c>
      <c r="E336" t="s">
        <v>4504</v>
      </c>
      <c r="F336" t="s">
        <v>94</v>
      </c>
      <c r="G336">
        <v>107300</v>
      </c>
      <c r="H336" t="s">
        <v>4180</v>
      </c>
      <c r="I336">
        <v>17700000</v>
      </c>
      <c r="J336" t="s">
        <v>4241</v>
      </c>
      <c r="K336">
        <v>16300000</v>
      </c>
      <c r="L336">
        <v>19100000</v>
      </c>
      <c r="M336">
        <v>5</v>
      </c>
      <c r="N336" t="s">
        <v>4260</v>
      </c>
      <c r="O336">
        <v>64.599999999999994</v>
      </c>
      <c r="P336" t="s">
        <v>4831</v>
      </c>
    </row>
    <row r="337" spans="1:16" x14ac:dyDescent="0.3">
      <c r="A337" t="s">
        <v>4684</v>
      </c>
      <c r="B337">
        <v>2018</v>
      </c>
      <c r="C337" t="s">
        <v>191</v>
      </c>
      <c r="D337" t="s">
        <v>4685</v>
      </c>
      <c r="E337" t="s">
        <v>4686</v>
      </c>
      <c r="F337" t="s">
        <v>143</v>
      </c>
      <c r="G337">
        <v>92752</v>
      </c>
      <c r="H337" t="s">
        <v>4180</v>
      </c>
      <c r="I337">
        <v>16300000</v>
      </c>
      <c r="J337" t="s">
        <v>4241</v>
      </c>
      <c r="K337">
        <v>15200000</v>
      </c>
      <c r="L337">
        <v>17400000</v>
      </c>
      <c r="M337">
        <v>7</v>
      </c>
      <c r="N337" t="s">
        <v>4248</v>
      </c>
      <c r="O337">
        <v>81.5</v>
      </c>
      <c r="P337" t="s">
        <v>4687</v>
      </c>
    </row>
    <row r="338" spans="1:16" x14ac:dyDescent="0.3">
      <c r="A338" t="s">
        <v>4847</v>
      </c>
      <c r="B338">
        <v>2019</v>
      </c>
      <c r="C338" t="s">
        <v>62</v>
      </c>
      <c r="D338">
        <v>5008</v>
      </c>
      <c r="E338" t="s">
        <v>4848</v>
      </c>
      <c r="F338" t="s">
        <v>43</v>
      </c>
      <c r="G338">
        <v>92064</v>
      </c>
      <c r="H338" t="s">
        <v>4173</v>
      </c>
      <c r="I338">
        <v>14200000</v>
      </c>
      <c r="J338" t="s">
        <v>4241</v>
      </c>
      <c r="K338">
        <v>13500000</v>
      </c>
      <c r="L338">
        <v>14800000</v>
      </c>
      <c r="M338">
        <v>3</v>
      </c>
      <c r="N338" t="s">
        <v>4187</v>
      </c>
      <c r="O338">
        <v>70</v>
      </c>
      <c r="P338" t="s">
        <v>4849</v>
      </c>
    </row>
    <row r="339" spans="1:16" x14ac:dyDescent="0.3">
      <c r="A339" t="s">
        <v>4653</v>
      </c>
      <c r="B339">
        <v>2019</v>
      </c>
      <c r="C339" t="s">
        <v>250</v>
      </c>
      <c r="D339" t="s">
        <v>4654</v>
      </c>
      <c r="E339" t="s">
        <v>4655</v>
      </c>
      <c r="F339" t="s">
        <v>143</v>
      </c>
      <c r="G339">
        <v>92600</v>
      </c>
      <c r="H339" t="s">
        <v>4180</v>
      </c>
      <c r="I339">
        <v>12600000</v>
      </c>
      <c r="J339" t="s">
        <v>4241</v>
      </c>
      <c r="K339">
        <v>12100000</v>
      </c>
      <c r="L339">
        <v>13100000</v>
      </c>
      <c r="M339">
        <v>20</v>
      </c>
      <c r="N339" t="s">
        <v>4187</v>
      </c>
      <c r="O339">
        <v>95</v>
      </c>
      <c r="P339" t="s">
        <v>4656</v>
      </c>
    </row>
    <row r="340" spans="1:16" x14ac:dyDescent="0.3">
      <c r="A340" t="s">
        <v>2129</v>
      </c>
      <c r="B340">
        <v>2019</v>
      </c>
      <c r="C340" t="s">
        <v>24</v>
      </c>
      <c r="D340" t="s">
        <v>4705</v>
      </c>
      <c r="E340" t="s">
        <v>4706</v>
      </c>
      <c r="F340" t="s">
        <v>43</v>
      </c>
      <c r="G340">
        <v>54000</v>
      </c>
      <c r="H340" t="s">
        <v>4180</v>
      </c>
      <c r="I340">
        <v>12300000</v>
      </c>
      <c r="J340" t="s">
        <v>4241</v>
      </c>
      <c r="K340">
        <v>11500000</v>
      </c>
      <c r="L340">
        <v>13000000</v>
      </c>
      <c r="M340">
        <v>11</v>
      </c>
      <c r="N340" t="s">
        <v>4388</v>
      </c>
      <c r="O340">
        <v>82.1</v>
      </c>
      <c r="P340" t="s">
        <v>4707</v>
      </c>
    </row>
    <row r="341" spans="1:16" x14ac:dyDescent="0.3">
      <c r="A341" t="s">
        <v>4770</v>
      </c>
      <c r="B341">
        <v>2019</v>
      </c>
      <c r="C341" t="s">
        <v>131</v>
      </c>
      <c r="D341" t="s">
        <v>4771</v>
      </c>
      <c r="E341" t="s">
        <v>4772</v>
      </c>
      <c r="F341" t="s">
        <v>143</v>
      </c>
      <c r="G341">
        <v>99000</v>
      </c>
      <c r="H341" t="s">
        <v>4180</v>
      </c>
      <c r="I341">
        <v>11500000</v>
      </c>
      <c r="J341" t="s">
        <v>4241</v>
      </c>
      <c r="K341">
        <v>11000000</v>
      </c>
      <c r="L341">
        <v>11900000</v>
      </c>
      <c r="M341">
        <v>5</v>
      </c>
      <c r="N341" t="s">
        <v>4213</v>
      </c>
      <c r="O341">
        <v>93.6</v>
      </c>
      <c r="P341" t="s">
        <v>4773</v>
      </c>
    </row>
    <row r="342" spans="1:16" x14ac:dyDescent="0.3">
      <c r="A342" t="s">
        <v>4322</v>
      </c>
      <c r="B342">
        <v>2019</v>
      </c>
      <c r="C342" t="s">
        <v>194</v>
      </c>
      <c r="D342" t="s">
        <v>4323</v>
      </c>
      <c r="E342" t="s">
        <v>4324</v>
      </c>
      <c r="F342" t="s">
        <v>60</v>
      </c>
      <c r="G342">
        <v>89961</v>
      </c>
      <c r="H342" t="s">
        <v>4180</v>
      </c>
      <c r="I342">
        <v>31600000</v>
      </c>
      <c r="J342" t="s">
        <v>4241</v>
      </c>
      <c r="K342">
        <v>30500000</v>
      </c>
      <c r="L342">
        <v>32700000</v>
      </c>
      <c r="M342">
        <v>5</v>
      </c>
      <c r="N342" t="s">
        <v>4325</v>
      </c>
      <c r="O342">
        <v>73.8</v>
      </c>
      <c r="P342" t="s">
        <v>4326</v>
      </c>
    </row>
    <row r="343" spans="1:16" x14ac:dyDescent="0.3">
      <c r="A343" t="s">
        <v>4868</v>
      </c>
      <c r="B343">
        <v>2020</v>
      </c>
      <c r="C343" t="s">
        <v>24</v>
      </c>
      <c r="D343" t="s">
        <v>4869</v>
      </c>
      <c r="E343" t="s">
        <v>4659</v>
      </c>
      <c r="F343" t="s">
        <v>43</v>
      </c>
      <c r="G343">
        <v>97000</v>
      </c>
      <c r="H343" t="s">
        <v>4180</v>
      </c>
      <c r="I343">
        <v>17800000</v>
      </c>
      <c r="J343" t="s">
        <v>4241</v>
      </c>
      <c r="K343">
        <v>17100000</v>
      </c>
      <c r="L343">
        <v>18400000</v>
      </c>
      <c r="M343">
        <v>10</v>
      </c>
      <c r="N343" t="s">
        <v>4342</v>
      </c>
      <c r="O343">
        <v>70.7</v>
      </c>
      <c r="P343" t="s">
        <v>4870</v>
      </c>
    </row>
    <row r="344" spans="1:16" x14ac:dyDescent="0.3">
      <c r="A344" t="s">
        <v>4712</v>
      </c>
      <c r="B344">
        <v>2020</v>
      </c>
      <c r="C344" t="s">
        <v>4184</v>
      </c>
      <c r="D344" t="s">
        <v>4713</v>
      </c>
      <c r="E344" t="s">
        <v>4714</v>
      </c>
      <c r="F344" t="s">
        <v>143</v>
      </c>
      <c r="G344">
        <v>82500</v>
      </c>
      <c r="H344" t="s">
        <v>4180</v>
      </c>
      <c r="I344">
        <v>10200000</v>
      </c>
      <c r="J344" t="s">
        <v>4241</v>
      </c>
      <c r="K344">
        <v>9700000</v>
      </c>
      <c r="L344">
        <v>10800000</v>
      </c>
      <c r="M344">
        <v>4</v>
      </c>
      <c r="N344" t="s">
        <v>4425</v>
      </c>
      <c r="O344">
        <v>86.5</v>
      </c>
      <c r="P344" t="s">
        <v>4715</v>
      </c>
    </row>
    <row r="345" spans="1:16" x14ac:dyDescent="0.3">
      <c r="A345" t="s">
        <v>140</v>
      </c>
      <c r="B345">
        <v>2020</v>
      </c>
      <c r="C345" t="s">
        <v>62</v>
      </c>
      <c r="D345">
        <v>2008</v>
      </c>
      <c r="E345" t="s">
        <v>5250</v>
      </c>
      <c r="F345" t="s">
        <v>43</v>
      </c>
      <c r="G345">
        <v>10000</v>
      </c>
      <c r="H345" t="s">
        <v>4180</v>
      </c>
      <c r="I345">
        <v>12800000</v>
      </c>
      <c r="J345" t="s">
        <v>4241</v>
      </c>
      <c r="K345">
        <v>11900000</v>
      </c>
      <c r="L345">
        <v>13800000</v>
      </c>
      <c r="M345">
        <v>10</v>
      </c>
      <c r="N345" t="s">
        <v>4192</v>
      </c>
      <c r="O345">
        <v>80.099999999999994</v>
      </c>
      <c r="P345" t="s">
        <v>8419</v>
      </c>
    </row>
    <row r="346" spans="1:16" x14ac:dyDescent="0.3">
      <c r="A346" t="s">
        <v>140</v>
      </c>
      <c r="B346">
        <v>2020</v>
      </c>
      <c r="C346" t="s">
        <v>62</v>
      </c>
      <c r="D346">
        <v>2008</v>
      </c>
      <c r="E346" t="s">
        <v>5250</v>
      </c>
      <c r="F346" t="s">
        <v>43</v>
      </c>
      <c r="G346" t="s">
        <v>4172</v>
      </c>
      <c r="H346" t="s">
        <v>4172</v>
      </c>
      <c r="I346">
        <v>12300000</v>
      </c>
      <c r="J346" t="s">
        <v>4241</v>
      </c>
      <c r="K346">
        <v>11300000</v>
      </c>
      <c r="L346">
        <v>13200000</v>
      </c>
      <c r="M346">
        <v>10</v>
      </c>
      <c r="N346" t="s">
        <v>4192</v>
      </c>
      <c r="O346">
        <v>76.900000000000006</v>
      </c>
      <c r="P346" t="s">
        <v>5251</v>
      </c>
    </row>
    <row r="347" spans="1:16" x14ac:dyDescent="0.3">
      <c r="A347" t="s">
        <v>4172</v>
      </c>
      <c r="B347">
        <v>2022</v>
      </c>
      <c r="C347" t="s">
        <v>4269</v>
      </c>
      <c r="D347" t="s">
        <v>4419</v>
      </c>
      <c r="E347" t="s">
        <v>6056</v>
      </c>
      <c r="F347" t="s">
        <v>4172</v>
      </c>
      <c r="G347">
        <v>36200</v>
      </c>
      <c r="H347" t="s">
        <v>4180</v>
      </c>
      <c r="I347">
        <v>19800000</v>
      </c>
      <c r="J347" t="s">
        <v>4241</v>
      </c>
      <c r="K347">
        <v>19000000</v>
      </c>
      <c r="L347">
        <v>20600000</v>
      </c>
      <c r="M347" t="s">
        <v>4175</v>
      </c>
      <c r="N347" t="s">
        <v>4187</v>
      </c>
      <c r="O347">
        <v>61.9</v>
      </c>
      <c r="P347" t="s">
        <v>7239</v>
      </c>
    </row>
    <row r="348" spans="1:16" x14ac:dyDescent="0.3">
      <c r="A348" t="s">
        <v>4172</v>
      </c>
      <c r="B348">
        <v>2023</v>
      </c>
      <c r="C348" t="s">
        <v>4859</v>
      </c>
      <c r="D348" t="s">
        <v>4860</v>
      </c>
      <c r="E348" t="s">
        <v>4861</v>
      </c>
      <c r="F348" t="s">
        <v>4172</v>
      </c>
      <c r="G348">
        <v>85000</v>
      </c>
      <c r="H348" t="s">
        <v>4173</v>
      </c>
      <c r="I348">
        <v>20800000</v>
      </c>
      <c r="J348" t="s">
        <v>4241</v>
      </c>
      <c r="K348">
        <v>20100000</v>
      </c>
      <c r="L348">
        <v>21600000</v>
      </c>
      <c r="M348">
        <v>5</v>
      </c>
      <c r="N348" t="s">
        <v>4863</v>
      </c>
      <c r="O348">
        <v>69.099999999999994</v>
      </c>
      <c r="P348" t="s">
        <v>7243</v>
      </c>
    </row>
    <row r="349" spans="1:16" x14ac:dyDescent="0.3">
      <c r="A349" t="s">
        <v>4172</v>
      </c>
      <c r="B349">
        <v>2025</v>
      </c>
      <c r="C349" t="s">
        <v>392</v>
      </c>
      <c r="D349" t="s">
        <v>7230</v>
      </c>
      <c r="E349" t="s">
        <v>7231</v>
      </c>
      <c r="F349" t="s">
        <v>4172</v>
      </c>
      <c r="G349">
        <v>16000</v>
      </c>
      <c r="H349" t="s">
        <v>4180</v>
      </c>
      <c r="I349">
        <v>27900000</v>
      </c>
      <c r="J349" t="s">
        <v>4241</v>
      </c>
      <c r="K349">
        <v>26900000</v>
      </c>
      <c r="L349">
        <v>28900000</v>
      </c>
      <c r="M349">
        <v>7</v>
      </c>
      <c r="N349" t="s">
        <v>4627</v>
      </c>
      <c r="O349">
        <v>77.5</v>
      </c>
      <c r="P349" t="s">
        <v>7232</v>
      </c>
    </row>
    <row r="350" spans="1:16" x14ac:dyDescent="0.3">
      <c r="A350" t="s">
        <v>4172</v>
      </c>
      <c r="B350">
        <v>2025</v>
      </c>
      <c r="C350" t="s">
        <v>24</v>
      </c>
      <c r="D350" t="s">
        <v>4405</v>
      </c>
      <c r="E350" t="s">
        <v>4406</v>
      </c>
      <c r="F350" t="s">
        <v>4172</v>
      </c>
      <c r="G350">
        <v>61000</v>
      </c>
      <c r="H350" t="s">
        <v>4180</v>
      </c>
      <c r="I350">
        <v>40200000</v>
      </c>
      <c r="J350" t="s">
        <v>4241</v>
      </c>
      <c r="K350">
        <v>38700000</v>
      </c>
      <c r="L350">
        <v>41600000</v>
      </c>
      <c r="M350">
        <v>11</v>
      </c>
      <c r="N350" t="s">
        <v>4661</v>
      </c>
      <c r="O350">
        <v>79.099999999999994</v>
      </c>
      <c r="P350" t="s">
        <v>7228</v>
      </c>
    </row>
    <row r="351" spans="1:16" x14ac:dyDescent="0.3">
      <c r="A351" t="s">
        <v>4172</v>
      </c>
      <c r="B351">
        <v>2026</v>
      </c>
      <c r="C351" t="s">
        <v>201</v>
      </c>
      <c r="D351" t="s">
        <v>4669</v>
      </c>
      <c r="E351" t="s">
        <v>4740</v>
      </c>
      <c r="F351" t="s">
        <v>4172</v>
      </c>
      <c r="G351">
        <v>3000</v>
      </c>
      <c r="H351" t="s">
        <v>4180</v>
      </c>
      <c r="I351">
        <v>15800000</v>
      </c>
      <c r="J351" t="s">
        <v>4241</v>
      </c>
      <c r="K351">
        <v>15200000</v>
      </c>
      <c r="L351">
        <v>16300000</v>
      </c>
      <c r="M351" t="s">
        <v>4175</v>
      </c>
      <c r="N351" t="s">
        <v>4187</v>
      </c>
      <c r="O351">
        <v>93</v>
      </c>
      <c r="P351" t="s">
        <v>7233</v>
      </c>
    </row>
    <row r="352" spans="1:16" x14ac:dyDescent="0.3">
      <c r="A352" t="s">
        <v>4666</v>
      </c>
      <c r="B352">
        <v>2021</v>
      </c>
      <c r="C352" t="s">
        <v>89</v>
      </c>
      <c r="D352" t="s">
        <v>4423</v>
      </c>
      <c r="E352" t="s">
        <v>4667</v>
      </c>
      <c r="F352" t="s">
        <v>60</v>
      </c>
      <c r="G352">
        <v>83355</v>
      </c>
      <c r="H352" t="s">
        <v>4180</v>
      </c>
      <c r="I352">
        <v>7390000</v>
      </c>
      <c r="J352" t="s">
        <v>4241</v>
      </c>
      <c r="K352">
        <v>7110000</v>
      </c>
      <c r="L352">
        <v>7660000</v>
      </c>
      <c r="M352">
        <v>61</v>
      </c>
      <c r="N352" t="s">
        <v>4508</v>
      </c>
      <c r="O352">
        <v>77.900000000000006</v>
      </c>
      <c r="P352" t="s">
        <v>7229</v>
      </c>
    </row>
    <row r="353" spans="1:16" x14ac:dyDescent="0.3">
      <c r="A353" t="s">
        <v>4774</v>
      </c>
      <c r="B353">
        <v>2021</v>
      </c>
      <c r="C353" t="s">
        <v>36</v>
      </c>
      <c r="D353" t="s">
        <v>4775</v>
      </c>
      <c r="E353" t="s">
        <v>4776</v>
      </c>
      <c r="F353" t="s">
        <v>60</v>
      </c>
      <c r="G353">
        <v>50000</v>
      </c>
      <c r="H353" t="s">
        <v>4180</v>
      </c>
      <c r="I353">
        <v>11200000</v>
      </c>
      <c r="J353" t="s">
        <v>4241</v>
      </c>
      <c r="K353">
        <v>10800000</v>
      </c>
      <c r="L353">
        <v>11600000</v>
      </c>
      <c r="M353">
        <v>11</v>
      </c>
      <c r="N353" t="s">
        <v>4187</v>
      </c>
      <c r="O353">
        <v>89.7</v>
      </c>
      <c r="P353" t="s">
        <v>4777</v>
      </c>
    </row>
    <row r="354" spans="1:16" x14ac:dyDescent="0.3">
      <c r="A354" t="s">
        <v>4073</v>
      </c>
      <c r="B354">
        <v>2021</v>
      </c>
      <c r="C354" t="s">
        <v>24</v>
      </c>
      <c r="D354" t="s">
        <v>4572</v>
      </c>
      <c r="E354" t="s">
        <v>4699</v>
      </c>
      <c r="F354" t="s">
        <v>143</v>
      </c>
      <c r="G354">
        <v>60000</v>
      </c>
      <c r="H354" t="s">
        <v>4180</v>
      </c>
      <c r="I354">
        <v>32200000</v>
      </c>
      <c r="J354" t="s">
        <v>4241</v>
      </c>
      <c r="K354">
        <v>31000000</v>
      </c>
      <c r="L354">
        <v>33500000</v>
      </c>
      <c r="M354">
        <v>20</v>
      </c>
      <c r="N354" t="s">
        <v>4700</v>
      </c>
      <c r="O354">
        <v>78.900000000000006</v>
      </c>
      <c r="P354" t="s">
        <v>4701</v>
      </c>
    </row>
    <row r="355" spans="1:16" x14ac:dyDescent="0.3">
      <c r="A355" t="s">
        <v>4804</v>
      </c>
      <c r="B355">
        <v>2021</v>
      </c>
      <c r="C355" t="s">
        <v>62</v>
      </c>
      <c r="D355" t="s">
        <v>4446</v>
      </c>
      <c r="E355" t="s">
        <v>4805</v>
      </c>
      <c r="F355" t="s">
        <v>173</v>
      </c>
      <c r="G355">
        <v>61038</v>
      </c>
      <c r="H355" t="s">
        <v>4180</v>
      </c>
      <c r="I355">
        <v>11200000</v>
      </c>
      <c r="J355" t="s">
        <v>4241</v>
      </c>
      <c r="K355">
        <v>10700000</v>
      </c>
      <c r="L355">
        <v>11700000</v>
      </c>
      <c r="M355">
        <v>31</v>
      </c>
      <c r="N355" t="s">
        <v>4187</v>
      </c>
      <c r="O355">
        <v>76.2</v>
      </c>
      <c r="P355" t="s">
        <v>4806</v>
      </c>
    </row>
    <row r="356" spans="1:16" x14ac:dyDescent="0.3">
      <c r="A356" t="s">
        <v>4788</v>
      </c>
      <c r="B356">
        <v>2021</v>
      </c>
      <c r="C356" t="s">
        <v>36</v>
      </c>
      <c r="D356" t="s">
        <v>4427</v>
      </c>
      <c r="E356" t="s">
        <v>4507</v>
      </c>
      <c r="F356" t="s">
        <v>4789</v>
      </c>
      <c r="G356">
        <v>39065</v>
      </c>
      <c r="H356" t="s">
        <v>4180</v>
      </c>
      <c r="I356">
        <v>7420000</v>
      </c>
      <c r="J356" t="s">
        <v>4241</v>
      </c>
      <c r="K356">
        <v>7160000</v>
      </c>
      <c r="L356">
        <v>7690000</v>
      </c>
      <c r="M356">
        <v>26</v>
      </c>
      <c r="N356" t="s">
        <v>4425</v>
      </c>
      <c r="O356">
        <v>92.9</v>
      </c>
      <c r="P356" t="s">
        <v>4790</v>
      </c>
    </row>
    <row r="357" spans="1:16" x14ac:dyDescent="0.3">
      <c r="A357" t="s">
        <v>4856</v>
      </c>
      <c r="B357">
        <v>2021</v>
      </c>
      <c r="C357" t="s">
        <v>24</v>
      </c>
      <c r="D357" t="s">
        <v>4572</v>
      </c>
      <c r="E357" t="s">
        <v>4857</v>
      </c>
      <c r="F357" t="s">
        <v>94</v>
      </c>
      <c r="G357">
        <v>94000</v>
      </c>
      <c r="H357" t="s">
        <v>4180</v>
      </c>
      <c r="I357">
        <v>18000000</v>
      </c>
      <c r="J357" t="s">
        <v>4241</v>
      </c>
      <c r="K357">
        <v>16700000</v>
      </c>
      <c r="L357">
        <v>19400000</v>
      </c>
      <c r="M357">
        <v>2</v>
      </c>
      <c r="N357" t="s">
        <v>4257</v>
      </c>
      <c r="O357">
        <v>84.1</v>
      </c>
      <c r="P357" t="s">
        <v>7241</v>
      </c>
    </row>
    <row r="358" spans="1:16" x14ac:dyDescent="0.3">
      <c r="A358" t="s">
        <v>4728</v>
      </c>
      <c r="B358">
        <v>2021</v>
      </c>
      <c r="C358" t="s">
        <v>89</v>
      </c>
      <c r="D358" t="s">
        <v>4423</v>
      </c>
      <c r="E358" t="s">
        <v>4424</v>
      </c>
      <c r="F358" t="s">
        <v>60</v>
      </c>
      <c r="G358">
        <v>69400</v>
      </c>
      <c r="H358" t="s">
        <v>4180</v>
      </c>
      <c r="I358">
        <v>8000000</v>
      </c>
      <c r="J358" t="s">
        <v>4241</v>
      </c>
      <c r="K358">
        <v>7710000</v>
      </c>
      <c r="L358">
        <v>8300000</v>
      </c>
      <c r="M358">
        <v>46</v>
      </c>
      <c r="N358" t="s">
        <v>4508</v>
      </c>
      <c r="O358">
        <v>77.7</v>
      </c>
      <c r="P358" t="s">
        <v>4729</v>
      </c>
    </row>
    <row r="359" spans="1:16" x14ac:dyDescent="0.3">
      <c r="A359" t="s">
        <v>4850</v>
      </c>
      <c r="B359">
        <v>2021</v>
      </c>
      <c r="C359" t="s">
        <v>89</v>
      </c>
      <c r="D359" t="s">
        <v>4423</v>
      </c>
      <c r="E359" t="s">
        <v>4851</v>
      </c>
      <c r="F359" t="s">
        <v>43</v>
      </c>
      <c r="G359">
        <v>45000</v>
      </c>
      <c r="H359" t="s">
        <v>4180</v>
      </c>
      <c r="I359">
        <v>9000000</v>
      </c>
      <c r="J359" t="s">
        <v>4241</v>
      </c>
      <c r="K359">
        <v>8600000</v>
      </c>
      <c r="L359">
        <v>9300000</v>
      </c>
      <c r="M359">
        <v>46</v>
      </c>
      <c r="N359" t="s">
        <v>4425</v>
      </c>
      <c r="O359">
        <v>77</v>
      </c>
      <c r="P359" t="s">
        <v>4852</v>
      </c>
    </row>
    <row r="360" spans="1:16" x14ac:dyDescent="0.3">
      <c r="A360" t="s">
        <v>4677</v>
      </c>
      <c r="B360">
        <v>2021</v>
      </c>
      <c r="C360" t="s">
        <v>188</v>
      </c>
      <c r="D360" t="s">
        <v>4678</v>
      </c>
      <c r="E360" t="s">
        <v>4679</v>
      </c>
      <c r="F360" t="s">
        <v>161</v>
      </c>
      <c r="G360">
        <v>77841</v>
      </c>
      <c r="H360" t="s">
        <v>4180</v>
      </c>
      <c r="I360">
        <v>9200000</v>
      </c>
      <c r="J360" t="s">
        <v>4241</v>
      </c>
      <c r="K360">
        <v>8900000</v>
      </c>
      <c r="L360">
        <v>9600000</v>
      </c>
      <c r="M360">
        <v>2</v>
      </c>
      <c r="N360" t="s">
        <v>4382</v>
      </c>
      <c r="O360">
        <v>87.7</v>
      </c>
      <c r="P360" t="s">
        <v>4680</v>
      </c>
    </row>
    <row r="361" spans="1:16" x14ac:dyDescent="0.3">
      <c r="A361" t="s">
        <v>196</v>
      </c>
      <c r="B361">
        <v>2021</v>
      </c>
      <c r="C361" t="s">
        <v>137</v>
      </c>
      <c r="D361" t="s">
        <v>5252</v>
      </c>
      <c r="E361" t="s">
        <v>5253</v>
      </c>
      <c r="F361" t="s">
        <v>43</v>
      </c>
      <c r="G361">
        <v>69000</v>
      </c>
      <c r="H361" t="s">
        <v>4180</v>
      </c>
      <c r="I361">
        <v>24400000</v>
      </c>
      <c r="J361" t="s">
        <v>4241</v>
      </c>
      <c r="K361">
        <v>22900000</v>
      </c>
      <c r="L361">
        <v>25800000</v>
      </c>
      <c r="M361" t="s">
        <v>4175</v>
      </c>
      <c r="N361" t="s">
        <v>4290</v>
      </c>
      <c r="O361">
        <v>66.8</v>
      </c>
      <c r="P361" t="s">
        <v>5254</v>
      </c>
    </row>
    <row r="362" spans="1:16" x14ac:dyDescent="0.3">
      <c r="A362" t="s">
        <v>1833</v>
      </c>
      <c r="B362">
        <v>2021</v>
      </c>
      <c r="C362" t="s">
        <v>137</v>
      </c>
      <c r="D362" t="s">
        <v>4692</v>
      </c>
      <c r="E362" t="s">
        <v>4693</v>
      </c>
      <c r="F362" t="s">
        <v>143</v>
      </c>
      <c r="G362">
        <v>75000</v>
      </c>
      <c r="H362" t="s">
        <v>4180</v>
      </c>
      <c r="I362">
        <v>11600000</v>
      </c>
      <c r="J362" t="s">
        <v>4241</v>
      </c>
      <c r="K362">
        <v>10600000</v>
      </c>
      <c r="L362">
        <v>12500000</v>
      </c>
      <c r="M362" t="s">
        <v>4175</v>
      </c>
      <c r="N362" t="s">
        <v>4187</v>
      </c>
      <c r="O362">
        <v>72.7</v>
      </c>
      <c r="P362" t="s">
        <v>4694</v>
      </c>
    </row>
    <row r="363" spans="1:16" x14ac:dyDescent="0.3">
      <c r="A363" t="s">
        <v>4778</v>
      </c>
      <c r="B363">
        <v>2021</v>
      </c>
      <c r="C363" t="s">
        <v>89</v>
      </c>
      <c r="D363" t="s">
        <v>4779</v>
      </c>
      <c r="E363" t="s">
        <v>4780</v>
      </c>
      <c r="F363" t="s">
        <v>43</v>
      </c>
      <c r="G363">
        <v>55000</v>
      </c>
      <c r="H363" t="s">
        <v>4180</v>
      </c>
      <c r="I363">
        <v>10900000</v>
      </c>
      <c r="J363" t="s">
        <v>4241</v>
      </c>
      <c r="K363">
        <v>10500000</v>
      </c>
      <c r="L363">
        <v>11300000</v>
      </c>
      <c r="M363" t="s">
        <v>4175</v>
      </c>
      <c r="N363" t="s">
        <v>4382</v>
      </c>
      <c r="O363">
        <v>61.3</v>
      </c>
      <c r="P363" t="s">
        <v>7234</v>
      </c>
    </row>
    <row r="364" spans="1:16" x14ac:dyDescent="0.3">
      <c r="A364" t="s">
        <v>4759</v>
      </c>
      <c r="B364">
        <v>2021</v>
      </c>
      <c r="C364" t="s">
        <v>62</v>
      </c>
      <c r="D364" t="s">
        <v>4434</v>
      </c>
      <c r="E364" t="s">
        <v>4760</v>
      </c>
      <c r="F364" t="s">
        <v>143</v>
      </c>
      <c r="G364">
        <v>76491</v>
      </c>
      <c r="H364" t="s">
        <v>4180</v>
      </c>
      <c r="I364">
        <v>17800000</v>
      </c>
      <c r="J364" t="s">
        <v>4241</v>
      </c>
      <c r="K364">
        <v>17100000</v>
      </c>
      <c r="L364">
        <v>18400000</v>
      </c>
      <c r="M364">
        <v>7</v>
      </c>
      <c r="N364" t="s">
        <v>4272</v>
      </c>
      <c r="O364">
        <v>68.8</v>
      </c>
      <c r="P364" t="s">
        <v>4761</v>
      </c>
    </row>
    <row r="365" spans="1:16" x14ac:dyDescent="0.3">
      <c r="A365" t="s">
        <v>4763</v>
      </c>
      <c r="B365">
        <v>2022</v>
      </c>
      <c r="C365" t="s">
        <v>154</v>
      </c>
      <c r="D365" t="s">
        <v>4483</v>
      </c>
      <c r="E365" t="s">
        <v>4484</v>
      </c>
      <c r="F365" t="s">
        <v>43</v>
      </c>
      <c r="G365">
        <v>105800</v>
      </c>
      <c r="H365" t="s">
        <v>4180</v>
      </c>
      <c r="I365">
        <v>11400000</v>
      </c>
      <c r="J365" t="s">
        <v>4241</v>
      </c>
      <c r="K365">
        <v>10800000</v>
      </c>
      <c r="L365">
        <v>12100000</v>
      </c>
      <c r="M365">
        <v>38</v>
      </c>
      <c r="N365" t="s">
        <v>4219</v>
      </c>
      <c r="O365">
        <v>71.3</v>
      </c>
      <c r="P365" t="s">
        <v>4764</v>
      </c>
    </row>
    <row r="366" spans="1:16" x14ac:dyDescent="0.3">
      <c r="A366" t="s">
        <v>4079</v>
      </c>
      <c r="B366">
        <v>2022</v>
      </c>
      <c r="C366" t="s">
        <v>250</v>
      </c>
      <c r="D366" t="s">
        <v>4818</v>
      </c>
      <c r="E366" t="s">
        <v>4819</v>
      </c>
      <c r="F366" t="s">
        <v>60</v>
      </c>
      <c r="G366">
        <v>34000</v>
      </c>
      <c r="H366" t="s">
        <v>4180</v>
      </c>
      <c r="I366">
        <v>21000000</v>
      </c>
      <c r="J366" t="s">
        <v>4241</v>
      </c>
      <c r="K366">
        <v>20300000</v>
      </c>
      <c r="L366">
        <v>21700000</v>
      </c>
      <c r="M366" t="s">
        <v>4175</v>
      </c>
      <c r="N366" t="s">
        <v>4257</v>
      </c>
      <c r="O366">
        <v>84.7</v>
      </c>
      <c r="P366" t="s">
        <v>4820</v>
      </c>
    </row>
    <row r="367" spans="1:16" x14ac:dyDescent="0.3">
      <c r="A367" t="s">
        <v>4716</v>
      </c>
      <c r="B367">
        <v>2022</v>
      </c>
      <c r="C367" t="s">
        <v>62</v>
      </c>
      <c r="D367" t="s">
        <v>4207</v>
      </c>
      <c r="E367" t="s">
        <v>4208</v>
      </c>
      <c r="F367" t="s">
        <v>143</v>
      </c>
      <c r="G367">
        <v>73762</v>
      </c>
      <c r="H367" t="s">
        <v>4180</v>
      </c>
      <c r="I367">
        <v>13300000</v>
      </c>
      <c r="J367" t="s">
        <v>4241</v>
      </c>
      <c r="K367">
        <v>12800000</v>
      </c>
      <c r="L367">
        <v>13800000</v>
      </c>
      <c r="M367">
        <v>36</v>
      </c>
      <c r="N367" t="s">
        <v>4257</v>
      </c>
      <c r="O367">
        <v>65.900000000000006</v>
      </c>
      <c r="P367" t="s">
        <v>4717</v>
      </c>
    </row>
    <row r="368" spans="1:16" x14ac:dyDescent="0.3">
      <c r="A368" t="s">
        <v>4866</v>
      </c>
      <c r="B368">
        <v>2022</v>
      </c>
      <c r="C368" t="s">
        <v>24</v>
      </c>
      <c r="D368" t="s">
        <v>4190</v>
      </c>
      <c r="E368" t="s">
        <v>4308</v>
      </c>
      <c r="F368" t="s">
        <v>43</v>
      </c>
      <c r="G368">
        <v>42233</v>
      </c>
      <c r="H368" t="s">
        <v>4180</v>
      </c>
      <c r="I368">
        <v>12600000</v>
      </c>
      <c r="J368" t="s">
        <v>4241</v>
      </c>
      <c r="K368">
        <v>12100000</v>
      </c>
      <c r="L368">
        <v>13200000</v>
      </c>
      <c r="M368">
        <v>57</v>
      </c>
      <c r="N368" t="s">
        <v>4213</v>
      </c>
      <c r="O368">
        <v>59.5</v>
      </c>
      <c r="P368" t="s">
        <v>4867</v>
      </c>
    </row>
    <row r="369" spans="1:16" x14ac:dyDescent="0.3">
      <c r="A369" t="s">
        <v>4662</v>
      </c>
      <c r="B369">
        <v>2022</v>
      </c>
      <c r="C369" t="s">
        <v>4641</v>
      </c>
      <c r="D369" t="s">
        <v>4663</v>
      </c>
      <c r="E369" t="s">
        <v>4664</v>
      </c>
      <c r="F369" t="s">
        <v>143</v>
      </c>
      <c r="G369">
        <v>41300</v>
      </c>
      <c r="H369" t="s">
        <v>4180</v>
      </c>
      <c r="I369">
        <v>5280000</v>
      </c>
      <c r="J369" t="s">
        <v>4241</v>
      </c>
      <c r="K369">
        <v>5100000</v>
      </c>
      <c r="L369">
        <v>5470000</v>
      </c>
      <c r="M369">
        <v>2</v>
      </c>
      <c r="N369" t="s">
        <v>4263</v>
      </c>
      <c r="O369">
        <v>80.099999999999994</v>
      </c>
      <c r="P369" t="s">
        <v>4665</v>
      </c>
    </row>
    <row r="370" spans="1:16" x14ac:dyDescent="0.3">
      <c r="A370" t="s">
        <v>4690</v>
      </c>
      <c r="B370">
        <v>2022</v>
      </c>
      <c r="C370" t="s">
        <v>36</v>
      </c>
      <c r="D370" t="s">
        <v>4400</v>
      </c>
      <c r="E370" t="s">
        <v>4401</v>
      </c>
      <c r="F370" t="s">
        <v>143</v>
      </c>
      <c r="G370">
        <v>41000</v>
      </c>
      <c r="H370" t="s">
        <v>4180</v>
      </c>
      <c r="I370">
        <v>8000000</v>
      </c>
      <c r="J370" t="s">
        <v>4241</v>
      </c>
      <c r="K370">
        <v>7730000</v>
      </c>
      <c r="L370">
        <v>8300000</v>
      </c>
      <c r="M370">
        <v>29</v>
      </c>
      <c r="N370" t="s">
        <v>4583</v>
      </c>
      <c r="O370">
        <v>72.8</v>
      </c>
      <c r="P370" t="s">
        <v>4691</v>
      </c>
    </row>
    <row r="371" spans="1:16" x14ac:dyDescent="0.3">
      <c r="A371" t="s">
        <v>4781</v>
      </c>
      <c r="B371">
        <v>2022</v>
      </c>
      <c r="C371" t="s">
        <v>62</v>
      </c>
      <c r="D371" t="s">
        <v>4446</v>
      </c>
      <c r="E371" t="s">
        <v>4782</v>
      </c>
      <c r="F371" t="s">
        <v>94</v>
      </c>
      <c r="G371">
        <v>57000</v>
      </c>
      <c r="H371" t="s">
        <v>4180</v>
      </c>
      <c r="I371">
        <v>16000000</v>
      </c>
      <c r="J371" t="s">
        <v>4241</v>
      </c>
      <c r="K371">
        <v>15400000</v>
      </c>
      <c r="L371">
        <v>16600000</v>
      </c>
      <c r="M371">
        <v>26</v>
      </c>
      <c r="N371" t="s">
        <v>4248</v>
      </c>
      <c r="O371">
        <v>71.5</v>
      </c>
      <c r="P371" t="s">
        <v>4783</v>
      </c>
    </row>
    <row r="372" spans="1:16" x14ac:dyDescent="0.3">
      <c r="A372" t="s">
        <v>4065</v>
      </c>
      <c r="B372">
        <v>2022</v>
      </c>
      <c r="C372" t="s">
        <v>92</v>
      </c>
      <c r="D372" t="s">
        <v>4824</v>
      </c>
      <c r="E372" t="s">
        <v>4825</v>
      </c>
      <c r="F372" t="s">
        <v>143</v>
      </c>
      <c r="G372">
        <v>44800</v>
      </c>
      <c r="H372" t="s">
        <v>4180</v>
      </c>
      <c r="I372">
        <v>11000000</v>
      </c>
      <c r="J372" t="s">
        <v>4241</v>
      </c>
      <c r="K372">
        <v>10600000</v>
      </c>
      <c r="L372">
        <v>11300000</v>
      </c>
      <c r="M372">
        <v>51</v>
      </c>
      <c r="N372" t="s">
        <v>4245</v>
      </c>
      <c r="O372">
        <v>94.1</v>
      </c>
      <c r="P372" t="s">
        <v>7235</v>
      </c>
    </row>
    <row r="373" spans="1:16" x14ac:dyDescent="0.3">
      <c r="A373" t="s">
        <v>4027</v>
      </c>
      <c r="B373">
        <v>2022</v>
      </c>
      <c r="C373" t="s">
        <v>137</v>
      </c>
      <c r="D373" t="s">
        <v>4437</v>
      </c>
      <c r="E373" t="s">
        <v>4651</v>
      </c>
      <c r="F373" t="s">
        <v>143</v>
      </c>
      <c r="G373">
        <v>74000</v>
      </c>
      <c r="H373" t="s">
        <v>4180</v>
      </c>
      <c r="I373">
        <v>9700000</v>
      </c>
      <c r="J373" t="s">
        <v>4241</v>
      </c>
      <c r="K373">
        <v>9300000</v>
      </c>
      <c r="L373">
        <v>10000000</v>
      </c>
      <c r="M373">
        <v>21</v>
      </c>
      <c r="N373" t="s">
        <v>4219</v>
      </c>
      <c r="O373">
        <v>89.3</v>
      </c>
      <c r="P373" t="s">
        <v>4652</v>
      </c>
    </row>
    <row r="374" spans="1:16" x14ac:dyDescent="0.3">
      <c r="A374" t="s">
        <v>4313</v>
      </c>
      <c r="B374">
        <v>2022</v>
      </c>
      <c r="C374" t="s">
        <v>191</v>
      </c>
      <c r="D374" t="s">
        <v>4314</v>
      </c>
      <c r="E374" t="s">
        <v>4315</v>
      </c>
      <c r="F374" t="s">
        <v>161</v>
      </c>
      <c r="G374">
        <v>23000</v>
      </c>
      <c r="H374" t="s">
        <v>4180</v>
      </c>
      <c r="I374">
        <v>29300000</v>
      </c>
      <c r="J374" t="s">
        <v>4241</v>
      </c>
      <c r="K374">
        <v>28300000</v>
      </c>
      <c r="L374">
        <v>30300000</v>
      </c>
      <c r="M374" t="s">
        <v>4175</v>
      </c>
      <c r="N374" t="s">
        <v>4316</v>
      </c>
      <c r="O374">
        <v>79.2</v>
      </c>
      <c r="P374" t="s">
        <v>4317</v>
      </c>
    </row>
    <row r="375" spans="1:16" x14ac:dyDescent="0.3">
      <c r="A375" t="s">
        <v>4657</v>
      </c>
      <c r="B375">
        <v>2022</v>
      </c>
      <c r="C375" t="s">
        <v>24</v>
      </c>
      <c r="D375" t="s">
        <v>4658</v>
      </c>
      <c r="E375" t="s">
        <v>4659</v>
      </c>
      <c r="F375" t="s">
        <v>43</v>
      </c>
      <c r="G375">
        <v>93000</v>
      </c>
      <c r="H375" t="s">
        <v>4180</v>
      </c>
      <c r="I375">
        <v>21400000</v>
      </c>
      <c r="J375" t="s">
        <v>4241</v>
      </c>
      <c r="K375">
        <v>19700000</v>
      </c>
      <c r="L375">
        <v>23200000</v>
      </c>
      <c r="M375">
        <v>5</v>
      </c>
      <c r="N375" t="s">
        <v>4388</v>
      </c>
      <c r="O375">
        <v>63.1</v>
      </c>
      <c r="P375" t="s">
        <v>4660</v>
      </c>
    </row>
    <row r="376" spans="1:16" x14ac:dyDescent="0.3">
      <c r="A376" t="s">
        <v>4733</v>
      </c>
      <c r="B376">
        <v>2022</v>
      </c>
      <c r="C376" t="s">
        <v>194</v>
      </c>
      <c r="D376" t="s">
        <v>4323</v>
      </c>
      <c r="E376" t="s">
        <v>4324</v>
      </c>
      <c r="F376" t="s">
        <v>94</v>
      </c>
      <c r="G376">
        <v>70000</v>
      </c>
      <c r="H376" t="s">
        <v>4180</v>
      </c>
      <c r="I376">
        <v>34900000</v>
      </c>
      <c r="J376" t="s">
        <v>4241</v>
      </c>
      <c r="K376">
        <v>33500000</v>
      </c>
      <c r="L376">
        <v>36200000</v>
      </c>
      <c r="M376">
        <v>9</v>
      </c>
      <c r="N376" t="s">
        <v>4734</v>
      </c>
      <c r="O376">
        <v>71.5</v>
      </c>
      <c r="P376" t="s">
        <v>4735</v>
      </c>
    </row>
    <row r="377" spans="1:16" x14ac:dyDescent="0.3">
      <c r="A377" t="s">
        <v>4821</v>
      </c>
      <c r="B377">
        <v>2022</v>
      </c>
      <c r="C377" t="s">
        <v>194</v>
      </c>
      <c r="D377">
        <v>700</v>
      </c>
      <c r="E377" t="s">
        <v>4822</v>
      </c>
      <c r="F377" t="s">
        <v>143</v>
      </c>
      <c r="G377">
        <v>45000</v>
      </c>
      <c r="H377" t="s">
        <v>4180</v>
      </c>
      <c r="I377">
        <v>11600000</v>
      </c>
      <c r="J377" t="s">
        <v>4241</v>
      </c>
      <c r="K377">
        <v>11100000</v>
      </c>
      <c r="L377">
        <v>12100000</v>
      </c>
      <c r="M377">
        <v>14</v>
      </c>
      <c r="N377" t="s">
        <v>4275</v>
      </c>
      <c r="O377">
        <v>83.4</v>
      </c>
      <c r="P377" t="s">
        <v>4823</v>
      </c>
    </row>
    <row r="378" spans="1:16" x14ac:dyDescent="0.3">
      <c r="A378" t="s">
        <v>4752</v>
      </c>
      <c r="B378">
        <v>2022</v>
      </c>
      <c r="C378" t="s">
        <v>92</v>
      </c>
      <c r="D378" t="s">
        <v>4753</v>
      </c>
      <c r="E378" t="s">
        <v>4754</v>
      </c>
      <c r="F378" t="s">
        <v>60</v>
      </c>
      <c r="G378">
        <v>49498</v>
      </c>
      <c r="H378" t="s">
        <v>4180</v>
      </c>
      <c r="I378">
        <v>10600000</v>
      </c>
      <c r="J378" t="s">
        <v>4241</v>
      </c>
      <c r="K378">
        <v>10200000</v>
      </c>
      <c r="L378">
        <v>11000000</v>
      </c>
      <c r="M378">
        <v>20</v>
      </c>
      <c r="N378" t="s">
        <v>4508</v>
      </c>
      <c r="O378">
        <v>92.3</v>
      </c>
      <c r="P378" t="s">
        <v>4755</v>
      </c>
    </row>
    <row r="379" spans="1:16" x14ac:dyDescent="0.3">
      <c r="A379" t="s">
        <v>4791</v>
      </c>
      <c r="B379">
        <v>2023</v>
      </c>
      <c r="C379" t="s">
        <v>4184</v>
      </c>
      <c r="D379" t="s">
        <v>4185</v>
      </c>
      <c r="E379" t="s">
        <v>4792</v>
      </c>
      <c r="F379" t="s">
        <v>60</v>
      </c>
      <c r="G379">
        <v>12893</v>
      </c>
      <c r="H379" t="s">
        <v>4180</v>
      </c>
      <c r="I379">
        <v>8900000</v>
      </c>
      <c r="J379" t="s">
        <v>4241</v>
      </c>
      <c r="K379">
        <v>8600000</v>
      </c>
      <c r="L379">
        <v>9200000</v>
      </c>
      <c r="M379">
        <v>26</v>
      </c>
      <c r="N379" t="s">
        <v>4275</v>
      </c>
      <c r="O379">
        <v>89.1</v>
      </c>
      <c r="P379" t="s">
        <v>4793</v>
      </c>
    </row>
    <row r="380" spans="1:16" x14ac:dyDescent="0.3">
      <c r="A380" t="s">
        <v>4718</v>
      </c>
      <c r="B380">
        <v>2023</v>
      </c>
      <c r="C380" t="s">
        <v>4184</v>
      </c>
      <c r="D380" t="s">
        <v>4492</v>
      </c>
      <c r="E380" t="s">
        <v>4719</v>
      </c>
      <c r="F380" t="s">
        <v>143</v>
      </c>
      <c r="G380">
        <v>13500</v>
      </c>
      <c r="H380" t="s">
        <v>4180</v>
      </c>
      <c r="I380">
        <v>13400000</v>
      </c>
      <c r="J380" t="s">
        <v>4241</v>
      </c>
      <c r="K380">
        <v>12900000</v>
      </c>
      <c r="L380">
        <v>13800000</v>
      </c>
      <c r="M380">
        <v>12</v>
      </c>
      <c r="N380" t="s">
        <v>4213</v>
      </c>
      <c r="O380">
        <v>89.4</v>
      </c>
      <c r="P380" t="s">
        <v>4720</v>
      </c>
    </row>
    <row r="381" spans="1:16" x14ac:dyDescent="0.3">
      <c r="A381" t="s">
        <v>4798</v>
      </c>
      <c r="B381">
        <v>2023</v>
      </c>
      <c r="C381" t="s">
        <v>62</v>
      </c>
      <c r="D381" t="s">
        <v>4207</v>
      </c>
      <c r="E381" t="s">
        <v>4259</v>
      </c>
      <c r="F381" t="s">
        <v>43</v>
      </c>
      <c r="G381">
        <v>45063</v>
      </c>
      <c r="H381" t="s">
        <v>4180</v>
      </c>
      <c r="I381">
        <v>14400000</v>
      </c>
      <c r="J381" t="s">
        <v>4241</v>
      </c>
      <c r="K381">
        <v>13800000</v>
      </c>
      <c r="L381">
        <v>15100000</v>
      </c>
      <c r="M381">
        <v>17</v>
      </c>
      <c r="N381" t="s">
        <v>4290</v>
      </c>
      <c r="O381">
        <v>66.3</v>
      </c>
      <c r="P381" t="s">
        <v>4799</v>
      </c>
    </row>
    <row r="382" spans="1:16" x14ac:dyDescent="0.3">
      <c r="A382" t="s">
        <v>331</v>
      </c>
      <c r="B382">
        <v>2023</v>
      </c>
      <c r="C382" t="s">
        <v>137</v>
      </c>
      <c r="D382" t="s">
        <v>4202</v>
      </c>
      <c r="E382" t="s">
        <v>6917</v>
      </c>
      <c r="F382" t="s">
        <v>161</v>
      </c>
      <c r="G382">
        <v>15000</v>
      </c>
      <c r="H382" t="s">
        <v>4173</v>
      </c>
      <c r="I382">
        <v>19900000</v>
      </c>
      <c r="J382" t="s">
        <v>4241</v>
      </c>
      <c r="K382">
        <v>19200000</v>
      </c>
      <c r="L382">
        <v>20600000</v>
      </c>
      <c r="M382">
        <v>18</v>
      </c>
      <c r="N382" t="s">
        <v>4213</v>
      </c>
      <c r="O382">
        <v>91.7</v>
      </c>
      <c r="P382" t="s">
        <v>4306</v>
      </c>
    </row>
    <row r="383" spans="1:16" x14ac:dyDescent="0.3">
      <c r="A383" t="s">
        <v>4702</v>
      </c>
      <c r="B383">
        <v>2023</v>
      </c>
      <c r="C383" t="s">
        <v>137</v>
      </c>
      <c r="D383" t="s">
        <v>4703</v>
      </c>
      <c r="E383" t="s">
        <v>4651</v>
      </c>
      <c r="F383" t="s">
        <v>60</v>
      </c>
      <c r="G383">
        <v>20800</v>
      </c>
      <c r="H383" t="s">
        <v>4180</v>
      </c>
      <c r="I383">
        <v>11200000</v>
      </c>
      <c r="J383" t="s">
        <v>4241</v>
      </c>
      <c r="K383">
        <v>10800000</v>
      </c>
      <c r="L383">
        <v>11600000</v>
      </c>
      <c r="M383">
        <v>50</v>
      </c>
      <c r="N383" t="s">
        <v>4245</v>
      </c>
      <c r="O383">
        <v>95</v>
      </c>
      <c r="P383" t="s">
        <v>4704</v>
      </c>
    </row>
    <row r="384" spans="1:16" x14ac:dyDescent="0.3">
      <c r="A384" t="s">
        <v>122</v>
      </c>
      <c r="B384">
        <v>2023</v>
      </c>
      <c r="C384" t="s">
        <v>92</v>
      </c>
      <c r="D384" t="s">
        <v>4567</v>
      </c>
      <c r="E384" t="s">
        <v>4835</v>
      </c>
      <c r="F384" t="s">
        <v>161</v>
      </c>
      <c r="G384">
        <v>100000</v>
      </c>
      <c r="H384" t="s">
        <v>4180</v>
      </c>
      <c r="I384">
        <v>23700000</v>
      </c>
      <c r="J384" t="s">
        <v>4241</v>
      </c>
      <c r="K384">
        <v>22800000</v>
      </c>
      <c r="L384">
        <v>24600000</v>
      </c>
      <c r="M384">
        <v>18</v>
      </c>
      <c r="N384" t="s">
        <v>4181</v>
      </c>
      <c r="O384">
        <v>61.4</v>
      </c>
      <c r="P384" t="s">
        <v>4836</v>
      </c>
    </row>
    <row r="385" spans="1:16" x14ac:dyDescent="0.3">
      <c r="A385" t="s">
        <v>4725</v>
      </c>
      <c r="B385">
        <v>2023</v>
      </c>
      <c r="C385" t="s">
        <v>108</v>
      </c>
      <c r="D385" t="s">
        <v>4477</v>
      </c>
      <c r="E385" t="s">
        <v>4726</v>
      </c>
      <c r="F385" t="s">
        <v>43</v>
      </c>
      <c r="G385">
        <v>40000</v>
      </c>
      <c r="H385" t="s">
        <v>4180</v>
      </c>
      <c r="I385">
        <v>10600000</v>
      </c>
      <c r="J385" t="s">
        <v>4241</v>
      </c>
      <c r="K385">
        <v>10300000</v>
      </c>
      <c r="L385">
        <v>11000000</v>
      </c>
      <c r="M385">
        <v>6</v>
      </c>
      <c r="N385" t="s">
        <v>4508</v>
      </c>
      <c r="O385">
        <v>67.099999999999994</v>
      </c>
      <c r="P385" t="s">
        <v>4727</v>
      </c>
    </row>
    <row r="386" spans="1:16" x14ac:dyDescent="0.3">
      <c r="A386" t="s">
        <v>4858</v>
      </c>
      <c r="B386">
        <v>2023</v>
      </c>
      <c r="C386" t="s">
        <v>4859</v>
      </c>
      <c r="D386" t="s">
        <v>4860</v>
      </c>
      <c r="E386" t="s">
        <v>4861</v>
      </c>
      <c r="F386" t="s">
        <v>4862</v>
      </c>
      <c r="G386">
        <v>85000</v>
      </c>
      <c r="H386" t="s">
        <v>4173</v>
      </c>
      <c r="I386">
        <v>20800000</v>
      </c>
      <c r="J386" t="s">
        <v>4241</v>
      </c>
      <c r="K386">
        <v>20100000</v>
      </c>
      <c r="L386">
        <v>21600000</v>
      </c>
      <c r="M386">
        <v>5</v>
      </c>
      <c r="N386" t="s">
        <v>4863</v>
      </c>
      <c r="O386">
        <v>69.099999999999994</v>
      </c>
      <c r="P386" t="s">
        <v>7242</v>
      </c>
    </row>
    <row r="387" spans="1:16" x14ac:dyDescent="0.3">
      <c r="A387" t="s">
        <v>4688</v>
      </c>
      <c r="B387">
        <v>2023</v>
      </c>
      <c r="C387" t="s">
        <v>62</v>
      </c>
      <c r="D387" t="s">
        <v>4295</v>
      </c>
      <c r="E387" t="s">
        <v>4608</v>
      </c>
      <c r="F387" t="s">
        <v>43</v>
      </c>
      <c r="G387">
        <v>44707</v>
      </c>
      <c r="H387" t="s">
        <v>4180</v>
      </c>
      <c r="I387">
        <v>17700000</v>
      </c>
      <c r="J387" t="s">
        <v>4241</v>
      </c>
      <c r="K387">
        <v>17100000</v>
      </c>
      <c r="L387">
        <v>18400000</v>
      </c>
      <c r="M387">
        <v>18</v>
      </c>
      <c r="N387" t="s">
        <v>4219</v>
      </c>
      <c r="O387">
        <v>77.3</v>
      </c>
      <c r="P387" t="s">
        <v>4689</v>
      </c>
    </row>
    <row r="388" spans="1:16" x14ac:dyDescent="0.3">
      <c r="A388" t="s">
        <v>4695</v>
      </c>
      <c r="B388">
        <v>2023</v>
      </c>
      <c r="C388" t="s">
        <v>166</v>
      </c>
      <c r="D388" t="s">
        <v>4696</v>
      </c>
      <c r="E388" t="s">
        <v>4697</v>
      </c>
      <c r="F388" t="s">
        <v>43</v>
      </c>
      <c r="G388">
        <v>43000</v>
      </c>
      <c r="H388" t="s">
        <v>4180</v>
      </c>
      <c r="I388">
        <v>13400000</v>
      </c>
      <c r="J388" t="s">
        <v>4241</v>
      </c>
      <c r="K388">
        <v>13000000</v>
      </c>
      <c r="L388">
        <v>13900000</v>
      </c>
      <c r="M388">
        <v>13</v>
      </c>
      <c r="N388" t="s">
        <v>4275</v>
      </c>
      <c r="O388">
        <v>84.9</v>
      </c>
      <c r="P388" t="s">
        <v>4698</v>
      </c>
    </row>
    <row r="389" spans="1:16" x14ac:dyDescent="0.3">
      <c r="A389" t="s">
        <v>233</v>
      </c>
      <c r="B389">
        <v>2023</v>
      </c>
      <c r="C389" t="s">
        <v>4184</v>
      </c>
      <c r="D389" t="s">
        <v>4303</v>
      </c>
      <c r="E389" t="s">
        <v>4304</v>
      </c>
      <c r="F389" t="s">
        <v>43</v>
      </c>
      <c r="G389">
        <v>68000</v>
      </c>
      <c r="H389" t="s">
        <v>4180</v>
      </c>
      <c r="I389">
        <v>18700000</v>
      </c>
      <c r="J389" t="s">
        <v>4241</v>
      </c>
      <c r="K389">
        <v>18000000</v>
      </c>
      <c r="L389">
        <v>19400000</v>
      </c>
      <c r="M389">
        <v>31</v>
      </c>
      <c r="N389" t="s">
        <v>4290</v>
      </c>
      <c r="O389">
        <v>83.1</v>
      </c>
      <c r="P389" t="s">
        <v>4305</v>
      </c>
    </row>
    <row r="390" spans="1:16" x14ac:dyDescent="0.3">
      <c r="A390" t="s">
        <v>4074</v>
      </c>
      <c r="B390">
        <v>2023</v>
      </c>
      <c r="C390" t="s">
        <v>4091</v>
      </c>
      <c r="D390" t="s">
        <v>4765</v>
      </c>
      <c r="E390" t="s">
        <v>4766</v>
      </c>
      <c r="F390" t="s">
        <v>43</v>
      </c>
      <c r="G390">
        <v>48800</v>
      </c>
      <c r="H390" t="s">
        <v>4180</v>
      </c>
      <c r="I390">
        <v>12800000</v>
      </c>
      <c r="J390" t="s">
        <v>4241</v>
      </c>
      <c r="K390">
        <v>12300000</v>
      </c>
      <c r="L390">
        <v>13200000</v>
      </c>
      <c r="M390" t="s">
        <v>4175</v>
      </c>
      <c r="N390" t="s">
        <v>4649</v>
      </c>
      <c r="O390">
        <v>87.5</v>
      </c>
      <c r="P390" t="s">
        <v>4767</v>
      </c>
    </row>
    <row r="391" spans="1:16" x14ac:dyDescent="0.3">
      <c r="A391" t="s">
        <v>4810</v>
      </c>
      <c r="B391">
        <v>2023</v>
      </c>
      <c r="C391" t="s">
        <v>62</v>
      </c>
      <c r="D391" t="s">
        <v>4292</v>
      </c>
      <c r="E391" t="s">
        <v>4811</v>
      </c>
      <c r="F391" t="s">
        <v>173</v>
      </c>
      <c r="G391">
        <v>16524</v>
      </c>
      <c r="H391" t="s">
        <v>4180</v>
      </c>
      <c r="I391">
        <v>15900000</v>
      </c>
      <c r="J391" t="s">
        <v>4241</v>
      </c>
      <c r="K391">
        <v>15300000</v>
      </c>
      <c r="L391">
        <v>16500000</v>
      </c>
      <c r="M391">
        <v>29</v>
      </c>
      <c r="N391" t="s">
        <v>4200</v>
      </c>
      <c r="O391">
        <v>68.900000000000006</v>
      </c>
      <c r="P391" t="s">
        <v>4812</v>
      </c>
    </row>
    <row r="392" spans="1:16" x14ac:dyDescent="0.3">
      <c r="A392" t="s">
        <v>261</v>
      </c>
      <c r="B392">
        <v>2023</v>
      </c>
      <c r="C392" t="s">
        <v>137</v>
      </c>
      <c r="D392" t="s">
        <v>4202</v>
      </c>
      <c r="E392" t="s">
        <v>4841</v>
      </c>
      <c r="F392" t="s">
        <v>143</v>
      </c>
      <c r="G392">
        <v>50500</v>
      </c>
      <c r="H392" t="s">
        <v>4180</v>
      </c>
      <c r="I392">
        <v>18500000</v>
      </c>
      <c r="J392" t="s">
        <v>4241</v>
      </c>
      <c r="K392">
        <v>17900000</v>
      </c>
      <c r="L392">
        <v>19200000</v>
      </c>
      <c r="M392">
        <v>18</v>
      </c>
      <c r="N392" t="s">
        <v>4213</v>
      </c>
      <c r="O392">
        <v>90.7</v>
      </c>
      <c r="P392" t="s">
        <v>4842</v>
      </c>
    </row>
    <row r="393" spans="1:16" x14ac:dyDescent="0.3">
      <c r="A393" t="s">
        <v>3980</v>
      </c>
      <c r="B393">
        <v>2023</v>
      </c>
      <c r="C393" t="s">
        <v>3981</v>
      </c>
      <c r="D393" t="s">
        <v>4756</v>
      </c>
      <c r="E393" t="s">
        <v>4757</v>
      </c>
      <c r="F393" t="s">
        <v>173</v>
      </c>
      <c r="G393">
        <v>57000</v>
      </c>
      <c r="H393" t="s">
        <v>4180</v>
      </c>
      <c r="I393">
        <v>12500000</v>
      </c>
      <c r="J393" t="s">
        <v>4241</v>
      </c>
      <c r="K393">
        <v>12100000</v>
      </c>
      <c r="L393">
        <v>12900000</v>
      </c>
      <c r="M393">
        <v>4</v>
      </c>
      <c r="N393" t="s">
        <v>4219</v>
      </c>
      <c r="O393">
        <v>65.7</v>
      </c>
      <c r="P393" t="s">
        <v>4758</v>
      </c>
    </row>
    <row r="394" spans="1:16" x14ac:dyDescent="0.3">
      <c r="A394" t="s">
        <v>379</v>
      </c>
      <c r="B394">
        <v>2023</v>
      </c>
      <c r="C394" t="s">
        <v>62</v>
      </c>
      <c r="D394" t="s">
        <v>4232</v>
      </c>
      <c r="E394" t="s">
        <v>4254</v>
      </c>
      <c r="F394" t="s">
        <v>143</v>
      </c>
      <c r="G394">
        <v>100</v>
      </c>
      <c r="H394" t="s">
        <v>4173</v>
      </c>
      <c r="I394">
        <v>13800000</v>
      </c>
      <c r="J394" t="s">
        <v>4241</v>
      </c>
      <c r="K394">
        <v>13300000</v>
      </c>
      <c r="L394">
        <v>14300000</v>
      </c>
      <c r="M394">
        <v>9</v>
      </c>
      <c r="N394" t="s">
        <v>4187</v>
      </c>
      <c r="O394">
        <v>71.2</v>
      </c>
      <c r="P394" t="s">
        <v>8420</v>
      </c>
    </row>
    <row r="395" spans="1:16" x14ac:dyDescent="0.3">
      <c r="A395" t="s">
        <v>379</v>
      </c>
      <c r="B395">
        <v>2023</v>
      </c>
      <c r="C395" t="s">
        <v>62</v>
      </c>
      <c r="D395" t="s">
        <v>4232</v>
      </c>
      <c r="E395" t="s">
        <v>4254</v>
      </c>
      <c r="F395" t="s">
        <v>143</v>
      </c>
      <c r="G395">
        <v>100</v>
      </c>
      <c r="H395" t="s">
        <v>4180</v>
      </c>
      <c r="I395">
        <v>13800000</v>
      </c>
      <c r="J395" t="s">
        <v>4241</v>
      </c>
      <c r="K395">
        <v>13300000</v>
      </c>
      <c r="L395">
        <v>14300000</v>
      </c>
      <c r="M395">
        <v>9</v>
      </c>
      <c r="N395" t="s">
        <v>4187</v>
      </c>
      <c r="O395">
        <v>71.2</v>
      </c>
      <c r="P395" t="s">
        <v>4282</v>
      </c>
    </row>
    <row r="396" spans="1:16" x14ac:dyDescent="0.3">
      <c r="A396" t="s">
        <v>4307</v>
      </c>
      <c r="B396">
        <v>2023</v>
      </c>
      <c r="C396" t="s">
        <v>24</v>
      </c>
      <c r="D396" t="s">
        <v>4190</v>
      </c>
      <c r="E396" t="s">
        <v>4308</v>
      </c>
      <c r="F396" t="s">
        <v>60</v>
      </c>
      <c r="G396">
        <v>30200</v>
      </c>
      <c r="H396" t="s">
        <v>4180</v>
      </c>
      <c r="I396">
        <v>13200000</v>
      </c>
      <c r="J396" t="s">
        <v>4241</v>
      </c>
      <c r="K396">
        <v>12700000</v>
      </c>
      <c r="L396">
        <v>13600000</v>
      </c>
      <c r="M396">
        <v>37</v>
      </c>
      <c r="N396" t="s">
        <v>4219</v>
      </c>
      <c r="O396">
        <v>68.400000000000006</v>
      </c>
      <c r="P396" t="s">
        <v>4309</v>
      </c>
    </row>
    <row r="397" spans="1:16" x14ac:dyDescent="0.3">
      <c r="A397" t="s">
        <v>4730</v>
      </c>
      <c r="B397">
        <v>2023</v>
      </c>
      <c r="C397" t="s">
        <v>4184</v>
      </c>
      <c r="D397" t="s">
        <v>4303</v>
      </c>
      <c r="E397" t="s">
        <v>4731</v>
      </c>
      <c r="F397" t="s">
        <v>94</v>
      </c>
      <c r="G397">
        <v>35000</v>
      </c>
      <c r="H397" t="s">
        <v>4173</v>
      </c>
      <c r="I397">
        <v>21200000</v>
      </c>
      <c r="J397" t="s">
        <v>4241</v>
      </c>
      <c r="K397">
        <v>20400000</v>
      </c>
      <c r="L397">
        <v>21900000</v>
      </c>
      <c r="M397">
        <v>31</v>
      </c>
      <c r="N397" t="s">
        <v>4257</v>
      </c>
      <c r="O397">
        <v>86</v>
      </c>
      <c r="P397" t="s">
        <v>4732</v>
      </c>
    </row>
    <row r="398" spans="1:16" x14ac:dyDescent="0.3">
      <c r="A398" t="s">
        <v>388</v>
      </c>
      <c r="B398">
        <v>2023</v>
      </c>
      <c r="C398" t="s">
        <v>4269</v>
      </c>
      <c r="D398" t="s">
        <v>4270</v>
      </c>
      <c r="E398" t="s">
        <v>4271</v>
      </c>
      <c r="F398" t="s">
        <v>60</v>
      </c>
      <c r="G398">
        <v>14755</v>
      </c>
      <c r="H398" t="s">
        <v>4180</v>
      </c>
      <c r="I398">
        <v>15100000</v>
      </c>
      <c r="J398" t="s">
        <v>4241</v>
      </c>
      <c r="K398">
        <v>14600000</v>
      </c>
      <c r="L398">
        <v>15600000</v>
      </c>
      <c r="M398">
        <v>15</v>
      </c>
      <c r="N398" t="s">
        <v>4272</v>
      </c>
      <c r="O398">
        <v>65.7</v>
      </c>
      <c r="P398" t="s">
        <v>4273</v>
      </c>
    </row>
    <row r="399" spans="1:16" x14ac:dyDescent="0.3">
      <c r="A399" t="s">
        <v>4742</v>
      </c>
      <c r="B399">
        <v>2023</v>
      </c>
      <c r="C399" t="s">
        <v>50</v>
      </c>
      <c r="D399">
        <v>560</v>
      </c>
      <c r="E399" t="s">
        <v>4743</v>
      </c>
      <c r="F399" t="s">
        <v>43</v>
      </c>
      <c r="G399">
        <v>45000</v>
      </c>
      <c r="H399" t="s">
        <v>4180</v>
      </c>
      <c r="I399">
        <v>9100000</v>
      </c>
      <c r="J399" t="s">
        <v>4241</v>
      </c>
      <c r="K399">
        <v>8800000</v>
      </c>
      <c r="L399">
        <v>9400000</v>
      </c>
      <c r="M399">
        <v>27</v>
      </c>
      <c r="N399" t="s">
        <v>4552</v>
      </c>
      <c r="O399">
        <v>88.4</v>
      </c>
      <c r="P399" t="s">
        <v>4744</v>
      </c>
    </row>
    <row r="400" spans="1:16" x14ac:dyDescent="0.3">
      <c r="A400" t="s">
        <v>234</v>
      </c>
      <c r="B400">
        <v>2023</v>
      </c>
      <c r="C400" t="s">
        <v>137</v>
      </c>
      <c r="D400" t="s">
        <v>4336</v>
      </c>
      <c r="E400" t="s">
        <v>4337</v>
      </c>
      <c r="F400" t="s">
        <v>143</v>
      </c>
      <c r="G400">
        <v>46000</v>
      </c>
      <c r="H400" t="s">
        <v>4180</v>
      </c>
      <c r="I400">
        <v>17600000</v>
      </c>
      <c r="J400" t="s">
        <v>4241</v>
      </c>
      <c r="K400">
        <v>16900000</v>
      </c>
      <c r="L400">
        <v>18200000</v>
      </c>
      <c r="M400">
        <v>14</v>
      </c>
      <c r="N400" t="s">
        <v>4219</v>
      </c>
      <c r="O400">
        <v>73.400000000000006</v>
      </c>
      <c r="P400" t="s">
        <v>4829</v>
      </c>
    </row>
    <row r="401" spans="1:16" x14ac:dyDescent="0.3">
      <c r="A401" t="s">
        <v>4029</v>
      </c>
      <c r="B401">
        <v>2024</v>
      </c>
      <c r="C401" t="s">
        <v>4184</v>
      </c>
      <c r="D401" t="s">
        <v>4365</v>
      </c>
      <c r="E401" t="s">
        <v>4708</v>
      </c>
      <c r="F401" t="s">
        <v>173</v>
      </c>
      <c r="G401">
        <v>51000</v>
      </c>
      <c r="H401" t="s">
        <v>4180</v>
      </c>
      <c r="I401">
        <v>8400000</v>
      </c>
      <c r="J401" t="s">
        <v>4241</v>
      </c>
      <c r="K401">
        <v>8100000</v>
      </c>
      <c r="L401">
        <v>8700000</v>
      </c>
      <c r="M401">
        <v>20</v>
      </c>
      <c r="N401" t="s">
        <v>4552</v>
      </c>
      <c r="O401">
        <v>85.8</v>
      </c>
      <c r="P401" t="s">
        <v>4709</v>
      </c>
    </row>
    <row r="402" spans="1:16" x14ac:dyDescent="0.3">
      <c r="A402" t="s">
        <v>384</v>
      </c>
      <c r="B402">
        <v>2024</v>
      </c>
      <c r="C402" t="s">
        <v>163</v>
      </c>
      <c r="D402">
        <v>7</v>
      </c>
      <c r="E402" t="s">
        <v>4262</v>
      </c>
      <c r="F402" t="s">
        <v>60</v>
      </c>
      <c r="G402">
        <v>10100</v>
      </c>
      <c r="H402" t="s">
        <v>4180</v>
      </c>
      <c r="I402">
        <v>15700000</v>
      </c>
      <c r="J402" t="s">
        <v>4241</v>
      </c>
      <c r="K402">
        <v>15100000</v>
      </c>
      <c r="L402">
        <v>16300000</v>
      </c>
      <c r="M402">
        <v>5</v>
      </c>
      <c r="N402" t="s">
        <v>4263</v>
      </c>
      <c r="O402">
        <v>87.3</v>
      </c>
      <c r="P402" t="s">
        <v>4264</v>
      </c>
    </row>
    <row r="403" spans="1:16" x14ac:dyDescent="0.3">
      <c r="A403" t="s">
        <v>4837</v>
      </c>
      <c r="B403">
        <v>2024</v>
      </c>
      <c r="C403" t="s">
        <v>166</v>
      </c>
      <c r="D403" t="s">
        <v>4838</v>
      </c>
      <c r="E403" t="s">
        <v>4839</v>
      </c>
      <c r="F403" t="s">
        <v>43</v>
      </c>
      <c r="G403">
        <v>79617</v>
      </c>
      <c r="H403" t="s">
        <v>4180</v>
      </c>
      <c r="I403">
        <v>17100000</v>
      </c>
      <c r="J403" t="s">
        <v>4241</v>
      </c>
      <c r="K403">
        <v>16500000</v>
      </c>
      <c r="L403">
        <v>17800000</v>
      </c>
      <c r="M403">
        <v>12</v>
      </c>
      <c r="N403" t="s">
        <v>4219</v>
      </c>
      <c r="O403">
        <v>90.2</v>
      </c>
      <c r="P403" t="s">
        <v>4840</v>
      </c>
    </row>
    <row r="404" spans="1:16" x14ac:dyDescent="0.3">
      <c r="A404" t="s">
        <v>4864</v>
      </c>
      <c r="B404">
        <v>2023</v>
      </c>
      <c r="C404" t="s">
        <v>24</v>
      </c>
      <c r="D404" t="s">
        <v>4190</v>
      </c>
      <c r="E404" t="s">
        <v>4191</v>
      </c>
      <c r="F404" t="s">
        <v>43</v>
      </c>
      <c r="G404">
        <v>22500</v>
      </c>
      <c r="H404" t="s">
        <v>4180</v>
      </c>
      <c r="I404">
        <v>13900000</v>
      </c>
      <c r="J404" t="s">
        <v>4241</v>
      </c>
      <c r="K404">
        <v>13400000</v>
      </c>
      <c r="L404">
        <v>14300000</v>
      </c>
      <c r="M404">
        <v>16</v>
      </c>
      <c r="N404" t="s">
        <v>4263</v>
      </c>
      <c r="O404">
        <v>63.2</v>
      </c>
      <c r="P404" t="s">
        <v>4865</v>
      </c>
    </row>
    <row r="405" spans="1:16" x14ac:dyDescent="0.3">
      <c r="A405" t="s">
        <v>355</v>
      </c>
      <c r="B405">
        <v>2024</v>
      </c>
      <c r="C405" t="s">
        <v>62</v>
      </c>
      <c r="D405" t="s">
        <v>4198</v>
      </c>
      <c r="E405" t="s">
        <v>4285</v>
      </c>
      <c r="F405" t="s">
        <v>43</v>
      </c>
      <c r="G405">
        <v>11203</v>
      </c>
      <c r="H405" t="s">
        <v>4180</v>
      </c>
      <c r="I405">
        <v>15800000</v>
      </c>
      <c r="J405" t="s">
        <v>4241</v>
      </c>
      <c r="K405">
        <v>15300000</v>
      </c>
      <c r="L405">
        <v>16400000</v>
      </c>
      <c r="M405">
        <v>45</v>
      </c>
      <c r="N405" t="s">
        <v>4181</v>
      </c>
      <c r="O405">
        <v>75.2</v>
      </c>
      <c r="P405" t="s">
        <v>4302</v>
      </c>
    </row>
    <row r="406" spans="1:16" x14ac:dyDescent="0.3">
      <c r="A406" t="s">
        <v>355</v>
      </c>
      <c r="B406">
        <v>2024</v>
      </c>
      <c r="C406" t="s">
        <v>62</v>
      </c>
      <c r="D406" t="s">
        <v>4198</v>
      </c>
      <c r="E406" t="s">
        <v>4285</v>
      </c>
      <c r="F406" t="s">
        <v>43</v>
      </c>
      <c r="G406">
        <v>11203</v>
      </c>
      <c r="H406" t="s">
        <v>4180</v>
      </c>
      <c r="I406">
        <v>15800000</v>
      </c>
      <c r="J406" t="s">
        <v>4241</v>
      </c>
      <c r="K406">
        <v>15300000</v>
      </c>
      <c r="L406">
        <v>16400000</v>
      </c>
      <c r="M406">
        <v>45</v>
      </c>
      <c r="N406" t="s">
        <v>4181</v>
      </c>
      <c r="O406">
        <v>75.2</v>
      </c>
      <c r="P406" t="s">
        <v>7238</v>
      </c>
    </row>
    <row r="407" spans="1:16" x14ac:dyDescent="0.3">
      <c r="A407" t="s">
        <v>4071</v>
      </c>
      <c r="B407">
        <v>2024</v>
      </c>
      <c r="C407" t="s">
        <v>3991</v>
      </c>
      <c r="D407" t="s">
        <v>4630</v>
      </c>
      <c r="E407" t="s">
        <v>4631</v>
      </c>
      <c r="F407" t="s">
        <v>173</v>
      </c>
      <c r="G407">
        <v>39000</v>
      </c>
      <c r="H407" t="s">
        <v>4180</v>
      </c>
      <c r="I407">
        <v>8700000</v>
      </c>
      <c r="J407" t="s">
        <v>4241</v>
      </c>
      <c r="K407">
        <v>8400000</v>
      </c>
      <c r="L407">
        <v>9000000</v>
      </c>
      <c r="M407">
        <v>5</v>
      </c>
      <c r="N407" t="s">
        <v>4275</v>
      </c>
      <c r="O407">
        <v>79.400000000000006</v>
      </c>
      <c r="P407" t="s">
        <v>4787</v>
      </c>
    </row>
    <row r="408" spans="1:16" x14ac:dyDescent="0.3">
      <c r="A408" t="s">
        <v>4800</v>
      </c>
      <c r="B408">
        <v>2024</v>
      </c>
      <c r="C408" t="s">
        <v>108</v>
      </c>
      <c r="D408" t="s">
        <v>4801</v>
      </c>
      <c r="E408" t="s">
        <v>4802</v>
      </c>
      <c r="F408" t="s">
        <v>143</v>
      </c>
      <c r="G408">
        <v>7399</v>
      </c>
      <c r="H408" t="s">
        <v>4180</v>
      </c>
      <c r="I408">
        <v>16200000</v>
      </c>
      <c r="J408" t="s">
        <v>4241</v>
      </c>
      <c r="K408">
        <v>15700000</v>
      </c>
      <c r="L408">
        <v>16700000</v>
      </c>
      <c r="M408">
        <v>3</v>
      </c>
      <c r="N408" t="s">
        <v>4187</v>
      </c>
      <c r="O408">
        <v>92.6</v>
      </c>
      <c r="P408" t="s">
        <v>4803</v>
      </c>
    </row>
    <row r="409" spans="1:16" x14ac:dyDescent="0.3">
      <c r="A409" t="s">
        <v>4238</v>
      </c>
      <c r="B409">
        <v>2024</v>
      </c>
      <c r="C409" t="s">
        <v>131</v>
      </c>
      <c r="D409" t="s">
        <v>4239</v>
      </c>
      <c r="E409" t="s">
        <v>4240</v>
      </c>
      <c r="F409" t="s">
        <v>161</v>
      </c>
      <c r="G409">
        <v>23800</v>
      </c>
      <c r="H409" t="s">
        <v>4180</v>
      </c>
      <c r="I409">
        <v>20400000</v>
      </c>
      <c r="J409" t="s">
        <v>4241</v>
      </c>
      <c r="K409">
        <v>19700000</v>
      </c>
      <c r="L409">
        <v>21100000</v>
      </c>
      <c r="M409">
        <v>26</v>
      </c>
      <c r="N409" t="s">
        <v>4213</v>
      </c>
      <c r="O409">
        <v>87.6</v>
      </c>
      <c r="P409" t="s">
        <v>4242</v>
      </c>
    </row>
    <row r="410" spans="1:16" x14ac:dyDescent="0.3">
      <c r="A410" t="s">
        <v>4736</v>
      </c>
      <c r="B410">
        <v>2024</v>
      </c>
      <c r="C410" t="s">
        <v>41</v>
      </c>
      <c r="D410" t="s">
        <v>4722</v>
      </c>
      <c r="E410" t="s">
        <v>4737</v>
      </c>
      <c r="F410" t="s">
        <v>43</v>
      </c>
      <c r="G410">
        <v>44644</v>
      </c>
      <c r="H410" t="s">
        <v>4180</v>
      </c>
      <c r="I410">
        <v>8200000</v>
      </c>
      <c r="J410" t="s">
        <v>4241</v>
      </c>
      <c r="K410">
        <v>7860000</v>
      </c>
      <c r="L410">
        <v>8500000</v>
      </c>
      <c r="M410">
        <v>7</v>
      </c>
      <c r="N410" t="s">
        <v>4425</v>
      </c>
      <c r="O410">
        <v>83.8</v>
      </c>
      <c r="P410" t="s">
        <v>4738</v>
      </c>
    </row>
    <row r="411" spans="1:16" x14ac:dyDescent="0.3">
      <c r="A411" t="s">
        <v>157</v>
      </c>
      <c r="B411">
        <v>2024</v>
      </c>
      <c r="C411" t="s">
        <v>92</v>
      </c>
      <c r="D411" t="s">
        <v>4672</v>
      </c>
      <c r="E411" t="s">
        <v>4673</v>
      </c>
      <c r="F411" t="s">
        <v>43</v>
      </c>
      <c r="G411">
        <v>25880</v>
      </c>
      <c r="H411" t="s">
        <v>4180</v>
      </c>
      <c r="I411">
        <v>10000000</v>
      </c>
      <c r="J411" t="s">
        <v>4241</v>
      </c>
      <c r="K411">
        <v>9700000</v>
      </c>
      <c r="L411">
        <v>10400000</v>
      </c>
      <c r="M411">
        <v>17</v>
      </c>
      <c r="N411" t="s">
        <v>4439</v>
      </c>
      <c r="O411">
        <v>78.599999999999994</v>
      </c>
      <c r="P411" t="s">
        <v>4674</v>
      </c>
    </row>
    <row r="412" spans="1:16" x14ac:dyDescent="0.3">
      <c r="A412" t="s">
        <v>4084</v>
      </c>
      <c r="B412">
        <v>2025</v>
      </c>
      <c r="C412" t="s">
        <v>24</v>
      </c>
      <c r="D412" t="s">
        <v>4405</v>
      </c>
      <c r="E412" t="s">
        <v>4406</v>
      </c>
      <c r="F412" t="s">
        <v>4172</v>
      </c>
      <c r="G412">
        <v>48500</v>
      </c>
      <c r="H412" t="s">
        <v>4180</v>
      </c>
      <c r="I412">
        <v>40200000</v>
      </c>
      <c r="J412" t="s">
        <v>4241</v>
      </c>
      <c r="K412">
        <v>38700000</v>
      </c>
      <c r="L412">
        <v>41600000</v>
      </c>
      <c r="M412">
        <v>11</v>
      </c>
      <c r="N412" t="s">
        <v>4661</v>
      </c>
      <c r="O412">
        <v>79.099999999999994</v>
      </c>
      <c r="P412" t="s">
        <v>4762</v>
      </c>
    </row>
    <row r="413" spans="1:16" x14ac:dyDescent="0.3">
      <c r="A413" t="s">
        <v>352</v>
      </c>
      <c r="B413">
        <v>2024</v>
      </c>
      <c r="C413" t="s">
        <v>62</v>
      </c>
      <c r="D413" t="s">
        <v>4292</v>
      </c>
      <c r="E413" t="s">
        <v>4283</v>
      </c>
      <c r="F413" t="s">
        <v>94</v>
      </c>
      <c r="G413">
        <v>89</v>
      </c>
      <c r="H413" t="s">
        <v>4180</v>
      </c>
      <c r="I413">
        <v>16400000</v>
      </c>
      <c r="J413" t="s">
        <v>4241</v>
      </c>
      <c r="K413">
        <v>15800000</v>
      </c>
      <c r="L413">
        <v>16900000</v>
      </c>
      <c r="M413">
        <v>18</v>
      </c>
      <c r="N413" t="s">
        <v>4260</v>
      </c>
      <c r="O413">
        <v>76.599999999999994</v>
      </c>
      <c r="P413" t="s">
        <v>7237</v>
      </c>
    </row>
    <row r="414" spans="1:16" x14ac:dyDescent="0.3">
      <c r="A414" t="s">
        <v>358</v>
      </c>
      <c r="B414">
        <v>2024</v>
      </c>
      <c r="C414" t="s">
        <v>62</v>
      </c>
      <c r="D414" t="s">
        <v>4292</v>
      </c>
      <c r="E414" t="s">
        <v>4283</v>
      </c>
      <c r="F414" t="s">
        <v>43</v>
      </c>
      <c r="G414">
        <v>55</v>
      </c>
      <c r="H414" t="s">
        <v>4180</v>
      </c>
      <c r="I414">
        <v>16400000</v>
      </c>
      <c r="J414" t="s">
        <v>4241</v>
      </c>
      <c r="K414">
        <v>15800000</v>
      </c>
      <c r="L414">
        <v>16900000</v>
      </c>
      <c r="M414">
        <v>18</v>
      </c>
      <c r="N414" t="s">
        <v>4260</v>
      </c>
      <c r="O414">
        <v>76.599999999999994</v>
      </c>
      <c r="P414" t="s">
        <v>4293</v>
      </c>
    </row>
    <row r="415" spans="1:16" x14ac:dyDescent="0.3">
      <c r="A415" t="s">
        <v>300</v>
      </c>
      <c r="B415">
        <v>2024</v>
      </c>
      <c r="C415" t="s">
        <v>24</v>
      </c>
      <c r="D415" t="s">
        <v>4658</v>
      </c>
      <c r="E415" t="s">
        <v>4659</v>
      </c>
      <c r="F415" t="s">
        <v>43</v>
      </c>
      <c r="G415">
        <v>5000</v>
      </c>
      <c r="H415" t="s">
        <v>4180</v>
      </c>
      <c r="I415">
        <v>26700000</v>
      </c>
      <c r="J415" t="s">
        <v>4241</v>
      </c>
      <c r="K415">
        <v>25500000</v>
      </c>
      <c r="L415">
        <v>27900000</v>
      </c>
      <c r="M415">
        <v>4</v>
      </c>
      <c r="N415" t="s">
        <v>4200</v>
      </c>
      <c r="O415">
        <v>80</v>
      </c>
      <c r="P415" t="s">
        <v>4828</v>
      </c>
    </row>
    <row r="416" spans="1:16" x14ac:dyDescent="0.3">
      <c r="A416" t="s">
        <v>136</v>
      </c>
      <c r="B416">
        <v>2024</v>
      </c>
      <c r="C416" t="s">
        <v>137</v>
      </c>
      <c r="D416" t="s">
        <v>4336</v>
      </c>
      <c r="E416" t="s">
        <v>4833</v>
      </c>
      <c r="F416" t="s">
        <v>46</v>
      </c>
      <c r="G416">
        <v>7000</v>
      </c>
      <c r="H416" t="s">
        <v>4180</v>
      </c>
      <c r="I416">
        <v>22000000</v>
      </c>
      <c r="J416" t="s">
        <v>4241</v>
      </c>
      <c r="K416">
        <v>21200000</v>
      </c>
      <c r="L416">
        <v>22700000</v>
      </c>
      <c r="M416">
        <v>16</v>
      </c>
      <c r="N416" t="s">
        <v>4272</v>
      </c>
      <c r="O416">
        <v>80.900000000000006</v>
      </c>
      <c r="P416" t="s">
        <v>4834</v>
      </c>
    </row>
    <row r="417" spans="1:16" x14ac:dyDescent="0.3">
      <c r="A417" t="s">
        <v>4748</v>
      </c>
      <c r="B417">
        <v>2024</v>
      </c>
      <c r="C417" t="s">
        <v>137</v>
      </c>
      <c r="D417" t="s">
        <v>4749</v>
      </c>
      <c r="E417" t="s">
        <v>4750</v>
      </c>
      <c r="F417" t="s">
        <v>60</v>
      </c>
      <c r="G417">
        <v>33004</v>
      </c>
      <c r="H417" t="s">
        <v>4180</v>
      </c>
      <c r="I417">
        <v>14000000</v>
      </c>
      <c r="J417" t="s">
        <v>4241</v>
      </c>
      <c r="K417">
        <v>13500000</v>
      </c>
      <c r="L417">
        <v>14500000</v>
      </c>
      <c r="M417">
        <v>4</v>
      </c>
      <c r="N417" t="s">
        <v>4192</v>
      </c>
      <c r="O417">
        <v>95</v>
      </c>
      <c r="P417" t="s">
        <v>4751</v>
      </c>
    </row>
    <row r="418" spans="1:16" x14ac:dyDescent="0.3">
      <c r="A418" t="s">
        <v>4310</v>
      </c>
      <c r="B418">
        <v>2024</v>
      </c>
      <c r="C418" t="s">
        <v>4184</v>
      </c>
      <c r="D418" t="s">
        <v>4303</v>
      </c>
      <c r="E418" t="s">
        <v>4311</v>
      </c>
      <c r="F418" t="s">
        <v>43</v>
      </c>
      <c r="G418">
        <v>50400</v>
      </c>
      <c r="H418" t="s">
        <v>4180</v>
      </c>
      <c r="I418">
        <v>23300000</v>
      </c>
      <c r="J418" t="s">
        <v>4241</v>
      </c>
      <c r="K418">
        <v>22500000</v>
      </c>
      <c r="L418">
        <v>24200000</v>
      </c>
      <c r="M418">
        <v>10</v>
      </c>
      <c r="N418" t="s">
        <v>4290</v>
      </c>
      <c r="O418">
        <v>80.400000000000006</v>
      </c>
      <c r="P418" t="s">
        <v>4312</v>
      </c>
    </row>
    <row r="419" spans="1:16" x14ac:dyDescent="0.3">
      <c r="A419" t="s">
        <v>203</v>
      </c>
      <c r="B419">
        <v>2025</v>
      </c>
      <c r="C419" t="s">
        <v>163</v>
      </c>
      <c r="D419">
        <v>7</v>
      </c>
      <c r="E419" t="s">
        <v>4277</v>
      </c>
      <c r="F419" t="s">
        <v>4172</v>
      </c>
      <c r="G419">
        <v>7000</v>
      </c>
      <c r="H419" t="s">
        <v>4180</v>
      </c>
      <c r="I419">
        <v>17700000</v>
      </c>
      <c r="J419" t="s">
        <v>4241</v>
      </c>
      <c r="K419">
        <v>17100000</v>
      </c>
      <c r="L419">
        <v>18300000</v>
      </c>
      <c r="M419">
        <v>4</v>
      </c>
      <c r="N419" t="s">
        <v>4248</v>
      </c>
      <c r="O419">
        <v>90</v>
      </c>
      <c r="P419" t="s">
        <v>7236</v>
      </c>
    </row>
    <row r="420" spans="1:16" x14ac:dyDescent="0.3">
      <c r="A420" t="s">
        <v>4044</v>
      </c>
      <c r="B420">
        <v>2026</v>
      </c>
      <c r="C420" t="s">
        <v>41</v>
      </c>
      <c r="D420" t="s">
        <v>4265</v>
      </c>
      <c r="E420" t="s">
        <v>4266</v>
      </c>
      <c r="F420" t="s">
        <v>4172</v>
      </c>
      <c r="G420" t="s">
        <v>4172</v>
      </c>
      <c r="H420" t="s">
        <v>4180</v>
      </c>
      <c r="I420">
        <v>31800000</v>
      </c>
      <c r="J420" t="s">
        <v>4241</v>
      </c>
      <c r="K420">
        <v>30700000</v>
      </c>
      <c r="L420">
        <v>32900000</v>
      </c>
      <c r="M420" t="s">
        <v>4175</v>
      </c>
      <c r="N420" t="s">
        <v>4267</v>
      </c>
      <c r="O420">
        <v>92.2</v>
      </c>
      <c r="P420" t="s">
        <v>4268</v>
      </c>
    </row>
    <row r="421" spans="1:16" x14ac:dyDescent="0.3">
      <c r="A421" t="s">
        <v>314</v>
      </c>
      <c r="B421">
        <v>2024</v>
      </c>
      <c r="C421" t="s">
        <v>137</v>
      </c>
      <c r="D421" t="s">
        <v>4336</v>
      </c>
      <c r="E421" t="s">
        <v>4826</v>
      </c>
      <c r="F421" t="s">
        <v>143</v>
      </c>
      <c r="G421">
        <v>14000</v>
      </c>
      <c r="H421" t="s">
        <v>4180</v>
      </c>
      <c r="I421">
        <v>21400000</v>
      </c>
      <c r="J421" t="s">
        <v>4241</v>
      </c>
      <c r="K421">
        <v>20600000</v>
      </c>
      <c r="L421">
        <v>22100000</v>
      </c>
      <c r="M421">
        <v>23</v>
      </c>
      <c r="N421" t="s">
        <v>4272</v>
      </c>
      <c r="O421">
        <v>81.599999999999994</v>
      </c>
      <c r="P421" t="s">
        <v>4827</v>
      </c>
    </row>
    <row r="422" spans="1:16" x14ac:dyDescent="0.3">
      <c r="A422" t="s">
        <v>4794</v>
      </c>
      <c r="B422">
        <v>2024</v>
      </c>
      <c r="C422" t="s">
        <v>154</v>
      </c>
      <c r="D422" t="s">
        <v>4395</v>
      </c>
      <c r="E422" t="s">
        <v>4795</v>
      </c>
      <c r="F422" t="s">
        <v>43</v>
      </c>
      <c r="G422">
        <v>21000</v>
      </c>
      <c r="H422" t="s">
        <v>4180</v>
      </c>
      <c r="I422">
        <v>43500000</v>
      </c>
      <c r="J422" t="s">
        <v>4241</v>
      </c>
      <c r="K422">
        <v>41900000</v>
      </c>
      <c r="L422">
        <v>45000000</v>
      </c>
      <c r="M422">
        <v>6</v>
      </c>
      <c r="N422" t="s">
        <v>4796</v>
      </c>
      <c r="O422">
        <v>87</v>
      </c>
      <c r="P422" t="s">
        <v>4797</v>
      </c>
    </row>
    <row r="423" spans="1:16" x14ac:dyDescent="0.3">
      <c r="A423" t="s">
        <v>4025</v>
      </c>
      <c r="B423">
        <v>2024</v>
      </c>
      <c r="C423" t="s">
        <v>62</v>
      </c>
      <c r="D423">
        <v>3008</v>
      </c>
      <c r="E423" t="s">
        <v>4259</v>
      </c>
      <c r="F423" t="s">
        <v>43</v>
      </c>
      <c r="G423">
        <v>6300</v>
      </c>
      <c r="H423" t="s">
        <v>4180</v>
      </c>
      <c r="I423">
        <v>17000000</v>
      </c>
      <c r="J423" t="s">
        <v>4241</v>
      </c>
      <c r="K423">
        <v>16400000</v>
      </c>
      <c r="L423">
        <v>17600000</v>
      </c>
      <c r="M423">
        <v>30</v>
      </c>
      <c r="N423" t="s">
        <v>4260</v>
      </c>
      <c r="O423">
        <v>74.7</v>
      </c>
      <c r="P423" t="s">
        <v>4261</v>
      </c>
    </row>
    <row r="424" spans="1:16" x14ac:dyDescent="0.3">
      <c r="A424" t="s">
        <v>4025</v>
      </c>
      <c r="B424">
        <v>2024</v>
      </c>
      <c r="C424" t="s">
        <v>62</v>
      </c>
      <c r="D424">
        <v>3008</v>
      </c>
      <c r="E424" t="s">
        <v>4259</v>
      </c>
      <c r="F424" t="s">
        <v>43</v>
      </c>
      <c r="G424">
        <v>6300</v>
      </c>
      <c r="H424" t="s">
        <v>4180</v>
      </c>
      <c r="I424">
        <v>17000000</v>
      </c>
      <c r="J424" t="s">
        <v>4241</v>
      </c>
      <c r="K424">
        <v>16400000</v>
      </c>
      <c r="L424">
        <v>17600000</v>
      </c>
      <c r="M424">
        <v>30</v>
      </c>
      <c r="N424" t="s">
        <v>4260</v>
      </c>
      <c r="O424">
        <v>74.7</v>
      </c>
      <c r="P424" t="s">
        <v>7240</v>
      </c>
    </row>
    <row r="425" spans="1:16" x14ac:dyDescent="0.3">
      <c r="A425" t="s">
        <v>4023</v>
      </c>
      <c r="B425">
        <v>2024</v>
      </c>
      <c r="C425" t="s">
        <v>62</v>
      </c>
      <c r="D425">
        <v>2008</v>
      </c>
      <c r="E425" t="s">
        <v>4256</v>
      </c>
      <c r="F425" t="s">
        <v>60</v>
      </c>
      <c r="G425">
        <v>12300</v>
      </c>
      <c r="H425" t="s">
        <v>4180</v>
      </c>
      <c r="I425">
        <v>13200000</v>
      </c>
      <c r="J425" t="s">
        <v>4241</v>
      </c>
      <c r="K425">
        <v>12500000</v>
      </c>
      <c r="L425">
        <v>13900000</v>
      </c>
      <c r="M425">
        <v>38</v>
      </c>
      <c r="N425" t="s">
        <v>4257</v>
      </c>
      <c r="O425">
        <v>73</v>
      </c>
      <c r="P425" t="s">
        <v>4258</v>
      </c>
    </row>
    <row r="426" spans="1:16" x14ac:dyDescent="0.3">
      <c r="A426" t="s">
        <v>4018</v>
      </c>
      <c r="B426">
        <v>2024</v>
      </c>
      <c r="C426" t="s">
        <v>62</v>
      </c>
      <c r="D426">
        <v>208</v>
      </c>
      <c r="E426" t="s">
        <v>4254</v>
      </c>
      <c r="F426" t="s">
        <v>43</v>
      </c>
      <c r="G426">
        <v>1800</v>
      </c>
      <c r="H426" t="s">
        <v>4180</v>
      </c>
      <c r="I426">
        <v>14400000</v>
      </c>
      <c r="J426" t="s">
        <v>4241</v>
      </c>
      <c r="K426">
        <v>13900000</v>
      </c>
      <c r="L426">
        <v>14800000</v>
      </c>
      <c r="M426">
        <v>14</v>
      </c>
      <c r="N426" t="s">
        <v>4187</v>
      </c>
      <c r="O426">
        <v>79.7</v>
      </c>
      <c r="P426" t="s">
        <v>4255</v>
      </c>
    </row>
    <row r="427" spans="1:16" x14ac:dyDescent="0.3">
      <c r="A427" t="s">
        <v>367</v>
      </c>
      <c r="B427">
        <v>2024</v>
      </c>
      <c r="C427" t="s">
        <v>62</v>
      </c>
      <c r="D427">
        <v>208</v>
      </c>
      <c r="E427" t="s">
        <v>4254</v>
      </c>
      <c r="F427" t="s">
        <v>43</v>
      </c>
      <c r="G427">
        <v>2700</v>
      </c>
      <c r="H427" t="s">
        <v>4180</v>
      </c>
      <c r="I427">
        <v>14400000</v>
      </c>
      <c r="J427" t="s">
        <v>4241</v>
      </c>
      <c r="K427">
        <v>13900000</v>
      </c>
      <c r="L427">
        <v>14800000</v>
      </c>
      <c r="M427">
        <v>14</v>
      </c>
      <c r="N427" t="s">
        <v>4187</v>
      </c>
      <c r="O427">
        <v>79.7</v>
      </c>
      <c r="P427" t="s">
        <v>4294</v>
      </c>
    </row>
    <row r="428" spans="1:16" x14ac:dyDescent="0.3">
      <c r="A428" t="s">
        <v>4021</v>
      </c>
      <c r="B428">
        <v>2024</v>
      </c>
      <c r="C428" t="s">
        <v>62</v>
      </c>
      <c r="D428" t="s">
        <v>4250</v>
      </c>
      <c r="E428" t="s">
        <v>4251</v>
      </c>
      <c r="F428" t="s">
        <v>143</v>
      </c>
      <c r="G428">
        <v>11552</v>
      </c>
      <c r="H428" t="s">
        <v>4180</v>
      </c>
      <c r="I428">
        <v>21000000</v>
      </c>
      <c r="J428" t="s">
        <v>4241</v>
      </c>
      <c r="K428">
        <v>20100000</v>
      </c>
      <c r="L428">
        <v>21800000</v>
      </c>
      <c r="M428">
        <v>38</v>
      </c>
      <c r="N428" t="s">
        <v>4252</v>
      </c>
      <c r="O428">
        <v>81</v>
      </c>
      <c r="P428" t="s">
        <v>4253</v>
      </c>
    </row>
    <row r="429" spans="1:16" x14ac:dyDescent="0.3">
      <c r="A429" t="s">
        <v>4675</v>
      </c>
      <c r="B429">
        <v>2024</v>
      </c>
      <c r="C429" t="s">
        <v>50</v>
      </c>
      <c r="D429">
        <v>500</v>
      </c>
      <c r="E429" t="s">
        <v>4619</v>
      </c>
      <c r="F429" t="s">
        <v>143</v>
      </c>
      <c r="G429">
        <v>29000</v>
      </c>
      <c r="H429" t="s">
        <v>4180</v>
      </c>
      <c r="I429">
        <v>9500000</v>
      </c>
      <c r="J429" t="s">
        <v>4241</v>
      </c>
      <c r="K429">
        <v>9100000</v>
      </c>
      <c r="L429">
        <v>9800000</v>
      </c>
      <c r="M429">
        <v>8</v>
      </c>
      <c r="N429" t="s">
        <v>4439</v>
      </c>
      <c r="O429">
        <v>81.3</v>
      </c>
      <c r="P429" t="s">
        <v>4676</v>
      </c>
    </row>
    <row r="430" spans="1:16" x14ac:dyDescent="0.3">
      <c r="A430" t="s">
        <v>417</v>
      </c>
      <c r="B430">
        <v>2024</v>
      </c>
      <c r="C430" t="s">
        <v>392</v>
      </c>
      <c r="D430" t="s">
        <v>4243</v>
      </c>
      <c r="E430" t="s">
        <v>4244</v>
      </c>
      <c r="F430" t="s">
        <v>60</v>
      </c>
      <c r="G430">
        <v>30000</v>
      </c>
      <c r="H430" t="s">
        <v>4180</v>
      </c>
      <c r="I430">
        <v>22100000</v>
      </c>
      <c r="J430" t="s">
        <v>4241</v>
      </c>
      <c r="K430">
        <v>21300000</v>
      </c>
      <c r="L430">
        <v>22900000</v>
      </c>
      <c r="M430">
        <v>3</v>
      </c>
      <c r="N430" t="s">
        <v>4245</v>
      </c>
      <c r="O430">
        <v>69.099999999999994</v>
      </c>
      <c r="P430" t="s">
        <v>4246</v>
      </c>
    </row>
    <row r="431" spans="1:16" x14ac:dyDescent="0.3">
      <c r="A431" t="s">
        <v>4853</v>
      </c>
      <c r="B431">
        <v>2024</v>
      </c>
      <c r="C431" t="s">
        <v>24</v>
      </c>
      <c r="D431" t="s">
        <v>4854</v>
      </c>
      <c r="E431" t="s">
        <v>4191</v>
      </c>
      <c r="F431" t="s">
        <v>94</v>
      </c>
      <c r="G431">
        <v>41011</v>
      </c>
      <c r="H431" t="s">
        <v>4180</v>
      </c>
      <c r="I431">
        <v>16300000</v>
      </c>
      <c r="J431" t="s">
        <v>4241</v>
      </c>
      <c r="K431">
        <v>15700000</v>
      </c>
      <c r="L431">
        <v>16800000</v>
      </c>
      <c r="M431">
        <v>26</v>
      </c>
      <c r="N431" t="s">
        <v>4248</v>
      </c>
      <c r="O431">
        <v>63</v>
      </c>
      <c r="P431" t="s">
        <v>4855</v>
      </c>
    </row>
    <row r="432" spans="1:16" x14ac:dyDescent="0.3">
      <c r="A432" t="s">
        <v>4318</v>
      </c>
      <c r="B432">
        <v>2024</v>
      </c>
      <c r="C432" t="s">
        <v>250</v>
      </c>
      <c r="D432" t="s">
        <v>4319</v>
      </c>
      <c r="E432" t="s">
        <v>4320</v>
      </c>
      <c r="F432" t="s">
        <v>161</v>
      </c>
      <c r="G432">
        <v>12000</v>
      </c>
      <c r="H432" t="s">
        <v>4180</v>
      </c>
      <c r="I432">
        <v>18700000</v>
      </c>
      <c r="J432" t="s">
        <v>4241</v>
      </c>
      <c r="K432">
        <v>18000000</v>
      </c>
      <c r="L432">
        <v>19400000</v>
      </c>
      <c r="M432" t="s">
        <v>4175</v>
      </c>
      <c r="N432" t="s">
        <v>4219</v>
      </c>
      <c r="O432">
        <v>86.2</v>
      </c>
      <c r="P432" t="s">
        <v>4321</v>
      </c>
    </row>
    <row r="433" spans="1:16" x14ac:dyDescent="0.3">
      <c r="A433" t="s">
        <v>335</v>
      </c>
      <c r="B433">
        <v>2024</v>
      </c>
      <c r="C433" t="s">
        <v>62</v>
      </c>
      <c r="D433" t="s">
        <v>4292</v>
      </c>
      <c r="E433" t="s">
        <v>4811</v>
      </c>
      <c r="F433" t="s">
        <v>60</v>
      </c>
      <c r="G433">
        <v>273</v>
      </c>
      <c r="H433" t="s">
        <v>4180</v>
      </c>
      <c r="I433">
        <v>17300000</v>
      </c>
      <c r="J433" t="s">
        <v>4241</v>
      </c>
      <c r="K433">
        <v>16700000</v>
      </c>
      <c r="L433">
        <v>17900000</v>
      </c>
      <c r="M433">
        <v>24</v>
      </c>
      <c r="N433" t="s">
        <v>4290</v>
      </c>
      <c r="O433">
        <v>73.8</v>
      </c>
      <c r="P433" t="s">
        <v>4832</v>
      </c>
    </row>
    <row r="434" spans="1:16" x14ac:dyDescent="0.3">
      <c r="A434" t="s">
        <v>390</v>
      </c>
      <c r="B434">
        <v>2024</v>
      </c>
      <c r="C434" t="s">
        <v>392</v>
      </c>
      <c r="D434" t="s">
        <v>4243</v>
      </c>
      <c r="E434" t="s">
        <v>4274</v>
      </c>
      <c r="F434" t="s">
        <v>173</v>
      </c>
      <c r="G434">
        <v>19482</v>
      </c>
      <c r="H434" t="s">
        <v>4180</v>
      </c>
      <c r="I434">
        <v>23700000</v>
      </c>
      <c r="J434" t="s">
        <v>4241</v>
      </c>
      <c r="K434">
        <v>22600000</v>
      </c>
      <c r="L434">
        <v>24700000</v>
      </c>
      <c r="M434">
        <v>4</v>
      </c>
      <c r="N434" t="s">
        <v>4275</v>
      </c>
      <c r="O434">
        <v>69.7</v>
      </c>
      <c r="P434" t="s">
        <v>4276</v>
      </c>
    </row>
    <row r="435" spans="1:16" x14ac:dyDescent="0.3">
      <c r="A435" t="s">
        <v>4816</v>
      </c>
      <c r="B435">
        <v>2024</v>
      </c>
      <c r="C435" t="s">
        <v>62</v>
      </c>
      <c r="D435" t="s">
        <v>4292</v>
      </c>
      <c r="E435" t="s">
        <v>4811</v>
      </c>
      <c r="F435" t="s">
        <v>173</v>
      </c>
      <c r="G435">
        <v>20020</v>
      </c>
      <c r="H435" t="s">
        <v>4180</v>
      </c>
      <c r="I435">
        <v>16900000</v>
      </c>
      <c r="J435" t="s">
        <v>4241</v>
      </c>
      <c r="K435">
        <v>16300000</v>
      </c>
      <c r="L435">
        <v>17500000</v>
      </c>
      <c r="M435">
        <v>24</v>
      </c>
      <c r="N435" t="s">
        <v>4290</v>
      </c>
      <c r="O435">
        <v>72</v>
      </c>
      <c r="P435" t="s">
        <v>4817</v>
      </c>
    </row>
    <row r="436" spans="1:16" x14ac:dyDescent="0.3">
      <c r="A436" t="s">
        <v>4784</v>
      </c>
      <c r="B436">
        <v>2024</v>
      </c>
      <c r="C436" t="s">
        <v>201</v>
      </c>
      <c r="D436" t="s">
        <v>4669</v>
      </c>
      <c r="E436" t="s">
        <v>4785</v>
      </c>
      <c r="F436" t="s">
        <v>143</v>
      </c>
      <c r="G436">
        <v>80000</v>
      </c>
      <c r="H436" t="s">
        <v>4180</v>
      </c>
      <c r="I436">
        <v>14700000</v>
      </c>
      <c r="J436" t="s">
        <v>4241</v>
      </c>
      <c r="K436">
        <v>14100000</v>
      </c>
      <c r="L436">
        <v>15200000</v>
      </c>
      <c r="M436">
        <v>8</v>
      </c>
      <c r="N436" t="s">
        <v>4219</v>
      </c>
      <c r="O436">
        <v>79.5</v>
      </c>
      <c r="P436" t="s">
        <v>4786</v>
      </c>
    </row>
    <row r="437" spans="1:16" x14ac:dyDescent="0.3">
      <c r="A437" t="s">
        <v>4668</v>
      </c>
      <c r="B437">
        <v>2024</v>
      </c>
      <c r="C437" t="s">
        <v>201</v>
      </c>
      <c r="D437" t="s">
        <v>4669</v>
      </c>
      <c r="E437" t="s">
        <v>4670</v>
      </c>
      <c r="F437" t="s">
        <v>94</v>
      </c>
      <c r="G437">
        <v>32000</v>
      </c>
      <c r="H437" t="s">
        <v>4180</v>
      </c>
      <c r="I437">
        <v>12200000</v>
      </c>
      <c r="J437" t="s">
        <v>4241</v>
      </c>
      <c r="K437">
        <v>11700000</v>
      </c>
      <c r="L437">
        <v>12700000</v>
      </c>
      <c r="M437">
        <v>6</v>
      </c>
      <c r="N437" t="s">
        <v>4245</v>
      </c>
      <c r="O437">
        <v>87.2</v>
      </c>
      <c r="P437" t="s">
        <v>4671</v>
      </c>
    </row>
    <row r="438" spans="1:16" x14ac:dyDescent="0.3">
      <c r="A438" t="s">
        <v>4813</v>
      </c>
      <c r="B438">
        <v>2024</v>
      </c>
      <c r="C438" t="s">
        <v>36</v>
      </c>
      <c r="D438" t="s">
        <v>4775</v>
      </c>
      <c r="E438" t="s">
        <v>4814</v>
      </c>
      <c r="F438" t="s">
        <v>60</v>
      </c>
      <c r="G438">
        <v>26000</v>
      </c>
      <c r="H438" t="s">
        <v>4180</v>
      </c>
      <c r="I438">
        <v>13600000</v>
      </c>
      <c r="J438" t="s">
        <v>4241</v>
      </c>
      <c r="K438">
        <v>12600000</v>
      </c>
      <c r="L438">
        <v>14700000</v>
      </c>
      <c r="M438">
        <v>3</v>
      </c>
      <c r="N438" t="s">
        <v>4439</v>
      </c>
      <c r="O438">
        <v>85.1</v>
      </c>
      <c r="P438" t="s">
        <v>4815</v>
      </c>
    </row>
    <row r="439" spans="1:16" x14ac:dyDescent="0.3">
      <c r="A439" t="s">
        <v>348</v>
      </c>
      <c r="B439">
        <v>2025</v>
      </c>
      <c r="C439" t="s">
        <v>62</v>
      </c>
      <c r="D439">
        <v>308</v>
      </c>
      <c r="E439" t="s">
        <v>4283</v>
      </c>
      <c r="F439" t="s">
        <v>173</v>
      </c>
      <c r="G439">
        <v>4385</v>
      </c>
      <c r="H439" t="s">
        <v>4180</v>
      </c>
      <c r="I439">
        <v>17700000</v>
      </c>
      <c r="J439" t="s">
        <v>4241</v>
      </c>
      <c r="K439">
        <v>17100000</v>
      </c>
      <c r="L439">
        <v>18300000</v>
      </c>
      <c r="M439">
        <v>14</v>
      </c>
      <c r="N439" t="s">
        <v>4204</v>
      </c>
      <c r="O439">
        <v>84.9</v>
      </c>
      <c r="P439" t="s">
        <v>4284</v>
      </c>
    </row>
    <row r="440" spans="1:16" x14ac:dyDescent="0.3">
      <c r="A440" t="s">
        <v>373</v>
      </c>
      <c r="B440">
        <v>2025</v>
      </c>
      <c r="C440" t="s">
        <v>62</v>
      </c>
      <c r="D440" t="s">
        <v>4198</v>
      </c>
      <c r="E440" t="s">
        <v>4285</v>
      </c>
      <c r="F440" t="s">
        <v>43</v>
      </c>
      <c r="G440">
        <v>1300</v>
      </c>
      <c r="H440" t="s">
        <v>4180</v>
      </c>
      <c r="I440">
        <v>17100000</v>
      </c>
      <c r="J440" t="s">
        <v>4241</v>
      </c>
      <c r="K440">
        <v>16500000</v>
      </c>
      <c r="L440">
        <v>17700000</v>
      </c>
      <c r="M440">
        <v>17</v>
      </c>
      <c r="N440" t="s">
        <v>4260</v>
      </c>
      <c r="O440">
        <v>89.1</v>
      </c>
      <c r="P440" t="s">
        <v>4286</v>
      </c>
    </row>
    <row r="441" spans="1:16" x14ac:dyDescent="0.3">
      <c r="A441" t="s">
        <v>340</v>
      </c>
      <c r="B441">
        <v>2025</v>
      </c>
      <c r="C441" t="s">
        <v>62</v>
      </c>
      <c r="D441" t="s">
        <v>4295</v>
      </c>
      <c r="E441" t="s">
        <v>4296</v>
      </c>
      <c r="F441" t="s">
        <v>143</v>
      </c>
      <c r="G441">
        <v>2000</v>
      </c>
      <c r="H441" t="s">
        <v>4180</v>
      </c>
      <c r="I441">
        <v>18800000</v>
      </c>
      <c r="J441" t="s">
        <v>4241</v>
      </c>
      <c r="K441">
        <v>18100000</v>
      </c>
      <c r="L441">
        <v>19400000</v>
      </c>
      <c r="M441">
        <v>4</v>
      </c>
      <c r="N441" t="s">
        <v>4263</v>
      </c>
      <c r="O441">
        <v>89.4</v>
      </c>
      <c r="P441" t="s">
        <v>4297</v>
      </c>
    </row>
    <row r="442" spans="1:16" x14ac:dyDescent="0.3">
      <c r="A442" t="s">
        <v>350</v>
      </c>
      <c r="B442">
        <v>2025</v>
      </c>
      <c r="C442" t="s">
        <v>4184</v>
      </c>
      <c r="D442" t="s">
        <v>4288</v>
      </c>
      <c r="E442" t="s">
        <v>4289</v>
      </c>
      <c r="F442" t="s">
        <v>4172</v>
      </c>
      <c r="G442">
        <v>3639</v>
      </c>
      <c r="H442" t="s">
        <v>4180</v>
      </c>
      <c r="I442">
        <v>20100000</v>
      </c>
      <c r="J442" t="s">
        <v>4241</v>
      </c>
      <c r="K442">
        <v>19400000</v>
      </c>
      <c r="L442">
        <v>20800000</v>
      </c>
      <c r="M442">
        <v>20</v>
      </c>
      <c r="N442" t="s">
        <v>4290</v>
      </c>
      <c r="O442">
        <v>91.4</v>
      </c>
      <c r="P442" t="s">
        <v>4291</v>
      </c>
    </row>
    <row r="443" spans="1:16" x14ac:dyDescent="0.3">
      <c r="A443" t="s">
        <v>394</v>
      </c>
      <c r="B443">
        <v>2025</v>
      </c>
      <c r="C443" t="s">
        <v>163</v>
      </c>
      <c r="D443">
        <v>7</v>
      </c>
      <c r="E443" t="s">
        <v>4277</v>
      </c>
      <c r="F443" t="s">
        <v>4172</v>
      </c>
      <c r="G443">
        <v>8508</v>
      </c>
      <c r="H443" t="s">
        <v>4180</v>
      </c>
      <c r="I443">
        <v>17600000</v>
      </c>
      <c r="J443" t="s">
        <v>4241</v>
      </c>
      <c r="K443">
        <v>17000000</v>
      </c>
      <c r="L443">
        <v>18300000</v>
      </c>
      <c r="M443">
        <v>4</v>
      </c>
      <c r="N443" t="s">
        <v>4248</v>
      </c>
      <c r="O443">
        <v>89.5</v>
      </c>
      <c r="P443" t="s">
        <v>4278</v>
      </c>
    </row>
    <row r="444" spans="1:16" x14ac:dyDescent="0.3">
      <c r="A444" t="s">
        <v>4745</v>
      </c>
      <c r="B444">
        <v>2025</v>
      </c>
      <c r="C444" t="s">
        <v>137</v>
      </c>
      <c r="D444" t="s">
        <v>4202</v>
      </c>
      <c r="E444" t="s">
        <v>4746</v>
      </c>
      <c r="F444" t="s">
        <v>4172</v>
      </c>
      <c r="G444">
        <v>12300</v>
      </c>
      <c r="H444" t="s">
        <v>4180</v>
      </c>
      <c r="I444">
        <v>24400000</v>
      </c>
      <c r="J444" t="s">
        <v>4241</v>
      </c>
      <c r="K444">
        <v>23500000</v>
      </c>
      <c r="L444">
        <v>25400000</v>
      </c>
      <c r="M444">
        <v>2</v>
      </c>
      <c r="N444" t="s">
        <v>4200</v>
      </c>
      <c r="O444">
        <v>75.099999999999994</v>
      </c>
      <c r="P444" t="s">
        <v>4747</v>
      </c>
    </row>
    <row r="445" spans="1:16" x14ac:dyDescent="0.3">
      <c r="A445" t="s">
        <v>4681</v>
      </c>
      <c r="B445">
        <v>2025</v>
      </c>
      <c r="C445" t="s">
        <v>62</v>
      </c>
      <c r="D445" t="s">
        <v>4390</v>
      </c>
      <c r="E445" t="s">
        <v>4682</v>
      </c>
      <c r="F445" t="s">
        <v>4172</v>
      </c>
      <c r="G445">
        <v>15000</v>
      </c>
      <c r="H445" t="s">
        <v>4180</v>
      </c>
      <c r="I445">
        <v>22800000</v>
      </c>
      <c r="J445" t="s">
        <v>4241</v>
      </c>
      <c r="K445">
        <v>22000000</v>
      </c>
      <c r="L445">
        <v>23600000</v>
      </c>
      <c r="M445">
        <v>11</v>
      </c>
      <c r="N445" t="s">
        <v>4627</v>
      </c>
      <c r="O445">
        <v>82.4</v>
      </c>
      <c r="P445" t="s">
        <v>4683</v>
      </c>
    </row>
    <row r="446" spans="1:16" x14ac:dyDescent="0.3">
      <c r="A446" t="s">
        <v>4710</v>
      </c>
      <c r="B446">
        <v>2025</v>
      </c>
      <c r="C446" t="s">
        <v>36</v>
      </c>
      <c r="D446" t="s">
        <v>4400</v>
      </c>
      <c r="E446" t="s">
        <v>4401</v>
      </c>
      <c r="F446" t="s">
        <v>4172</v>
      </c>
      <c r="G446">
        <v>10137</v>
      </c>
      <c r="H446" t="s">
        <v>4180</v>
      </c>
      <c r="I446">
        <v>7870000</v>
      </c>
      <c r="J446" t="s">
        <v>4241</v>
      </c>
      <c r="K446">
        <v>7600000</v>
      </c>
      <c r="L446">
        <v>8100000</v>
      </c>
      <c r="M446">
        <v>8</v>
      </c>
      <c r="N446" t="s">
        <v>4552</v>
      </c>
      <c r="O446">
        <v>85.6</v>
      </c>
      <c r="P446" t="s">
        <v>4711</v>
      </c>
    </row>
    <row r="447" spans="1:16" x14ac:dyDescent="0.3">
      <c r="A447" t="s">
        <v>4012</v>
      </c>
      <c r="B447">
        <v>2025</v>
      </c>
      <c r="C447" t="s">
        <v>62</v>
      </c>
      <c r="D447">
        <v>3008</v>
      </c>
      <c r="E447" t="s">
        <v>4259</v>
      </c>
      <c r="F447" t="s">
        <v>4172</v>
      </c>
      <c r="G447">
        <v>20</v>
      </c>
      <c r="H447" t="s">
        <v>4180</v>
      </c>
      <c r="I447">
        <v>17900000</v>
      </c>
      <c r="J447" t="s">
        <v>4241</v>
      </c>
      <c r="K447">
        <v>17300000</v>
      </c>
      <c r="L447">
        <v>18500000</v>
      </c>
      <c r="M447">
        <v>17</v>
      </c>
      <c r="N447" t="s">
        <v>4257</v>
      </c>
      <c r="O447">
        <v>84.5</v>
      </c>
      <c r="P447" t="s">
        <v>4287</v>
      </c>
    </row>
    <row r="448" spans="1:16" x14ac:dyDescent="0.3">
      <c r="A448" t="s">
        <v>4112</v>
      </c>
      <c r="B448">
        <v>2025</v>
      </c>
      <c r="C448" t="s">
        <v>62</v>
      </c>
      <c r="D448" t="s">
        <v>4232</v>
      </c>
      <c r="E448" t="s">
        <v>4247</v>
      </c>
      <c r="F448" t="s">
        <v>4172</v>
      </c>
      <c r="G448">
        <v>5300</v>
      </c>
      <c r="H448" t="s">
        <v>4180</v>
      </c>
      <c r="I448">
        <v>17600000</v>
      </c>
      <c r="J448" t="s">
        <v>4241</v>
      </c>
      <c r="K448">
        <v>17000000</v>
      </c>
      <c r="L448">
        <v>18200000</v>
      </c>
      <c r="M448">
        <v>5</v>
      </c>
      <c r="N448" t="s">
        <v>4248</v>
      </c>
      <c r="O448">
        <v>81.900000000000006</v>
      </c>
      <c r="P448" t="s">
        <v>4249</v>
      </c>
    </row>
    <row r="449" spans="1:16" x14ac:dyDescent="0.3">
      <c r="A449" t="s">
        <v>4042</v>
      </c>
      <c r="B449">
        <v>2025</v>
      </c>
      <c r="C449" t="s">
        <v>191</v>
      </c>
      <c r="D449" t="s">
        <v>4299</v>
      </c>
      <c r="E449" t="s">
        <v>4300</v>
      </c>
      <c r="F449" t="s">
        <v>4172</v>
      </c>
      <c r="G449" t="s">
        <v>4172</v>
      </c>
      <c r="H449" t="s">
        <v>4180</v>
      </c>
      <c r="I449">
        <v>22500000</v>
      </c>
      <c r="J449" t="s">
        <v>4241</v>
      </c>
      <c r="K449">
        <v>21700000</v>
      </c>
      <c r="L449">
        <v>23300000</v>
      </c>
      <c r="M449">
        <v>4</v>
      </c>
      <c r="N449" t="s">
        <v>4290</v>
      </c>
      <c r="O449">
        <v>90.1</v>
      </c>
      <c r="P449" t="s">
        <v>4301</v>
      </c>
    </row>
    <row r="450" spans="1:16" x14ac:dyDescent="0.3">
      <c r="A450" t="s">
        <v>4807</v>
      </c>
      <c r="B450">
        <v>2025</v>
      </c>
      <c r="C450" t="s">
        <v>62</v>
      </c>
      <c r="D450" t="s">
        <v>4198</v>
      </c>
      <c r="E450" t="s">
        <v>4808</v>
      </c>
      <c r="F450" t="s">
        <v>4172</v>
      </c>
      <c r="G450">
        <v>12800</v>
      </c>
      <c r="H450" t="s">
        <v>4180</v>
      </c>
      <c r="I450">
        <v>23800000</v>
      </c>
      <c r="J450" t="s">
        <v>4241</v>
      </c>
      <c r="K450">
        <v>22700000</v>
      </c>
      <c r="L450">
        <v>24900000</v>
      </c>
      <c r="M450" t="s">
        <v>4175</v>
      </c>
      <c r="N450" t="s">
        <v>4627</v>
      </c>
      <c r="O450">
        <v>88.5</v>
      </c>
      <c r="P450" t="s">
        <v>4809</v>
      </c>
    </row>
    <row r="451" spans="1:16" x14ac:dyDescent="0.3">
      <c r="A451" t="s">
        <v>4768</v>
      </c>
      <c r="B451">
        <v>2025</v>
      </c>
      <c r="C451" t="s">
        <v>137</v>
      </c>
      <c r="D451" t="s">
        <v>4749</v>
      </c>
      <c r="E451" t="s">
        <v>4592</v>
      </c>
      <c r="F451" t="s">
        <v>4172</v>
      </c>
      <c r="G451">
        <v>3606</v>
      </c>
      <c r="H451" t="s">
        <v>4180</v>
      </c>
      <c r="I451">
        <v>17500000</v>
      </c>
      <c r="J451" t="s">
        <v>4241</v>
      </c>
      <c r="K451">
        <v>16900000</v>
      </c>
      <c r="L451">
        <v>18100000</v>
      </c>
      <c r="M451">
        <v>2</v>
      </c>
      <c r="N451" t="s">
        <v>4245</v>
      </c>
      <c r="O451">
        <v>86.6</v>
      </c>
      <c r="P451" t="s">
        <v>4769</v>
      </c>
    </row>
    <row r="452" spans="1:16" x14ac:dyDescent="0.3">
      <c r="A452" t="s">
        <v>4739</v>
      </c>
      <c r="B452">
        <v>2025</v>
      </c>
      <c r="C452" t="s">
        <v>201</v>
      </c>
      <c r="D452" t="s">
        <v>4669</v>
      </c>
      <c r="E452" t="s">
        <v>4740</v>
      </c>
      <c r="F452" t="s">
        <v>4172</v>
      </c>
      <c r="G452">
        <v>11100</v>
      </c>
      <c r="H452" t="s">
        <v>4180</v>
      </c>
      <c r="I452">
        <v>15100000</v>
      </c>
      <c r="J452" t="s">
        <v>4241</v>
      </c>
      <c r="K452">
        <v>14500000</v>
      </c>
      <c r="L452">
        <v>15600000</v>
      </c>
      <c r="M452">
        <v>5</v>
      </c>
      <c r="N452" t="s">
        <v>4213</v>
      </c>
      <c r="O452">
        <v>89.8</v>
      </c>
      <c r="P452" t="s">
        <v>4741</v>
      </c>
    </row>
    <row r="453" spans="1:16" x14ac:dyDescent="0.3">
      <c r="A453" t="s">
        <v>4017</v>
      </c>
      <c r="B453">
        <v>2025</v>
      </c>
      <c r="C453" t="s">
        <v>62</v>
      </c>
      <c r="D453" t="s">
        <v>4250</v>
      </c>
      <c r="E453" t="s">
        <v>4279</v>
      </c>
      <c r="F453" t="s">
        <v>4172</v>
      </c>
      <c r="G453" t="s">
        <v>4172</v>
      </c>
      <c r="H453" t="s">
        <v>4180</v>
      </c>
      <c r="I453">
        <v>25900000</v>
      </c>
      <c r="J453" t="s">
        <v>4241</v>
      </c>
      <c r="K453">
        <v>24900000</v>
      </c>
      <c r="L453">
        <v>26800000</v>
      </c>
      <c r="M453" t="s">
        <v>4175</v>
      </c>
      <c r="N453" t="s">
        <v>4280</v>
      </c>
      <c r="O453">
        <v>79.3</v>
      </c>
      <c r="P453" t="s">
        <v>4298</v>
      </c>
    </row>
    <row r="454" spans="1:16" x14ac:dyDescent="0.3">
      <c r="A454" t="s">
        <v>4002</v>
      </c>
      <c r="B454">
        <v>2025</v>
      </c>
      <c r="C454" t="s">
        <v>62</v>
      </c>
      <c r="D454" t="s">
        <v>4250</v>
      </c>
      <c r="E454" t="s">
        <v>4279</v>
      </c>
      <c r="F454" t="s">
        <v>4172</v>
      </c>
      <c r="G454" t="s">
        <v>4172</v>
      </c>
      <c r="H454" t="s">
        <v>4180</v>
      </c>
      <c r="I454">
        <v>25900000</v>
      </c>
      <c r="J454" t="s">
        <v>4241</v>
      </c>
      <c r="K454">
        <v>24900000</v>
      </c>
      <c r="L454">
        <v>26800000</v>
      </c>
      <c r="M454" t="s">
        <v>4175</v>
      </c>
      <c r="N454" t="s">
        <v>4280</v>
      </c>
      <c r="O454">
        <v>79.3</v>
      </c>
      <c r="P454" t="s">
        <v>4281</v>
      </c>
    </row>
    <row r="455" spans="1:16" x14ac:dyDescent="0.3">
      <c r="A455" t="s">
        <v>4721</v>
      </c>
      <c r="B455">
        <v>2026</v>
      </c>
      <c r="C455" t="s">
        <v>41</v>
      </c>
      <c r="D455" t="s">
        <v>4722</v>
      </c>
      <c r="E455" t="s">
        <v>4723</v>
      </c>
      <c r="F455" t="s">
        <v>4172</v>
      </c>
      <c r="G455">
        <v>511</v>
      </c>
      <c r="H455" t="s">
        <v>4180</v>
      </c>
      <c r="I455">
        <v>9800000</v>
      </c>
      <c r="J455" t="s">
        <v>4241</v>
      </c>
      <c r="K455">
        <v>9200000</v>
      </c>
      <c r="L455">
        <v>10300000</v>
      </c>
      <c r="M455" t="s">
        <v>4175</v>
      </c>
      <c r="N455" t="s">
        <v>4236</v>
      </c>
      <c r="O455">
        <v>95</v>
      </c>
      <c r="P455" t="s">
        <v>4724</v>
      </c>
    </row>
    <row r="456" spans="1:16" x14ac:dyDescent="0.3">
      <c r="A456" t="s">
        <v>4982</v>
      </c>
      <c r="B456">
        <v>2017</v>
      </c>
      <c r="C456" t="s">
        <v>4184</v>
      </c>
      <c r="D456" t="s">
        <v>4377</v>
      </c>
      <c r="E456" t="s">
        <v>4983</v>
      </c>
      <c r="F456" t="s">
        <v>161</v>
      </c>
      <c r="G456">
        <v>90700</v>
      </c>
      <c r="H456" t="s">
        <v>4180</v>
      </c>
      <c r="I456">
        <v>12700000</v>
      </c>
      <c r="J456" t="s">
        <v>4327</v>
      </c>
      <c r="K456">
        <v>12300000</v>
      </c>
      <c r="L456">
        <v>13200000</v>
      </c>
      <c r="M456">
        <v>17</v>
      </c>
      <c r="N456" t="s">
        <v>4260</v>
      </c>
      <c r="O456">
        <v>74.400000000000006</v>
      </c>
      <c r="P456" t="s">
        <v>7272</v>
      </c>
    </row>
    <row r="457" spans="1:16" x14ac:dyDescent="0.3">
      <c r="A457" t="s">
        <v>4078</v>
      </c>
      <c r="B457">
        <v>2018</v>
      </c>
      <c r="C457" t="s">
        <v>199</v>
      </c>
      <c r="D457" t="s">
        <v>4955</v>
      </c>
      <c r="E457" t="s">
        <v>4956</v>
      </c>
      <c r="F457" t="s">
        <v>4862</v>
      </c>
      <c r="G457">
        <v>53057</v>
      </c>
      <c r="H457" t="s">
        <v>4180</v>
      </c>
      <c r="I457">
        <v>6150000</v>
      </c>
      <c r="J457" t="s">
        <v>4327</v>
      </c>
      <c r="K457">
        <v>5900000</v>
      </c>
      <c r="L457">
        <v>6400000</v>
      </c>
      <c r="M457" t="s">
        <v>4175</v>
      </c>
      <c r="N457" t="s">
        <v>4260</v>
      </c>
      <c r="O457">
        <v>81</v>
      </c>
      <c r="P457" t="s">
        <v>4957</v>
      </c>
    </row>
    <row r="458" spans="1:16" x14ac:dyDescent="0.3">
      <c r="A458" t="s">
        <v>4961</v>
      </c>
      <c r="B458">
        <v>2019</v>
      </c>
      <c r="C458" t="s">
        <v>250</v>
      </c>
      <c r="D458" t="s">
        <v>4962</v>
      </c>
      <c r="E458" t="s">
        <v>4963</v>
      </c>
      <c r="F458" t="s">
        <v>43</v>
      </c>
      <c r="G458">
        <v>98660</v>
      </c>
      <c r="H458" t="s">
        <v>4180</v>
      </c>
      <c r="I458">
        <v>14700000</v>
      </c>
      <c r="J458" t="s">
        <v>4327</v>
      </c>
      <c r="K458">
        <v>14200000</v>
      </c>
      <c r="L458">
        <v>15200000</v>
      </c>
      <c r="M458">
        <v>5</v>
      </c>
      <c r="N458" t="s">
        <v>4213</v>
      </c>
      <c r="O458">
        <v>74</v>
      </c>
      <c r="P458" t="s">
        <v>7259</v>
      </c>
    </row>
    <row r="459" spans="1:16" x14ac:dyDescent="0.3">
      <c r="A459" t="s">
        <v>4080</v>
      </c>
      <c r="B459">
        <v>2019</v>
      </c>
      <c r="C459" t="s">
        <v>137</v>
      </c>
      <c r="D459" t="s">
        <v>4591</v>
      </c>
      <c r="E459" t="s">
        <v>4925</v>
      </c>
      <c r="F459" t="s">
        <v>143</v>
      </c>
      <c r="G459">
        <v>51000</v>
      </c>
      <c r="H459" t="s">
        <v>4180</v>
      </c>
      <c r="I459">
        <v>10600000</v>
      </c>
      <c r="J459" t="s">
        <v>4327</v>
      </c>
      <c r="K459">
        <v>10200000</v>
      </c>
      <c r="L459">
        <v>11000000</v>
      </c>
      <c r="M459">
        <v>21</v>
      </c>
      <c r="N459" t="s">
        <v>4275</v>
      </c>
      <c r="O459">
        <v>95</v>
      </c>
      <c r="P459" t="s">
        <v>4926</v>
      </c>
    </row>
    <row r="460" spans="1:16" x14ac:dyDescent="0.3">
      <c r="A460" t="s">
        <v>4322</v>
      </c>
      <c r="B460">
        <v>2019</v>
      </c>
      <c r="C460" t="s">
        <v>194</v>
      </c>
      <c r="D460" t="s">
        <v>4323</v>
      </c>
      <c r="E460" t="s">
        <v>4324</v>
      </c>
      <c r="F460" t="s">
        <v>60</v>
      </c>
      <c r="G460">
        <v>89700</v>
      </c>
      <c r="H460" t="s">
        <v>4180</v>
      </c>
      <c r="I460">
        <v>32500000</v>
      </c>
      <c r="J460" t="s">
        <v>4327</v>
      </c>
      <c r="K460">
        <v>31300000</v>
      </c>
      <c r="L460">
        <v>33600000</v>
      </c>
      <c r="M460">
        <v>5</v>
      </c>
      <c r="N460" t="s">
        <v>4978</v>
      </c>
      <c r="O460">
        <v>75.900000000000006</v>
      </c>
      <c r="P460" t="s">
        <v>7267</v>
      </c>
    </row>
    <row r="461" spans="1:16" x14ac:dyDescent="0.3">
      <c r="A461" t="s">
        <v>5034</v>
      </c>
      <c r="B461">
        <v>2019</v>
      </c>
      <c r="C461" t="s">
        <v>92</v>
      </c>
      <c r="D461" t="s">
        <v>5035</v>
      </c>
      <c r="E461" t="s">
        <v>5036</v>
      </c>
      <c r="F461" t="s">
        <v>60</v>
      </c>
      <c r="G461">
        <v>74939</v>
      </c>
      <c r="H461" t="s">
        <v>4180</v>
      </c>
      <c r="I461">
        <v>6900000</v>
      </c>
      <c r="J461" t="s">
        <v>4327</v>
      </c>
      <c r="K461">
        <v>6640000</v>
      </c>
      <c r="L461">
        <v>7160000</v>
      </c>
      <c r="M461">
        <v>14</v>
      </c>
      <c r="N461" t="s">
        <v>4219</v>
      </c>
      <c r="O461">
        <v>81.2</v>
      </c>
      <c r="P461" t="s">
        <v>7293</v>
      </c>
    </row>
    <row r="462" spans="1:16" x14ac:dyDescent="0.3">
      <c r="A462" t="s">
        <v>4974</v>
      </c>
      <c r="B462">
        <v>2020</v>
      </c>
      <c r="C462" t="s">
        <v>4097</v>
      </c>
      <c r="D462" t="s">
        <v>4975</v>
      </c>
      <c r="E462" t="s">
        <v>4976</v>
      </c>
      <c r="F462" t="s">
        <v>143</v>
      </c>
      <c r="G462">
        <v>52000</v>
      </c>
      <c r="H462" t="s">
        <v>4180</v>
      </c>
      <c r="I462">
        <v>7840000</v>
      </c>
      <c r="J462" t="s">
        <v>4327</v>
      </c>
      <c r="K462">
        <v>7550000</v>
      </c>
      <c r="L462">
        <v>8100000</v>
      </c>
      <c r="M462">
        <v>6</v>
      </c>
      <c r="N462" t="s">
        <v>4219</v>
      </c>
      <c r="O462">
        <v>89.2</v>
      </c>
      <c r="P462" t="s">
        <v>7265</v>
      </c>
    </row>
    <row r="463" spans="1:16" x14ac:dyDescent="0.3">
      <c r="A463" t="s">
        <v>4068</v>
      </c>
      <c r="B463">
        <v>2019</v>
      </c>
      <c r="C463" t="s">
        <v>4184</v>
      </c>
      <c r="D463" t="s">
        <v>4303</v>
      </c>
      <c r="E463" t="s">
        <v>4992</v>
      </c>
      <c r="F463" t="s">
        <v>43</v>
      </c>
      <c r="G463">
        <v>77807</v>
      </c>
      <c r="H463" t="s">
        <v>4180</v>
      </c>
      <c r="I463">
        <v>13700000</v>
      </c>
      <c r="J463" t="s">
        <v>4327</v>
      </c>
      <c r="K463">
        <v>13200000</v>
      </c>
      <c r="L463">
        <v>14200000</v>
      </c>
      <c r="M463">
        <v>29</v>
      </c>
      <c r="N463" t="s">
        <v>4263</v>
      </c>
      <c r="O463">
        <v>91.1</v>
      </c>
      <c r="P463" t="s">
        <v>7278</v>
      </c>
    </row>
    <row r="464" spans="1:16" x14ac:dyDescent="0.3">
      <c r="A464" t="s">
        <v>4938</v>
      </c>
      <c r="B464">
        <v>2020</v>
      </c>
      <c r="C464" t="s">
        <v>4530</v>
      </c>
      <c r="D464" t="s">
        <v>4531</v>
      </c>
      <c r="E464" t="s">
        <v>4939</v>
      </c>
      <c r="F464" t="s">
        <v>43</v>
      </c>
      <c r="G464">
        <v>81000</v>
      </c>
      <c r="H464" t="s">
        <v>4180</v>
      </c>
      <c r="I464">
        <v>8700000</v>
      </c>
      <c r="J464" t="s">
        <v>4327</v>
      </c>
      <c r="K464">
        <v>8300000</v>
      </c>
      <c r="L464">
        <v>9200000</v>
      </c>
      <c r="M464" t="s">
        <v>4175</v>
      </c>
      <c r="N464" t="s">
        <v>4275</v>
      </c>
      <c r="O464">
        <v>75.7</v>
      </c>
      <c r="P464" t="s">
        <v>4940</v>
      </c>
    </row>
    <row r="465" spans="1:16" x14ac:dyDescent="0.3">
      <c r="A465" t="s">
        <v>318</v>
      </c>
      <c r="B465">
        <v>2020</v>
      </c>
      <c r="C465" t="s">
        <v>24</v>
      </c>
      <c r="D465" t="s">
        <v>4467</v>
      </c>
      <c r="E465" t="s">
        <v>4468</v>
      </c>
      <c r="F465" t="s">
        <v>43</v>
      </c>
      <c r="G465">
        <v>98000</v>
      </c>
      <c r="H465" t="s">
        <v>4180</v>
      </c>
      <c r="I465">
        <v>43200000</v>
      </c>
      <c r="J465" t="s">
        <v>4327</v>
      </c>
      <c r="K465">
        <v>41400000</v>
      </c>
      <c r="L465">
        <v>45000000</v>
      </c>
      <c r="M465">
        <v>20</v>
      </c>
      <c r="N465" t="s">
        <v>5818</v>
      </c>
      <c r="O465">
        <v>80.099999999999994</v>
      </c>
      <c r="P465" t="s">
        <v>7289</v>
      </c>
    </row>
    <row r="466" spans="1:16" x14ac:dyDescent="0.3">
      <c r="A466" t="s">
        <v>4892</v>
      </c>
      <c r="B466">
        <v>2020</v>
      </c>
      <c r="C466" t="s">
        <v>92</v>
      </c>
      <c r="D466" t="s">
        <v>4471</v>
      </c>
      <c r="E466" t="s">
        <v>4893</v>
      </c>
      <c r="F466" t="s">
        <v>94</v>
      </c>
      <c r="G466">
        <v>103700</v>
      </c>
      <c r="H466" t="s">
        <v>4180</v>
      </c>
      <c r="I466">
        <v>33600000</v>
      </c>
      <c r="J466" t="s">
        <v>4327</v>
      </c>
      <c r="K466">
        <v>31600000</v>
      </c>
      <c r="L466">
        <v>35700000</v>
      </c>
      <c r="M466">
        <v>3</v>
      </c>
      <c r="N466" t="s">
        <v>4588</v>
      </c>
      <c r="O466">
        <v>76.8</v>
      </c>
      <c r="P466" t="s">
        <v>4894</v>
      </c>
    </row>
    <row r="467" spans="1:16" x14ac:dyDescent="0.3">
      <c r="A467" t="s">
        <v>4077</v>
      </c>
      <c r="B467">
        <v>2020</v>
      </c>
      <c r="C467" t="s">
        <v>188</v>
      </c>
      <c r="D467" t="s">
        <v>4972</v>
      </c>
      <c r="E467" t="s">
        <v>4973</v>
      </c>
      <c r="F467" t="s">
        <v>143</v>
      </c>
      <c r="G467">
        <v>16244</v>
      </c>
      <c r="H467" t="s">
        <v>4180</v>
      </c>
      <c r="I467">
        <v>7080000</v>
      </c>
      <c r="J467" t="s">
        <v>4327</v>
      </c>
      <c r="K467">
        <v>6840000</v>
      </c>
      <c r="L467">
        <v>7320000</v>
      </c>
      <c r="M467">
        <v>6</v>
      </c>
      <c r="N467" t="s">
        <v>4583</v>
      </c>
      <c r="O467">
        <v>95</v>
      </c>
      <c r="P467" t="s">
        <v>7264</v>
      </c>
    </row>
    <row r="468" spans="1:16" x14ac:dyDescent="0.3">
      <c r="A468" t="s">
        <v>4172</v>
      </c>
      <c r="B468">
        <v>2019</v>
      </c>
      <c r="C468" t="s">
        <v>92</v>
      </c>
      <c r="D468" t="s">
        <v>7250</v>
      </c>
      <c r="E468" t="s">
        <v>7251</v>
      </c>
      <c r="F468" t="s">
        <v>4172</v>
      </c>
      <c r="G468">
        <v>101000</v>
      </c>
      <c r="H468" t="s">
        <v>4180</v>
      </c>
      <c r="I468">
        <v>7890000</v>
      </c>
      <c r="J468" t="s">
        <v>4327</v>
      </c>
      <c r="K468">
        <v>7600000</v>
      </c>
      <c r="L468">
        <v>8200000</v>
      </c>
      <c r="M468">
        <v>9</v>
      </c>
      <c r="N468" t="s">
        <v>4257</v>
      </c>
      <c r="O468">
        <v>75.900000000000006</v>
      </c>
      <c r="P468" t="s">
        <v>7252</v>
      </c>
    </row>
    <row r="469" spans="1:16" x14ac:dyDescent="0.3">
      <c r="A469" t="s">
        <v>4172</v>
      </c>
      <c r="B469">
        <v>2023</v>
      </c>
      <c r="C469" t="s">
        <v>41</v>
      </c>
      <c r="D469" t="s">
        <v>4464</v>
      </c>
      <c r="E469" t="s">
        <v>4465</v>
      </c>
      <c r="F469" t="s">
        <v>4172</v>
      </c>
      <c r="G469">
        <v>38000</v>
      </c>
      <c r="H469" t="s">
        <v>4180</v>
      </c>
      <c r="I469">
        <v>16800000</v>
      </c>
      <c r="J469" t="s">
        <v>4327</v>
      </c>
      <c r="K469">
        <v>16200000</v>
      </c>
      <c r="L469">
        <v>17400000</v>
      </c>
      <c r="M469">
        <v>4</v>
      </c>
      <c r="N469" t="s">
        <v>4245</v>
      </c>
      <c r="O469">
        <v>95</v>
      </c>
      <c r="P469" t="s">
        <v>7247</v>
      </c>
    </row>
    <row r="470" spans="1:16" x14ac:dyDescent="0.3">
      <c r="A470" t="s">
        <v>4172</v>
      </c>
      <c r="B470">
        <v>2025</v>
      </c>
      <c r="C470" t="s">
        <v>24</v>
      </c>
      <c r="D470" t="s">
        <v>4405</v>
      </c>
      <c r="E470" t="s">
        <v>5790</v>
      </c>
      <c r="F470" t="s">
        <v>4172</v>
      </c>
      <c r="G470">
        <v>12000</v>
      </c>
      <c r="H470" t="s">
        <v>4180</v>
      </c>
      <c r="I470">
        <v>35000000</v>
      </c>
      <c r="J470" t="s">
        <v>4327</v>
      </c>
      <c r="K470">
        <v>33800000</v>
      </c>
      <c r="L470">
        <v>36200000</v>
      </c>
      <c r="M470">
        <v>33</v>
      </c>
      <c r="N470" t="s">
        <v>4863</v>
      </c>
      <c r="O470">
        <v>78.3</v>
      </c>
      <c r="P470" t="s">
        <v>7254</v>
      </c>
    </row>
    <row r="471" spans="1:16" x14ac:dyDescent="0.3">
      <c r="A471" t="s">
        <v>4172</v>
      </c>
      <c r="B471">
        <v>2025</v>
      </c>
      <c r="C471" t="s">
        <v>163</v>
      </c>
      <c r="D471">
        <v>7</v>
      </c>
      <c r="E471" t="s">
        <v>4277</v>
      </c>
      <c r="F471" t="s">
        <v>4172</v>
      </c>
      <c r="G471">
        <v>10200</v>
      </c>
      <c r="H471" t="s">
        <v>4180</v>
      </c>
      <c r="I471">
        <v>17500000</v>
      </c>
      <c r="J471" t="s">
        <v>4327</v>
      </c>
      <c r="K471">
        <v>16900000</v>
      </c>
      <c r="L471">
        <v>18200000</v>
      </c>
      <c r="M471">
        <v>4</v>
      </c>
      <c r="N471" t="s">
        <v>4248</v>
      </c>
      <c r="O471">
        <v>89</v>
      </c>
      <c r="P471" t="s">
        <v>7284</v>
      </c>
    </row>
    <row r="472" spans="1:16" x14ac:dyDescent="0.3">
      <c r="A472" t="s">
        <v>4172</v>
      </c>
      <c r="B472">
        <v>2025</v>
      </c>
      <c r="C472" t="s">
        <v>163</v>
      </c>
      <c r="D472">
        <v>7</v>
      </c>
      <c r="E472" t="s">
        <v>4277</v>
      </c>
      <c r="F472" t="s">
        <v>4172</v>
      </c>
      <c r="G472">
        <v>10200</v>
      </c>
      <c r="H472" t="s">
        <v>4180</v>
      </c>
      <c r="I472">
        <v>17500000</v>
      </c>
      <c r="J472" t="s">
        <v>4327</v>
      </c>
      <c r="K472">
        <v>16900000</v>
      </c>
      <c r="L472">
        <v>18200000</v>
      </c>
      <c r="M472">
        <v>4</v>
      </c>
      <c r="N472" t="s">
        <v>4248</v>
      </c>
      <c r="O472">
        <v>89</v>
      </c>
      <c r="P472" t="s">
        <v>7299</v>
      </c>
    </row>
    <row r="473" spans="1:16" x14ac:dyDescent="0.3">
      <c r="A473" t="s">
        <v>4172</v>
      </c>
      <c r="B473">
        <v>2026</v>
      </c>
      <c r="C473" t="s">
        <v>41</v>
      </c>
      <c r="D473" t="s">
        <v>4722</v>
      </c>
      <c r="E473" t="s">
        <v>4424</v>
      </c>
      <c r="F473" t="s">
        <v>4172</v>
      </c>
      <c r="G473">
        <v>1715</v>
      </c>
      <c r="H473" t="s">
        <v>4180</v>
      </c>
      <c r="I473">
        <v>8200000</v>
      </c>
      <c r="J473" t="s">
        <v>4327</v>
      </c>
      <c r="K473">
        <v>7910000</v>
      </c>
      <c r="L473">
        <v>8500000</v>
      </c>
      <c r="M473" t="s">
        <v>4175</v>
      </c>
      <c r="N473" t="s">
        <v>4627</v>
      </c>
      <c r="O473">
        <v>93.3</v>
      </c>
      <c r="P473" t="s">
        <v>7244</v>
      </c>
    </row>
    <row r="474" spans="1:16" x14ac:dyDescent="0.3">
      <c r="A474" t="s">
        <v>4172</v>
      </c>
      <c r="B474">
        <v>2026</v>
      </c>
      <c r="C474" t="s">
        <v>62</v>
      </c>
      <c r="D474" t="s">
        <v>4250</v>
      </c>
      <c r="E474" t="s">
        <v>7245</v>
      </c>
      <c r="F474" t="s">
        <v>4172</v>
      </c>
      <c r="G474" t="s">
        <v>4172</v>
      </c>
      <c r="H474" t="s">
        <v>4180</v>
      </c>
      <c r="I474">
        <v>25600000</v>
      </c>
      <c r="J474" t="s">
        <v>4327</v>
      </c>
      <c r="K474">
        <v>24700000</v>
      </c>
      <c r="L474">
        <v>26500000</v>
      </c>
      <c r="M474" t="s">
        <v>4175</v>
      </c>
      <c r="N474" t="s">
        <v>4272</v>
      </c>
      <c r="O474">
        <v>89.7</v>
      </c>
      <c r="P474" t="s">
        <v>7246</v>
      </c>
    </row>
    <row r="475" spans="1:16" x14ac:dyDescent="0.3">
      <c r="A475" t="s">
        <v>4172</v>
      </c>
      <c r="B475">
        <v>2026</v>
      </c>
      <c r="C475" t="s">
        <v>62</v>
      </c>
      <c r="D475" t="s">
        <v>4250</v>
      </c>
      <c r="E475" t="s">
        <v>7245</v>
      </c>
      <c r="F475" t="s">
        <v>4172</v>
      </c>
      <c r="G475" t="s">
        <v>4172</v>
      </c>
      <c r="H475" t="s">
        <v>4180</v>
      </c>
      <c r="I475">
        <v>25600000</v>
      </c>
      <c r="J475" t="s">
        <v>4327</v>
      </c>
      <c r="K475">
        <v>24700000</v>
      </c>
      <c r="L475">
        <v>26500000</v>
      </c>
      <c r="M475" t="s">
        <v>4175</v>
      </c>
      <c r="N475" t="s">
        <v>4272</v>
      </c>
      <c r="O475">
        <v>89.7</v>
      </c>
      <c r="P475" t="s">
        <v>7249</v>
      </c>
    </row>
    <row r="476" spans="1:16" x14ac:dyDescent="0.3">
      <c r="A476" t="s">
        <v>5028</v>
      </c>
      <c r="B476">
        <v>2020</v>
      </c>
      <c r="C476" t="s">
        <v>24</v>
      </c>
      <c r="D476" t="s">
        <v>4393</v>
      </c>
      <c r="E476" t="s">
        <v>5029</v>
      </c>
      <c r="F476" t="s">
        <v>60</v>
      </c>
      <c r="G476">
        <v>67000</v>
      </c>
      <c r="H476" t="s">
        <v>4180</v>
      </c>
      <c r="I476">
        <v>10100000</v>
      </c>
      <c r="J476" t="s">
        <v>4327</v>
      </c>
      <c r="K476">
        <v>9400000</v>
      </c>
      <c r="L476">
        <v>10800000</v>
      </c>
      <c r="M476">
        <v>4</v>
      </c>
      <c r="N476" t="s">
        <v>4248</v>
      </c>
      <c r="O476">
        <v>80.5</v>
      </c>
      <c r="P476" t="s">
        <v>7290</v>
      </c>
    </row>
    <row r="477" spans="1:16" x14ac:dyDescent="0.3">
      <c r="A477" t="s">
        <v>5043</v>
      </c>
      <c r="B477">
        <v>2020</v>
      </c>
      <c r="C477" t="s">
        <v>154</v>
      </c>
      <c r="D477" t="s">
        <v>4483</v>
      </c>
      <c r="E477" t="s">
        <v>5044</v>
      </c>
      <c r="F477" t="s">
        <v>143</v>
      </c>
      <c r="G477">
        <v>37000</v>
      </c>
      <c r="H477" t="s">
        <v>4180</v>
      </c>
      <c r="I477">
        <v>11000000</v>
      </c>
      <c r="J477" t="s">
        <v>4327</v>
      </c>
      <c r="K477">
        <v>10600000</v>
      </c>
      <c r="L477">
        <v>11400000</v>
      </c>
      <c r="M477">
        <v>11</v>
      </c>
      <c r="N477" t="s">
        <v>4260</v>
      </c>
      <c r="O477">
        <v>88.1</v>
      </c>
      <c r="P477" t="s">
        <v>7297</v>
      </c>
    </row>
    <row r="478" spans="1:16" x14ac:dyDescent="0.3">
      <c r="A478" t="s">
        <v>4915</v>
      </c>
      <c r="B478">
        <v>2021</v>
      </c>
      <c r="C478" t="s">
        <v>4091</v>
      </c>
      <c r="D478" t="s">
        <v>4916</v>
      </c>
      <c r="E478" t="s">
        <v>4917</v>
      </c>
      <c r="F478" t="s">
        <v>60</v>
      </c>
      <c r="G478">
        <v>87000</v>
      </c>
      <c r="H478" t="s">
        <v>4180</v>
      </c>
      <c r="I478">
        <v>6970000</v>
      </c>
      <c r="J478" t="s">
        <v>4327</v>
      </c>
      <c r="K478">
        <v>6590000</v>
      </c>
      <c r="L478">
        <v>7350000</v>
      </c>
      <c r="M478" t="s">
        <v>4175</v>
      </c>
      <c r="N478" t="s">
        <v>4245</v>
      </c>
      <c r="O478">
        <v>90.6</v>
      </c>
      <c r="P478" t="s">
        <v>4918</v>
      </c>
    </row>
    <row r="479" spans="1:16" x14ac:dyDescent="0.3">
      <c r="A479" t="s">
        <v>4895</v>
      </c>
      <c r="B479">
        <v>2021</v>
      </c>
      <c r="C479" t="s">
        <v>4896</v>
      </c>
      <c r="D479" t="s">
        <v>4897</v>
      </c>
      <c r="E479" t="s">
        <v>4898</v>
      </c>
      <c r="F479" t="s">
        <v>43</v>
      </c>
      <c r="G479">
        <v>63000</v>
      </c>
      <c r="H479" t="s">
        <v>4180</v>
      </c>
      <c r="I479">
        <v>10000000</v>
      </c>
      <c r="J479" t="s">
        <v>4327</v>
      </c>
      <c r="K479">
        <v>9600000</v>
      </c>
      <c r="L479">
        <v>10500000</v>
      </c>
      <c r="M479">
        <v>5</v>
      </c>
      <c r="N479" t="s">
        <v>4245</v>
      </c>
      <c r="O479">
        <v>76.400000000000006</v>
      </c>
      <c r="P479" t="s">
        <v>4899</v>
      </c>
    </row>
    <row r="480" spans="1:16" x14ac:dyDescent="0.3">
      <c r="A480" t="s">
        <v>1519</v>
      </c>
      <c r="B480">
        <v>2021</v>
      </c>
      <c r="C480" t="s">
        <v>4216</v>
      </c>
      <c r="D480" t="s">
        <v>5050</v>
      </c>
      <c r="E480" t="s">
        <v>5051</v>
      </c>
      <c r="F480" t="s">
        <v>143</v>
      </c>
      <c r="G480">
        <v>108000</v>
      </c>
      <c r="H480" t="s">
        <v>4180</v>
      </c>
      <c r="I480">
        <v>12400000</v>
      </c>
      <c r="J480" t="s">
        <v>4327</v>
      </c>
      <c r="K480">
        <v>11900000</v>
      </c>
      <c r="L480">
        <v>12800000</v>
      </c>
      <c r="M480">
        <v>2</v>
      </c>
      <c r="N480" t="s">
        <v>4439</v>
      </c>
      <c r="O480">
        <v>75.2</v>
      </c>
      <c r="P480" t="s">
        <v>7302</v>
      </c>
    </row>
    <row r="481" spans="1:16" x14ac:dyDescent="0.3">
      <c r="A481" t="s">
        <v>1791</v>
      </c>
      <c r="B481">
        <v>2021</v>
      </c>
      <c r="C481" t="s">
        <v>4184</v>
      </c>
      <c r="D481" t="s">
        <v>4952</v>
      </c>
      <c r="E481" t="s">
        <v>4953</v>
      </c>
      <c r="F481" t="s">
        <v>60</v>
      </c>
      <c r="G481">
        <v>80000</v>
      </c>
      <c r="H481" t="s">
        <v>4180</v>
      </c>
      <c r="I481">
        <v>12800000</v>
      </c>
      <c r="J481" t="s">
        <v>4327</v>
      </c>
      <c r="K481">
        <v>12300000</v>
      </c>
      <c r="L481">
        <v>13300000</v>
      </c>
      <c r="M481">
        <v>23</v>
      </c>
      <c r="N481" t="s">
        <v>4388</v>
      </c>
      <c r="O481">
        <v>79.599999999999994</v>
      </c>
      <c r="P481" t="s">
        <v>4954</v>
      </c>
    </row>
    <row r="482" spans="1:16" x14ac:dyDescent="0.3">
      <c r="A482" t="s">
        <v>4993</v>
      </c>
      <c r="B482">
        <v>2021</v>
      </c>
      <c r="C482" t="s">
        <v>131</v>
      </c>
      <c r="D482" t="s">
        <v>4994</v>
      </c>
      <c r="E482" t="s">
        <v>4995</v>
      </c>
      <c r="F482" t="s">
        <v>43</v>
      </c>
      <c r="G482">
        <v>82000</v>
      </c>
      <c r="H482" t="s">
        <v>4180</v>
      </c>
      <c r="I482">
        <v>18100000</v>
      </c>
      <c r="J482" t="s">
        <v>4327</v>
      </c>
      <c r="K482">
        <v>17500000</v>
      </c>
      <c r="L482">
        <v>18800000</v>
      </c>
      <c r="M482">
        <v>9</v>
      </c>
      <c r="N482" t="s">
        <v>4388</v>
      </c>
      <c r="O482">
        <v>88.3</v>
      </c>
      <c r="P482" t="s">
        <v>7279</v>
      </c>
    </row>
    <row r="483" spans="1:16" x14ac:dyDescent="0.3">
      <c r="A483" t="s">
        <v>4977</v>
      </c>
      <c r="B483">
        <v>2021</v>
      </c>
      <c r="C483" t="s">
        <v>24</v>
      </c>
      <c r="D483" t="s">
        <v>4449</v>
      </c>
      <c r="E483" t="s">
        <v>4450</v>
      </c>
      <c r="F483" t="s">
        <v>60</v>
      </c>
      <c r="G483">
        <v>46400</v>
      </c>
      <c r="H483" t="s">
        <v>4180</v>
      </c>
      <c r="I483">
        <v>32800000</v>
      </c>
      <c r="J483" t="s">
        <v>4327</v>
      </c>
      <c r="K483">
        <v>31600000</v>
      </c>
      <c r="L483">
        <v>33900000</v>
      </c>
      <c r="M483">
        <v>6</v>
      </c>
      <c r="N483" t="s">
        <v>4342</v>
      </c>
      <c r="O483">
        <v>86.4</v>
      </c>
      <c r="P483" t="s">
        <v>7266</v>
      </c>
    </row>
    <row r="484" spans="1:16" x14ac:dyDescent="0.3">
      <c r="A484" t="s">
        <v>4890</v>
      </c>
      <c r="B484">
        <v>2021</v>
      </c>
      <c r="C484" t="s">
        <v>188</v>
      </c>
      <c r="D484" t="s">
        <v>4614</v>
      </c>
      <c r="E484" t="s">
        <v>4615</v>
      </c>
      <c r="F484" t="s">
        <v>43</v>
      </c>
      <c r="G484">
        <v>69989</v>
      </c>
      <c r="H484" t="s">
        <v>4180</v>
      </c>
      <c r="I484">
        <v>7970000</v>
      </c>
      <c r="J484" t="s">
        <v>4327</v>
      </c>
      <c r="K484">
        <v>7680000</v>
      </c>
      <c r="L484">
        <v>8300000</v>
      </c>
      <c r="M484">
        <v>5</v>
      </c>
      <c r="N484" t="s">
        <v>4192</v>
      </c>
      <c r="O484">
        <v>84.9</v>
      </c>
      <c r="P484" t="s">
        <v>4891</v>
      </c>
    </row>
    <row r="485" spans="1:16" x14ac:dyDescent="0.3">
      <c r="A485" t="s">
        <v>5008</v>
      </c>
      <c r="B485">
        <v>2021</v>
      </c>
      <c r="C485" t="s">
        <v>89</v>
      </c>
      <c r="D485" t="s">
        <v>4380</v>
      </c>
      <c r="E485" t="s">
        <v>5009</v>
      </c>
      <c r="F485" t="s">
        <v>43</v>
      </c>
      <c r="G485">
        <v>46000</v>
      </c>
      <c r="H485" t="s">
        <v>4180</v>
      </c>
      <c r="I485">
        <v>7150000</v>
      </c>
      <c r="J485" t="s">
        <v>4327</v>
      </c>
      <c r="K485">
        <v>6910000</v>
      </c>
      <c r="L485">
        <v>7400000</v>
      </c>
      <c r="M485">
        <v>58</v>
      </c>
      <c r="N485" t="s">
        <v>4382</v>
      </c>
      <c r="O485">
        <v>91.8</v>
      </c>
      <c r="P485" t="s">
        <v>5010</v>
      </c>
    </row>
    <row r="486" spans="1:16" x14ac:dyDescent="0.3">
      <c r="A486" t="s">
        <v>4883</v>
      </c>
      <c r="B486">
        <v>2021</v>
      </c>
      <c r="C486" t="s">
        <v>89</v>
      </c>
      <c r="D486" t="s">
        <v>4380</v>
      </c>
      <c r="E486" t="s">
        <v>4381</v>
      </c>
      <c r="F486" t="s">
        <v>60</v>
      </c>
      <c r="G486">
        <v>94000</v>
      </c>
      <c r="H486" t="s">
        <v>4180</v>
      </c>
      <c r="I486">
        <v>7080000</v>
      </c>
      <c r="J486" t="s">
        <v>4327</v>
      </c>
      <c r="K486">
        <v>6820000</v>
      </c>
      <c r="L486">
        <v>7340000</v>
      </c>
      <c r="M486">
        <v>32</v>
      </c>
      <c r="N486" t="s">
        <v>4245</v>
      </c>
      <c r="O486">
        <v>79.599999999999994</v>
      </c>
      <c r="P486" t="s">
        <v>4884</v>
      </c>
    </row>
    <row r="487" spans="1:16" x14ac:dyDescent="0.3">
      <c r="A487" t="s">
        <v>4980</v>
      </c>
      <c r="B487">
        <v>2021</v>
      </c>
      <c r="C487" t="s">
        <v>62</v>
      </c>
      <c r="D487" t="s">
        <v>4446</v>
      </c>
      <c r="E487" t="s">
        <v>4981</v>
      </c>
      <c r="F487" t="s">
        <v>143</v>
      </c>
      <c r="G487">
        <v>94691</v>
      </c>
      <c r="H487" t="s">
        <v>4180</v>
      </c>
      <c r="I487">
        <v>11600000</v>
      </c>
      <c r="J487" t="s">
        <v>4327</v>
      </c>
      <c r="K487">
        <v>11200000</v>
      </c>
      <c r="L487">
        <v>12100000</v>
      </c>
      <c r="M487">
        <v>31</v>
      </c>
      <c r="N487" t="s">
        <v>4187</v>
      </c>
      <c r="O487">
        <v>69.099999999999994</v>
      </c>
      <c r="P487" t="s">
        <v>7269</v>
      </c>
    </row>
    <row r="488" spans="1:16" x14ac:dyDescent="0.3">
      <c r="A488" t="s">
        <v>4980</v>
      </c>
      <c r="B488">
        <v>2021</v>
      </c>
      <c r="C488" t="s">
        <v>62</v>
      </c>
      <c r="D488" t="s">
        <v>4446</v>
      </c>
      <c r="E488" t="s">
        <v>4981</v>
      </c>
      <c r="F488" t="s">
        <v>143</v>
      </c>
      <c r="G488">
        <v>94691</v>
      </c>
      <c r="H488" t="s">
        <v>4180</v>
      </c>
      <c r="I488">
        <v>11600000</v>
      </c>
      <c r="J488" t="s">
        <v>4327</v>
      </c>
      <c r="K488">
        <v>11200000</v>
      </c>
      <c r="L488">
        <v>12100000</v>
      </c>
      <c r="M488">
        <v>31</v>
      </c>
      <c r="N488" t="s">
        <v>4187</v>
      </c>
      <c r="O488">
        <v>69.099999999999994</v>
      </c>
      <c r="P488" t="s">
        <v>7270</v>
      </c>
    </row>
    <row r="489" spans="1:16" x14ac:dyDescent="0.3">
      <c r="A489" t="s">
        <v>5021</v>
      </c>
      <c r="B489">
        <v>2021</v>
      </c>
      <c r="C489" t="s">
        <v>36</v>
      </c>
      <c r="D489" t="s">
        <v>4775</v>
      </c>
      <c r="E489" t="s">
        <v>5022</v>
      </c>
      <c r="F489" t="s">
        <v>161</v>
      </c>
      <c r="G489">
        <v>42584</v>
      </c>
      <c r="H489" t="s">
        <v>4180</v>
      </c>
      <c r="I489">
        <v>12300000</v>
      </c>
      <c r="J489" t="s">
        <v>4327</v>
      </c>
      <c r="K489">
        <v>11900000</v>
      </c>
      <c r="L489">
        <v>12700000</v>
      </c>
      <c r="M489">
        <v>19</v>
      </c>
      <c r="N489" t="s">
        <v>4248</v>
      </c>
      <c r="O489">
        <v>76.900000000000006</v>
      </c>
      <c r="P489" t="s">
        <v>7286</v>
      </c>
    </row>
    <row r="490" spans="1:16" x14ac:dyDescent="0.3">
      <c r="A490" t="s">
        <v>5040</v>
      </c>
      <c r="B490">
        <v>2021</v>
      </c>
      <c r="C490" t="s">
        <v>131</v>
      </c>
      <c r="D490" t="s">
        <v>5041</v>
      </c>
      <c r="E490" t="s">
        <v>5042</v>
      </c>
      <c r="F490" t="s">
        <v>161</v>
      </c>
      <c r="G490">
        <v>64000</v>
      </c>
      <c r="H490" t="s">
        <v>4180</v>
      </c>
      <c r="I490">
        <v>20700000</v>
      </c>
      <c r="J490" t="s">
        <v>4327</v>
      </c>
      <c r="K490">
        <v>19300000</v>
      </c>
      <c r="L490">
        <v>22100000</v>
      </c>
      <c r="M490">
        <v>5</v>
      </c>
      <c r="N490" t="s">
        <v>4260</v>
      </c>
      <c r="O490">
        <v>86.3</v>
      </c>
      <c r="P490" t="s">
        <v>7296</v>
      </c>
    </row>
    <row r="491" spans="1:16" x14ac:dyDescent="0.3">
      <c r="A491" t="s">
        <v>4969</v>
      </c>
      <c r="B491">
        <v>2022</v>
      </c>
      <c r="C491" t="s">
        <v>4031</v>
      </c>
      <c r="D491" t="s">
        <v>4970</v>
      </c>
      <c r="E491" t="s">
        <v>4971</v>
      </c>
      <c r="F491" t="s">
        <v>94</v>
      </c>
      <c r="G491">
        <v>45000</v>
      </c>
      <c r="H491" t="s">
        <v>4180</v>
      </c>
      <c r="I491">
        <v>14500000</v>
      </c>
      <c r="J491" t="s">
        <v>4327</v>
      </c>
      <c r="K491">
        <v>14000000</v>
      </c>
      <c r="L491">
        <v>15000000</v>
      </c>
      <c r="M491">
        <v>10</v>
      </c>
      <c r="N491" t="s">
        <v>4219</v>
      </c>
      <c r="O491">
        <v>70.8</v>
      </c>
      <c r="P491" t="s">
        <v>7262</v>
      </c>
    </row>
    <row r="492" spans="1:16" x14ac:dyDescent="0.3">
      <c r="A492" t="s">
        <v>5001</v>
      </c>
      <c r="B492">
        <v>2022</v>
      </c>
      <c r="C492" t="s">
        <v>250</v>
      </c>
      <c r="D492">
        <v>6</v>
      </c>
      <c r="E492" t="s">
        <v>5002</v>
      </c>
      <c r="F492" t="s">
        <v>43</v>
      </c>
      <c r="G492">
        <v>76000</v>
      </c>
      <c r="H492" t="s">
        <v>4180</v>
      </c>
      <c r="I492">
        <v>14800000</v>
      </c>
      <c r="J492" t="s">
        <v>4327</v>
      </c>
      <c r="K492">
        <v>14300000</v>
      </c>
      <c r="L492">
        <v>15400000</v>
      </c>
      <c r="M492">
        <v>4</v>
      </c>
      <c r="N492" t="s">
        <v>4245</v>
      </c>
      <c r="O492">
        <v>78.8</v>
      </c>
      <c r="P492" t="s">
        <v>5003</v>
      </c>
    </row>
    <row r="493" spans="1:16" x14ac:dyDescent="0.3">
      <c r="A493" t="s">
        <v>5031</v>
      </c>
      <c r="B493">
        <v>2022</v>
      </c>
      <c r="C493" t="s">
        <v>41</v>
      </c>
      <c r="D493" t="s">
        <v>5032</v>
      </c>
      <c r="E493" t="s">
        <v>5033</v>
      </c>
      <c r="F493" t="s">
        <v>4172</v>
      </c>
      <c r="G493">
        <v>84000</v>
      </c>
      <c r="H493" t="s">
        <v>4180</v>
      </c>
      <c r="I493">
        <v>11700000</v>
      </c>
      <c r="J493" t="s">
        <v>4327</v>
      </c>
      <c r="K493">
        <v>10800000</v>
      </c>
      <c r="L493">
        <v>12600000</v>
      </c>
      <c r="M493">
        <v>2</v>
      </c>
      <c r="N493" t="s">
        <v>4257</v>
      </c>
      <c r="O493">
        <v>67.599999999999994</v>
      </c>
      <c r="P493" t="s">
        <v>7292</v>
      </c>
    </row>
    <row r="494" spans="1:16" x14ac:dyDescent="0.3">
      <c r="A494" t="s">
        <v>271</v>
      </c>
      <c r="B494">
        <v>2022</v>
      </c>
      <c r="C494" t="s">
        <v>4184</v>
      </c>
      <c r="D494" t="s">
        <v>4492</v>
      </c>
      <c r="E494" t="s">
        <v>4493</v>
      </c>
      <c r="F494" t="s">
        <v>143</v>
      </c>
      <c r="G494">
        <v>60500</v>
      </c>
      <c r="H494" t="s">
        <v>4180</v>
      </c>
      <c r="I494">
        <v>12800000</v>
      </c>
      <c r="J494" t="s">
        <v>4327</v>
      </c>
      <c r="K494">
        <v>12400000</v>
      </c>
      <c r="L494">
        <v>13300000</v>
      </c>
      <c r="M494">
        <v>9</v>
      </c>
      <c r="N494" t="s">
        <v>4248</v>
      </c>
      <c r="O494">
        <v>75.3</v>
      </c>
      <c r="P494" t="s">
        <v>4871</v>
      </c>
    </row>
    <row r="495" spans="1:16" x14ac:dyDescent="0.3">
      <c r="A495" t="s">
        <v>4072</v>
      </c>
      <c r="B495">
        <v>2022</v>
      </c>
      <c r="C495" t="s">
        <v>4641</v>
      </c>
      <c r="D495" t="s">
        <v>4663</v>
      </c>
      <c r="E495" t="s">
        <v>4664</v>
      </c>
      <c r="F495" t="s">
        <v>43</v>
      </c>
      <c r="G495">
        <v>9000</v>
      </c>
      <c r="H495" t="s">
        <v>4180</v>
      </c>
      <c r="I495">
        <v>5490000</v>
      </c>
      <c r="J495" t="s">
        <v>4327</v>
      </c>
      <c r="K495">
        <v>5300000</v>
      </c>
      <c r="L495">
        <v>5670000</v>
      </c>
      <c r="M495">
        <v>2</v>
      </c>
      <c r="N495" t="s">
        <v>4245</v>
      </c>
      <c r="O495">
        <v>83.3</v>
      </c>
      <c r="P495" t="s">
        <v>7303</v>
      </c>
    </row>
    <row r="496" spans="1:16" x14ac:dyDescent="0.3">
      <c r="A496" t="s">
        <v>4959</v>
      </c>
      <c r="B496">
        <v>2022</v>
      </c>
      <c r="C496" t="s">
        <v>24</v>
      </c>
      <c r="D496" t="s">
        <v>4190</v>
      </c>
      <c r="E496" t="s">
        <v>4960</v>
      </c>
      <c r="F496" t="s">
        <v>4539</v>
      </c>
      <c r="G496">
        <v>35400</v>
      </c>
      <c r="H496" t="s">
        <v>4180</v>
      </c>
      <c r="I496">
        <v>13400000</v>
      </c>
      <c r="J496" t="s">
        <v>4327</v>
      </c>
      <c r="K496">
        <v>13000000</v>
      </c>
      <c r="L496">
        <v>13900000</v>
      </c>
      <c r="M496">
        <v>18</v>
      </c>
      <c r="N496" t="s">
        <v>4192</v>
      </c>
      <c r="O496">
        <v>49.7</v>
      </c>
      <c r="P496" t="s">
        <v>7258</v>
      </c>
    </row>
    <row r="497" spans="1:16" x14ac:dyDescent="0.3">
      <c r="A497" t="s">
        <v>4909</v>
      </c>
      <c r="B497">
        <v>2022</v>
      </c>
      <c r="C497" t="s">
        <v>92</v>
      </c>
      <c r="D497" t="s">
        <v>4910</v>
      </c>
      <c r="E497" t="s">
        <v>4911</v>
      </c>
      <c r="F497" t="s">
        <v>173</v>
      </c>
      <c r="G497">
        <v>45000</v>
      </c>
      <c r="H497" t="s">
        <v>4173</v>
      </c>
      <c r="I497">
        <v>7730000</v>
      </c>
      <c r="J497" t="s">
        <v>4327</v>
      </c>
      <c r="K497">
        <v>7440000</v>
      </c>
      <c r="L497">
        <v>8000000</v>
      </c>
      <c r="M497">
        <v>10</v>
      </c>
      <c r="N497" t="s">
        <v>4425</v>
      </c>
      <c r="O497">
        <v>74.8</v>
      </c>
      <c r="P497" t="s">
        <v>4912</v>
      </c>
    </row>
    <row r="498" spans="1:16" x14ac:dyDescent="0.3">
      <c r="A498" t="s">
        <v>4900</v>
      </c>
      <c r="B498">
        <v>2023</v>
      </c>
      <c r="C498" t="s">
        <v>166</v>
      </c>
      <c r="D498" t="s">
        <v>4515</v>
      </c>
      <c r="E498" t="s">
        <v>4901</v>
      </c>
      <c r="F498" t="s">
        <v>143</v>
      </c>
      <c r="G498">
        <v>80000</v>
      </c>
      <c r="H498" t="s">
        <v>4180</v>
      </c>
      <c r="I498">
        <v>16100000</v>
      </c>
      <c r="J498" t="s">
        <v>4327</v>
      </c>
      <c r="K498">
        <v>15500000</v>
      </c>
      <c r="L498">
        <v>16700000</v>
      </c>
      <c r="M498">
        <v>38</v>
      </c>
      <c r="N498" t="s">
        <v>4290</v>
      </c>
      <c r="O498">
        <v>89.5</v>
      </c>
      <c r="P498" t="s">
        <v>4902</v>
      </c>
    </row>
    <row r="499" spans="1:16" x14ac:dyDescent="0.3">
      <c r="A499" t="s">
        <v>4069</v>
      </c>
      <c r="B499">
        <v>2022</v>
      </c>
      <c r="C499" t="s">
        <v>182</v>
      </c>
      <c r="D499" t="s">
        <v>4518</v>
      </c>
      <c r="E499" t="s">
        <v>5049</v>
      </c>
      <c r="F499" t="s">
        <v>173</v>
      </c>
      <c r="G499">
        <v>35598</v>
      </c>
      <c r="H499" t="s">
        <v>4180</v>
      </c>
      <c r="I499">
        <v>14300000</v>
      </c>
      <c r="J499" t="s">
        <v>4327</v>
      </c>
      <c r="K499">
        <v>13400000</v>
      </c>
      <c r="L499">
        <v>15200000</v>
      </c>
      <c r="M499">
        <v>2</v>
      </c>
      <c r="N499" t="s">
        <v>4272</v>
      </c>
      <c r="O499">
        <v>69.8</v>
      </c>
      <c r="P499" t="s">
        <v>7301</v>
      </c>
    </row>
    <row r="500" spans="1:16" x14ac:dyDescent="0.3">
      <c r="A500" t="s">
        <v>4945</v>
      </c>
      <c r="B500">
        <v>2022</v>
      </c>
      <c r="C500" t="s">
        <v>92</v>
      </c>
      <c r="D500" t="s">
        <v>4946</v>
      </c>
      <c r="E500" t="s">
        <v>4947</v>
      </c>
      <c r="F500" t="s">
        <v>143</v>
      </c>
      <c r="G500">
        <v>48597</v>
      </c>
      <c r="H500" t="s">
        <v>4180</v>
      </c>
      <c r="I500">
        <v>12400000</v>
      </c>
      <c r="J500" t="s">
        <v>4327</v>
      </c>
      <c r="K500">
        <v>12000000</v>
      </c>
      <c r="L500">
        <v>12900000</v>
      </c>
      <c r="M500">
        <v>22</v>
      </c>
      <c r="N500" t="s">
        <v>4219</v>
      </c>
      <c r="O500">
        <v>77.5</v>
      </c>
      <c r="P500" t="s">
        <v>4948</v>
      </c>
    </row>
    <row r="501" spans="1:16" x14ac:dyDescent="0.3">
      <c r="A501" t="s">
        <v>5026</v>
      </c>
      <c r="B501">
        <v>2022</v>
      </c>
      <c r="C501" t="s">
        <v>108</v>
      </c>
      <c r="D501" t="s">
        <v>4477</v>
      </c>
      <c r="E501" t="s">
        <v>5027</v>
      </c>
      <c r="F501" t="s">
        <v>143</v>
      </c>
      <c r="G501">
        <v>42500</v>
      </c>
      <c r="H501" t="s">
        <v>4180</v>
      </c>
      <c r="I501">
        <v>10100000</v>
      </c>
      <c r="J501" t="s">
        <v>4327</v>
      </c>
      <c r="K501">
        <v>9700000</v>
      </c>
      <c r="L501">
        <v>10500000</v>
      </c>
      <c r="M501">
        <v>24</v>
      </c>
      <c r="N501" t="s">
        <v>4382</v>
      </c>
      <c r="O501">
        <v>78.400000000000006</v>
      </c>
      <c r="P501" t="s">
        <v>7288</v>
      </c>
    </row>
    <row r="502" spans="1:16" x14ac:dyDescent="0.3">
      <c r="A502" t="s">
        <v>4067</v>
      </c>
      <c r="B502">
        <v>2023</v>
      </c>
      <c r="C502" t="s">
        <v>24</v>
      </c>
      <c r="D502" t="s">
        <v>4919</v>
      </c>
      <c r="E502" t="s">
        <v>4920</v>
      </c>
      <c r="F502" t="s">
        <v>43</v>
      </c>
      <c r="G502">
        <v>45000</v>
      </c>
      <c r="H502" t="s">
        <v>4180</v>
      </c>
      <c r="I502">
        <v>22100000</v>
      </c>
      <c r="J502" t="s">
        <v>4327</v>
      </c>
      <c r="K502">
        <v>21300000</v>
      </c>
      <c r="L502">
        <v>22900000</v>
      </c>
      <c r="M502">
        <v>5</v>
      </c>
      <c r="N502" t="s">
        <v>4192</v>
      </c>
      <c r="O502">
        <v>57</v>
      </c>
      <c r="P502" t="s">
        <v>4921</v>
      </c>
    </row>
    <row r="503" spans="1:16" x14ac:dyDescent="0.3">
      <c r="A503" t="s">
        <v>5004</v>
      </c>
      <c r="B503">
        <v>2022</v>
      </c>
      <c r="C503" t="s">
        <v>166</v>
      </c>
      <c r="D503" t="s">
        <v>5005</v>
      </c>
      <c r="E503" t="s">
        <v>5006</v>
      </c>
      <c r="F503" t="s">
        <v>60</v>
      </c>
      <c r="G503">
        <v>119000</v>
      </c>
      <c r="H503" t="s">
        <v>4180</v>
      </c>
      <c r="I503">
        <v>17300000</v>
      </c>
      <c r="J503" t="s">
        <v>4327</v>
      </c>
      <c r="K503">
        <v>16700000</v>
      </c>
      <c r="L503">
        <v>18000000</v>
      </c>
      <c r="M503">
        <v>40</v>
      </c>
      <c r="N503" t="s">
        <v>4388</v>
      </c>
      <c r="O503">
        <v>90.2</v>
      </c>
      <c r="P503" t="s">
        <v>7282</v>
      </c>
    </row>
    <row r="504" spans="1:16" x14ac:dyDescent="0.3">
      <c r="A504" t="s">
        <v>4998</v>
      </c>
      <c r="B504">
        <v>2022</v>
      </c>
      <c r="C504" t="s">
        <v>24</v>
      </c>
      <c r="D504" t="s">
        <v>4999</v>
      </c>
      <c r="E504" t="s">
        <v>5000</v>
      </c>
      <c r="F504" t="s">
        <v>173</v>
      </c>
      <c r="G504">
        <v>72260</v>
      </c>
      <c r="H504" t="s">
        <v>4180</v>
      </c>
      <c r="I504">
        <v>20900000</v>
      </c>
      <c r="J504" t="s">
        <v>4327</v>
      </c>
      <c r="K504">
        <v>20000000</v>
      </c>
      <c r="L504">
        <v>21900000</v>
      </c>
      <c r="M504">
        <v>9</v>
      </c>
      <c r="N504" t="s">
        <v>4187</v>
      </c>
      <c r="O504">
        <v>67</v>
      </c>
      <c r="P504" t="s">
        <v>7281</v>
      </c>
    </row>
    <row r="505" spans="1:16" x14ac:dyDescent="0.3">
      <c r="A505" t="s">
        <v>4958</v>
      </c>
      <c r="B505">
        <v>2022</v>
      </c>
      <c r="C505" t="s">
        <v>24</v>
      </c>
      <c r="D505" t="s">
        <v>4919</v>
      </c>
      <c r="E505" t="s">
        <v>4920</v>
      </c>
      <c r="F505" t="s">
        <v>143</v>
      </c>
      <c r="G505">
        <v>36000</v>
      </c>
      <c r="H505" t="s">
        <v>4180</v>
      </c>
      <c r="I505">
        <v>20800000</v>
      </c>
      <c r="J505" t="s">
        <v>4327</v>
      </c>
      <c r="K505">
        <v>20000000</v>
      </c>
      <c r="L505">
        <v>21500000</v>
      </c>
      <c r="M505">
        <v>5</v>
      </c>
      <c r="N505" t="s">
        <v>4290</v>
      </c>
      <c r="O505">
        <v>59.7</v>
      </c>
      <c r="P505" t="s">
        <v>7257</v>
      </c>
    </row>
    <row r="506" spans="1:16" x14ac:dyDescent="0.3">
      <c r="A506" t="s">
        <v>4875</v>
      </c>
      <c r="B506">
        <v>2023</v>
      </c>
      <c r="C506" t="s">
        <v>41</v>
      </c>
      <c r="D506" t="s">
        <v>4876</v>
      </c>
      <c r="E506" t="s">
        <v>4877</v>
      </c>
      <c r="F506" t="s">
        <v>43</v>
      </c>
      <c r="G506">
        <v>68539</v>
      </c>
      <c r="H506" t="s">
        <v>4173</v>
      </c>
      <c r="I506">
        <v>9200000</v>
      </c>
      <c r="J506" t="s">
        <v>4327</v>
      </c>
      <c r="K506">
        <v>8900000</v>
      </c>
      <c r="L506">
        <v>9600000</v>
      </c>
      <c r="M506">
        <v>16</v>
      </c>
      <c r="N506" t="s">
        <v>4219</v>
      </c>
      <c r="O506">
        <v>78</v>
      </c>
      <c r="P506" t="s">
        <v>4878</v>
      </c>
    </row>
    <row r="507" spans="1:16" x14ac:dyDescent="0.3">
      <c r="A507" t="s">
        <v>5014</v>
      </c>
      <c r="B507">
        <v>2023</v>
      </c>
      <c r="C507" t="s">
        <v>4184</v>
      </c>
      <c r="D507" t="s">
        <v>4185</v>
      </c>
      <c r="E507" t="s">
        <v>4792</v>
      </c>
      <c r="F507" t="s">
        <v>143</v>
      </c>
      <c r="G507">
        <v>22877</v>
      </c>
      <c r="H507" t="s">
        <v>4180</v>
      </c>
      <c r="I507">
        <v>8900000</v>
      </c>
      <c r="J507" t="s">
        <v>4327</v>
      </c>
      <c r="K507">
        <v>8600000</v>
      </c>
      <c r="L507">
        <v>9200000</v>
      </c>
      <c r="M507">
        <v>25</v>
      </c>
      <c r="N507" t="s">
        <v>4275</v>
      </c>
      <c r="O507">
        <v>89.1</v>
      </c>
      <c r="P507" t="s">
        <v>5015</v>
      </c>
    </row>
    <row r="508" spans="1:16" x14ac:dyDescent="0.3">
      <c r="A508" t="s">
        <v>4985</v>
      </c>
      <c r="B508">
        <v>2023</v>
      </c>
      <c r="C508" t="s">
        <v>137</v>
      </c>
      <c r="D508" t="s">
        <v>4703</v>
      </c>
      <c r="E508" t="s">
        <v>4651</v>
      </c>
      <c r="F508" t="s">
        <v>173</v>
      </c>
      <c r="G508">
        <v>54000</v>
      </c>
      <c r="H508" t="s">
        <v>4180</v>
      </c>
      <c r="I508">
        <v>10600000</v>
      </c>
      <c r="J508" t="s">
        <v>4327</v>
      </c>
      <c r="K508">
        <v>10200000</v>
      </c>
      <c r="L508">
        <v>11000000</v>
      </c>
      <c r="M508">
        <v>51</v>
      </c>
      <c r="N508" t="s">
        <v>4245</v>
      </c>
      <c r="O508">
        <v>93.1</v>
      </c>
      <c r="P508" t="s">
        <v>7274</v>
      </c>
    </row>
    <row r="509" spans="1:16" x14ac:dyDescent="0.3">
      <c r="A509" t="s">
        <v>5037</v>
      </c>
      <c r="B509">
        <v>2023</v>
      </c>
      <c r="C509" t="s">
        <v>89</v>
      </c>
      <c r="D509" t="s">
        <v>4380</v>
      </c>
      <c r="E509" t="s">
        <v>5009</v>
      </c>
      <c r="F509" t="s">
        <v>173</v>
      </c>
      <c r="G509">
        <v>5060</v>
      </c>
      <c r="H509" t="s">
        <v>4180</v>
      </c>
      <c r="I509">
        <v>7860000</v>
      </c>
      <c r="J509" t="s">
        <v>4327</v>
      </c>
      <c r="K509">
        <v>7590000</v>
      </c>
      <c r="L509">
        <v>8100000</v>
      </c>
      <c r="M509">
        <v>49</v>
      </c>
      <c r="N509" t="s">
        <v>4425</v>
      </c>
      <c r="O509">
        <v>92.6</v>
      </c>
      <c r="P509" t="s">
        <v>7294</v>
      </c>
    </row>
    <row r="510" spans="1:16" x14ac:dyDescent="0.3">
      <c r="A510" t="s">
        <v>4927</v>
      </c>
      <c r="B510">
        <v>2023</v>
      </c>
      <c r="C510" t="s">
        <v>4184</v>
      </c>
      <c r="D510" t="s">
        <v>4303</v>
      </c>
      <c r="E510" t="s">
        <v>4304</v>
      </c>
      <c r="F510" t="s">
        <v>94</v>
      </c>
      <c r="G510">
        <v>37900</v>
      </c>
      <c r="H510" t="s">
        <v>4180</v>
      </c>
      <c r="I510">
        <v>19600000</v>
      </c>
      <c r="J510" t="s">
        <v>4327</v>
      </c>
      <c r="K510">
        <v>18900000</v>
      </c>
      <c r="L510">
        <v>20300000</v>
      </c>
      <c r="M510">
        <v>32</v>
      </c>
      <c r="N510" t="s">
        <v>4257</v>
      </c>
      <c r="O510">
        <v>87.1</v>
      </c>
      <c r="P510" t="s">
        <v>4928</v>
      </c>
    </row>
    <row r="511" spans="1:16" x14ac:dyDescent="0.3">
      <c r="A511" t="s">
        <v>5030</v>
      </c>
      <c r="B511">
        <v>2023</v>
      </c>
      <c r="C511" t="s">
        <v>4184</v>
      </c>
      <c r="D511" t="s">
        <v>4952</v>
      </c>
      <c r="E511" t="s">
        <v>4953</v>
      </c>
      <c r="F511" t="s">
        <v>94</v>
      </c>
      <c r="G511">
        <v>31000</v>
      </c>
      <c r="H511" t="s">
        <v>4180</v>
      </c>
      <c r="I511">
        <v>16400000</v>
      </c>
      <c r="J511" t="s">
        <v>4327</v>
      </c>
      <c r="K511">
        <v>15800000</v>
      </c>
      <c r="L511">
        <v>16900000</v>
      </c>
      <c r="M511">
        <v>5</v>
      </c>
      <c r="N511" t="s">
        <v>4290</v>
      </c>
      <c r="O511">
        <v>81.599999999999994</v>
      </c>
      <c r="P511" t="s">
        <v>7291</v>
      </c>
    </row>
    <row r="512" spans="1:16" x14ac:dyDescent="0.3">
      <c r="A512" t="s">
        <v>4984</v>
      </c>
      <c r="B512">
        <v>2023</v>
      </c>
      <c r="C512" t="s">
        <v>108</v>
      </c>
      <c r="D512" t="s">
        <v>4618</v>
      </c>
      <c r="E512" t="s">
        <v>4424</v>
      </c>
      <c r="F512" t="s">
        <v>60</v>
      </c>
      <c r="G512">
        <v>29227</v>
      </c>
      <c r="H512" t="s">
        <v>4180</v>
      </c>
      <c r="I512">
        <v>8100000</v>
      </c>
      <c r="J512" t="s">
        <v>4327</v>
      </c>
      <c r="K512">
        <v>7800000</v>
      </c>
      <c r="L512">
        <v>8400000</v>
      </c>
      <c r="M512">
        <v>16</v>
      </c>
      <c r="N512" t="s">
        <v>4583</v>
      </c>
      <c r="O512">
        <v>85.1</v>
      </c>
      <c r="P512" t="s">
        <v>7273</v>
      </c>
    </row>
    <row r="513" spans="1:16" x14ac:dyDescent="0.3">
      <c r="A513" t="s">
        <v>4934</v>
      </c>
      <c r="B513">
        <v>2023</v>
      </c>
      <c r="C513" t="s">
        <v>45</v>
      </c>
      <c r="D513" t="s">
        <v>4935</v>
      </c>
      <c r="E513" t="s">
        <v>4936</v>
      </c>
      <c r="F513" t="s">
        <v>143</v>
      </c>
      <c r="G513">
        <v>39000</v>
      </c>
      <c r="H513" t="s">
        <v>4180</v>
      </c>
      <c r="I513">
        <v>11300000</v>
      </c>
      <c r="J513" t="s">
        <v>4327</v>
      </c>
      <c r="K513">
        <v>10700000</v>
      </c>
      <c r="L513">
        <v>12000000</v>
      </c>
      <c r="M513">
        <v>6</v>
      </c>
      <c r="N513" t="s">
        <v>4219</v>
      </c>
      <c r="O513">
        <v>67.400000000000006</v>
      </c>
      <c r="P513" t="s">
        <v>4937</v>
      </c>
    </row>
    <row r="514" spans="1:16" x14ac:dyDescent="0.3">
      <c r="A514" t="s">
        <v>219</v>
      </c>
      <c r="B514">
        <v>2023</v>
      </c>
      <c r="C514" t="s">
        <v>62</v>
      </c>
      <c r="D514" t="s">
        <v>4250</v>
      </c>
      <c r="E514" t="s">
        <v>4279</v>
      </c>
      <c r="F514" t="s">
        <v>143</v>
      </c>
      <c r="G514">
        <v>67000</v>
      </c>
      <c r="H514" t="s">
        <v>4180</v>
      </c>
      <c r="I514">
        <v>17600000</v>
      </c>
      <c r="J514" t="s">
        <v>4327</v>
      </c>
      <c r="K514">
        <v>16800000</v>
      </c>
      <c r="L514">
        <v>18300000</v>
      </c>
      <c r="M514">
        <v>10</v>
      </c>
      <c r="N514" t="s">
        <v>4257</v>
      </c>
      <c r="O514">
        <v>51.7</v>
      </c>
      <c r="P514" t="s">
        <v>7271</v>
      </c>
    </row>
    <row r="515" spans="1:16" x14ac:dyDescent="0.3">
      <c r="A515" t="s">
        <v>4083</v>
      </c>
      <c r="B515">
        <v>2023</v>
      </c>
      <c r="C515" t="s">
        <v>36</v>
      </c>
      <c r="D515" t="s">
        <v>4427</v>
      </c>
      <c r="E515" t="s">
        <v>4501</v>
      </c>
      <c r="F515" t="s">
        <v>143</v>
      </c>
      <c r="G515">
        <v>26400</v>
      </c>
      <c r="H515" t="s">
        <v>4180</v>
      </c>
      <c r="I515">
        <v>9000000</v>
      </c>
      <c r="J515" t="s">
        <v>4327</v>
      </c>
      <c r="K515">
        <v>8600000</v>
      </c>
      <c r="L515">
        <v>9300000</v>
      </c>
      <c r="M515">
        <v>22</v>
      </c>
      <c r="N515" t="s">
        <v>4508</v>
      </c>
      <c r="O515">
        <v>78.3</v>
      </c>
      <c r="P515" t="s">
        <v>4882</v>
      </c>
    </row>
    <row r="516" spans="1:16" x14ac:dyDescent="0.3">
      <c r="A516" t="s">
        <v>364</v>
      </c>
      <c r="B516">
        <v>2023</v>
      </c>
      <c r="C516" t="s">
        <v>62</v>
      </c>
      <c r="D516" t="s">
        <v>4292</v>
      </c>
      <c r="E516" t="s">
        <v>4283</v>
      </c>
      <c r="F516" t="s">
        <v>143</v>
      </c>
      <c r="G516">
        <v>685</v>
      </c>
      <c r="H516" t="s">
        <v>4180</v>
      </c>
      <c r="I516">
        <v>15200000</v>
      </c>
      <c r="J516" t="s">
        <v>4327</v>
      </c>
      <c r="K516">
        <v>14700000</v>
      </c>
      <c r="L516">
        <v>15700000</v>
      </c>
      <c r="M516">
        <v>11</v>
      </c>
      <c r="N516" t="s">
        <v>4272</v>
      </c>
      <c r="O516">
        <v>72.599999999999994</v>
      </c>
      <c r="P516" t="s">
        <v>4350</v>
      </c>
    </row>
    <row r="517" spans="1:16" x14ac:dyDescent="0.3">
      <c r="A517" t="s">
        <v>377</v>
      </c>
      <c r="B517">
        <v>2023</v>
      </c>
      <c r="C517" t="s">
        <v>62</v>
      </c>
      <c r="D517" t="s">
        <v>4207</v>
      </c>
      <c r="E517" t="s">
        <v>4259</v>
      </c>
      <c r="F517" t="s">
        <v>173</v>
      </c>
      <c r="G517">
        <v>3324</v>
      </c>
      <c r="H517" t="s">
        <v>4180</v>
      </c>
      <c r="I517">
        <v>15100000</v>
      </c>
      <c r="J517" t="s">
        <v>4327</v>
      </c>
      <c r="K517">
        <v>14500000</v>
      </c>
      <c r="L517">
        <v>15700000</v>
      </c>
      <c r="M517">
        <v>18</v>
      </c>
      <c r="N517" t="s">
        <v>4260</v>
      </c>
      <c r="O517">
        <v>69.5</v>
      </c>
      <c r="P517" t="s">
        <v>4362</v>
      </c>
    </row>
    <row r="518" spans="1:16" x14ac:dyDescent="0.3">
      <c r="A518" t="s">
        <v>4949</v>
      </c>
      <c r="B518">
        <v>2023</v>
      </c>
      <c r="C518" t="s">
        <v>4097</v>
      </c>
      <c r="D518" t="s">
        <v>4950</v>
      </c>
      <c r="E518" t="s">
        <v>4951</v>
      </c>
      <c r="F518" t="s">
        <v>143</v>
      </c>
      <c r="G518">
        <v>31377</v>
      </c>
      <c r="H518" t="s">
        <v>4180</v>
      </c>
      <c r="I518">
        <v>12400000</v>
      </c>
      <c r="J518" t="s">
        <v>4327</v>
      </c>
      <c r="K518">
        <v>12000000</v>
      </c>
      <c r="L518">
        <v>12800000</v>
      </c>
      <c r="M518">
        <v>2</v>
      </c>
      <c r="N518" t="s">
        <v>4260</v>
      </c>
      <c r="O518">
        <v>82.7</v>
      </c>
      <c r="P518" t="s">
        <v>7256</v>
      </c>
    </row>
    <row r="519" spans="1:16" x14ac:dyDescent="0.3">
      <c r="A519" t="s">
        <v>243</v>
      </c>
      <c r="B519">
        <v>2023</v>
      </c>
      <c r="C519" t="s">
        <v>62</v>
      </c>
      <c r="D519" t="s">
        <v>4446</v>
      </c>
      <c r="E519" t="s">
        <v>7096</v>
      </c>
      <c r="F519" t="s">
        <v>143</v>
      </c>
      <c r="G519">
        <v>55000</v>
      </c>
      <c r="H519" t="s">
        <v>4180</v>
      </c>
      <c r="I519">
        <v>18500000</v>
      </c>
      <c r="J519" t="s">
        <v>4327</v>
      </c>
      <c r="K519">
        <v>17800000</v>
      </c>
      <c r="L519">
        <v>19200000</v>
      </c>
      <c r="M519">
        <v>10</v>
      </c>
      <c r="N519" t="s">
        <v>4388</v>
      </c>
      <c r="O519">
        <v>52.9</v>
      </c>
      <c r="P519" t="s">
        <v>7283</v>
      </c>
    </row>
    <row r="520" spans="1:16" x14ac:dyDescent="0.3">
      <c r="A520" t="s">
        <v>4987</v>
      </c>
      <c r="B520">
        <v>2023</v>
      </c>
      <c r="C520" t="s">
        <v>199</v>
      </c>
      <c r="D520" t="s">
        <v>4988</v>
      </c>
      <c r="E520" t="s">
        <v>4989</v>
      </c>
      <c r="F520" t="s">
        <v>60</v>
      </c>
      <c r="G520">
        <v>15000</v>
      </c>
      <c r="H520" t="s">
        <v>4180</v>
      </c>
      <c r="I520">
        <v>15200000</v>
      </c>
      <c r="J520" t="s">
        <v>4327</v>
      </c>
      <c r="K520">
        <v>14700000</v>
      </c>
      <c r="L520">
        <v>15700000</v>
      </c>
      <c r="M520">
        <v>9</v>
      </c>
      <c r="N520" t="s">
        <v>4388</v>
      </c>
      <c r="O520">
        <v>73.8</v>
      </c>
      <c r="P520" t="s">
        <v>7276</v>
      </c>
    </row>
    <row r="521" spans="1:16" x14ac:dyDescent="0.3">
      <c r="A521" t="s">
        <v>5047</v>
      </c>
      <c r="B521">
        <v>2023</v>
      </c>
      <c r="C521" t="s">
        <v>62</v>
      </c>
      <c r="D521" t="s">
        <v>4446</v>
      </c>
      <c r="E521" t="s">
        <v>5048</v>
      </c>
      <c r="F521" t="s">
        <v>43</v>
      </c>
      <c r="G521">
        <v>42304</v>
      </c>
      <c r="H521" t="s">
        <v>4180</v>
      </c>
      <c r="I521">
        <v>14800000</v>
      </c>
      <c r="J521" t="s">
        <v>4327</v>
      </c>
      <c r="K521">
        <v>14300000</v>
      </c>
      <c r="L521">
        <v>15300000</v>
      </c>
      <c r="M521">
        <v>10</v>
      </c>
      <c r="N521" t="s">
        <v>4248</v>
      </c>
      <c r="O521">
        <v>66.2</v>
      </c>
      <c r="P521" t="s">
        <v>7300</v>
      </c>
    </row>
    <row r="522" spans="1:16" x14ac:dyDescent="0.3">
      <c r="A522" t="s">
        <v>4929</v>
      </c>
      <c r="B522">
        <v>2023</v>
      </c>
      <c r="C522" t="s">
        <v>4184</v>
      </c>
      <c r="D522" t="s">
        <v>4303</v>
      </c>
      <c r="E522" t="s">
        <v>4304</v>
      </c>
      <c r="F522" t="s">
        <v>43</v>
      </c>
      <c r="G522">
        <v>15810</v>
      </c>
      <c r="H522" t="s">
        <v>4180</v>
      </c>
      <c r="I522">
        <v>20000000</v>
      </c>
      <c r="J522" t="s">
        <v>4327</v>
      </c>
      <c r="K522">
        <v>19300000</v>
      </c>
      <c r="L522">
        <v>20700000</v>
      </c>
      <c r="M522">
        <v>32</v>
      </c>
      <c r="N522" t="s">
        <v>4257</v>
      </c>
      <c r="O522">
        <v>88.9</v>
      </c>
      <c r="P522" t="s">
        <v>4930</v>
      </c>
    </row>
    <row r="523" spans="1:16" x14ac:dyDescent="0.3">
      <c r="A523" t="s">
        <v>380</v>
      </c>
      <c r="B523">
        <v>2024</v>
      </c>
      <c r="C523" t="s">
        <v>62</v>
      </c>
      <c r="D523" t="s">
        <v>4331</v>
      </c>
      <c r="E523" t="s">
        <v>4332</v>
      </c>
      <c r="F523" t="s">
        <v>43</v>
      </c>
      <c r="G523">
        <v>2139</v>
      </c>
      <c r="H523" t="s">
        <v>4180</v>
      </c>
      <c r="I523">
        <v>22700000</v>
      </c>
      <c r="J523" t="s">
        <v>4327</v>
      </c>
      <c r="K523">
        <v>21900000</v>
      </c>
      <c r="L523">
        <v>23500000</v>
      </c>
      <c r="M523">
        <v>7</v>
      </c>
      <c r="N523" t="s">
        <v>4333</v>
      </c>
      <c r="O523">
        <v>62.4</v>
      </c>
      <c r="P523" t="s">
        <v>4334</v>
      </c>
    </row>
    <row r="524" spans="1:16" x14ac:dyDescent="0.3">
      <c r="A524" t="s">
        <v>382</v>
      </c>
      <c r="B524">
        <v>2024</v>
      </c>
      <c r="C524" t="s">
        <v>62</v>
      </c>
      <c r="D524" t="s">
        <v>4250</v>
      </c>
      <c r="E524" t="s">
        <v>4251</v>
      </c>
      <c r="F524" t="s">
        <v>94</v>
      </c>
      <c r="G524">
        <v>21000</v>
      </c>
      <c r="H524" t="s">
        <v>4180</v>
      </c>
      <c r="I524">
        <v>21100000</v>
      </c>
      <c r="J524" t="s">
        <v>4327</v>
      </c>
      <c r="K524">
        <v>20300000</v>
      </c>
      <c r="L524">
        <v>21800000</v>
      </c>
      <c r="M524">
        <v>37</v>
      </c>
      <c r="N524" t="s">
        <v>4252</v>
      </c>
      <c r="O524">
        <v>81.400000000000006</v>
      </c>
      <c r="P524" t="s">
        <v>4340</v>
      </c>
    </row>
    <row r="525" spans="1:16" x14ac:dyDescent="0.3">
      <c r="A525" t="s">
        <v>371</v>
      </c>
      <c r="B525">
        <v>2024</v>
      </c>
      <c r="C525" t="s">
        <v>137</v>
      </c>
      <c r="D525" t="s">
        <v>4336</v>
      </c>
      <c r="E525" t="s">
        <v>4337</v>
      </c>
      <c r="F525" t="s">
        <v>43</v>
      </c>
      <c r="G525">
        <v>11900</v>
      </c>
      <c r="H525" t="s">
        <v>4180</v>
      </c>
      <c r="I525">
        <v>20400000</v>
      </c>
      <c r="J525" t="s">
        <v>4327</v>
      </c>
      <c r="K525">
        <v>19600000</v>
      </c>
      <c r="L525">
        <v>21100000</v>
      </c>
      <c r="M525">
        <v>21</v>
      </c>
      <c r="N525" t="s">
        <v>4257</v>
      </c>
      <c r="O525">
        <v>83.5</v>
      </c>
      <c r="P525" t="s">
        <v>4338</v>
      </c>
    </row>
    <row r="526" spans="1:16" x14ac:dyDescent="0.3">
      <c r="A526" t="s">
        <v>5045</v>
      </c>
      <c r="B526">
        <v>2025</v>
      </c>
      <c r="C526" t="s">
        <v>166</v>
      </c>
      <c r="D526" t="s">
        <v>4838</v>
      </c>
      <c r="E526" t="s">
        <v>5046</v>
      </c>
      <c r="F526" t="s">
        <v>43</v>
      </c>
      <c r="G526">
        <v>24000</v>
      </c>
      <c r="H526" t="s">
        <v>4180</v>
      </c>
      <c r="I526">
        <v>18900000</v>
      </c>
      <c r="J526" t="s">
        <v>4327</v>
      </c>
      <c r="K526">
        <v>18200000</v>
      </c>
      <c r="L526">
        <v>19500000</v>
      </c>
      <c r="M526">
        <v>2</v>
      </c>
      <c r="N526" t="s">
        <v>4245</v>
      </c>
      <c r="O526">
        <v>92.7</v>
      </c>
      <c r="P526" t="s">
        <v>7298</v>
      </c>
    </row>
    <row r="527" spans="1:16" x14ac:dyDescent="0.3">
      <c r="A527" t="s">
        <v>4996</v>
      </c>
      <c r="B527">
        <v>2024</v>
      </c>
      <c r="C527" t="s">
        <v>194</v>
      </c>
      <c r="D527">
        <v>700</v>
      </c>
      <c r="E527" t="s">
        <v>4997</v>
      </c>
      <c r="F527" t="s">
        <v>94</v>
      </c>
      <c r="G527">
        <v>58000</v>
      </c>
      <c r="H527" t="s">
        <v>4180</v>
      </c>
      <c r="I527">
        <v>13600000</v>
      </c>
      <c r="J527" t="s">
        <v>4327</v>
      </c>
      <c r="K527">
        <v>13100000</v>
      </c>
      <c r="L527">
        <v>14100000</v>
      </c>
      <c r="M527">
        <v>2</v>
      </c>
      <c r="N527" t="s">
        <v>4245</v>
      </c>
      <c r="O527">
        <v>76.2</v>
      </c>
      <c r="P527" t="s">
        <v>7280</v>
      </c>
    </row>
    <row r="528" spans="1:16" x14ac:dyDescent="0.3">
      <c r="A528" t="s">
        <v>352</v>
      </c>
      <c r="B528">
        <v>2024</v>
      </c>
      <c r="C528" t="s">
        <v>62</v>
      </c>
      <c r="D528" t="s">
        <v>4292</v>
      </c>
      <c r="E528" t="s">
        <v>4283</v>
      </c>
      <c r="F528" t="s">
        <v>94</v>
      </c>
      <c r="G528">
        <v>89</v>
      </c>
      <c r="H528" t="s">
        <v>4180</v>
      </c>
      <c r="I528">
        <v>16200000</v>
      </c>
      <c r="J528" t="s">
        <v>4327</v>
      </c>
      <c r="K528">
        <v>15600000</v>
      </c>
      <c r="L528">
        <v>16700000</v>
      </c>
      <c r="M528">
        <v>18</v>
      </c>
      <c r="N528" t="s">
        <v>4260</v>
      </c>
      <c r="O528">
        <v>75.599999999999994</v>
      </c>
      <c r="P528" t="s">
        <v>4328</v>
      </c>
    </row>
    <row r="529" spans="1:16" x14ac:dyDescent="0.3">
      <c r="A529" t="s">
        <v>5016</v>
      </c>
      <c r="B529">
        <v>2024</v>
      </c>
      <c r="C529" t="s">
        <v>62</v>
      </c>
      <c r="D529">
        <v>2008</v>
      </c>
      <c r="E529" t="s">
        <v>4344</v>
      </c>
      <c r="F529" t="s">
        <v>143</v>
      </c>
      <c r="G529">
        <v>32000</v>
      </c>
      <c r="H529" t="s">
        <v>4180</v>
      </c>
      <c r="I529">
        <v>14300000</v>
      </c>
      <c r="J529" t="s">
        <v>4327</v>
      </c>
      <c r="K529">
        <v>13700000</v>
      </c>
      <c r="L529">
        <v>14900000</v>
      </c>
      <c r="M529">
        <v>47</v>
      </c>
      <c r="N529" t="s">
        <v>4272</v>
      </c>
      <c r="O529">
        <v>70.5</v>
      </c>
      <c r="P529" t="s">
        <v>5017</v>
      </c>
    </row>
    <row r="530" spans="1:16" x14ac:dyDescent="0.3">
      <c r="A530" t="s">
        <v>5023</v>
      </c>
      <c r="B530">
        <v>2024</v>
      </c>
      <c r="C530" t="s">
        <v>188</v>
      </c>
      <c r="D530" t="s">
        <v>5024</v>
      </c>
      <c r="E530" t="s">
        <v>5025</v>
      </c>
      <c r="F530" t="s">
        <v>143</v>
      </c>
      <c r="G530">
        <v>32000</v>
      </c>
      <c r="H530" t="s">
        <v>4180</v>
      </c>
      <c r="I530">
        <v>11500000</v>
      </c>
      <c r="J530" t="s">
        <v>4327</v>
      </c>
      <c r="K530">
        <v>11100000</v>
      </c>
      <c r="L530">
        <v>11900000</v>
      </c>
      <c r="M530">
        <v>25</v>
      </c>
      <c r="N530" t="s">
        <v>4382</v>
      </c>
      <c r="O530">
        <v>85.2</v>
      </c>
      <c r="P530" t="s">
        <v>7287</v>
      </c>
    </row>
    <row r="531" spans="1:16" x14ac:dyDescent="0.3">
      <c r="A531" t="s">
        <v>4922</v>
      </c>
      <c r="B531">
        <v>2024</v>
      </c>
      <c r="C531" t="s">
        <v>4091</v>
      </c>
      <c r="D531" t="s">
        <v>4923</v>
      </c>
      <c r="E531" t="s">
        <v>4924</v>
      </c>
      <c r="F531" t="s">
        <v>43</v>
      </c>
      <c r="G531">
        <v>58160</v>
      </c>
      <c r="H531" t="s">
        <v>4180</v>
      </c>
      <c r="I531">
        <v>17100000</v>
      </c>
      <c r="J531" t="s">
        <v>4327</v>
      </c>
      <c r="K531">
        <v>16400000</v>
      </c>
      <c r="L531">
        <v>17700000</v>
      </c>
      <c r="M531">
        <v>14</v>
      </c>
      <c r="N531" t="s">
        <v>4192</v>
      </c>
      <c r="O531">
        <v>87.1</v>
      </c>
      <c r="P531" t="s">
        <v>7253</v>
      </c>
    </row>
    <row r="532" spans="1:16" x14ac:dyDescent="0.3">
      <c r="A532" t="s">
        <v>4041</v>
      </c>
      <c r="B532">
        <v>2024</v>
      </c>
      <c r="C532" t="s">
        <v>230</v>
      </c>
      <c r="D532" t="s">
        <v>4351</v>
      </c>
      <c r="E532" t="s">
        <v>4352</v>
      </c>
      <c r="F532" t="s">
        <v>143</v>
      </c>
      <c r="G532">
        <v>9230</v>
      </c>
      <c r="H532" t="s">
        <v>4180</v>
      </c>
      <c r="I532">
        <v>19400000</v>
      </c>
      <c r="J532" t="s">
        <v>4327</v>
      </c>
      <c r="K532">
        <v>18800000</v>
      </c>
      <c r="L532">
        <v>20100000</v>
      </c>
      <c r="M532">
        <v>12</v>
      </c>
      <c r="N532" t="s">
        <v>4257</v>
      </c>
      <c r="O532">
        <v>71.5</v>
      </c>
      <c r="P532" t="s">
        <v>4353</v>
      </c>
    </row>
    <row r="533" spans="1:16" x14ac:dyDescent="0.3">
      <c r="A533" t="s">
        <v>4966</v>
      </c>
      <c r="B533">
        <v>2024</v>
      </c>
      <c r="C533" t="s">
        <v>250</v>
      </c>
      <c r="D533" t="s">
        <v>4967</v>
      </c>
      <c r="E533" t="s">
        <v>4968</v>
      </c>
      <c r="F533" t="s">
        <v>143</v>
      </c>
      <c r="G533">
        <v>15000</v>
      </c>
      <c r="H533" t="s">
        <v>4180</v>
      </c>
      <c r="I533">
        <v>28300000</v>
      </c>
      <c r="J533" t="s">
        <v>4327</v>
      </c>
      <c r="K533">
        <v>27300000</v>
      </c>
      <c r="L533">
        <v>29200000</v>
      </c>
      <c r="M533">
        <v>3</v>
      </c>
      <c r="N533" t="s">
        <v>4290</v>
      </c>
      <c r="O533">
        <v>90.4</v>
      </c>
      <c r="P533" t="s">
        <v>7261</v>
      </c>
    </row>
    <row r="534" spans="1:16" x14ac:dyDescent="0.3">
      <c r="A534" t="s">
        <v>4986</v>
      </c>
      <c r="B534">
        <v>2024</v>
      </c>
      <c r="C534" t="s">
        <v>24</v>
      </c>
      <c r="D534" t="s">
        <v>4190</v>
      </c>
      <c r="E534" t="s">
        <v>4308</v>
      </c>
      <c r="F534" t="s">
        <v>60</v>
      </c>
      <c r="G534">
        <v>21778</v>
      </c>
      <c r="H534" t="s">
        <v>4180</v>
      </c>
      <c r="I534">
        <v>15500000</v>
      </c>
      <c r="J534" t="s">
        <v>4327</v>
      </c>
      <c r="K534">
        <v>14900000</v>
      </c>
      <c r="L534">
        <v>16000000</v>
      </c>
      <c r="M534">
        <v>19</v>
      </c>
      <c r="N534" t="s">
        <v>4192</v>
      </c>
      <c r="O534">
        <v>86.2</v>
      </c>
      <c r="P534" t="s">
        <v>7275</v>
      </c>
    </row>
    <row r="535" spans="1:16" x14ac:dyDescent="0.3">
      <c r="A535" t="s">
        <v>4015</v>
      </c>
      <c r="B535">
        <v>2024</v>
      </c>
      <c r="C535" t="s">
        <v>62</v>
      </c>
      <c r="D535">
        <v>2008</v>
      </c>
      <c r="E535" t="s">
        <v>4329</v>
      </c>
      <c r="F535" t="s">
        <v>43</v>
      </c>
      <c r="G535">
        <v>18</v>
      </c>
      <c r="H535" t="s">
        <v>4180</v>
      </c>
      <c r="I535">
        <v>16100000</v>
      </c>
      <c r="J535" t="s">
        <v>4327</v>
      </c>
      <c r="K535">
        <v>15400000</v>
      </c>
      <c r="L535">
        <v>16900000</v>
      </c>
      <c r="M535">
        <v>47</v>
      </c>
      <c r="N535" t="s">
        <v>4200</v>
      </c>
      <c r="O535">
        <v>71.7</v>
      </c>
      <c r="P535" t="s">
        <v>4330</v>
      </c>
    </row>
    <row r="536" spans="1:16" x14ac:dyDescent="0.3">
      <c r="A536" t="s">
        <v>4010</v>
      </c>
      <c r="B536">
        <v>2024</v>
      </c>
      <c r="C536" t="s">
        <v>62</v>
      </c>
      <c r="D536">
        <v>2008</v>
      </c>
      <c r="E536" t="s">
        <v>4344</v>
      </c>
      <c r="F536" t="s">
        <v>94</v>
      </c>
      <c r="G536">
        <v>25</v>
      </c>
      <c r="H536" t="s">
        <v>4180</v>
      </c>
      <c r="I536">
        <v>14900000</v>
      </c>
      <c r="J536" t="s">
        <v>4327</v>
      </c>
      <c r="K536">
        <v>14300000</v>
      </c>
      <c r="L536">
        <v>15500000</v>
      </c>
      <c r="M536">
        <v>47</v>
      </c>
      <c r="N536" t="s">
        <v>4272</v>
      </c>
      <c r="O536">
        <v>73.400000000000006</v>
      </c>
      <c r="P536" t="s">
        <v>4345</v>
      </c>
    </row>
    <row r="537" spans="1:16" x14ac:dyDescent="0.3">
      <c r="A537" t="s">
        <v>4990</v>
      </c>
      <c r="B537">
        <v>2024</v>
      </c>
      <c r="C537" t="s">
        <v>92</v>
      </c>
      <c r="D537" t="s">
        <v>4471</v>
      </c>
      <c r="E537" t="s">
        <v>4991</v>
      </c>
      <c r="F537" t="s">
        <v>173</v>
      </c>
      <c r="G537">
        <v>38000</v>
      </c>
      <c r="H537" t="s">
        <v>4180</v>
      </c>
      <c r="I537">
        <v>43100000</v>
      </c>
      <c r="J537" t="s">
        <v>4327</v>
      </c>
      <c r="K537">
        <v>41600000</v>
      </c>
      <c r="L537">
        <v>44600000</v>
      </c>
      <c r="M537">
        <v>29</v>
      </c>
      <c r="N537" t="s">
        <v>4863</v>
      </c>
      <c r="O537">
        <v>68</v>
      </c>
      <c r="P537" t="s">
        <v>7277</v>
      </c>
    </row>
    <row r="538" spans="1:16" x14ac:dyDescent="0.3">
      <c r="A538" t="s">
        <v>4872</v>
      </c>
      <c r="B538">
        <v>2024</v>
      </c>
      <c r="C538" t="s">
        <v>131</v>
      </c>
      <c r="D538" t="s">
        <v>4873</v>
      </c>
      <c r="E538" t="s">
        <v>4240</v>
      </c>
      <c r="F538" t="s">
        <v>161</v>
      </c>
      <c r="G538">
        <v>13500</v>
      </c>
      <c r="H538" t="s">
        <v>4180</v>
      </c>
      <c r="I538">
        <v>19600000</v>
      </c>
      <c r="J538" t="s">
        <v>4327</v>
      </c>
      <c r="K538">
        <v>18900000</v>
      </c>
      <c r="L538">
        <v>20300000</v>
      </c>
      <c r="M538">
        <v>2</v>
      </c>
      <c r="N538" t="s">
        <v>4260</v>
      </c>
      <c r="O538">
        <v>89.9</v>
      </c>
      <c r="P538" t="s">
        <v>4874</v>
      </c>
    </row>
    <row r="539" spans="1:16" x14ac:dyDescent="0.3">
      <c r="A539" t="s">
        <v>4075</v>
      </c>
      <c r="B539">
        <v>2024</v>
      </c>
      <c r="C539" t="s">
        <v>4184</v>
      </c>
      <c r="D539" t="s">
        <v>4941</v>
      </c>
      <c r="E539" t="s">
        <v>4942</v>
      </c>
      <c r="F539" t="s">
        <v>143</v>
      </c>
      <c r="G539">
        <v>37000</v>
      </c>
      <c r="H539" t="s">
        <v>4180</v>
      </c>
      <c r="I539">
        <v>34600000</v>
      </c>
      <c r="J539" t="s">
        <v>4327</v>
      </c>
      <c r="K539">
        <v>33300000</v>
      </c>
      <c r="L539">
        <v>35900000</v>
      </c>
      <c r="M539" t="s">
        <v>4175</v>
      </c>
      <c r="N539" t="s">
        <v>4943</v>
      </c>
      <c r="O539">
        <v>88.7</v>
      </c>
      <c r="P539" t="s">
        <v>4944</v>
      </c>
    </row>
    <row r="540" spans="1:16" x14ac:dyDescent="0.3">
      <c r="A540" t="s">
        <v>4913</v>
      </c>
      <c r="B540">
        <v>2024</v>
      </c>
      <c r="C540" t="s">
        <v>45</v>
      </c>
      <c r="D540" t="s">
        <v>4886</v>
      </c>
      <c r="E540" t="s">
        <v>4887</v>
      </c>
      <c r="F540" t="s">
        <v>43</v>
      </c>
      <c r="G540">
        <v>50000</v>
      </c>
      <c r="H540" t="s">
        <v>4180</v>
      </c>
      <c r="I540">
        <v>19300000</v>
      </c>
      <c r="J540" t="s">
        <v>4327</v>
      </c>
      <c r="K540">
        <v>18600000</v>
      </c>
      <c r="L540">
        <v>20100000</v>
      </c>
      <c r="M540">
        <v>7</v>
      </c>
      <c r="N540" t="s">
        <v>4248</v>
      </c>
      <c r="O540">
        <v>77</v>
      </c>
      <c r="P540" t="s">
        <v>4914</v>
      </c>
    </row>
    <row r="541" spans="1:16" x14ac:dyDescent="0.3">
      <c r="A541" t="s">
        <v>190</v>
      </c>
      <c r="B541">
        <v>2024</v>
      </c>
      <c r="C541" t="s">
        <v>191</v>
      </c>
      <c r="D541" t="s">
        <v>5011</v>
      </c>
      <c r="E541" t="s">
        <v>5012</v>
      </c>
      <c r="F541" t="s">
        <v>60</v>
      </c>
      <c r="G541">
        <v>16000</v>
      </c>
      <c r="H541" t="s">
        <v>4180</v>
      </c>
      <c r="I541">
        <v>25200000</v>
      </c>
      <c r="J541" t="s">
        <v>4327</v>
      </c>
      <c r="K541">
        <v>24400000</v>
      </c>
      <c r="L541">
        <v>26100000</v>
      </c>
      <c r="M541" t="s">
        <v>4175</v>
      </c>
      <c r="N541" t="s">
        <v>4257</v>
      </c>
      <c r="O541">
        <v>85.5</v>
      </c>
      <c r="P541" t="s">
        <v>5013</v>
      </c>
    </row>
    <row r="542" spans="1:16" x14ac:dyDescent="0.3">
      <c r="A542" t="s">
        <v>5038</v>
      </c>
      <c r="B542">
        <v>2024</v>
      </c>
      <c r="C542" t="s">
        <v>166</v>
      </c>
      <c r="D542" t="s">
        <v>5005</v>
      </c>
      <c r="E542" t="s">
        <v>5039</v>
      </c>
      <c r="F542" t="s">
        <v>43</v>
      </c>
      <c r="G542">
        <v>10000</v>
      </c>
      <c r="H542" t="s">
        <v>4180</v>
      </c>
      <c r="I542">
        <v>33600000</v>
      </c>
      <c r="J542" t="s">
        <v>4327</v>
      </c>
      <c r="K542">
        <v>32400000</v>
      </c>
      <c r="L542">
        <v>34700000</v>
      </c>
      <c r="M542" t="s">
        <v>4175</v>
      </c>
      <c r="N542" t="s">
        <v>4226</v>
      </c>
      <c r="O542">
        <v>86.2</v>
      </c>
      <c r="P542" t="s">
        <v>7295</v>
      </c>
    </row>
    <row r="543" spans="1:16" x14ac:dyDescent="0.3">
      <c r="A543" t="s">
        <v>376</v>
      </c>
      <c r="B543">
        <v>2025</v>
      </c>
      <c r="C543" t="s">
        <v>62</v>
      </c>
      <c r="D543">
        <v>3008</v>
      </c>
      <c r="E543" t="s">
        <v>4259</v>
      </c>
      <c r="F543" t="s">
        <v>143</v>
      </c>
      <c r="G543">
        <v>8150</v>
      </c>
      <c r="H543" t="s">
        <v>4180</v>
      </c>
      <c r="I543">
        <v>17500000</v>
      </c>
      <c r="J543" t="s">
        <v>4327</v>
      </c>
      <c r="K543">
        <v>16900000</v>
      </c>
      <c r="L543">
        <v>18100000</v>
      </c>
      <c r="M543">
        <v>18</v>
      </c>
      <c r="N543" t="s">
        <v>4257</v>
      </c>
      <c r="O543">
        <v>82.6</v>
      </c>
      <c r="P543" t="s">
        <v>4354</v>
      </c>
    </row>
    <row r="544" spans="1:16" x14ac:dyDescent="0.3">
      <c r="A544" t="s">
        <v>369</v>
      </c>
      <c r="B544">
        <v>2025</v>
      </c>
      <c r="C544" t="s">
        <v>62</v>
      </c>
      <c r="D544">
        <v>3008</v>
      </c>
      <c r="E544" t="s">
        <v>4259</v>
      </c>
      <c r="F544" t="s">
        <v>43</v>
      </c>
      <c r="G544">
        <v>3150</v>
      </c>
      <c r="H544" t="s">
        <v>4180</v>
      </c>
      <c r="I544">
        <v>17600000</v>
      </c>
      <c r="J544" t="s">
        <v>4327</v>
      </c>
      <c r="K544">
        <v>17000000</v>
      </c>
      <c r="L544">
        <v>18200000</v>
      </c>
      <c r="M544">
        <v>18</v>
      </c>
      <c r="N544" t="s">
        <v>4257</v>
      </c>
      <c r="O544">
        <v>83.1</v>
      </c>
      <c r="P544" t="s">
        <v>4339</v>
      </c>
    </row>
    <row r="545" spans="1:16" x14ac:dyDescent="0.3">
      <c r="A545" t="s">
        <v>369</v>
      </c>
      <c r="B545">
        <v>2025</v>
      </c>
      <c r="C545" t="s">
        <v>62</v>
      </c>
      <c r="D545">
        <v>3008</v>
      </c>
      <c r="E545" t="s">
        <v>4259</v>
      </c>
      <c r="F545" t="s">
        <v>43</v>
      </c>
      <c r="G545">
        <v>3150</v>
      </c>
      <c r="H545" t="s">
        <v>4180</v>
      </c>
      <c r="I545">
        <v>17600000</v>
      </c>
      <c r="J545" t="s">
        <v>4327</v>
      </c>
      <c r="K545">
        <v>17000000</v>
      </c>
      <c r="L545">
        <v>18200000</v>
      </c>
      <c r="M545">
        <v>18</v>
      </c>
      <c r="N545" t="s">
        <v>4257</v>
      </c>
      <c r="O545">
        <v>83.1</v>
      </c>
      <c r="P545" t="s">
        <v>6918</v>
      </c>
    </row>
    <row r="546" spans="1:16" x14ac:dyDescent="0.3">
      <c r="A546" t="s">
        <v>360</v>
      </c>
      <c r="B546">
        <v>2025</v>
      </c>
      <c r="C546" t="s">
        <v>62</v>
      </c>
      <c r="D546">
        <v>3008</v>
      </c>
      <c r="E546" t="s">
        <v>4341</v>
      </c>
      <c r="F546" t="s">
        <v>43</v>
      </c>
      <c r="G546">
        <v>7735</v>
      </c>
      <c r="H546" t="s">
        <v>4180</v>
      </c>
      <c r="I546">
        <v>29500000</v>
      </c>
      <c r="J546" t="s">
        <v>4327</v>
      </c>
      <c r="K546">
        <v>28500000</v>
      </c>
      <c r="L546">
        <v>30500000</v>
      </c>
      <c r="M546">
        <v>11</v>
      </c>
      <c r="N546" t="s">
        <v>4342</v>
      </c>
      <c r="O546">
        <v>75.099999999999994</v>
      </c>
      <c r="P546" t="s">
        <v>4343</v>
      </c>
    </row>
    <row r="547" spans="1:16" x14ac:dyDescent="0.3">
      <c r="A547" t="s">
        <v>362</v>
      </c>
      <c r="B547">
        <v>2025</v>
      </c>
      <c r="C547" t="s">
        <v>62</v>
      </c>
      <c r="D547">
        <v>3008</v>
      </c>
      <c r="E547" t="s">
        <v>4346</v>
      </c>
      <c r="F547" t="s">
        <v>43</v>
      </c>
      <c r="G547">
        <v>9609</v>
      </c>
      <c r="H547" t="s">
        <v>4180</v>
      </c>
      <c r="I547">
        <v>24500000</v>
      </c>
      <c r="J547" t="s">
        <v>4327</v>
      </c>
      <c r="K547">
        <v>23700000</v>
      </c>
      <c r="L547">
        <v>25300000</v>
      </c>
      <c r="M547">
        <v>5</v>
      </c>
      <c r="N547" t="s">
        <v>4347</v>
      </c>
      <c r="O547">
        <v>88.8</v>
      </c>
      <c r="P547" t="s">
        <v>4348</v>
      </c>
    </row>
    <row r="548" spans="1:16" x14ac:dyDescent="0.3">
      <c r="A548" t="s">
        <v>345</v>
      </c>
      <c r="B548">
        <v>2025</v>
      </c>
      <c r="C548" t="s">
        <v>62</v>
      </c>
      <c r="D548" t="s">
        <v>4355</v>
      </c>
      <c r="E548" t="s">
        <v>4356</v>
      </c>
      <c r="F548" t="s">
        <v>43</v>
      </c>
      <c r="G548">
        <v>12600</v>
      </c>
      <c r="H548" t="s">
        <v>4180</v>
      </c>
      <c r="I548">
        <v>16300000</v>
      </c>
      <c r="J548" t="s">
        <v>4327</v>
      </c>
      <c r="K548">
        <v>15700000</v>
      </c>
      <c r="L548">
        <v>17000000</v>
      </c>
      <c r="M548">
        <v>24</v>
      </c>
      <c r="N548" t="s">
        <v>4187</v>
      </c>
      <c r="O548">
        <v>81.599999999999994</v>
      </c>
      <c r="P548" t="s">
        <v>4357</v>
      </c>
    </row>
    <row r="549" spans="1:16" x14ac:dyDescent="0.3">
      <c r="A549" t="s">
        <v>345</v>
      </c>
      <c r="B549">
        <v>2025</v>
      </c>
      <c r="C549" t="s">
        <v>62</v>
      </c>
      <c r="D549" t="s">
        <v>4355</v>
      </c>
      <c r="E549" t="s">
        <v>4356</v>
      </c>
      <c r="F549" t="s">
        <v>43</v>
      </c>
      <c r="G549">
        <v>12600</v>
      </c>
      <c r="H549" t="s">
        <v>4180</v>
      </c>
      <c r="I549">
        <v>16300000</v>
      </c>
      <c r="J549" t="s">
        <v>4327</v>
      </c>
      <c r="K549">
        <v>15700000</v>
      </c>
      <c r="L549">
        <v>17000000</v>
      </c>
      <c r="M549">
        <v>24</v>
      </c>
      <c r="N549" t="s">
        <v>4187</v>
      </c>
      <c r="O549">
        <v>81.599999999999994</v>
      </c>
      <c r="P549" t="s">
        <v>6919</v>
      </c>
    </row>
    <row r="550" spans="1:16" x14ac:dyDescent="0.3">
      <c r="A550" t="s">
        <v>4076</v>
      </c>
      <c r="B550">
        <v>2025</v>
      </c>
      <c r="C550" t="s">
        <v>62</v>
      </c>
      <c r="D550" t="s">
        <v>4198</v>
      </c>
      <c r="E550" t="s">
        <v>4903</v>
      </c>
      <c r="F550" t="s">
        <v>4172</v>
      </c>
      <c r="G550">
        <v>14780</v>
      </c>
      <c r="H550" t="s">
        <v>4180</v>
      </c>
      <c r="I550">
        <v>14300000</v>
      </c>
      <c r="J550" t="s">
        <v>4327</v>
      </c>
      <c r="K550">
        <v>13700000</v>
      </c>
      <c r="L550">
        <v>14900000</v>
      </c>
      <c r="M550">
        <v>16</v>
      </c>
      <c r="N550" t="s">
        <v>4213</v>
      </c>
      <c r="O550">
        <v>85.7</v>
      </c>
      <c r="P550" t="s">
        <v>7248</v>
      </c>
    </row>
    <row r="551" spans="1:16" x14ac:dyDescent="0.3">
      <c r="A551" t="s">
        <v>4060</v>
      </c>
      <c r="B551">
        <v>2025</v>
      </c>
      <c r="C551" t="s">
        <v>24</v>
      </c>
      <c r="D551" t="s">
        <v>4999</v>
      </c>
      <c r="E551" t="s">
        <v>5000</v>
      </c>
      <c r="F551" t="s">
        <v>4172</v>
      </c>
      <c r="G551">
        <v>14438</v>
      </c>
      <c r="H551" t="s">
        <v>4180</v>
      </c>
      <c r="I551">
        <v>28300000</v>
      </c>
      <c r="J551" t="s">
        <v>4327</v>
      </c>
      <c r="K551">
        <v>27300000</v>
      </c>
      <c r="L551">
        <v>29300000</v>
      </c>
      <c r="M551">
        <v>2</v>
      </c>
      <c r="N551" t="s">
        <v>4347</v>
      </c>
      <c r="O551">
        <v>91.3</v>
      </c>
      <c r="P551" t="s">
        <v>5007</v>
      </c>
    </row>
    <row r="552" spans="1:16" x14ac:dyDescent="0.3">
      <c r="A552" t="s">
        <v>4931</v>
      </c>
      <c r="B552">
        <v>2025</v>
      </c>
      <c r="C552" t="s">
        <v>4184</v>
      </c>
      <c r="D552" t="s">
        <v>4932</v>
      </c>
      <c r="E552" t="s">
        <v>4933</v>
      </c>
      <c r="F552" t="s">
        <v>4172</v>
      </c>
      <c r="G552">
        <v>2544</v>
      </c>
      <c r="H552" t="s">
        <v>4180</v>
      </c>
      <c r="I552">
        <v>15500000</v>
      </c>
      <c r="J552" t="s">
        <v>4327</v>
      </c>
      <c r="K552">
        <v>15000000</v>
      </c>
      <c r="L552">
        <v>16000000</v>
      </c>
      <c r="M552" t="s">
        <v>4175</v>
      </c>
      <c r="N552" t="s">
        <v>4263</v>
      </c>
      <c r="O552">
        <v>95</v>
      </c>
      <c r="P552" t="s">
        <v>7255</v>
      </c>
    </row>
    <row r="553" spans="1:16" x14ac:dyDescent="0.3">
      <c r="A553" t="s">
        <v>4979</v>
      </c>
      <c r="B553">
        <v>2025</v>
      </c>
      <c r="C553" t="s">
        <v>137</v>
      </c>
      <c r="D553" t="s">
        <v>4749</v>
      </c>
      <c r="E553" t="s">
        <v>4925</v>
      </c>
      <c r="F553" t="s">
        <v>4172</v>
      </c>
      <c r="G553">
        <v>12500</v>
      </c>
      <c r="H553" t="s">
        <v>4180</v>
      </c>
      <c r="I553">
        <v>15500000</v>
      </c>
      <c r="J553" t="s">
        <v>4327</v>
      </c>
      <c r="K553">
        <v>14900000</v>
      </c>
      <c r="L553">
        <v>16000000</v>
      </c>
      <c r="M553">
        <v>2</v>
      </c>
      <c r="N553" t="s">
        <v>4382</v>
      </c>
      <c r="O553">
        <v>90.2</v>
      </c>
      <c r="P553" t="s">
        <v>7268</v>
      </c>
    </row>
    <row r="554" spans="1:16" x14ac:dyDescent="0.3">
      <c r="A554" t="s">
        <v>4003</v>
      </c>
      <c r="B554">
        <v>2025</v>
      </c>
      <c r="C554" t="s">
        <v>62</v>
      </c>
      <c r="D554">
        <v>3008</v>
      </c>
      <c r="E554" t="s">
        <v>4259</v>
      </c>
      <c r="F554" t="s">
        <v>4172</v>
      </c>
      <c r="G554">
        <v>14</v>
      </c>
      <c r="H554" t="s">
        <v>4180</v>
      </c>
      <c r="I554">
        <v>17600000</v>
      </c>
      <c r="J554" t="s">
        <v>4327</v>
      </c>
      <c r="K554">
        <v>17000000</v>
      </c>
      <c r="L554">
        <v>18200000</v>
      </c>
      <c r="M554">
        <v>18</v>
      </c>
      <c r="N554" t="s">
        <v>4257</v>
      </c>
      <c r="O554">
        <v>83.1</v>
      </c>
      <c r="P554" t="s">
        <v>4361</v>
      </c>
    </row>
    <row r="555" spans="1:16" x14ac:dyDescent="0.3">
      <c r="A555" t="s">
        <v>4904</v>
      </c>
      <c r="B555">
        <v>2025</v>
      </c>
      <c r="C555" t="s">
        <v>392</v>
      </c>
      <c r="D555" t="s">
        <v>4905</v>
      </c>
      <c r="E555" t="s">
        <v>4906</v>
      </c>
      <c r="F555" t="s">
        <v>4172</v>
      </c>
      <c r="G555">
        <v>22000</v>
      </c>
      <c r="H555" t="s">
        <v>4180</v>
      </c>
      <c r="I555">
        <v>20200000</v>
      </c>
      <c r="J555" t="s">
        <v>4327</v>
      </c>
      <c r="K555">
        <v>19400000</v>
      </c>
      <c r="L555">
        <v>20900000</v>
      </c>
      <c r="M555" t="s">
        <v>4175</v>
      </c>
      <c r="N555" t="s">
        <v>4583</v>
      </c>
      <c r="O555">
        <v>80.8</v>
      </c>
      <c r="P555" t="s">
        <v>4907</v>
      </c>
    </row>
    <row r="556" spans="1:16" x14ac:dyDescent="0.3">
      <c r="A556" t="s">
        <v>4964</v>
      </c>
      <c r="B556">
        <v>2025</v>
      </c>
      <c r="C556" t="s">
        <v>4184</v>
      </c>
      <c r="D556" t="s">
        <v>4941</v>
      </c>
      <c r="E556" t="s">
        <v>4942</v>
      </c>
      <c r="F556" t="s">
        <v>4172</v>
      </c>
      <c r="G556">
        <v>23000</v>
      </c>
      <c r="H556" t="s">
        <v>4180</v>
      </c>
      <c r="I556">
        <v>36000000</v>
      </c>
      <c r="J556" t="s">
        <v>4327</v>
      </c>
      <c r="K556">
        <v>34700000</v>
      </c>
      <c r="L556">
        <v>37200000</v>
      </c>
      <c r="M556">
        <v>5</v>
      </c>
      <c r="N556" t="s">
        <v>4965</v>
      </c>
      <c r="O556">
        <v>86.8</v>
      </c>
      <c r="P556" t="s">
        <v>7260</v>
      </c>
    </row>
    <row r="557" spans="1:16" x14ac:dyDescent="0.3">
      <c r="A557" t="s">
        <v>4057</v>
      </c>
      <c r="B557">
        <v>2025</v>
      </c>
      <c r="C557" t="s">
        <v>194</v>
      </c>
      <c r="D557" t="s">
        <v>4480</v>
      </c>
      <c r="E557" t="s">
        <v>4481</v>
      </c>
      <c r="F557" t="s">
        <v>4172</v>
      </c>
      <c r="G557">
        <v>15200</v>
      </c>
      <c r="H557" t="s">
        <v>4173</v>
      </c>
      <c r="I557">
        <v>31700000</v>
      </c>
      <c r="J557" t="s">
        <v>4327</v>
      </c>
      <c r="K557">
        <v>30500000</v>
      </c>
      <c r="L557">
        <v>32800000</v>
      </c>
      <c r="M557">
        <v>4</v>
      </c>
      <c r="N557" t="s">
        <v>4236</v>
      </c>
      <c r="O557">
        <v>80.7</v>
      </c>
      <c r="P557" t="s">
        <v>7263</v>
      </c>
    </row>
    <row r="558" spans="1:16" x14ac:dyDescent="0.3">
      <c r="A558" t="s">
        <v>4081</v>
      </c>
      <c r="B558">
        <v>2025</v>
      </c>
      <c r="C558" t="s">
        <v>108</v>
      </c>
      <c r="D558" t="s">
        <v>4879</v>
      </c>
      <c r="E558" t="s">
        <v>4880</v>
      </c>
      <c r="F558" t="s">
        <v>4172</v>
      </c>
      <c r="G558">
        <v>3515</v>
      </c>
      <c r="H558" t="s">
        <v>4180</v>
      </c>
      <c r="I558">
        <v>13200000</v>
      </c>
      <c r="J558" t="s">
        <v>4327</v>
      </c>
      <c r="K558">
        <v>12800000</v>
      </c>
      <c r="L558">
        <v>13600000</v>
      </c>
      <c r="M558" t="s">
        <v>4175</v>
      </c>
      <c r="N558" t="s">
        <v>4439</v>
      </c>
      <c r="O558">
        <v>95</v>
      </c>
      <c r="P558" t="s">
        <v>4881</v>
      </c>
    </row>
    <row r="559" spans="1:16" x14ac:dyDescent="0.3">
      <c r="A559" t="s">
        <v>4011</v>
      </c>
      <c r="B559">
        <v>2025</v>
      </c>
      <c r="C559" t="s">
        <v>62</v>
      </c>
      <c r="D559" t="s">
        <v>4250</v>
      </c>
      <c r="E559" t="s">
        <v>4279</v>
      </c>
      <c r="F559" t="s">
        <v>4172</v>
      </c>
      <c r="G559" t="s">
        <v>4172</v>
      </c>
      <c r="H559" t="s">
        <v>4180</v>
      </c>
      <c r="I559">
        <v>25800000</v>
      </c>
      <c r="J559" t="s">
        <v>4327</v>
      </c>
      <c r="K559">
        <v>24800000</v>
      </c>
      <c r="L559">
        <v>26700000</v>
      </c>
      <c r="M559" t="s">
        <v>4175</v>
      </c>
      <c r="N559" t="s">
        <v>4200</v>
      </c>
      <c r="O559">
        <v>79</v>
      </c>
      <c r="P559" t="s">
        <v>4349</v>
      </c>
    </row>
    <row r="560" spans="1:16" x14ac:dyDescent="0.3">
      <c r="A560" t="s">
        <v>4005</v>
      </c>
      <c r="B560">
        <v>2025</v>
      </c>
      <c r="C560" t="s">
        <v>62</v>
      </c>
      <c r="D560" t="s">
        <v>4250</v>
      </c>
      <c r="E560" t="s">
        <v>4279</v>
      </c>
      <c r="F560" t="s">
        <v>4172</v>
      </c>
      <c r="G560" t="s">
        <v>4172</v>
      </c>
      <c r="H560" t="s">
        <v>4180</v>
      </c>
      <c r="I560">
        <v>25800000</v>
      </c>
      <c r="J560" t="s">
        <v>4327</v>
      </c>
      <c r="K560">
        <v>24800000</v>
      </c>
      <c r="L560">
        <v>26700000</v>
      </c>
      <c r="M560" t="s">
        <v>4175</v>
      </c>
      <c r="N560" t="s">
        <v>4200</v>
      </c>
      <c r="O560">
        <v>79</v>
      </c>
      <c r="P560" t="s">
        <v>4360</v>
      </c>
    </row>
    <row r="561" spans="1:16" x14ac:dyDescent="0.3">
      <c r="A561" t="s">
        <v>4008</v>
      </c>
      <c r="B561">
        <v>2025</v>
      </c>
      <c r="C561" t="s">
        <v>62</v>
      </c>
      <c r="D561" t="s">
        <v>4250</v>
      </c>
      <c r="E561" t="s">
        <v>4279</v>
      </c>
      <c r="F561" t="s">
        <v>4172</v>
      </c>
      <c r="G561" t="s">
        <v>4172</v>
      </c>
      <c r="H561" t="s">
        <v>4180</v>
      </c>
      <c r="I561">
        <v>25800000</v>
      </c>
      <c r="J561" t="s">
        <v>4327</v>
      </c>
      <c r="K561">
        <v>24800000</v>
      </c>
      <c r="L561">
        <v>26700000</v>
      </c>
      <c r="M561" t="s">
        <v>4175</v>
      </c>
      <c r="N561" t="s">
        <v>4200</v>
      </c>
      <c r="O561">
        <v>79</v>
      </c>
      <c r="P561" t="s">
        <v>4335</v>
      </c>
    </row>
    <row r="562" spans="1:16" x14ac:dyDescent="0.3">
      <c r="A562" t="s">
        <v>3999</v>
      </c>
      <c r="B562">
        <v>2025</v>
      </c>
      <c r="C562" t="s">
        <v>62</v>
      </c>
      <c r="D562" t="s">
        <v>4250</v>
      </c>
      <c r="E562" t="s">
        <v>4358</v>
      </c>
      <c r="F562" t="s">
        <v>4172</v>
      </c>
      <c r="G562" t="s">
        <v>4172</v>
      </c>
      <c r="H562" t="s">
        <v>4180</v>
      </c>
      <c r="I562">
        <v>22100000</v>
      </c>
      <c r="J562" t="s">
        <v>4327</v>
      </c>
      <c r="K562">
        <v>21300000</v>
      </c>
      <c r="L562">
        <v>22900000</v>
      </c>
      <c r="M562">
        <v>7</v>
      </c>
      <c r="N562" t="s">
        <v>4257</v>
      </c>
      <c r="O562">
        <v>79.099999999999994</v>
      </c>
      <c r="P562" t="s">
        <v>4359</v>
      </c>
    </row>
    <row r="563" spans="1:16" x14ac:dyDescent="0.3">
      <c r="A563" t="s">
        <v>4085</v>
      </c>
      <c r="B563">
        <v>2026</v>
      </c>
      <c r="C563" t="s">
        <v>41</v>
      </c>
      <c r="D563" t="s">
        <v>4722</v>
      </c>
      <c r="E563" t="s">
        <v>4424</v>
      </c>
      <c r="F563" t="s">
        <v>4172</v>
      </c>
      <c r="G563">
        <v>1750</v>
      </c>
      <c r="H563" t="s">
        <v>4180</v>
      </c>
      <c r="I563">
        <v>8200000</v>
      </c>
      <c r="J563" t="s">
        <v>4327</v>
      </c>
      <c r="K563">
        <v>7910000</v>
      </c>
      <c r="L563">
        <v>8500000</v>
      </c>
      <c r="M563" t="s">
        <v>4175</v>
      </c>
      <c r="N563" t="s">
        <v>4627</v>
      </c>
      <c r="O563">
        <v>93.3</v>
      </c>
      <c r="P563" t="s">
        <v>4908</v>
      </c>
    </row>
    <row r="564" spans="1:16" x14ac:dyDescent="0.3">
      <c r="A564" t="s">
        <v>5018</v>
      </c>
      <c r="B564">
        <v>2026</v>
      </c>
      <c r="C564" t="s">
        <v>4031</v>
      </c>
      <c r="D564" t="s">
        <v>5019</v>
      </c>
      <c r="E564" t="s">
        <v>5020</v>
      </c>
      <c r="F564" t="s">
        <v>4172</v>
      </c>
      <c r="G564">
        <v>8500</v>
      </c>
      <c r="H564" t="s">
        <v>4180</v>
      </c>
      <c r="I564">
        <v>13900000</v>
      </c>
      <c r="J564" t="s">
        <v>4327</v>
      </c>
      <c r="K564">
        <v>13000000</v>
      </c>
      <c r="L564">
        <v>14800000</v>
      </c>
      <c r="M564">
        <v>3</v>
      </c>
      <c r="N564" t="s">
        <v>4176</v>
      </c>
      <c r="O564">
        <v>95</v>
      </c>
      <c r="P564" t="s">
        <v>7285</v>
      </c>
    </row>
    <row r="565" spans="1:16" x14ac:dyDescent="0.3">
      <c r="A565" t="s">
        <v>4885</v>
      </c>
      <c r="B565">
        <v>2026</v>
      </c>
      <c r="C565" t="s">
        <v>45</v>
      </c>
      <c r="D565" t="s">
        <v>4886</v>
      </c>
      <c r="E565" t="s">
        <v>4887</v>
      </c>
      <c r="F565" t="s">
        <v>4172</v>
      </c>
      <c r="G565">
        <v>1800</v>
      </c>
      <c r="H565" t="s">
        <v>4180</v>
      </c>
      <c r="I565">
        <v>22200000</v>
      </c>
      <c r="J565" t="s">
        <v>4327</v>
      </c>
      <c r="K565">
        <v>21600000</v>
      </c>
      <c r="L565">
        <v>22900000</v>
      </c>
      <c r="M565" t="s">
        <v>4175</v>
      </c>
      <c r="N565" t="s">
        <v>4888</v>
      </c>
      <c r="O565">
        <v>87.5</v>
      </c>
      <c r="P565" t="s">
        <v>4889</v>
      </c>
    </row>
    <row r="566" spans="1:16" x14ac:dyDescent="0.3">
      <c r="A566" t="s">
        <v>179</v>
      </c>
      <c r="B566">
        <v>2013</v>
      </c>
      <c r="C566" t="s">
        <v>154</v>
      </c>
      <c r="D566" t="s">
        <v>4395</v>
      </c>
      <c r="E566" t="s">
        <v>4396</v>
      </c>
      <c r="F566" t="s">
        <v>143</v>
      </c>
      <c r="G566">
        <v>160000</v>
      </c>
      <c r="H566" t="s">
        <v>4180</v>
      </c>
      <c r="I566">
        <v>11600000</v>
      </c>
      <c r="J566" t="s">
        <v>4363</v>
      </c>
      <c r="K566">
        <v>11000000</v>
      </c>
      <c r="L566">
        <v>12200000</v>
      </c>
      <c r="M566" t="s">
        <v>4175</v>
      </c>
      <c r="N566" t="s">
        <v>4187</v>
      </c>
      <c r="O566">
        <v>46.4</v>
      </c>
      <c r="P566" t="s">
        <v>4397</v>
      </c>
    </row>
    <row r="567" spans="1:16" x14ac:dyDescent="0.3">
      <c r="A567" t="s">
        <v>5066</v>
      </c>
      <c r="B567">
        <v>2016</v>
      </c>
      <c r="C567" t="s">
        <v>137</v>
      </c>
      <c r="D567" t="s">
        <v>5067</v>
      </c>
      <c r="E567" t="s">
        <v>5068</v>
      </c>
      <c r="F567" t="s">
        <v>43</v>
      </c>
      <c r="G567">
        <v>138000</v>
      </c>
      <c r="H567" t="s">
        <v>4180</v>
      </c>
      <c r="I567">
        <v>9900000</v>
      </c>
      <c r="J567" t="s">
        <v>4363</v>
      </c>
      <c r="K567">
        <v>9300000</v>
      </c>
      <c r="L567">
        <v>10500000</v>
      </c>
      <c r="M567">
        <v>5</v>
      </c>
      <c r="N567" t="s">
        <v>4192</v>
      </c>
      <c r="O567">
        <v>36.799999999999997</v>
      </c>
      <c r="P567" t="s">
        <v>7312</v>
      </c>
    </row>
    <row r="568" spans="1:16" x14ac:dyDescent="0.3">
      <c r="A568" t="s">
        <v>4061</v>
      </c>
      <c r="B568">
        <v>2016</v>
      </c>
      <c r="C568" t="s">
        <v>92</v>
      </c>
      <c r="D568" t="s">
        <v>5105</v>
      </c>
      <c r="E568" t="s">
        <v>5106</v>
      </c>
      <c r="F568" t="s">
        <v>94</v>
      </c>
      <c r="G568">
        <v>82000</v>
      </c>
      <c r="H568" t="s">
        <v>4180</v>
      </c>
      <c r="I568">
        <v>4860000</v>
      </c>
      <c r="J568" t="s">
        <v>4363</v>
      </c>
      <c r="K568">
        <v>4480000</v>
      </c>
      <c r="L568">
        <v>5230000</v>
      </c>
      <c r="M568">
        <v>9</v>
      </c>
      <c r="N568" t="s">
        <v>4649</v>
      </c>
      <c r="O568">
        <v>80.3</v>
      </c>
      <c r="P568" t="s">
        <v>7330</v>
      </c>
    </row>
    <row r="569" spans="1:16" x14ac:dyDescent="0.3">
      <c r="A569" t="s">
        <v>5201</v>
      </c>
      <c r="B569">
        <v>2017</v>
      </c>
      <c r="C569" t="s">
        <v>24</v>
      </c>
      <c r="D569" t="s">
        <v>5202</v>
      </c>
      <c r="E569" t="s">
        <v>4450</v>
      </c>
      <c r="F569" t="s">
        <v>173</v>
      </c>
      <c r="G569">
        <v>150000</v>
      </c>
      <c r="H569" t="s">
        <v>4180</v>
      </c>
      <c r="I569">
        <v>21900000</v>
      </c>
      <c r="J569" t="s">
        <v>4363</v>
      </c>
      <c r="K569">
        <v>21000000</v>
      </c>
      <c r="L569">
        <v>22700000</v>
      </c>
      <c r="M569">
        <v>2</v>
      </c>
      <c r="N569" t="s">
        <v>4226</v>
      </c>
      <c r="O569">
        <v>66</v>
      </c>
      <c r="P569" t="s">
        <v>5203</v>
      </c>
    </row>
    <row r="570" spans="1:16" x14ac:dyDescent="0.3">
      <c r="A570" t="s">
        <v>223</v>
      </c>
      <c r="B570">
        <v>2017</v>
      </c>
      <c r="C570" t="s">
        <v>24</v>
      </c>
      <c r="D570" t="s">
        <v>4830</v>
      </c>
      <c r="E570" t="s">
        <v>4504</v>
      </c>
      <c r="F570" t="s">
        <v>94</v>
      </c>
      <c r="G570">
        <v>117000</v>
      </c>
      <c r="H570" t="s">
        <v>4180</v>
      </c>
      <c r="I570">
        <v>15100000</v>
      </c>
      <c r="J570" t="s">
        <v>4363</v>
      </c>
      <c r="K570">
        <v>13900000</v>
      </c>
      <c r="L570">
        <v>16300000</v>
      </c>
      <c r="M570">
        <v>2</v>
      </c>
      <c r="N570" t="s">
        <v>4965</v>
      </c>
      <c r="O570">
        <v>55.1</v>
      </c>
      <c r="P570" t="s">
        <v>7336</v>
      </c>
    </row>
    <row r="571" spans="1:16" x14ac:dyDescent="0.3">
      <c r="A571" t="s">
        <v>5159</v>
      </c>
      <c r="B571">
        <v>2017</v>
      </c>
      <c r="C571" t="s">
        <v>199</v>
      </c>
      <c r="D571" t="s">
        <v>5160</v>
      </c>
      <c r="E571" t="s">
        <v>5161</v>
      </c>
      <c r="F571" t="s">
        <v>143</v>
      </c>
      <c r="G571">
        <v>68000</v>
      </c>
      <c r="H571" t="s">
        <v>4180</v>
      </c>
      <c r="I571">
        <v>8400000</v>
      </c>
      <c r="J571" t="s">
        <v>4363</v>
      </c>
      <c r="K571">
        <v>8000000</v>
      </c>
      <c r="L571">
        <v>8700000</v>
      </c>
      <c r="M571" t="s">
        <v>4175</v>
      </c>
      <c r="N571" t="s">
        <v>4417</v>
      </c>
      <c r="O571">
        <v>66.5</v>
      </c>
      <c r="P571" t="s">
        <v>5162</v>
      </c>
    </row>
    <row r="572" spans="1:16" x14ac:dyDescent="0.3">
      <c r="A572" t="s">
        <v>91</v>
      </c>
      <c r="B572">
        <v>2017</v>
      </c>
      <c r="C572" t="s">
        <v>92</v>
      </c>
      <c r="D572" t="s">
        <v>4384</v>
      </c>
      <c r="E572" t="s">
        <v>4385</v>
      </c>
      <c r="F572" t="s">
        <v>94</v>
      </c>
      <c r="G572">
        <v>75000</v>
      </c>
      <c r="H572" t="s">
        <v>4180</v>
      </c>
      <c r="I572">
        <v>9100000</v>
      </c>
      <c r="J572" t="s">
        <v>4363</v>
      </c>
      <c r="K572">
        <v>8400000</v>
      </c>
      <c r="L572">
        <v>9800000</v>
      </c>
      <c r="M572">
        <v>8</v>
      </c>
      <c r="N572" t="s">
        <v>4200</v>
      </c>
      <c r="O572">
        <v>57.4</v>
      </c>
      <c r="P572" t="s">
        <v>4386</v>
      </c>
    </row>
    <row r="573" spans="1:16" x14ac:dyDescent="0.3">
      <c r="A573" t="s">
        <v>5221</v>
      </c>
      <c r="B573">
        <v>2017</v>
      </c>
      <c r="C573" t="s">
        <v>85</v>
      </c>
      <c r="D573" t="s">
        <v>5222</v>
      </c>
      <c r="E573" t="s">
        <v>5223</v>
      </c>
      <c r="F573" t="s">
        <v>43</v>
      </c>
      <c r="G573">
        <v>64000</v>
      </c>
      <c r="H573" t="s">
        <v>4180</v>
      </c>
      <c r="I573">
        <v>9600000</v>
      </c>
      <c r="J573" t="s">
        <v>4363</v>
      </c>
      <c r="K573">
        <v>8900000</v>
      </c>
      <c r="L573">
        <v>10300000</v>
      </c>
      <c r="M573">
        <v>7</v>
      </c>
      <c r="N573" t="s">
        <v>4272</v>
      </c>
      <c r="O573">
        <v>66.3</v>
      </c>
      <c r="P573" t="s">
        <v>5224</v>
      </c>
    </row>
    <row r="574" spans="1:16" x14ac:dyDescent="0.3">
      <c r="A574" t="s">
        <v>5118</v>
      </c>
      <c r="B574">
        <v>2017</v>
      </c>
      <c r="C574" t="s">
        <v>4091</v>
      </c>
      <c r="D574" t="s">
        <v>5119</v>
      </c>
      <c r="E574" t="s">
        <v>5120</v>
      </c>
      <c r="F574" t="s">
        <v>4789</v>
      </c>
      <c r="G574">
        <v>80000</v>
      </c>
      <c r="H574" t="s">
        <v>4180</v>
      </c>
      <c r="I574">
        <v>6240000</v>
      </c>
      <c r="J574" t="s">
        <v>4363</v>
      </c>
      <c r="K574">
        <v>6020000</v>
      </c>
      <c r="L574">
        <v>6460000</v>
      </c>
      <c r="M574" t="s">
        <v>4175</v>
      </c>
      <c r="N574" t="s">
        <v>4213</v>
      </c>
      <c r="O574">
        <v>75.599999999999994</v>
      </c>
      <c r="P574" t="s">
        <v>7339</v>
      </c>
    </row>
    <row r="575" spans="1:16" x14ac:dyDescent="0.3">
      <c r="A575" t="s">
        <v>254</v>
      </c>
      <c r="B575">
        <v>2018</v>
      </c>
      <c r="C575" t="s">
        <v>62</v>
      </c>
      <c r="D575">
        <v>3008</v>
      </c>
      <c r="E575" t="s">
        <v>4375</v>
      </c>
      <c r="F575" t="s">
        <v>143</v>
      </c>
      <c r="G575">
        <v>120000</v>
      </c>
      <c r="H575" t="s">
        <v>4180</v>
      </c>
      <c r="I575">
        <v>11800000</v>
      </c>
      <c r="J575" t="s">
        <v>4363</v>
      </c>
      <c r="K575">
        <v>11200000</v>
      </c>
      <c r="L575">
        <v>12300000</v>
      </c>
      <c r="M575">
        <v>14</v>
      </c>
      <c r="N575" t="s">
        <v>4236</v>
      </c>
      <c r="O575">
        <v>66.3</v>
      </c>
      <c r="P575" t="s">
        <v>4376</v>
      </c>
    </row>
    <row r="576" spans="1:16" x14ac:dyDescent="0.3">
      <c r="A576" t="s">
        <v>5080</v>
      </c>
      <c r="B576">
        <v>2018</v>
      </c>
      <c r="C576" t="s">
        <v>92</v>
      </c>
      <c r="D576" t="s">
        <v>5081</v>
      </c>
      <c r="E576" t="s">
        <v>5082</v>
      </c>
      <c r="F576" t="s">
        <v>161</v>
      </c>
      <c r="G576">
        <v>15000</v>
      </c>
      <c r="H576" t="s">
        <v>4180</v>
      </c>
      <c r="I576">
        <v>6660000</v>
      </c>
      <c r="J576" t="s">
        <v>4363</v>
      </c>
      <c r="K576">
        <v>6430000</v>
      </c>
      <c r="L576">
        <v>6880000</v>
      </c>
      <c r="M576">
        <v>10</v>
      </c>
      <c r="N576" t="s">
        <v>4508</v>
      </c>
      <c r="O576">
        <v>80.099999999999994</v>
      </c>
      <c r="P576" t="s">
        <v>7319</v>
      </c>
    </row>
    <row r="577" spans="1:16" x14ac:dyDescent="0.3">
      <c r="A577" t="s">
        <v>21</v>
      </c>
      <c r="B577">
        <v>2018</v>
      </c>
      <c r="C577" t="s">
        <v>24</v>
      </c>
      <c r="D577" t="s">
        <v>4369</v>
      </c>
      <c r="E577" t="s">
        <v>4370</v>
      </c>
      <c r="F577" t="s">
        <v>43</v>
      </c>
      <c r="G577">
        <v>65000</v>
      </c>
      <c r="H577" t="s">
        <v>4180</v>
      </c>
      <c r="I577">
        <v>21300000</v>
      </c>
      <c r="J577" t="s">
        <v>4363</v>
      </c>
      <c r="K577">
        <v>19800000</v>
      </c>
      <c r="L577">
        <v>22800000</v>
      </c>
      <c r="M577">
        <v>7</v>
      </c>
      <c r="N577" t="s">
        <v>4257</v>
      </c>
      <c r="O577">
        <v>81.400000000000006</v>
      </c>
      <c r="P577" t="s">
        <v>4475</v>
      </c>
    </row>
    <row r="578" spans="1:16" x14ac:dyDescent="0.3">
      <c r="A578" t="s">
        <v>5111</v>
      </c>
      <c r="B578">
        <v>2018</v>
      </c>
      <c r="C578" t="s">
        <v>154</v>
      </c>
      <c r="D578" t="s">
        <v>4483</v>
      </c>
      <c r="E578" t="s">
        <v>4484</v>
      </c>
      <c r="F578" t="s">
        <v>60</v>
      </c>
      <c r="G578">
        <v>82000</v>
      </c>
      <c r="H578" t="s">
        <v>4180</v>
      </c>
      <c r="I578">
        <v>9000000</v>
      </c>
      <c r="J578" t="s">
        <v>4363</v>
      </c>
      <c r="K578">
        <v>8700000</v>
      </c>
      <c r="L578">
        <v>9400000</v>
      </c>
      <c r="M578">
        <v>25</v>
      </c>
      <c r="N578" t="s">
        <v>4219</v>
      </c>
      <c r="O578">
        <v>71.7</v>
      </c>
      <c r="P578" t="s">
        <v>7334</v>
      </c>
    </row>
    <row r="579" spans="1:16" x14ac:dyDescent="0.3">
      <c r="A579" t="s">
        <v>103</v>
      </c>
      <c r="B579">
        <v>2019</v>
      </c>
      <c r="C579" t="s">
        <v>36</v>
      </c>
      <c r="D579" t="s">
        <v>4427</v>
      </c>
      <c r="E579" t="s">
        <v>4428</v>
      </c>
      <c r="F579" t="s">
        <v>173</v>
      </c>
      <c r="G579">
        <v>67000</v>
      </c>
      <c r="H579" t="s">
        <v>4180</v>
      </c>
      <c r="I579">
        <v>6880000</v>
      </c>
      <c r="J579" t="s">
        <v>4363</v>
      </c>
      <c r="K579">
        <v>6580000</v>
      </c>
      <c r="L579">
        <v>7180000</v>
      </c>
      <c r="M579">
        <v>7</v>
      </c>
      <c r="N579" t="s">
        <v>4275</v>
      </c>
      <c r="O579">
        <v>88.3</v>
      </c>
      <c r="P579" t="s">
        <v>4429</v>
      </c>
    </row>
    <row r="580" spans="1:16" x14ac:dyDescent="0.3">
      <c r="A580" t="s">
        <v>5104</v>
      </c>
      <c r="B580">
        <v>2019</v>
      </c>
      <c r="C580" t="s">
        <v>89</v>
      </c>
      <c r="D580" t="s">
        <v>4423</v>
      </c>
      <c r="E580" t="s">
        <v>4424</v>
      </c>
      <c r="F580" t="s">
        <v>143</v>
      </c>
      <c r="G580">
        <v>77000</v>
      </c>
      <c r="H580" t="s">
        <v>4180</v>
      </c>
      <c r="I580">
        <v>7860000</v>
      </c>
      <c r="J580" t="s">
        <v>4363</v>
      </c>
      <c r="K580">
        <v>7590000</v>
      </c>
      <c r="L580">
        <v>8100000</v>
      </c>
      <c r="M580">
        <v>9</v>
      </c>
      <c r="N580" t="s">
        <v>4275</v>
      </c>
      <c r="O580">
        <v>92.6</v>
      </c>
      <c r="P580" t="s">
        <v>7329</v>
      </c>
    </row>
    <row r="581" spans="1:16" x14ac:dyDescent="0.3">
      <c r="A581" t="s">
        <v>428</v>
      </c>
      <c r="B581">
        <v>2020</v>
      </c>
      <c r="C581" t="s">
        <v>4184</v>
      </c>
      <c r="D581" t="s">
        <v>4377</v>
      </c>
      <c r="E581" t="s">
        <v>4378</v>
      </c>
      <c r="F581" t="s">
        <v>43</v>
      </c>
      <c r="G581">
        <v>101000</v>
      </c>
      <c r="H581" t="s">
        <v>4180</v>
      </c>
      <c r="I581">
        <v>17700000</v>
      </c>
      <c r="J581" t="s">
        <v>4363</v>
      </c>
      <c r="K581">
        <v>17100000</v>
      </c>
      <c r="L581">
        <v>18400000</v>
      </c>
      <c r="M581" t="s">
        <v>4175</v>
      </c>
      <c r="N581" t="s">
        <v>4181</v>
      </c>
      <c r="O581">
        <v>70.8</v>
      </c>
      <c r="P581" t="s">
        <v>4379</v>
      </c>
    </row>
    <row r="582" spans="1:16" x14ac:dyDescent="0.3">
      <c r="A582" t="s">
        <v>5100</v>
      </c>
      <c r="B582">
        <v>2019</v>
      </c>
      <c r="C582" t="s">
        <v>188</v>
      </c>
      <c r="D582" t="s">
        <v>5101</v>
      </c>
      <c r="E582" t="s">
        <v>5102</v>
      </c>
      <c r="F582" t="s">
        <v>143</v>
      </c>
      <c r="G582">
        <v>47000</v>
      </c>
      <c r="H582" t="s">
        <v>4180</v>
      </c>
      <c r="I582">
        <v>9800000</v>
      </c>
      <c r="J582" t="s">
        <v>4363</v>
      </c>
      <c r="K582">
        <v>9100000</v>
      </c>
      <c r="L582">
        <v>10500000</v>
      </c>
      <c r="M582" t="s">
        <v>4175</v>
      </c>
      <c r="N582" t="s">
        <v>4263</v>
      </c>
      <c r="O582">
        <v>84.6</v>
      </c>
      <c r="P582" t="s">
        <v>7327</v>
      </c>
    </row>
    <row r="583" spans="1:16" x14ac:dyDescent="0.3">
      <c r="A583" t="s">
        <v>5061</v>
      </c>
      <c r="B583">
        <v>2019</v>
      </c>
      <c r="C583" t="s">
        <v>4184</v>
      </c>
      <c r="D583" t="s">
        <v>4185</v>
      </c>
      <c r="E583" t="s">
        <v>4186</v>
      </c>
      <c r="F583" t="s">
        <v>60</v>
      </c>
      <c r="G583">
        <v>38000</v>
      </c>
      <c r="H583" t="s">
        <v>4180</v>
      </c>
      <c r="I583">
        <v>7880000</v>
      </c>
      <c r="J583" t="s">
        <v>4363</v>
      </c>
      <c r="K583">
        <v>7580000</v>
      </c>
      <c r="L583">
        <v>8200000</v>
      </c>
      <c r="M583">
        <v>19</v>
      </c>
      <c r="N583" t="s">
        <v>4552</v>
      </c>
      <c r="O583">
        <v>92.7</v>
      </c>
      <c r="P583" t="s">
        <v>7308</v>
      </c>
    </row>
    <row r="584" spans="1:16" x14ac:dyDescent="0.3">
      <c r="A584" t="s">
        <v>5146</v>
      </c>
      <c r="B584">
        <v>2019</v>
      </c>
      <c r="C584" t="s">
        <v>108</v>
      </c>
      <c r="D584" t="s">
        <v>4618</v>
      </c>
      <c r="E584" t="s">
        <v>5147</v>
      </c>
      <c r="F584" t="s">
        <v>60</v>
      </c>
      <c r="G584">
        <v>81000</v>
      </c>
      <c r="H584" t="s">
        <v>4180</v>
      </c>
      <c r="I584">
        <v>6400000</v>
      </c>
      <c r="J584" t="s">
        <v>4363</v>
      </c>
      <c r="K584">
        <v>6200000</v>
      </c>
      <c r="L584">
        <v>6600000</v>
      </c>
      <c r="M584" t="s">
        <v>4175</v>
      </c>
      <c r="N584" t="s">
        <v>4402</v>
      </c>
      <c r="O584">
        <v>95</v>
      </c>
      <c r="P584" t="s">
        <v>7359</v>
      </c>
    </row>
    <row r="585" spans="1:16" x14ac:dyDescent="0.3">
      <c r="A585" t="s">
        <v>5069</v>
      </c>
      <c r="B585">
        <v>2019</v>
      </c>
      <c r="C585" t="s">
        <v>4031</v>
      </c>
      <c r="D585" t="s">
        <v>5070</v>
      </c>
      <c r="E585" t="s">
        <v>5071</v>
      </c>
      <c r="F585" t="s">
        <v>43</v>
      </c>
      <c r="G585">
        <v>64000</v>
      </c>
      <c r="H585" t="s">
        <v>4180</v>
      </c>
      <c r="I585">
        <v>10200000</v>
      </c>
      <c r="J585" t="s">
        <v>4363</v>
      </c>
      <c r="K585">
        <v>9600000</v>
      </c>
      <c r="L585">
        <v>10700000</v>
      </c>
      <c r="M585" t="s">
        <v>4175</v>
      </c>
      <c r="N585" t="s">
        <v>4176</v>
      </c>
      <c r="O585">
        <v>64.599999999999994</v>
      </c>
      <c r="P585" t="s">
        <v>7313</v>
      </c>
    </row>
    <row r="586" spans="1:16" x14ac:dyDescent="0.3">
      <c r="A586" t="s">
        <v>5075</v>
      </c>
      <c r="B586">
        <v>2019</v>
      </c>
      <c r="C586" t="s">
        <v>92</v>
      </c>
      <c r="D586" t="s">
        <v>5076</v>
      </c>
      <c r="E586" t="s">
        <v>5077</v>
      </c>
      <c r="F586" t="s">
        <v>60</v>
      </c>
      <c r="G586">
        <v>84000</v>
      </c>
      <c r="H586" t="s">
        <v>4180</v>
      </c>
      <c r="I586">
        <v>11000000</v>
      </c>
      <c r="J586" t="s">
        <v>4363</v>
      </c>
      <c r="K586">
        <v>10600000</v>
      </c>
      <c r="L586">
        <v>11300000</v>
      </c>
      <c r="M586">
        <v>5</v>
      </c>
      <c r="N586" t="s">
        <v>4508</v>
      </c>
      <c r="O586">
        <v>88.1</v>
      </c>
      <c r="P586" t="s">
        <v>7316</v>
      </c>
    </row>
    <row r="587" spans="1:16" x14ac:dyDescent="0.3">
      <c r="A587" t="s">
        <v>5165</v>
      </c>
      <c r="B587">
        <v>2020</v>
      </c>
      <c r="C587" t="s">
        <v>24</v>
      </c>
      <c r="D587" t="s">
        <v>4431</v>
      </c>
      <c r="E587" t="s">
        <v>5166</v>
      </c>
      <c r="F587" t="s">
        <v>143</v>
      </c>
      <c r="G587">
        <v>82000</v>
      </c>
      <c r="H587" t="s">
        <v>4180</v>
      </c>
      <c r="I587">
        <v>17700000</v>
      </c>
      <c r="J587" t="s">
        <v>4363</v>
      </c>
      <c r="K587">
        <v>17100000</v>
      </c>
      <c r="L587">
        <v>18400000</v>
      </c>
      <c r="M587">
        <v>7</v>
      </c>
      <c r="N587" t="s">
        <v>4181</v>
      </c>
      <c r="O587">
        <v>89.4</v>
      </c>
      <c r="P587" t="s">
        <v>5167</v>
      </c>
    </row>
    <row r="588" spans="1:16" x14ac:dyDescent="0.3">
      <c r="A588" t="s">
        <v>318</v>
      </c>
      <c r="B588">
        <v>2020</v>
      </c>
      <c r="C588" t="s">
        <v>24</v>
      </c>
      <c r="D588" t="s">
        <v>4467</v>
      </c>
      <c r="E588" t="s">
        <v>4468</v>
      </c>
      <c r="F588" t="s">
        <v>43</v>
      </c>
      <c r="G588">
        <v>97261</v>
      </c>
      <c r="H588" t="s">
        <v>4180</v>
      </c>
      <c r="I588">
        <v>43400000</v>
      </c>
      <c r="J588" t="s">
        <v>4363</v>
      </c>
      <c r="K588">
        <v>41500000</v>
      </c>
      <c r="L588">
        <v>45200000</v>
      </c>
      <c r="M588">
        <v>18</v>
      </c>
      <c r="N588" t="s">
        <v>4469</v>
      </c>
      <c r="O588">
        <v>80.5</v>
      </c>
      <c r="P588" t="s">
        <v>4470</v>
      </c>
    </row>
    <row r="589" spans="1:16" x14ac:dyDescent="0.3">
      <c r="A589" t="s">
        <v>1658</v>
      </c>
      <c r="B589">
        <v>2020</v>
      </c>
      <c r="C589" t="s">
        <v>137</v>
      </c>
      <c r="D589" t="s">
        <v>4202</v>
      </c>
      <c r="E589" t="s">
        <v>4598</v>
      </c>
      <c r="F589" t="s">
        <v>161</v>
      </c>
      <c r="G589">
        <v>40500</v>
      </c>
      <c r="H589" t="s">
        <v>4180</v>
      </c>
      <c r="I589">
        <v>13400000</v>
      </c>
      <c r="J589" t="s">
        <v>4363</v>
      </c>
      <c r="K589">
        <v>12700000</v>
      </c>
      <c r="L589">
        <v>14200000</v>
      </c>
      <c r="M589">
        <v>13</v>
      </c>
      <c r="N589" t="s">
        <v>4245</v>
      </c>
      <c r="O589">
        <v>94.4</v>
      </c>
      <c r="P589" t="s">
        <v>5168</v>
      </c>
    </row>
    <row r="590" spans="1:16" x14ac:dyDescent="0.3">
      <c r="A590" t="s">
        <v>2466</v>
      </c>
      <c r="B590">
        <v>2020</v>
      </c>
      <c r="C590" t="s">
        <v>62</v>
      </c>
      <c r="D590">
        <v>5008</v>
      </c>
      <c r="E590" t="s">
        <v>5163</v>
      </c>
      <c r="F590" t="s">
        <v>43</v>
      </c>
      <c r="G590">
        <v>102337</v>
      </c>
      <c r="H590" t="s">
        <v>4180</v>
      </c>
      <c r="I590">
        <v>17100000</v>
      </c>
      <c r="J590" t="s">
        <v>4363</v>
      </c>
      <c r="K590">
        <v>16200000</v>
      </c>
      <c r="L590">
        <v>17900000</v>
      </c>
      <c r="M590">
        <v>5</v>
      </c>
      <c r="N590" t="s">
        <v>4290</v>
      </c>
      <c r="O590">
        <v>67.599999999999994</v>
      </c>
      <c r="P590" t="s">
        <v>5164</v>
      </c>
    </row>
    <row r="591" spans="1:16" x14ac:dyDescent="0.3">
      <c r="A591" t="s">
        <v>5145</v>
      </c>
      <c r="B591">
        <v>2020</v>
      </c>
      <c r="C591" t="s">
        <v>89</v>
      </c>
      <c r="D591" t="s">
        <v>4423</v>
      </c>
      <c r="E591" t="s">
        <v>4851</v>
      </c>
      <c r="F591" t="s">
        <v>60</v>
      </c>
      <c r="G591">
        <v>89000</v>
      </c>
      <c r="H591" t="s">
        <v>4180</v>
      </c>
      <c r="I591">
        <v>8300000</v>
      </c>
      <c r="J591" t="s">
        <v>4363</v>
      </c>
      <c r="K591">
        <v>7960000</v>
      </c>
      <c r="L591">
        <v>8600000</v>
      </c>
      <c r="M591">
        <v>6</v>
      </c>
      <c r="N591" t="s">
        <v>4439</v>
      </c>
      <c r="O591">
        <v>75.5</v>
      </c>
      <c r="P591" t="s">
        <v>7358</v>
      </c>
    </row>
    <row r="592" spans="1:16" x14ac:dyDescent="0.3">
      <c r="A592" t="s">
        <v>171</v>
      </c>
      <c r="B592">
        <v>2020</v>
      </c>
      <c r="C592" t="s">
        <v>89</v>
      </c>
      <c r="D592" t="s">
        <v>4423</v>
      </c>
      <c r="E592" t="s">
        <v>4424</v>
      </c>
      <c r="F592" t="s">
        <v>173</v>
      </c>
      <c r="G592">
        <v>60000</v>
      </c>
      <c r="H592" t="s">
        <v>4180</v>
      </c>
      <c r="I592">
        <v>8100000</v>
      </c>
      <c r="J592" t="s">
        <v>4363</v>
      </c>
      <c r="K592">
        <v>7810000</v>
      </c>
      <c r="L592">
        <v>8400000</v>
      </c>
      <c r="M592">
        <v>6</v>
      </c>
      <c r="N592" t="s">
        <v>4425</v>
      </c>
      <c r="O592">
        <v>87</v>
      </c>
      <c r="P592" t="s">
        <v>4426</v>
      </c>
    </row>
    <row r="593" spans="1:16" x14ac:dyDescent="0.3">
      <c r="A593" t="s">
        <v>279</v>
      </c>
      <c r="B593">
        <v>2020</v>
      </c>
      <c r="C593" t="s">
        <v>24</v>
      </c>
      <c r="D593" t="s">
        <v>4393</v>
      </c>
      <c r="E593" t="s">
        <v>6922</v>
      </c>
      <c r="F593" t="s">
        <v>60</v>
      </c>
      <c r="G593">
        <v>95000</v>
      </c>
      <c r="H593" t="s">
        <v>4180</v>
      </c>
      <c r="I593">
        <v>8000000</v>
      </c>
      <c r="J593" t="s">
        <v>4363</v>
      </c>
      <c r="K593">
        <v>7660000</v>
      </c>
      <c r="L593">
        <v>8400000</v>
      </c>
      <c r="M593">
        <v>8</v>
      </c>
      <c r="N593" t="s">
        <v>4187</v>
      </c>
      <c r="O593">
        <v>78.5</v>
      </c>
      <c r="P593" t="s">
        <v>4394</v>
      </c>
    </row>
    <row r="594" spans="1:16" x14ac:dyDescent="0.3">
      <c r="A594" t="s">
        <v>4172</v>
      </c>
      <c r="B594">
        <v>2018</v>
      </c>
      <c r="C594" t="s">
        <v>4641</v>
      </c>
      <c r="D594" t="s">
        <v>6057</v>
      </c>
      <c r="E594" t="s">
        <v>7343</v>
      </c>
      <c r="F594" t="s">
        <v>4172</v>
      </c>
      <c r="G594">
        <v>95404</v>
      </c>
      <c r="H594" t="s">
        <v>4180</v>
      </c>
      <c r="I594">
        <v>9800000</v>
      </c>
      <c r="J594" t="s">
        <v>4363</v>
      </c>
      <c r="K594">
        <v>9300000</v>
      </c>
      <c r="L594">
        <v>10400000</v>
      </c>
      <c r="M594">
        <v>3</v>
      </c>
      <c r="N594" t="s">
        <v>4245</v>
      </c>
      <c r="O594">
        <v>87.6</v>
      </c>
      <c r="P594" t="s">
        <v>7344</v>
      </c>
    </row>
    <row r="595" spans="1:16" x14ac:dyDescent="0.3">
      <c r="A595" t="s">
        <v>4172</v>
      </c>
      <c r="B595">
        <v>2019</v>
      </c>
      <c r="C595" t="s">
        <v>250</v>
      </c>
      <c r="D595" t="s">
        <v>4380</v>
      </c>
      <c r="E595" t="s">
        <v>7363</v>
      </c>
      <c r="F595" t="s">
        <v>4172</v>
      </c>
      <c r="G595">
        <v>31000</v>
      </c>
      <c r="H595" t="s">
        <v>4180</v>
      </c>
      <c r="I595">
        <v>15500000</v>
      </c>
      <c r="J595" t="s">
        <v>4363</v>
      </c>
      <c r="K595">
        <v>15000000</v>
      </c>
      <c r="L595">
        <v>16000000</v>
      </c>
      <c r="M595">
        <v>7</v>
      </c>
      <c r="N595" t="s">
        <v>4248</v>
      </c>
      <c r="O595">
        <v>89.9</v>
      </c>
      <c r="P595" t="s">
        <v>7364</v>
      </c>
    </row>
    <row r="596" spans="1:16" x14ac:dyDescent="0.3">
      <c r="A596" t="s">
        <v>4172</v>
      </c>
      <c r="B596">
        <v>2021</v>
      </c>
      <c r="C596" t="s">
        <v>108</v>
      </c>
      <c r="D596" t="s">
        <v>4477</v>
      </c>
      <c r="E596" t="s">
        <v>5027</v>
      </c>
      <c r="F596" t="s">
        <v>4172</v>
      </c>
      <c r="G596">
        <v>44930</v>
      </c>
      <c r="H596" t="s">
        <v>4180</v>
      </c>
      <c r="I596">
        <v>9200000</v>
      </c>
      <c r="J596" t="s">
        <v>4363</v>
      </c>
      <c r="K596">
        <v>8900000</v>
      </c>
      <c r="L596">
        <v>9500000</v>
      </c>
      <c r="M596">
        <v>4</v>
      </c>
      <c r="N596" t="s">
        <v>4382</v>
      </c>
      <c r="O596">
        <v>78.7</v>
      </c>
      <c r="P596" t="s">
        <v>7369</v>
      </c>
    </row>
    <row r="597" spans="1:16" x14ac:dyDescent="0.3">
      <c r="A597" t="s">
        <v>4172</v>
      </c>
      <c r="B597">
        <v>2022</v>
      </c>
      <c r="C597" t="s">
        <v>62</v>
      </c>
      <c r="D597" t="s">
        <v>4207</v>
      </c>
      <c r="E597" t="s">
        <v>5661</v>
      </c>
      <c r="F597" t="s">
        <v>4172</v>
      </c>
      <c r="G597">
        <v>65375</v>
      </c>
      <c r="H597" t="s">
        <v>4180</v>
      </c>
      <c r="I597">
        <v>19100000</v>
      </c>
      <c r="J597" t="s">
        <v>4363</v>
      </c>
      <c r="K597">
        <v>18300000</v>
      </c>
      <c r="L597">
        <v>19800000</v>
      </c>
      <c r="M597">
        <v>7</v>
      </c>
      <c r="N597" t="s">
        <v>4272</v>
      </c>
      <c r="O597">
        <v>63.7</v>
      </c>
      <c r="P597" t="s">
        <v>7368</v>
      </c>
    </row>
    <row r="598" spans="1:16" x14ac:dyDescent="0.3">
      <c r="A598" t="s">
        <v>4172</v>
      </c>
      <c r="B598">
        <v>2023</v>
      </c>
      <c r="C598" t="s">
        <v>250</v>
      </c>
      <c r="D598" t="s">
        <v>7354</v>
      </c>
      <c r="E598" t="s">
        <v>7355</v>
      </c>
      <c r="F598" t="s">
        <v>4172</v>
      </c>
      <c r="G598">
        <v>18500</v>
      </c>
      <c r="H598" t="s">
        <v>6058</v>
      </c>
      <c r="I598">
        <v>12100000</v>
      </c>
      <c r="J598" t="s">
        <v>4363</v>
      </c>
      <c r="K598">
        <v>11600000</v>
      </c>
      <c r="L598">
        <v>12700000</v>
      </c>
      <c r="M598">
        <v>19</v>
      </c>
      <c r="N598" t="s">
        <v>4187</v>
      </c>
      <c r="O598">
        <v>66.5</v>
      </c>
      <c r="P598" t="s">
        <v>7356</v>
      </c>
    </row>
    <row r="599" spans="1:16" x14ac:dyDescent="0.3">
      <c r="A599" t="s">
        <v>5086</v>
      </c>
      <c r="B599">
        <v>2021</v>
      </c>
      <c r="C599" t="s">
        <v>92</v>
      </c>
      <c r="D599" t="s">
        <v>5087</v>
      </c>
      <c r="E599" t="s">
        <v>4568</v>
      </c>
      <c r="F599" t="s">
        <v>43</v>
      </c>
      <c r="G599">
        <v>56453</v>
      </c>
      <c r="H599" t="s">
        <v>4180</v>
      </c>
      <c r="I599">
        <v>21100000</v>
      </c>
      <c r="J599" t="s">
        <v>4363</v>
      </c>
      <c r="K599">
        <v>20100000</v>
      </c>
      <c r="L599">
        <v>22100000</v>
      </c>
      <c r="M599">
        <v>12</v>
      </c>
      <c r="N599" t="s">
        <v>4347</v>
      </c>
      <c r="O599">
        <v>80.7</v>
      </c>
      <c r="P599" t="s">
        <v>7321</v>
      </c>
    </row>
    <row r="600" spans="1:16" x14ac:dyDescent="0.3">
      <c r="A600" t="s">
        <v>220</v>
      </c>
      <c r="B600">
        <v>2022</v>
      </c>
      <c r="C600" t="s">
        <v>85</v>
      </c>
      <c r="D600" t="s">
        <v>4411</v>
      </c>
      <c r="E600" t="s">
        <v>4412</v>
      </c>
      <c r="F600" t="s">
        <v>143</v>
      </c>
      <c r="G600">
        <v>39257</v>
      </c>
      <c r="H600" t="s">
        <v>4180</v>
      </c>
      <c r="I600">
        <v>10400000</v>
      </c>
      <c r="J600" t="s">
        <v>4363</v>
      </c>
      <c r="K600">
        <v>10100000</v>
      </c>
      <c r="L600">
        <v>10800000</v>
      </c>
      <c r="M600">
        <v>6</v>
      </c>
      <c r="N600" t="s">
        <v>4275</v>
      </c>
      <c r="O600">
        <v>72.8</v>
      </c>
      <c r="P600" t="s">
        <v>4413</v>
      </c>
    </row>
    <row r="601" spans="1:16" x14ac:dyDescent="0.3">
      <c r="A601" t="s">
        <v>5154</v>
      </c>
      <c r="B601">
        <v>2020</v>
      </c>
      <c r="C601" t="s">
        <v>137</v>
      </c>
      <c r="D601" t="s">
        <v>4437</v>
      </c>
      <c r="E601" t="s">
        <v>4438</v>
      </c>
      <c r="F601" t="s">
        <v>43</v>
      </c>
      <c r="G601">
        <v>39000</v>
      </c>
      <c r="H601" t="s">
        <v>4180</v>
      </c>
      <c r="I601">
        <v>9500000</v>
      </c>
      <c r="J601" t="s">
        <v>4363</v>
      </c>
      <c r="K601">
        <v>9000000</v>
      </c>
      <c r="L601">
        <v>10000000</v>
      </c>
      <c r="M601">
        <v>3</v>
      </c>
      <c r="N601" t="s">
        <v>4181</v>
      </c>
      <c r="O601">
        <v>95</v>
      </c>
      <c r="P601" t="s">
        <v>7365</v>
      </c>
    </row>
    <row r="602" spans="1:16" x14ac:dyDescent="0.3">
      <c r="A602" t="s">
        <v>5154</v>
      </c>
      <c r="B602">
        <v>2020</v>
      </c>
      <c r="C602" t="s">
        <v>137</v>
      </c>
      <c r="D602" t="s">
        <v>4703</v>
      </c>
      <c r="E602" t="s">
        <v>4438</v>
      </c>
      <c r="F602" t="s">
        <v>43</v>
      </c>
      <c r="G602">
        <v>38397</v>
      </c>
      <c r="H602" t="s">
        <v>4180</v>
      </c>
      <c r="I602">
        <v>9700000</v>
      </c>
      <c r="J602" t="s">
        <v>4363</v>
      </c>
      <c r="K602">
        <v>9200000</v>
      </c>
      <c r="L602">
        <v>10100000</v>
      </c>
      <c r="M602">
        <v>3</v>
      </c>
      <c r="N602" t="s">
        <v>4181</v>
      </c>
      <c r="O602">
        <v>95</v>
      </c>
      <c r="P602" t="s">
        <v>5155</v>
      </c>
    </row>
    <row r="603" spans="1:16" x14ac:dyDescent="0.3">
      <c r="A603" t="s">
        <v>1087</v>
      </c>
      <c r="B603">
        <v>2020</v>
      </c>
      <c r="C603" t="s">
        <v>137</v>
      </c>
      <c r="D603" t="s">
        <v>5124</v>
      </c>
      <c r="E603" t="s">
        <v>5174</v>
      </c>
      <c r="F603" t="s">
        <v>43</v>
      </c>
      <c r="G603">
        <v>2020</v>
      </c>
      <c r="H603" t="s">
        <v>4180</v>
      </c>
      <c r="I603">
        <v>11800000</v>
      </c>
      <c r="J603" t="s">
        <v>4363</v>
      </c>
      <c r="K603">
        <v>11400000</v>
      </c>
      <c r="L603">
        <v>12200000</v>
      </c>
      <c r="M603">
        <v>3</v>
      </c>
      <c r="N603" t="s">
        <v>4181</v>
      </c>
      <c r="O603">
        <v>95</v>
      </c>
      <c r="P603" t="s">
        <v>5175</v>
      </c>
    </row>
    <row r="604" spans="1:16" x14ac:dyDescent="0.3">
      <c r="A604" t="s">
        <v>5063</v>
      </c>
      <c r="B604">
        <v>2020</v>
      </c>
      <c r="C604" t="s">
        <v>50</v>
      </c>
      <c r="D604">
        <v>580</v>
      </c>
      <c r="E604" t="s">
        <v>4631</v>
      </c>
      <c r="F604" t="s">
        <v>60</v>
      </c>
      <c r="G604">
        <v>73000</v>
      </c>
      <c r="H604" t="s">
        <v>4180</v>
      </c>
      <c r="I604">
        <v>8400000</v>
      </c>
      <c r="J604" t="s">
        <v>4363</v>
      </c>
      <c r="K604">
        <v>8100000</v>
      </c>
      <c r="L604">
        <v>8700000</v>
      </c>
      <c r="M604">
        <v>2</v>
      </c>
      <c r="N604" t="s">
        <v>4257</v>
      </c>
      <c r="O604">
        <v>75.7</v>
      </c>
      <c r="P604" t="s">
        <v>7310</v>
      </c>
    </row>
    <row r="605" spans="1:16" x14ac:dyDescent="0.3">
      <c r="A605" t="s">
        <v>5083</v>
      </c>
      <c r="B605">
        <v>2021</v>
      </c>
      <c r="C605" t="s">
        <v>145</v>
      </c>
      <c r="D605" t="s">
        <v>5084</v>
      </c>
      <c r="E605" t="s">
        <v>5085</v>
      </c>
      <c r="F605" t="s">
        <v>4172</v>
      </c>
      <c r="G605">
        <v>65000</v>
      </c>
      <c r="H605" t="s">
        <v>4180</v>
      </c>
      <c r="I605">
        <v>9800000</v>
      </c>
      <c r="J605" t="s">
        <v>4363</v>
      </c>
      <c r="K605">
        <v>9100000</v>
      </c>
      <c r="L605">
        <v>10500000</v>
      </c>
      <c r="M605">
        <v>6</v>
      </c>
      <c r="N605" t="s">
        <v>4382</v>
      </c>
      <c r="O605">
        <v>76.3</v>
      </c>
      <c r="P605" t="s">
        <v>7320</v>
      </c>
    </row>
    <row r="606" spans="1:16" x14ac:dyDescent="0.3">
      <c r="A606" t="s">
        <v>5138</v>
      </c>
      <c r="B606">
        <v>2021</v>
      </c>
      <c r="C606" t="s">
        <v>24</v>
      </c>
      <c r="D606" t="s">
        <v>4572</v>
      </c>
      <c r="E606" t="s">
        <v>4699</v>
      </c>
      <c r="F606" t="s">
        <v>94</v>
      </c>
      <c r="G606">
        <v>98000</v>
      </c>
      <c r="H606" t="s">
        <v>4180</v>
      </c>
      <c r="I606">
        <v>29900000</v>
      </c>
      <c r="J606" t="s">
        <v>4363</v>
      </c>
      <c r="K606">
        <v>28700000</v>
      </c>
      <c r="L606">
        <v>31100000</v>
      </c>
      <c r="M606">
        <v>22</v>
      </c>
      <c r="N606" t="s">
        <v>5139</v>
      </c>
      <c r="O606">
        <v>73.3</v>
      </c>
      <c r="P606" t="s">
        <v>7351</v>
      </c>
    </row>
    <row r="607" spans="1:16" x14ac:dyDescent="0.3">
      <c r="A607" t="s">
        <v>5096</v>
      </c>
      <c r="B607">
        <v>2021</v>
      </c>
      <c r="C607" t="s">
        <v>137</v>
      </c>
      <c r="D607" t="s">
        <v>5097</v>
      </c>
      <c r="E607" t="s">
        <v>5098</v>
      </c>
      <c r="F607" t="s">
        <v>43</v>
      </c>
      <c r="G607">
        <v>91000</v>
      </c>
      <c r="H607" t="s">
        <v>4180</v>
      </c>
      <c r="I607">
        <v>14300000</v>
      </c>
      <c r="J607" t="s">
        <v>4363</v>
      </c>
      <c r="K607">
        <v>13800000</v>
      </c>
      <c r="L607">
        <v>14800000</v>
      </c>
      <c r="M607">
        <v>6</v>
      </c>
      <c r="N607" t="s">
        <v>4181</v>
      </c>
      <c r="O607">
        <v>72.599999999999994</v>
      </c>
      <c r="P607" t="s">
        <v>7325</v>
      </c>
    </row>
    <row r="608" spans="1:16" x14ac:dyDescent="0.3">
      <c r="A608" t="s">
        <v>5055</v>
      </c>
      <c r="B608">
        <v>2021</v>
      </c>
      <c r="C608" t="s">
        <v>92</v>
      </c>
      <c r="D608" t="s">
        <v>5056</v>
      </c>
      <c r="E608" t="s">
        <v>5057</v>
      </c>
      <c r="F608" t="s">
        <v>173</v>
      </c>
      <c r="G608">
        <v>52000</v>
      </c>
      <c r="H608" t="s">
        <v>4180</v>
      </c>
      <c r="I608">
        <v>9800000</v>
      </c>
      <c r="J608" t="s">
        <v>4363</v>
      </c>
      <c r="K608">
        <v>9500000</v>
      </c>
      <c r="L608">
        <v>10200000</v>
      </c>
      <c r="M608">
        <v>22</v>
      </c>
      <c r="N608" t="s">
        <v>4275</v>
      </c>
      <c r="O608">
        <v>81.400000000000006</v>
      </c>
      <c r="P608" t="s">
        <v>7305</v>
      </c>
    </row>
    <row r="609" spans="1:16" x14ac:dyDescent="0.3">
      <c r="A609" t="s">
        <v>81</v>
      </c>
      <c r="B609">
        <v>2021</v>
      </c>
      <c r="C609" t="s">
        <v>24</v>
      </c>
      <c r="D609" t="s">
        <v>4449</v>
      </c>
      <c r="E609" t="s">
        <v>4450</v>
      </c>
      <c r="F609" t="s">
        <v>161</v>
      </c>
      <c r="G609">
        <v>111255</v>
      </c>
      <c r="H609" t="s">
        <v>4180</v>
      </c>
      <c r="I609">
        <v>29100000</v>
      </c>
      <c r="J609" t="s">
        <v>4363</v>
      </c>
      <c r="K609">
        <v>28000000</v>
      </c>
      <c r="L609">
        <v>30200000</v>
      </c>
      <c r="M609">
        <v>7</v>
      </c>
      <c r="N609" t="s">
        <v>4252</v>
      </c>
      <c r="O609">
        <v>76.599999999999994</v>
      </c>
      <c r="P609" t="s">
        <v>4451</v>
      </c>
    </row>
    <row r="610" spans="1:16" x14ac:dyDescent="0.3">
      <c r="A610" t="s">
        <v>5144</v>
      </c>
      <c r="B610">
        <v>2021</v>
      </c>
      <c r="C610" t="s">
        <v>41</v>
      </c>
      <c r="D610" t="s">
        <v>4722</v>
      </c>
      <c r="E610" t="s">
        <v>4424</v>
      </c>
      <c r="F610" t="s">
        <v>43</v>
      </c>
      <c r="G610">
        <v>47000</v>
      </c>
      <c r="H610" t="s">
        <v>4180</v>
      </c>
      <c r="I610">
        <v>7100000</v>
      </c>
      <c r="J610" t="s">
        <v>4363</v>
      </c>
      <c r="K610">
        <v>6860000</v>
      </c>
      <c r="L610">
        <v>7350000</v>
      </c>
      <c r="M610">
        <v>9</v>
      </c>
      <c r="N610" t="s">
        <v>4439</v>
      </c>
      <c r="O610">
        <v>88.9</v>
      </c>
      <c r="P610" t="s">
        <v>7357</v>
      </c>
    </row>
    <row r="611" spans="1:16" x14ac:dyDescent="0.3">
      <c r="A611" t="s">
        <v>197</v>
      </c>
      <c r="B611">
        <v>2021</v>
      </c>
      <c r="C611" t="s">
        <v>89</v>
      </c>
      <c r="D611" t="s">
        <v>4380</v>
      </c>
      <c r="E611" t="s">
        <v>4381</v>
      </c>
      <c r="F611" t="s">
        <v>94</v>
      </c>
      <c r="G611">
        <v>56000</v>
      </c>
      <c r="H611" t="s">
        <v>4180</v>
      </c>
      <c r="I611">
        <v>7320000</v>
      </c>
      <c r="J611" t="s">
        <v>4363</v>
      </c>
      <c r="K611">
        <v>7060000</v>
      </c>
      <c r="L611">
        <v>7590000</v>
      </c>
      <c r="M611">
        <v>34</v>
      </c>
      <c r="N611" t="s">
        <v>4382</v>
      </c>
      <c r="O611">
        <v>82.3</v>
      </c>
      <c r="P611" t="s">
        <v>4383</v>
      </c>
    </row>
    <row r="612" spans="1:16" x14ac:dyDescent="0.3">
      <c r="A612" t="s">
        <v>5128</v>
      </c>
      <c r="B612">
        <v>2021</v>
      </c>
      <c r="C612" t="s">
        <v>137</v>
      </c>
      <c r="D612" t="s">
        <v>4703</v>
      </c>
      <c r="E612" t="s">
        <v>5129</v>
      </c>
      <c r="F612" t="s">
        <v>43</v>
      </c>
      <c r="G612">
        <v>60800</v>
      </c>
      <c r="H612" t="s">
        <v>4180</v>
      </c>
      <c r="I612">
        <v>9900000</v>
      </c>
      <c r="J612" t="s">
        <v>4363</v>
      </c>
      <c r="K612">
        <v>9200000</v>
      </c>
      <c r="L612">
        <v>10600000</v>
      </c>
      <c r="M612">
        <v>8</v>
      </c>
      <c r="N612" t="s">
        <v>4439</v>
      </c>
      <c r="O612">
        <v>89.1</v>
      </c>
      <c r="P612" t="s">
        <v>7347</v>
      </c>
    </row>
    <row r="613" spans="1:16" x14ac:dyDescent="0.3">
      <c r="A613" t="s">
        <v>4064</v>
      </c>
      <c r="B613">
        <v>2021</v>
      </c>
      <c r="C613" t="s">
        <v>137</v>
      </c>
      <c r="D613" t="s">
        <v>4336</v>
      </c>
      <c r="E613" t="s">
        <v>5108</v>
      </c>
      <c r="F613" t="s">
        <v>43</v>
      </c>
      <c r="G613">
        <v>66809</v>
      </c>
      <c r="H613" t="s">
        <v>4180</v>
      </c>
      <c r="I613">
        <v>16000000</v>
      </c>
      <c r="J613" t="s">
        <v>4363</v>
      </c>
      <c r="K613">
        <v>15400000</v>
      </c>
      <c r="L613">
        <v>16600000</v>
      </c>
      <c r="M613">
        <v>2</v>
      </c>
      <c r="N613" t="s">
        <v>4260</v>
      </c>
      <c r="O613">
        <v>81.3</v>
      </c>
      <c r="P613" t="s">
        <v>7332</v>
      </c>
    </row>
    <row r="614" spans="1:16" x14ac:dyDescent="0.3">
      <c r="A614" t="s">
        <v>236</v>
      </c>
      <c r="B614">
        <v>2021</v>
      </c>
      <c r="C614" t="s">
        <v>89</v>
      </c>
      <c r="D614" t="s">
        <v>4455</v>
      </c>
      <c r="E614" t="s">
        <v>4456</v>
      </c>
      <c r="F614" t="s">
        <v>173</v>
      </c>
      <c r="G614">
        <v>71733</v>
      </c>
      <c r="H614" t="s">
        <v>4180</v>
      </c>
      <c r="I614">
        <v>10700000</v>
      </c>
      <c r="J614" t="s">
        <v>4363</v>
      </c>
      <c r="K614">
        <v>10300000</v>
      </c>
      <c r="L614">
        <v>11100000</v>
      </c>
      <c r="M614">
        <v>7</v>
      </c>
      <c r="N614" t="s">
        <v>4263</v>
      </c>
      <c r="O614">
        <v>58.5</v>
      </c>
      <c r="P614" t="s">
        <v>4457</v>
      </c>
    </row>
    <row r="615" spans="1:16" x14ac:dyDescent="0.3">
      <c r="A615" t="s">
        <v>292</v>
      </c>
      <c r="B615">
        <v>2021</v>
      </c>
      <c r="C615" t="s">
        <v>62</v>
      </c>
      <c r="D615">
        <v>3008</v>
      </c>
      <c r="E615" t="s">
        <v>6925</v>
      </c>
      <c r="F615" t="s">
        <v>43</v>
      </c>
      <c r="G615">
        <v>98100</v>
      </c>
      <c r="H615" t="s">
        <v>4180</v>
      </c>
      <c r="I615">
        <v>13800000</v>
      </c>
      <c r="J615" t="s">
        <v>4363</v>
      </c>
      <c r="K615">
        <v>13000000</v>
      </c>
      <c r="L615">
        <v>14600000</v>
      </c>
      <c r="M615">
        <v>24</v>
      </c>
      <c r="N615" t="s">
        <v>4248</v>
      </c>
      <c r="O615">
        <v>69.400000000000006</v>
      </c>
      <c r="P615" t="s">
        <v>4458</v>
      </c>
    </row>
    <row r="616" spans="1:16" x14ac:dyDescent="0.3">
      <c r="A616" t="s">
        <v>134</v>
      </c>
      <c r="B616">
        <v>2022</v>
      </c>
      <c r="C616" t="s">
        <v>108</v>
      </c>
      <c r="D616" t="s">
        <v>4477</v>
      </c>
      <c r="E616" t="s">
        <v>4478</v>
      </c>
      <c r="F616" t="s">
        <v>60</v>
      </c>
      <c r="G616">
        <v>71500</v>
      </c>
      <c r="H616" t="s">
        <v>4180</v>
      </c>
      <c r="I616">
        <v>9300000</v>
      </c>
      <c r="J616" t="s">
        <v>4363</v>
      </c>
      <c r="K616">
        <v>8800000</v>
      </c>
      <c r="L616">
        <v>9900000</v>
      </c>
      <c r="M616">
        <v>26</v>
      </c>
      <c r="N616" t="s">
        <v>4439</v>
      </c>
      <c r="O616">
        <v>73.900000000000006</v>
      </c>
      <c r="P616" t="s">
        <v>4479</v>
      </c>
    </row>
    <row r="617" spans="1:16" x14ac:dyDescent="0.3">
      <c r="A617" t="s">
        <v>151</v>
      </c>
      <c r="B617">
        <v>2021</v>
      </c>
      <c r="C617" t="s">
        <v>62</v>
      </c>
      <c r="D617">
        <v>308</v>
      </c>
      <c r="E617" t="s">
        <v>6923</v>
      </c>
      <c r="F617" t="s">
        <v>143</v>
      </c>
      <c r="G617">
        <v>45000</v>
      </c>
      <c r="H617" t="s">
        <v>4180</v>
      </c>
      <c r="I617">
        <v>10700000</v>
      </c>
      <c r="J617" t="s">
        <v>4363</v>
      </c>
      <c r="K617">
        <v>10300000</v>
      </c>
      <c r="L617">
        <v>11000000</v>
      </c>
      <c r="M617" t="s">
        <v>4175</v>
      </c>
      <c r="N617" t="s">
        <v>4275</v>
      </c>
      <c r="O617">
        <v>72.8</v>
      </c>
      <c r="P617" t="s">
        <v>4441</v>
      </c>
    </row>
    <row r="618" spans="1:16" x14ac:dyDescent="0.3">
      <c r="A618" t="s">
        <v>5091</v>
      </c>
      <c r="B618">
        <v>2021</v>
      </c>
      <c r="C618" t="s">
        <v>24</v>
      </c>
      <c r="D618" t="s">
        <v>4572</v>
      </c>
      <c r="E618" t="s">
        <v>5092</v>
      </c>
      <c r="F618" t="s">
        <v>60</v>
      </c>
      <c r="G618">
        <v>58321</v>
      </c>
      <c r="H618" t="s">
        <v>4180</v>
      </c>
      <c r="I618">
        <v>23200000</v>
      </c>
      <c r="J618" t="s">
        <v>4363</v>
      </c>
      <c r="K618">
        <v>22500000</v>
      </c>
      <c r="L618">
        <v>24000000</v>
      </c>
      <c r="M618">
        <v>12</v>
      </c>
      <c r="N618" t="s">
        <v>4200</v>
      </c>
      <c r="O618">
        <v>72.599999999999994</v>
      </c>
      <c r="P618" t="s">
        <v>7323</v>
      </c>
    </row>
    <row r="619" spans="1:16" x14ac:dyDescent="0.3">
      <c r="A619" t="s">
        <v>5209</v>
      </c>
      <c r="B619">
        <v>2021</v>
      </c>
      <c r="C619" t="s">
        <v>4184</v>
      </c>
      <c r="D619" t="s">
        <v>4952</v>
      </c>
      <c r="E619" t="s">
        <v>5210</v>
      </c>
      <c r="F619" t="s">
        <v>143</v>
      </c>
      <c r="G619">
        <v>95235</v>
      </c>
      <c r="H619" t="s">
        <v>4180</v>
      </c>
      <c r="I619">
        <v>12300000</v>
      </c>
      <c r="J619" t="s">
        <v>4363</v>
      </c>
      <c r="K619">
        <v>11800000</v>
      </c>
      <c r="L619">
        <v>12700000</v>
      </c>
      <c r="M619">
        <v>21</v>
      </c>
      <c r="N619" t="s">
        <v>4388</v>
      </c>
      <c r="O619">
        <v>84.3</v>
      </c>
      <c r="P619" t="s">
        <v>5211</v>
      </c>
    </row>
    <row r="620" spans="1:16" x14ac:dyDescent="0.3">
      <c r="A620" t="s">
        <v>5052</v>
      </c>
      <c r="B620">
        <v>2021</v>
      </c>
      <c r="C620" t="s">
        <v>24</v>
      </c>
      <c r="D620" t="s">
        <v>5053</v>
      </c>
      <c r="E620" t="s">
        <v>5054</v>
      </c>
      <c r="F620" t="s">
        <v>94</v>
      </c>
      <c r="G620">
        <v>68000</v>
      </c>
      <c r="H620" t="s">
        <v>4180</v>
      </c>
      <c r="I620">
        <v>33300000</v>
      </c>
      <c r="J620" t="s">
        <v>4363</v>
      </c>
      <c r="K620">
        <v>32000000</v>
      </c>
      <c r="L620">
        <v>34600000</v>
      </c>
      <c r="M620">
        <v>4</v>
      </c>
      <c r="N620" t="s">
        <v>4588</v>
      </c>
      <c r="O620">
        <v>72.099999999999994</v>
      </c>
      <c r="P620" t="s">
        <v>7304</v>
      </c>
    </row>
    <row r="621" spans="1:16" x14ac:dyDescent="0.3">
      <c r="A621" t="s">
        <v>5194</v>
      </c>
      <c r="B621">
        <v>2022</v>
      </c>
      <c r="C621" t="s">
        <v>108</v>
      </c>
      <c r="D621" t="s">
        <v>5195</v>
      </c>
      <c r="E621" t="s">
        <v>5196</v>
      </c>
      <c r="F621" t="s">
        <v>60</v>
      </c>
      <c r="G621">
        <v>94000</v>
      </c>
      <c r="H621" t="s">
        <v>4180</v>
      </c>
      <c r="I621">
        <v>10000000</v>
      </c>
      <c r="J621" t="s">
        <v>4363</v>
      </c>
      <c r="K621">
        <v>9600000</v>
      </c>
      <c r="L621">
        <v>10300000</v>
      </c>
      <c r="M621">
        <v>6</v>
      </c>
      <c r="N621" t="s">
        <v>4263</v>
      </c>
      <c r="O621">
        <v>60.3</v>
      </c>
      <c r="P621" t="s">
        <v>5197</v>
      </c>
    </row>
    <row r="622" spans="1:16" x14ac:dyDescent="0.3">
      <c r="A622" t="s">
        <v>5192</v>
      </c>
      <c r="B622">
        <v>2022</v>
      </c>
      <c r="C622" t="s">
        <v>24</v>
      </c>
      <c r="D622" t="s">
        <v>4369</v>
      </c>
      <c r="E622" t="s">
        <v>4370</v>
      </c>
      <c r="F622" t="s">
        <v>43</v>
      </c>
      <c r="G622">
        <v>87750</v>
      </c>
      <c r="H622" t="s">
        <v>4180</v>
      </c>
      <c r="I622">
        <v>28000000</v>
      </c>
      <c r="J622" t="s">
        <v>4363</v>
      </c>
      <c r="K622">
        <v>26900000</v>
      </c>
      <c r="L622">
        <v>29000000</v>
      </c>
      <c r="M622">
        <v>6</v>
      </c>
      <c r="N622" t="s">
        <v>4325</v>
      </c>
      <c r="O622">
        <v>61.9</v>
      </c>
      <c r="P622" t="s">
        <v>5193</v>
      </c>
    </row>
    <row r="623" spans="1:16" x14ac:dyDescent="0.3">
      <c r="A623" t="s">
        <v>475</v>
      </c>
      <c r="B623">
        <v>2022</v>
      </c>
      <c r="C623" t="s">
        <v>36</v>
      </c>
      <c r="D623" t="s">
        <v>4372</v>
      </c>
      <c r="E623" t="s">
        <v>4373</v>
      </c>
      <c r="F623" t="s">
        <v>143</v>
      </c>
      <c r="G623">
        <v>56415</v>
      </c>
      <c r="H623" t="s">
        <v>4180</v>
      </c>
      <c r="I623">
        <v>11600000</v>
      </c>
      <c r="J623" t="s">
        <v>4363</v>
      </c>
      <c r="K623">
        <v>11100000</v>
      </c>
      <c r="L623">
        <v>12100000</v>
      </c>
      <c r="M623" t="s">
        <v>4175</v>
      </c>
      <c r="N623" t="s">
        <v>4245</v>
      </c>
      <c r="O623">
        <v>64.5</v>
      </c>
      <c r="P623" t="s">
        <v>4374</v>
      </c>
    </row>
    <row r="624" spans="1:16" x14ac:dyDescent="0.3">
      <c r="A624" t="s">
        <v>475</v>
      </c>
      <c r="B624">
        <v>2022</v>
      </c>
      <c r="C624" t="s">
        <v>36</v>
      </c>
      <c r="D624" t="s">
        <v>4372</v>
      </c>
      <c r="E624" t="s">
        <v>4373</v>
      </c>
      <c r="F624" t="s">
        <v>143</v>
      </c>
      <c r="G624">
        <v>56415</v>
      </c>
      <c r="H624" t="s">
        <v>4180</v>
      </c>
      <c r="I624">
        <v>11600000</v>
      </c>
      <c r="J624" t="s">
        <v>4363</v>
      </c>
      <c r="K624">
        <v>11100000</v>
      </c>
      <c r="L624">
        <v>12100000</v>
      </c>
      <c r="M624" t="s">
        <v>4175</v>
      </c>
      <c r="N624" t="s">
        <v>4245</v>
      </c>
      <c r="O624">
        <v>64.5</v>
      </c>
      <c r="P624" t="s">
        <v>6921</v>
      </c>
    </row>
    <row r="625" spans="1:16" x14ac:dyDescent="0.3">
      <c r="A625" t="s">
        <v>5093</v>
      </c>
      <c r="B625">
        <v>2022</v>
      </c>
      <c r="C625" t="s">
        <v>4641</v>
      </c>
      <c r="D625" t="s">
        <v>5094</v>
      </c>
      <c r="E625" t="s">
        <v>5095</v>
      </c>
      <c r="F625" t="s">
        <v>143</v>
      </c>
      <c r="G625">
        <v>29000</v>
      </c>
      <c r="H625" t="s">
        <v>4180</v>
      </c>
      <c r="I625">
        <v>10500000</v>
      </c>
      <c r="J625" t="s">
        <v>4363</v>
      </c>
      <c r="K625">
        <v>10100000</v>
      </c>
      <c r="L625">
        <v>10900000</v>
      </c>
      <c r="M625">
        <v>15</v>
      </c>
      <c r="N625" t="s">
        <v>4425</v>
      </c>
      <c r="O625">
        <v>89.1</v>
      </c>
      <c r="P625" t="s">
        <v>7324</v>
      </c>
    </row>
    <row r="626" spans="1:16" x14ac:dyDescent="0.3">
      <c r="A626" t="s">
        <v>5088</v>
      </c>
      <c r="B626">
        <v>2022</v>
      </c>
      <c r="C626" t="s">
        <v>92</v>
      </c>
      <c r="D626" t="s">
        <v>5089</v>
      </c>
      <c r="E626" t="s">
        <v>5090</v>
      </c>
      <c r="F626" t="s">
        <v>173</v>
      </c>
      <c r="G626">
        <v>17340</v>
      </c>
      <c r="H626" t="s">
        <v>4180</v>
      </c>
      <c r="I626">
        <v>9000000</v>
      </c>
      <c r="J626" t="s">
        <v>4363</v>
      </c>
      <c r="K626">
        <v>8700000</v>
      </c>
      <c r="L626">
        <v>9300000</v>
      </c>
      <c r="M626">
        <v>22</v>
      </c>
      <c r="N626" t="s">
        <v>4439</v>
      </c>
      <c r="O626">
        <v>81.2</v>
      </c>
      <c r="P626" t="s">
        <v>7322</v>
      </c>
    </row>
    <row r="627" spans="1:16" x14ac:dyDescent="0.3">
      <c r="A627" t="s">
        <v>5148</v>
      </c>
      <c r="B627">
        <v>2022</v>
      </c>
      <c r="C627" t="s">
        <v>182</v>
      </c>
      <c r="D627" t="s">
        <v>4518</v>
      </c>
      <c r="E627" t="s">
        <v>5149</v>
      </c>
      <c r="F627" t="s">
        <v>43</v>
      </c>
      <c r="G627">
        <v>37000</v>
      </c>
      <c r="H627" t="s">
        <v>4180</v>
      </c>
      <c r="I627">
        <v>15200000</v>
      </c>
      <c r="J627" t="s">
        <v>4363</v>
      </c>
      <c r="K627">
        <v>14700000</v>
      </c>
      <c r="L627">
        <v>15800000</v>
      </c>
      <c r="M627">
        <v>6</v>
      </c>
      <c r="N627" t="s">
        <v>4236</v>
      </c>
      <c r="O627">
        <v>66.099999999999994</v>
      </c>
      <c r="P627" t="s">
        <v>7360</v>
      </c>
    </row>
    <row r="628" spans="1:16" x14ac:dyDescent="0.3">
      <c r="A628" t="s">
        <v>5225</v>
      </c>
      <c r="B628">
        <v>2022</v>
      </c>
      <c r="C628" t="s">
        <v>36</v>
      </c>
      <c r="D628" t="s">
        <v>4400</v>
      </c>
      <c r="E628" t="s">
        <v>4401</v>
      </c>
      <c r="F628" t="s">
        <v>94</v>
      </c>
      <c r="G628">
        <v>43500</v>
      </c>
      <c r="H628" t="s">
        <v>4180</v>
      </c>
      <c r="I628">
        <v>8100000</v>
      </c>
      <c r="J628" t="s">
        <v>4363</v>
      </c>
      <c r="K628">
        <v>7820000</v>
      </c>
      <c r="L628">
        <v>8400000</v>
      </c>
      <c r="M628">
        <v>26</v>
      </c>
      <c r="N628" t="s">
        <v>4649</v>
      </c>
      <c r="O628">
        <v>73.7</v>
      </c>
      <c r="P628" t="s">
        <v>5226</v>
      </c>
    </row>
    <row r="629" spans="1:16" x14ac:dyDescent="0.3">
      <c r="A629" t="s">
        <v>5178</v>
      </c>
      <c r="B629">
        <v>2022</v>
      </c>
      <c r="C629" t="s">
        <v>5179</v>
      </c>
      <c r="D629" t="s">
        <v>5180</v>
      </c>
      <c r="E629" t="s">
        <v>5181</v>
      </c>
      <c r="F629" t="s">
        <v>173</v>
      </c>
      <c r="G629">
        <v>80000</v>
      </c>
      <c r="H629" t="s">
        <v>4180</v>
      </c>
      <c r="I629">
        <v>9500000</v>
      </c>
      <c r="J629" t="s">
        <v>4363</v>
      </c>
      <c r="K629">
        <v>9100000</v>
      </c>
      <c r="L629">
        <v>9900000</v>
      </c>
      <c r="M629">
        <v>9</v>
      </c>
      <c r="N629" t="s">
        <v>4275</v>
      </c>
      <c r="O629">
        <v>63.4</v>
      </c>
      <c r="P629" t="s">
        <v>5182</v>
      </c>
    </row>
    <row r="630" spans="1:16" x14ac:dyDescent="0.3">
      <c r="A630" t="s">
        <v>326</v>
      </c>
      <c r="B630">
        <v>2022</v>
      </c>
      <c r="C630" t="s">
        <v>62</v>
      </c>
      <c r="D630" t="s">
        <v>4232</v>
      </c>
      <c r="E630" t="s">
        <v>4409</v>
      </c>
      <c r="F630" t="s">
        <v>43</v>
      </c>
      <c r="G630">
        <v>43200</v>
      </c>
      <c r="H630" t="s">
        <v>4180</v>
      </c>
      <c r="I630">
        <v>9500000</v>
      </c>
      <c r="J630" t="s">
        <v>4363</v>
      </c>
      <c r="K630">
        <v>9100000</v>
      </c>
      <c r="L630">
        <v>9900000</v>
      </c>
      <c r="M630">
        <v>33</v>
      </c>
      <c r="N630" t="s">
        <v>4275</v>
      </c>
      <c r="O630">
        <v>72.599999999999994</v>
      </c>
      <c r="P630" t="s">
        <v>4410</v>
      </c>
    </row>
    <row r="631" spans="1:16" x14ac:dyDescent="0.3">
      <c r="A631" t="s">
        <v>5112</v>
      </c>
      <c r="B631">
        <v>2022</v>
      </c>
      <c r="C631" t="s">
        <v>62</v>
      </c>
      <c r="D631" t="s">
        <v>4446</v>
      </c>
      <c r="E631" t="s">
        <v>5113</v>
      </c>
      <c r="F631" t="s">
        <v>60</v>
      </c>
      <c r="G631">
        <v>28000</v>
      </c>
      <c r="H631" t="s">
        <v>4180</v>
      </c>
      <c r="I631">
        <v>19000000</v>
      </c>
      <c r="J631" t="s">
        <v>4363</v>
      </c>
      <c r="K631">
        <v>18200000</v>
      </c>
      <c r="L631">
        <v>19900000</v>
      </c>
      <c r="M631">
        <v>2</v>
      </c>
      <c r="N631" t="s">
        <v>4257</v>
      </c>
      <c r="O631">
        <v>72</v>
      </c>
      <c r="P631" t="s">
        <v>7335</v>
      </c>
    </row>
    <row r="632" spans="1:16" x14ac:dyDescent="0.3">
      <c r="A632" t="s">
        <v>5078</v>
      </c>
      <c r="B632">
        <v>2022</v>
      </c>
      <c r="C632" t="s">
        <v>36</v>
      </c>
      <c r="D632" t="s">
        <v>4775</v>
      </c>
      <c r="E632" t="s">
        <v>5079</v>
      </c>
      <c r="F632" t="s">
        <v>143</v>
      </c>
      <c r="G632">
        <v>49962</v>
      </c>
      <c r="H632" t="s">
        <v>4180</v>
      </c>
      <c r="I632">
        <v>12200000</v>
      </c>
      <c r="J632" t="s">
        <v>4363</v>
      </c>
      <c r="K632">
        <v>11700000</v>
      </c>
      <c r="L632">
        <v>12600000</v>
      </c>
      <c r="M632">
        <v>15</v>
      </c>
      <c r="N632" t="s">
        <v>4245</v>
      </c>
      <c r="O632">
        <v>62.6</v>
      </c>
      <c r="P632" t="s">
        <v>7318</v>
      </c>
    </row>
    <row r="633" spans="1:16" x14ac:dyDescent="0.3">
      <c r="A633" t="s">
        <v>5212</v>
      </c>
      <c r="B633">
        <v>2022</v>
      </c>
      <c r="C633" t="s">
        <v>92</v>
      </c>
      <c r="D633" t="s">
        <v>4753</v>
      </c>
      <c r="E633" t="s">
        <v>5213</v>
      </c>
      <c r="F633" t="s">
        <v>43</v>
      </c>
      <c r="G633">
        <v>78000</v>
      </c>
      <c r="H633" t="s">
        <v>4180</v>
      </c>
      <c r="I633">
        <v>9200000</v>
      </c>
      <c r="J633" t="s">
        <v>4363</v>
      </c>
      <c r="K633">
        <v>8900000</v>
      </c>
      <c r="L633">
        <v>9600000</v>
      </c>
      <c r="M633">
        <v>14</v>
      </c>
      <c r="N633" t="s">
        <v>4649</v>
      </c>
      <c r="O633">
        <v>89.4</v>
      </c>
      <c r="P633" t="s">
        <v>5214</v>
      </c>
    </row>
    <row r="634" spans="1:16" x14ac:dyDescent="0.3">
      <c r="A634" t="s">
        <v>451</v>
      </c>
      <c r="B634">
        <v>2022</v>
      </c>
      <c r="C634" t="s">
        <v>24</v>
      </c>
      <c r="D634" t="s">
        <v>4369</v>
      </c>
      <c r="E634" t="s">
        <v>4370</v>
      </c>
      <c r="F634" t="s">
        <v>60</v>
      </c>
      <c r="G634">
        <v>61000</v>
      </c>
      <c r="H634" t="s">
        <v>4180</v>
      </c>
      <c r="I634">
        <v>29700000</v>
      </c>
      <c r="J634" t="s">
        <v>4363</v>
      </c>
      <c r="K634">
        <v>28600000</v>
      </c>
      <c r="L634">
        <v>30700000</v>
      </c>
      <c r="M634">
        <v>6</v>
      </c>
      <c r="N634" t="s">
        <v>4325</v>
      </c>
      <c r="O634">
        <v>65.7</v>
      </c>
      <c r="P634" t="s">
        <v>4371</v>
      </c>
    </row>
    <row r="635" spans="1:16" x14ac:dyDescent="0.3">
      <c r="A635" t="s">
        <v>5064</v>
      </c>
      <c r="B635">
        <v>2022</v>
      </c>
      <c r="C635" t="s">
        <v>166</v>
      </c>
      <c r="D635" t="s">
        <v>4696</v>
      </c>
      <c r="E635" t="s">
        <v>5065</v>
      </c>
      <c r="F635" t="s">
        <v>43</v>
      </c>
      <c r="G635">
        <v>35890</v>
      </c>
      <c r="H635" t="s">
        <v>4180</v>
      </c>
      <c r="I635">
        <v>13400000</v>
      </c>
      <c r="J635" t="s">
        <v>4363</v>
      </c>
      <c r="K635">
        <v>12900000</v>
      </c>
      <c r="L635">
        <v>13900000</v>
      </c>
      <c r="M635">
        <v>20</v>
      </c>
      <c r="N635" t="s">
        <v>4275</v>
      </c>
      <c r="O635">
        <v>82.3</v>
      </c>
      <c r="P635" t="s">
        <v>7311</v>
      </c>
    </row>
    <row r="636" spans="1:16" x14ac:dyDescent="0.3">
      <c r="A636" t="s">
        <v>117</v>
      </c>
      <c r="B636">
        <v>2023</v>
      </c>
      <c r="C636" t="s">
        <v>62</v>
      </c>
      <c r="D636" t="s">
        <v>4207</v>
      </c>
      <c r="E636" t="s">
        <v>4259</v>
      </c>
      <c r="F636" t="s">
        <v>43</v>
      </c>
      <c r="G636">
        <v>45360</v>
      </c>
      <c r="H636" t="s">
        <v>4180</v>
      </c>
      <c r="I636">
        <v>14400000</v>
      </c>
      <c r="J636" t="s">
        <v>4363</v>
      </c>
      <c r="K636">
        <v>13700000</v>
      </c>
      <c r="L636">
        <v>15100000</v>
      </c>
      <c r="M636">
        <v>17</v>
      </c>
      <c r="N636" t="s">
        <v>4248</v>
      </c>
      <c r="O636">
        <v>66.3</v>
      </c>
      <c r="P636" t="s">
        <v>4430</v>
      </c>
    </row>
    <row r="637" spans="1:16" x14ac:dyDescent="0.3">
      <c r="A637" t="s">
        <v>509</v>
      </c>
      <c r="B637">
        <v>2023</v>
      </c>
      <c r="C637" t="s">
        <v>62</v>
      </c>
      <c r="D637" t="s">
        <v>4446</v>
      </c>
      <c r="E637" t="s">
        <v>4459</v>
      </c>
      <c r="F637" t="s">
        <v>60</v>
      </c>
      <c r="G637">
        <v>50863</v>
      </c>
      <c r="H637" t="s">
        <v>4180</v>
      </c>
      <c r="I637">
        <v>11800000</v>
      </c>
      <c r="J637" t="s">
        <v>4363</v>
      </c>
      <c r="K637">
        <v>11300000</v>
      </c>
      <c r="L637">
        <v>12200000</v>
      </c>
      <c r="M637">
        <v>30</v>
      </c>
      <c r="N637" t="s">
        <v>4187</v>
      </c>
      <c r="O637">
        <v>66.2</v>
      </c>
      <c r="P637" t="s">
        <v>4460</v>
      </c>
    </row>
    <row r="638" spans="1:16" x14ac:dyDescent="0.3">
      <c r="A638" t="s">
        <v>315</v>
      </c>
      <c r="B638">
        <v>2023</v>
      </c>
      <c r="C638" t="s">
        <v>62</v>
      </c>
      <c r="D638" t="s">
        <v>4434</v>
      </c>
      <c r="E638" t="s">
        <v>4435</v>
      </c>
      <c r="F638" t="s">
        <v>43</v>
      </c>
      <c r="G638">
        <v>66999</v>
      </c>
      <c r="H638" t="s">
        <v>4180</v>
      </c>
      <c r="I638">
        <v>20100000</v>
      </c>
      <c r="J638" t="s">
        <v>4363</v>
      </c>
      <c r="K638">
        <v>19300000</v>
      </c>
      <c r="L638">
        <v>20900000</v>
      </c>
      <c r="M638">
        <v>11</v>
      </c>
      <c r="N638" t="s">
        <v>4181</v>
      </c>
      <c r="O638">
        <v>70.099999999999994</v>
      </c>
      <c r="P638" t="s">
        <v>4476</v>
      </c>
    </row>
    <row r="639" spans="1:16" x14ac:dyDescent="0.3">
      <c r="A639" t="s">
        <v>5206</v>
      </c>
      <c r="B639">
        <v>2023</v>
      </c>
      <c r="C639" t="s">
        <v>89</v>
      </c>
      <c r="D639" t="s">
        <v>5207</v>
      </c>
      <c r="E639" t="s">
        <v>5208</v>
      </c>
      <c r="F639" t="s">
        <v>173</v>
      </c>
      <c r="G639">
        <v>35000</v>
      </c>
      <c r="H639" t="s">
        <v>4180</v>
      </c>
      <c r="I639">
        <v>7920000</v>
      </c>
      <c r="J639" t="s">
        <v>4363</v>
      </c>
      <c r="K639">
        <v>7590000</v>
      </c>
      <c r="L639">
        <v>8200000</v>
      </c>
      <c r="M639">
        <v>40</v>
      </c>
      <c r="N639" t="s">
        <v>4583</v>
      </c>
      <c r="O639">
        <v>66.099999999999994</v>
      </c>
      <c r="P639" t="s">
        <v>7367</v>
      </c>
    </row>
    <row r="640" spans="1:16" x14ac:dyDescent="0.3">
      <c r="A640" t="s">
        <v>4059</v>
      </c>
      <c r="B640">
        <v>2023</v>
      </c>
      <c r="C640" t="s">
        <v>36</v>
      </c>
      <c r="D640" t="s">
        <v>4372</v>
      </c>
      <c r="E640" t="s">
        <v>5099</v>
      </c>
      <c r="F640" t="s">
        <v>143</v>
      </c>
      <c r="G640">
        <v>28730</v>
      </c>
      <c r="H640" t="s">
        <v>4180</v>
      </c>
      <c r="I640">
        <v>12600000</v>
      </c>
      <c r="J640" t="s">
        <v>4363</v>
      </c>
      <c r="K640">
        <v>12100000</v>
      </c>
      <c r="L640">
        <v>13000000</v>
      </c>
      <c r="M640">
        <v>22</v>
      </c>
      <c r="N640" t="s">
        <v>4192</v>
      </c>
      <c r="O640">
        <v>76.400000000000006</v>
      </c>
      <c r="P640" t="s">
        <v>7326</v>
      </c>
    </row>
    <row r="641" spans="1:16" x14ac:dyDescent="0.3">
      <c r="A641" t="s">
        <v>53</v>
      </c>
      <c r="B641">
        <v>2023</v>
      </c>
      <c r="C641" t="s">
        <v>4269</v>
      </c>
      <c r="D641" t="s">
        <v>4419</v>
      </c>
      <c r="E641" t="s">
        <v>4420</v>
      </c>
      <c r="F641" t="s">
        <v>143</v>
      </c>
      <c r="G641">
        <v>49906</v>
      </c>
      <c r="H641" t="s">
        <v>4180</v>
      </c>
      <c r="I641">
        <v>17100000</v>
      </c>
      <c r="J641" t="s">
        <v>4363</v>
      </c>
      <c r="K641">
        <v>16500000</v>
      </c>
      <c r="L641">
        <v>17700000</v>
      </c>
      <c r="M641">
        <v>10</v>
      </c>
      <c r="N641" t="s">
        <v>4192</v>
      </c>
      <c r="O641">
        <v>57</v>
      </c>
      <c r="P641" t="s">
        <v>4421</v>
      </c>
    </row>
    <row r="642" spans="1:16" x14ac:dyDescent="0.3">
      <c r="A642" t="s">
        <v>5215</v>
      </c>
      <c r="B642">
        <v>2023</v>
      </c>
      <c r="C642" t="s">
        <v>5179</v>
      </c>
      <c r="D642" t="s">
        <v>5216</v>
      </c>
      <c r="E642" t="s">
        <v>5217</v>
      </c>
      <c r="F642" t="s">
        <v>4539</v>
      </c>
      <c r="G642">
        <v>50300</v>
      </c>
      <c r="H642" t="s">
        <v>4180</v>
      </c>
      <c r="I642">
        <v>11300000</v>
      </c>
      <c r="J642" t="s">
        <v>4363</v>
      </c>
      <c r="K642">
        <v>10900000</v>
      </c>
      <c r="L642">
        <v>11700000</v>
      </c>
      <c r="M642" t="s">
        <v>4175</v>
      </c>
      <c r="N642" t="s">
        <v>4382</v>
      </c>
      <c r="O642">
        <v>74.900000000000006</v>
      </c>
      <c r="P642" t="s">
        <v>5218</v>
      </c>
    </row>
    <row r="643" spans="1:16" x14ac:dyDescent="0.3">
      <c r="A643" t="s">
        <v>434</v>
      </c>
      <c r="B643">
        <v>2023</v>
      </c>
      <c r="C643" t="s">
        <v>36</v>
      </c>
      <c r="D643" t="s">
        <v>4400</v>
      </c>
      <c r="E643" t="s">
        <v>4416</v>
      </c>
      <c r="F643" t="s">
        <v>143</v>
      </c>
      <c r="G643">
        <v>90000</v>
      </c>
      <c r="H643" t="s">
        <v>4180</v>
      </c>
      <c r="I643">
        <v>9000000</v>
      </c>
      <c r="J643" t="s">
        <v>4363</v>
      </c>
      <c r="K643">
        <v>8700000</v>
      </c>
      <c r="L643">
        <v>9300000</v>
      </c>
      <c r="M643">
        <v>16</v>
      </c>
      <c r="N643" t="s">
        <v>4417</v>
      </c>
      <c r="O643">
        <v>69.3</v>
      </c>
      <c r="P643" t="s">
        <v>4418</v>
      </c>
    </row>
    <row r="644" spans="1:16" x14ac:dyDescent="0.3">
      <c r="A644" t="s">
        <v>75</v>
      </c>
      <c r="B644">
        <v>2023</v>
      </c>
      <c r="C644" t="s">
        <v>62</v>
      </c>
      <c r="D644" t="s">
        <v>4250</v>
      </c>
      <c r="E644" t="s">
        <v>4462</v>
      </c>
      <c r="F644" t="s">
        <v>43</v>
      </c>
      <c r="G644">
        <v>67000</v>
      </c>
      <c r="H644" t="s">
        <v>4180</v>
      </c>
      <c r="I644">
        <v>15900000</v>
      </c>
      <c r="J644" t="s">
        <v>4363</v>
      </c>
      <c r="K644">
        <v>15000000</v>
      </c>
      <c r="L644">
        <v>16700000</v>
      </c>
      <c r="M644">
        <v>13</v>
      </c>
      <c r="N644" t="s">
        <v>4260</v>
      </c>
      <c r="O644">
        <v>56.6</v>
      </c>
      <c r="P644" t="s">
        <v>4463</v>
      </c>
    </row>
    <row r="645" spans="1:16" x14ac:dyDescent="0.3">
      <c r="A645" t="s">
        <v>126</v>
      </c>
      <c r="B645">
        <v>2023</v>
      </c>
      <c r="C645" t="s">
        <v>92</v>
      </c>
      <c r="D645" t="s">
        <v>4471</v>
      </c>
      <c r="E645" t="s">
        <v>4472</v>
      </c>
      <c r="F645" t="s">
        <v>94</v>
      </c>
      <c r="G645">
        <v>44495</v>
      </c>
      <c r="H645" t="s">
        <v>4180</v>
      </c>
      <c r="I645">
        <v>47200000</v>
      </c>
      <c r="J645" t="s">
        <v>4363</v>
      </c>
      <c r="K645">
        <v>45500000</v>
      </c>
      <c r="L645">
        <v>48800000</v>
      </c>
      <c r="M645">
        <v>47</v>
      </c>
      <c r="N645" t="s">
        <v>4473</v>
      </c>
      <c r="O645">
        <v>74.7</v>
      </c>
      <c r="P645" t="s">
        <v>4474</v>
      </c>
    </row>
    <row r="646" spans="1:16" x14ac:dyDescent="0.3">
      <c r="A646" t="s">
        <v>4063</v>
      </c>
      <c r="B646">
        <v>2023</v>
      </c>
      <c r="C646" t="s">
        <v>62</v>
      </c>
      <c r="D646" t="s">
        <v>4434</v>
      </c>
      <c r="E646" t="s">
        <v>5072</v>
      </c>
      <c r="F646" t="s">
        <v>143</v>
      </c>
      <c r="G646">
        <v>76000</v>
      </c>
      <c r="H646" t="s">
        <v>4180</v>
      </c>
      <c r="I646">
        <v>22800000</v>
      </c>
      <c r="J646" t="s">
        <v>4363</v>
      </c>
      <c r="K646">
        <v>21900000</v>
      </c>
      <c r="L646">
        <v>23600000</v>
      </c>
      <c r="M646">
        <v>3</v>
      </c>
      <c r="N646" t="s">
        <v>4627</v>
      </c>
      <c r="O646">
        <v>69.7</v>
      </c>
      <c r="P646" t="s">
        <v>7314</v>
      </c>
    </row>
    <row r="647" spans="1:16" x14ac:dyDescent="0.3">
      <c r="A647" t="s">
        <v>147</v>
      </c>
      <c r="B647">
        <v>2023</v>
      </c>
      <c r="C647" t="s">
        <v>137</v>
      </c>
      <c r="D647" t="s">
        <v>4437</v>
      </c>
      <c r="E647" t="s">
        <v>4438</v>
      </c>
      <c r="F647" t="s">
        <v>43</v>
      </c>
      <c r="G647">
        <v>46100</v>
      </c>
      <c r="H647" t="s">
        <v>4180</v>
      </c>
      <c r="I647">
        <v>11700000</v>
      </c>
      <c r="J647" t="s">
        <v>4363</v>
      </c>
      <c r="K647">
        <v>11300000</v>
      </c>
      <c r="L647">
        <v>12200000</v>
      </c>
      <c r="M647">
        <v>14</v>
      </c>
      <c r="N647" t="s">
        <v>4219</v>
      </c>
      <c r="O647">
        <v>77.400000000000006</v>
      </c>
      <c r="P647" t="s">
        <v>4461</v>
      </c>
    </row>
    <row r="648" spans="1:16" x14ac:dyDescent="0.3">
      <c r="A648" t="s">
        <v>5062</v>
      </c>
      <c r="B648">
        <v>2023</v>
      </c>
      <c r="C648" t="s">
        <v>137</v>
      </c>
      <c r="D648" t="s">
        <v>4692</v>
      </c>
      <c r="E648" t="s">
        <v>4693</v>
      </c>
      <c r="F648" t="s">
        <v>173</v>
      </c>
      <c r="G648">
        <v>49005</v>
      </c>
      <c r="H648" t="s">
        <v>4180</v>
      </c>
      <c r="I648">
        <v>15200000</v>
      </c>
      <c r="J648" t="s">
        <v>4363</v>
      </c>
      <c r="K648">
        <v>14700000</v>
      </c>
      <c r="L648">
        <v>15700000</v>
      </c>
      <c r="M648">
        <v>6</v>
      </c>
      <c r="N648" t="s">
        <v>4213</v>
      </c>
      <c r="O648">
        <v>83</v>
      </c>
      <c r="P648" t="s">
        <v>7309</v>
      </c>
    </row>
    <row r="649" spans="1:16" x14ac:dyDescent="0.3">
      <c r="A649" t="s">
        <v>825</v>
      </c>
      <c r="B649">
        <v>2023</v>
      </c>
      <c r="C649" t="s">
        <v>137</v>
      </c>
      <c r="D649" t="s">
        <v>4194</v>
      </c>
      <c r="E649" t="s">
        <v>4414</v>
      </c>
      <c r="F649" t="s">
        <v>143</v>
      </c>
      <c r="G649">
        <v>118000</v>
      </c>
      <c r="H649" t="s">
        <v>4180</v>
      </c>
      <c r="I649">
        <v>22200000</v>
      </c>
      <c r="J649" t="s">
        <v>4363</v>
      </c>
      <c r="K649">
        <v>20700000</v>
      </c>
      <c r="L649">
        <v>23700000</v>
      </c>
      <c r="M649">
        <v>18</v>
      </c>
      <c r="N649" t="s">
        <v>4325</v>
      </c>
      <c r="O649">
        <v>55.8</v>
      </c>
      <c r="P649" t="s">
        <v>4415</v>
      </c>
    </row>
    <row r="650" spans="1:16" x14ac:dyDescent="0.3">
      <c r="A650" t="s">
        <v>5135</v>
      </c>
      <c r="B650">
        <v>2023</v>
      </c>
      <c r="C650" t="s">
        <v>92</v>
      </c>
      <c r="D650" t="s">
        <v>5136</v>
      </c>
      <c r="E650" t="s">
        <v>5137</v>
      </c>
      <c r="F650" t="s">
        <v>94</v>
      </c>
      <c r="G650">
        <v>56000</v>
      </c>
      <c r="H650" t="s">
        <v>4180</v>
      </c>
      <c r="I650">
        <v>24500000</v>
      </c>
      <c r="J650" t="s">
        <v>4363</v>
      </c>
      <c r="K650">
        <v>23600000</v>
      </c>
      <c r="L650">
        <v>25400000</v>
      </c>
      <c r="M650">
        <v>7</v>
      </c>
      <c r="N650" t="s">
        <v>4213</v>
      </c>
      <c r="O650">
        <v>81.7</v>
      </c>
      <c r="P650" t="s">
        <v>7350</v>
      </c>
    </row>
    <row r="651" spans="1:16" x14ac:dyDescent="0.3">
      <c r="A651" t="s">
        <v>5143</v>
      </c>
      <c r="B651">
        <v>2023</v>
      </c>
      <c r="C651" t="s">
        <v>36</v>
      </c>
      <c r="D651" t="s">
        <v>4372</v>
      </c>
      <c r="E651" t="s">
        <v>4373</v>
      </c>
      <c r="F651" t="s">
        <v>60</v>
      </c>
      <c r="G651">
        <v>20166</v>
      </c>
      <c r="H651" t="s">
        <v>4180</v>
      </c>
      <c r="I651">
        <v>13100000</v>
      </c>
      <c r="J651" t="s">
        <v>4363</v>
      </c>
      <c r="K651">
        <v>12600000</v>
      </c>
      <c r="L651">
        <v>13500000</v>
      </c>
      <c r="M651">
        <v>44</v>
      </c>
      <c r="N651" t="s">
        <v>4213</v>
      </c>
      <c r="O651">
        <v>71.5</v>
      </c>
      <c r="P651" t="s">
        <v>7353</v>
      </c>
    </row>
    <row r="652" spans="1:16" x14ac:dyDescent="0.3">
      <c r="A652" t="s">
        <v>5150</v>
      </c>
      <c r="B652">
        <v>2023</v>
      </c>
      <c r="C652" t="s">
        <v>62</v>
      </c>
      <c r="D652" t="s">
        <v>4232</v>
      </c>
      <c r="E652" t="s">
        <v>5151</v>
      </c>
      <c r="F652" t="s">
        <v>43</v>
      </c>
      <c r="G652">
        <v>52000</v>
      </c>
      <c r="H652" t="s">
        <v>4173</v>
      </c>
      <c r="I652">
        <v>9100000</v>
      </c>
      <c r="J652" t="s">
        <v>4363</v>
      </c>
      <c r="K652">
        <v>8700000</v>
      </c>
      <c r="L652">
        <v>9500000</v>
      </c>
      <c r="M652">
        <v>13</v>
      </c>
      <c r="N652" t="s">
        <v>4245</v>
      </c>
      <c r="O652">
        <v>61.9</v>
      </c>
      <c r="P652" t="s">
        <v>7361</v>
      </c>
    </row>
    <row r="653" spans="1:16" x14ac:dyDescent="0.3">
      <c r="A653" t="s">
        <v>124</v>
      </c>
      <c r="B653">
        <v>2023</v>
      </c>
      <c r="C653" t="s">
        <v>62</v>
      </c>
      <c r="D653" t="s">
        <v>4207</v>
      </c>
      <c r="E653" t="s">
        <v>4398</v>
      </c>
      <c r="F653" t="s">
        <v>143</v>
      </c>
      <c r="G653">
        <v>60400</v>
      </c>
      <c r="H653" t="s">
        <v>4180</v>
      </c>
      <c r="I653">
        <v>17400000</v>
      </c>
      <c r="J653" t="s">
        <v>4363</v>
      </c>
      <c r="K653">
        <v>16500000</v>
      </c>
      <c r="L653">
        <v>18200000</v>
      </c>
      <c r="M653">
        <v>27</v>
      </c>
      <c r="N653" t="s">
        <v>4257</v>
      </c>
      <c r="O653">
        <v>71</v>
      </c>
      <c r="P653" t="s">
        <v>4399</v>
      </c>
    </row>
    <row r="654" spans="1:16" x14ac:dyDescent="0.3">
      <c r="A654" t="s">
        <v>4066</v>
      </c>
      <c r="B654">
        <v>2023</v>
      </c>
      <c r="C654" t="s">
        <v>89</v>
      </c>
      <c r="D654" t="s">
        <v>4380</v>
      </c>
      <c r="E654" t="s">
        <v>5103</v>
      </c>
      <c r="F654" t="s">
        <v>43</v>
      </c>
      <c r="G654">
        <v>27500</v>
      </c>
      <c r="H654" t="s">
        <v>4180</v>
      </c>
      <c r="I654">
        <v>8500000</v>
      </c>
      <c r="J654" t="s">
        <v>4363</v>
      </c>
      <c r="K654">
        <v>8200000</v>
      </c>
      <c r="L654">
        <v>8800000</v>
      </c>
      <c r="M654">
        <v>48</v>
      </c>
      <c r="N654" t="s">
        <v>4382</v>
      </c>
      <c r="O654">
        <v>89.6</v>
      </c>
      <c r="P654" t="s">
        <v>7328</v>
      </c>
    </row>
    <row r="655" spans="1:16" x14ac:dyDescent="0.3">
      <c r="A655" t="s">
        <v>5114</v>
      </c>
      <c r="B655">
        <v>2023</v>
      </c>
      <c r="C655" t="s">
        <v>24</v>
      </c>
      <c r="D655" t="s">
        <v>4999</v>
      </c>
      <c r="E655" t="s">
        <v>5000</v>
      </c>
      <c r="F655" t="s">
        <v>43</v>
      </c>
      <c r="G655">
        <v>23000</v>
      </c>
      <c r="H655" t="s">
        <v>4180</v>
      </c>
      <c r="I655">
        <v>24100000</v>
      </c>
      <c r="J655" t="s">
        <v>4363</v>
      </c>
      <c r="K655">
        <v>23300000</v>
      </c>
      <c r="L655">
        <v>24900000</v>
      </c>
      <c r="M655">
        <v>17</v>
      </c>
      <c r="N655" t="s">
        <v>4181</v>
      </c>
      <c r="O655">
        <v>72</v>
      </c>
      <c r="P655" t="s">
        <v>7337</v>
      </c>
    </row>
    <row r="656" spans="1:16" x14ac:dyDescent="0.3">
      <c r="A656" t="s">
        <v>4058</v>
      </c>
      <c r="B656">
        <v>2023</v>
      </c>
      <c r="C656" t="s">
        <v>4184</v>
      </c>
      <c r="D656" t="s">
        <v>5169</v>
      </c>
      <c r="E656" t="s">
        <v>5170</v>
      </c>
      <c r="F656" t="s">
        <v>161</v>
      </c>
      <c r="G656">
        <v>4000</v>
      </c>
      <c r="H656" t="s">
        <v>4180</v>
      </c>
      <c r="I656">
        <v>12200000</v>
      </c>
      <c r="J656" t="s">
        <v>4363</v>
      </c>
      <c r="K656">
        <v>11800000</v>
      </c>
      <c r="L656">
        <v>12700000</v>
      </c>
      <c r="M656">
        <v>2</v>
      </c>
      <c r="N656" t="s">
        <v>4649</v>
      </c>
      <c r="O656">
        <v>87.8</v>
      </c>
      <c r="P656" t="s">
        <v>5171</v>
      </c>
    </row>
    <row r="657" spans="1:16" x14ac:dyDescent="0.3">
      <c r="A657" t="s">
        <v>290</v>
      </c>
      <c r="B657">
        <v>2023</v>
      </c>
      <c r="C657" t="s">
        <v>62</v>
      </c>
      <c r="D657" t="s">
        <v>4207</v>
      </c>
      <c r="E657" t="s">
        <v>4387</v>
      </c>
      <c r="F657" t="s">
        <v>60</v>
      </c>
      <c r="G657">
        <v>25000</v>
      </c>
      <c r="H657" t="s">
        <v>4180</v>
      </c>
      <c r="I657">
        <v>18500000</v>
      </c>
      <c r="J657" t="s">
        <v>4363</v>
      </c>
      <c r="K657">
        <v>17800000</v>
      </c>
      <c r="L657">
        <v>19100000</v>
      </c>
      <c r="M657">
        <v>21</v>
      </c>
      <c r="N657" t="s">
        <v>4388</v>
      </c>
      <c r="O657">
        <v>72.900000000000006</v>
      </c>
      <c r="P657" t="s">
        <v>4389</v>
      </c>
    </row>
    <row r="658" spans="1:16" x14ac:dyDescent="0.3">
      <c r="A658" t="s">
        <v>40</v>
      </c>
      <c r="B658">
        <v>2023</v>
      </c>
      <c r="C658" t="s">
        <v>41</v>
      </c>
      <c r="D658" t="s">
        <v>4464</v>
      </c>
      <c r="E658" t="s">
        <v>4465</v>
      </c>
      <c r="F658" t="s">
        <v>43</v>
      </c>
      <c r="G658">
        <v>38000</v>
      </c>
      <c r="H658" t="s">
        <v>4180</v>
      </c>
      <c r="I658">
        <v>16800000</v>
      </c>
      <c r="J658" t="s">
        <v>4363</v>
      </c>
      <c r="K658">
        <v>16200000</v>
      </c>
      <c r="L658">
        <v>17400000</v>
      </c>
      <c r="M658">
        <v>5</v>
      </c>
      <c r="N658" t="s">
        <v>4382</v>
      </c>
      <c r="O658">
        <v>95</v>
      </c>
      <c r="P658" t="s">
        <v>4466</v>
      </c>
    </row>
    <row r="659" spans="1:16" x14ac:dyDescent="0.3">
      <c r="A659" t="s">
        <v>5152</v>
      </c>
      <c r="B659">
        <v>2023</v>
      </c>
      <c r="C659" t="s">
        <v>62</v>
      </c>
      <c r="D659" t="s">
        <v>4250</v>
      </c>
      <c r="E659" t="s">
        <v>5153</v>
      </c>
      <c r="F659" t="s">
        <v>143</v>
      </c>
      <c r="G659">
        <v>51720</v>
      </c>
      <c r="H659" t="s">
        <v>4173</v>
      </c>
      <c r="I659">
        <v>13700000</v>
      </c>
      <c r="J659" t="s">
        <v>4363</v>
      </c>
      <c r="K659">
        <v>13100000</v>
      </c>
      <c r="L659">
        <v>14400000</v>
      </c>
      <c r="M659">
        <v>66</v>
      </c>
      <c r="N659" t="s">
        <v>4192</v>
      </c>
      <c r="O659">
        <v>57.6</v>
      </c>
      <c r="P659" t="s">
        <v>7362</v>
      </c>
    </row>
    <row r="660" spans="1:16" x14ac:dyDescent="0.3">
      <c r="A660" t="s">
        <v>141</v>
      </c>
      <c r="B660">
        <v>2023</v>
      </c>
      <c r="C660" t="s">
        <v>41</v>
      </c>
      <c r="D660" t="s">
        <v>4452</v>
      </c>
      <c r="E660" t="s">
        <v>4453</v>
      </c>
      <c r="F660" t="s">
        <v>143</v>
      </c>
      <c r="G660">
        <v>40695</v>
      </c>
      <c r="H660" t="s">
        <v>4180</v>
      </c>
      <c r="I660">
        <v>15500000</v>
      </c>
      <c r="J660" t="s">
        <v>4363</v>
      </c>
      <c r="K660">
        <v>15000000</v>
      </c>
      <c r="L660">
        <v>16100000</v>
      </c>
      <c r="M660">
        <v>2</v>
      </c>
      <c r="N660" t="s">
        <v>4204</v>
      </c>
      <c r="O660">
        <v>68.099999999999994</v>
      </c>
      <c r="P660" t="s">
        <v>4454</v>
      </c>
    </row>
    <row r="661" spans="1:16" x14ac:dyDescent="0.3">
      <c r="A661" t="s">
        <v>243</v>
      </c>
      <c r="B661">
        <v>2023</v>
      </c>
      <c r="C661" t="s">
        <v>62</v>
      </c>
      <c r="D661" t="s">
        <v>4446</v>
      </c>
      <c r="E661" t="s">
        <v>6924</v>
      </c>
      <c r="F661" t="s">
        <v>143</v>
      </c>
      <c r="G661">
        <v>55000</v>
      </c>
      <c r="H661" t="s">
        <v>4180</v>
      </c>
      <c r="I661">
        <v>14100000</v>
      </c>
      <c r="J661" t="s">
        <v>4363</v>
      </c>
      <c r="K661">
        <v>13600000</v>
      </c>
      <c r="L661">
        <v>14600000</v>
      </c>
      <c r="M661">
        <v>30</v>
      </c>
      <c r="N661" t="s">
        <v>4248</v>
      </c>
      <c r="O661">
        <v>63.3</v>
      </c>
      <c r="P661" t="s">
        <v>4447</v>
      </c>
    </row>
    <row r="662" spans="1:16" x14ac:dyDescent="0.3">
      <c r="A662" t="s">
        <v>338</v>
      </c>
      <c r="B662">
        <v>2024</v>
      </c>
      <c r="C662" t="s">
        <v>24</v>
      </c>
      <c r="D662" t="s">
        <v>4431</v>
      </c>
      <c r="E662" t="s">
        <v>4432</v>
      </c>
      <c r="F662" t="s">
        <v>43</v>
      </c>
      <c r="G662">
        <v>48600</v>
      </c>
      <c r="H662" t="s">
        <v>4180</v>
      </c>
      <c r="I662">
        <v>29900000</v>
      </c>
      <c r="J662" t="s">
        <v>4363</v>
      </c>
      <c r="K662">
        <v>28800000</v>
      </c>
      <c r="L662">
        <v>31000000</v>
      </c>
      <c r="M662">
        <v>5</v>
      </c>
      <c r="N662" t="s">
        <v>4204</v>
      </c>
      <c r="O662">
        <v>75.7</v>
      </c>
      <c r="P662" t="s">
        <v>4433</v>
      </c>
    </row>
    <row r="663" spans="1:16" x14ac:dyDescent="0.3">
      <c r="A663" t="s">
        <v>90</v>
      </c>
      <c r="B663">
        <v>2024</v>
      </c>
      <c r="C663" t="s">
        <v>36</v>
      </c>
      <c r="D663" t="s">
        <v>4400</v>
      </c>
      <c r="E663" t="s">
        <v>4401</v>
      </c>
      <c r="F663" t="s">
        <v>43</v>
      </c>
      <c r="G663">
        <v>14000</v>
      </c>
      <c r="H663" t="s">
        <v>4180</v>
      </c>
      <c r="I663">
        <v>8400000</v>
      </c>
      <c r="J663" t="s">
        <v>4363</v>
      </c>
      <c r="K663">
        <v>8100000</v>
      </c>
      <c r="L663">
        <v>8700000</v>
      </c>
      <c r="M663">
        <v>11</v>
      </c>
      <c r="N663" t="s">
        <v>4402</v>
      </c>
      <c r="O663">
        <v>88.5</v>
      </c>
      <c r="P663" t="s">
        <v>4403</v>
      </c>
    </row>
    <row r="664" spans="1:16" x14ac:dyDescent="0.3">
      <c r="A664" t="s">
        <v>4062</v>
      </c>
      <c r="B664">
        <v>2024</v>
      </c>
      <c r="C664" t="s">
        <v>137</v>
      </c>
      <c r="D664" t="s">
        <v>5109</v>
      </c>
      <c r="E664" t="s">
        <v>5110</v>
      </c>
      <c r="F664" t="s">
        <v>43</v>
      </c>
      <c r="G664">
        <v>19000</v>
      </c>
      <c r="H664" t="s">
        <v>4180</v>
      </c>
      <c r="I664">
        <v>23100000</v>
      </c>
      <c r="J664" t="s">
        <v>4363</v>
      </c>
      <c r="K664">
        <v>22300000</v>
      </c>
      <c r="L664">
        <v>23900000</v>
      </c>
      <c r="M664">
        <v>40</v>
      </c>
      <c r="N664" t="s">
        <v>4226</v>
      </c>
      <c r="O664">
        <v>95</v>
      </c>
      <c r="P664" t="s">
        <v>7333</v>
      </c>
    </row>
    <row r="665" spans="1:16" x14ac:dyDescent="0.3">
      <c r="A665" t="s">
        <v>217</v>
      </c>
      <c r="B665">
        <v>2024</v>
      </c>
      <c r="C665" t="s">
        <v>62</v>
      </c>
      <c r="D665" t="s">
        <v>4434</v>
      </c>
      <c r="E665" t="s">
        <v>4435</v>
      </c>
      <c r="F665" t="s">
        <v>143</v>
      </c>
      <c r="G665">
        <v>35006</v>
      </c>
      <c r="H665" t="s">
        <v>4180</v>
      </c>
      <c r="I665">
        <v>22200000</v>
      </c>
      <c r="J665" t="s">
        <v>4363</v>
      </c>
      <c r="K665">
        <v>21400000</v>
      </c>
      <c r="L665">
        <v>23000000</v>
      </c>
      <c r="M665">
        <v>8</v>
      </c>
      <c r="N665" t="s">
        <v>4200</v>
      </c>
      <c r="O665">
        <v>74.8</v>
      </c>
      <c r="P665" t="s">
        <v>4436</v>
      </c>
    </row>
    <row r="666" spans="1:16" x14ac:dyDescent="0.3">
      <c r="A666" t="s">
        <v>5183</v>
      </c>
      <c r="B666">
        <v>2023</v>
      </c>
      <c r="C666" t="s">
        <v>4184</v>
      </c>
      <c r="D666" t="s">
        <v>4303</v>
      </c>
      <c r="E666" t="s">
        <v>5184</v>
      </c>
      <c r="F666" t="s">
        <v>143</v>
      </c>
      <c r="G666">
        <v>50782</v>
      </c>
      <c r="H666" t="s">
        <v>4180</v>
      </c>
      <c r="I666">
        <v>20600000</v>
      </c>
      <c r="J666" t="s">
        <v>4363</v>
      </c>
      <c r="K666">
        <v>19900000</v>
      </c>
      <c r="L666">
        <v>21400000</v>
      </c>
      <c r="M666">
        <v>18</v>
      </c>
      <c r="N666" t="s">
        <v>4272</v>
      </c>
      <c r="O666">
        <v>74.900000000000006</v>
      </c>
      <c r="P666" t="s">
        <v>7366</v>
      </c>
    </row>
    <row r="667" spans="1:16" x14ac:dyDescent="0.3">
      <c r="A667" t="s">
        <v>5073</v>
      </c>
      <c r="B667">
        <v>2024</v>
      </c>
      <c r="C667" t="s">
        <v>166</v>
      </c>
      <c r="D667" t="s">
        <v>5005</v>
      </c>
      <c r="E667" t="s">
        <v>5074</v>
      </c>
      <c r="F667" t="s">
        <v>43</v>
      </c>
      <c r="G667">
        <v>21000</v>
      </c>
      <c r="H667" t="s">
        <v>4180</v>
      </c>
      <c r="I667">
        <v>21800000</v>
      </c>
      <c r="J667" t="s">
        <v>4363</v>
      </c>
      <c r="K667">
        <v>21100000</v>
      </c>
      <c r="L667">
        <v>22500000</v>
      </c>
      <c r="M667">
        <v>14</v>
      </c>
      <c r="N667" t="s">
        <v>4187</v>
      </c>
      <c r="O667">
        <v>87.7</v>
      </c>
      <c r="P667" t="s">
        <v>7315</v>
      </c>
    </row>
    <row r="668" spans="1:16" x14ac:dyDescent="0.3">
      <c r="A668" t="s">
        <v>5121</v>
      </c>
      <c r="B668">
        <v>2023</v>
      </c>
      <c r="C668" t="s">
        <v>24</v>
      </c>
      <c r="D668" t="s">
        <v>4999</v>
      </c>
      <c r="E668" t="s">
        <v>5122</v>
      </c>
      <c r="F668" t="s">
        <v>43</v>
      </c>
      <c r="G668">
        <v>40200</v>
      </c>
      <c r="H668" t="s">
        <v>4180</v>
      </c>
      <c r="I668">
        <v>21100000</v>
      </c>
      <c r="J668" t="s">
        <v>4363</v>
      </c>
      <c r="K668">
        <v>19900000</v>
      </c>
      <c r="L668">
        <v>22200000</v>
      </c>
      <c r="M668">
        <v>5</v>
      </c>
      <c r="N668" t="s">
        <v>4388</v>
      </c>
      <c r="O668">
        <v>74.900000000000006</v>
      </c>
      <c r="P668" t="s">
        <v>7340</v>
      </c>
    </row>
    <row r="669" spans="1:16" x14ac:dyDescent="0.3">
      <c r="A669" t="s">
        <v>5121</v>
      </c>
      <c r="B669">
        <v>2023</v>
      </c>
      <c r="C669" t="s">
        <v>24</v>
      </c>
      <c r="D669" t="s">
        <v>4999</v>
      </c>
      <c r="E669" t="s">
        <v>5122</v>
      </c>
      <c r="F669" t="s">
        <v>43</v>
      </c>
      <c r="G669">
        <v>40200</v>
      </c>
      <c r="H669" t="s">
        <v>4180</v>
      </c>
      <c r="I669">
        <v>21100000</v>
      </c>
      <c r="J669" t="s">
        <v>4363</v>
      </c>
      <c r="K669">
        <v>19900000</v>
      </c>
      <c r="L669">
        <v>22200000</v>
      </c>
      <c r="M669">
        <v>5</v>
      </c>
      <c r="N669" t="s">
        <v>4388</v>
      </c>
      <c r="O669">
        <v>74.900000000000006</v>
      </c>
      <c r="P669" t="s">
        <v>7370</v>
      </c>
    </row>
    <row r="670" spans="1:16" x14ac:dyDescent="0.3">
      <c r="A670" t="s">
        <v>337</v>
      </c>
      <c r="B670">
        <v>2024</v>
      </c>
      <c r="C670" t="s">
        <v>62</v>
      </c>
      <c r="D670">
        <v>3008</v>
      </c>
      <c r="E670" t="s">
        <v>4259</v>
      </c>
      <c r="F670" t="s">
        <v>143</v>
      </c>
      <c r="G670">
        <v>53000</v>
      </c>
      <c r="H670" t="s">
        <v>4180</v>
      </c>
      <c r="I670">
        <v>16100000</v>
      </c>
      <c r="J670" t="s">
        <v>4363</v>
      </c>
      <c r="K670">
        <v>15500000</v>
      </c>
      <c r="L670">
        <v>16700000</v>
      </c>
      <c r="M670">
        <v>31</v>
      </c>
      <c r="N670" t="s">
        <v>4260</v>
      </c>
      <c r="O670">
        <v>70.7</v>
      </c>
      <c r="P670" t="s">
        <v>4422</v>
      </c>
    </row>
    <row r="671" spans="1:16" x14ac:dyDescent="0.3">
      <c r="A671" t="s">
        <v>4071</v>
      </c>
      <c r="B671">
        <v>2024</v>
      </c>
      <c r="C671" t="s">
        <v>3991</v>
      </c>
      <c r="D671" t="s">
        <v>4630</v>
      </c>
      <c r="E671" t="s">
        <v>4631</v>
      </c>
      <c r="F671" t="s">
        <v>173</v>
      </c>
      <c r="G671">
        <v>39000</v>
      </c>
      <c r="H671" t="s">
        <v>4180</v>
      </c>
      <c r="I671">
        <v>9100000</v>
      </c>
      <c r="J671" t="s">
        <v>4363</v>
      </c>
      <c r="K671">
        <v>8800000</v>
      </c>
      <c r="L671">
        <v>9500000</v>
      </c>
      <c r="M671">
        <v>2</v>
      </c>
      <c r="N671" t="s">
        <v>4192</v>
      </c>
      <c r="O671">
        <v>83.1</v>
      </c>
      <c r="P671" t="s">
        <v>7317</v>
      </c>
    </row>
    <row r="672" spans="1:16" x14ac:dyDescent="0.3">
      <c r="A672" t="s">
        <v>79</v>
      </c>
      <c r="B672">
        <v>2024</v>
      </c>
      <c r="C672" t="s">
        <v>62</v>
      </c>
      <c r="D672">
        <v>3008</v>
      </c>
      <c r="E672" t="s">
        <v>4259</v>
      </c>
      <c r="F672" t="s">
        <v>43</v>
      </c>
      <c r="G672">
        <v>17500</v>
      </c>
      <c r="H672" t="s">
        <v>4180</v>
      </c>
      <c r="I672">
        <v>16800000</v>
      </c>
      <c r="J672" t="s">
        <v>4363</v>
      </c>
      <c r="K672">
        <v>16200000</v>
      </c>
      <c r="L672">
        <v>17400000</v>
      </c>
      <c r="M672">
        <v>31</v>
      </c>
      <c r="N672" t="s">
        <v>4260</v>
      </c>
      <c r="O672">
        <v>73.8</v>
      </c>
      <c r="P672" t="s">
        <v>4448</v>
      </c>
    </row>
    <row r="673" spans="1:16" x14ac:dyDescent="0.3">
      <c r="A673" t="s">
        <v>282</v>
      </c>
      <c r="B673">
        <v>2024</v>
      </c>
      <c r="C673" t="s">
        <v>4184</v>
      </c>
      <c r="D673" t="s">
        <v>4442</v>
      </c>
      <c r="E673" t="s">
        <v>4443</v>
      </c>
      <c r="F673" t="s">
        <v>143</v>
      </c>
      <c r="G673">
        <v>15000</v>
      </c>
      <c r="H673" t="s">
        <v>4180</v>
      </c>
      <c r="I673">
        <v>29100000</v>
      </c>
      <c r="J673" t="s">
        <v>4363</v>
      </c>
      <c r="K673">
        <v>26900000</v>
      </c>
      <c r="L673">
        <v>31200000</v>
      </c>
      <c r="M673" t="s">
        <v>4175</v>
      </c>
      <c r="N673" t="s">
        <v>4444</v>
      </c>
      <c r="O673">
        <v>88.2</v>
      </c>
      <c r="P673" t="s">
        <v>4445</v>
      </c>
    </row>
    <row r="674" spans="1:16" x14ac:dyDescent="0.3">
      <c r="A674" t="s">
        <v>299</v>
      </c>
      <c r="B674">
        <v>2024</v>
      </c>
      <c r="C674" t="s">
        <v>24</v>
      </c>
      <c r="D674" t="s">
        <v>4405</v>
      </c>
      <c r="E674" t="s">
        <v>4406</v>
      </c>
      <c r="F674" t="s">
        <v>43</v>
      </c>
      <c r="G674">
        <v>54774</v>
      </c>
      <c r="H674" t="s">
        <v>4180</v>
      </c>
      <c r="I674">
        <v>36700000</v>
      </c>
      <c r="J674" t="s">
        <v>4363</v>
      </c>
      <c r="K674">
        <v>35400000</v>
      </c>
      <c r="L674">
        <v>38100000</v>
      </c>
      <c r="M674">
        <v>25</v>
      </c>
      <c r="N674" t="s">
        <v>4407</v>
      </c>
      <c r="O674">
        <v>74.2</v>
      </c>
      <c r="P674" t="s">
        <v>4408</v>
      </c>
    </row>
    <row r="675" spans="1:16" x14ac:dyDescent="0.3">
      <c r="A675" t="s">
        <v>5126</v>
      </c>
      <c r="B675">
        <v>2024</v>
      </c>
      <c r="C675" t="s">
        <v>137</v>
      </c>
      <c r="D675" t="s">
        <v>5109</v>
      </c>
      <c r="E675" t="s">
        <v>5127</v>
      </c>
      <c r="F675" t="s">
        <v>143</v>
      </c>
      <c r="G675">
        <v>32181</v>
      </c>
      <c r="H675" t="s">
        <v>4180</v>
      </c>
      <c r="I675">
        <v>30500000</v>
      </c>
      <c r="J675" t="s">
        <v>4363</v>
      </c>
      <c r="K675">
        <v>29400000</v>
      </c>
      <c r="L675">
        <v>31600000</v>
      </c>
      <c r="M675">
        <v>8</v>
      </c>
      <c r="N675" t="s">
        <v>4978</v>
      </c>
      <c r="O675">
        <v>77</v>
      </c>
      <c r="P675" t="s">
        <v>7346</v>
      </c>
    </row>
    <row r="676" spans="1:16" x14ac:dyDescent="0.3">
      <c r="A676" t="s">
        <v>203</v>
      </c>
      <c r="B676">
        <v>2025</v>
      </c>
      <c r="C676" t="s">
        <v>163</v>
      </c>
      <c r="D676">
        <v>7</v>
      </c>
      <c r="E676" t="s">
        <v>4277</v>
      </c>
      <c r="F676" t="s">
        <v>4172</v>
      </c>
      <c r="G676">
        <v>6119</v>
      </c>
      <c r="H676" t="s">
        <v>4180</v>
      </c>
      <c r="I676">
        <v>17500000</v>
      </c>
      <c r="J676" t="s">
        <v>4363</v>
      </c>
      <c r="K676">
        <v>16900000</v>
      </c>
      <c r="L676">
        <v>18100000</v>
      </c>
      <c r="M676">
        <v>3</v>
      </c>
      <c r="N676" t="s">
        <v>4248</v>
      </c>
      <c r="O676">
        <v>89</v>
      </c>
      <c r="P676" t="s">
        <v>4404</v>
      </c>
    </row>
    <row r="677" spans="1:16" x14ac:dyDescent="0.3">
      <c r="A677" t="s">
        <v>5198</v>
      </c>
      <c r="B677">
        <v>2024</v>
      </c>
      <c r="C677" t="s">
        <v>62</v>
      </c>
      <c r="D677" t="s">
        <v>4355</v>
      </c>
      <c r="E677" t="s">
        <v>5199</v>
      </c>
      <c r="F677" t="s">
        <v>43</v>
      </c>
      <c r="G677">
        <v>81000</v>
      </c>
      <c r="H677" t="s">
        <v>4180</v>
      </c>
      <c r="I677">
        <v>15400000</v>
      </c>
      <c r="J677" t="s">
        <v>4363</v>
      </c>
      <c r="K677">
        <v>14800000</v>
      </c>
      <c r="L677">
        <v>16100000</v>
      </c>
      <c r="M677">
        <v>4</v>
      </c>
      <c r="N677" t="s">
        <v>4272</v>
      </c>
      <c r="O677">
        <v>72.900000000000006</v>
      </c>
      <c r="P677" t="s">
        <v>5200</v>
      </c>
    </row>
    <row r="678" spans="1:16" x14ac:dyDescent="0.3">
      <c r="A678" t="s">
        <v>5115</v>
      </c>
      <c r="B678">
        <v>2024</v>
      </c>
      <c r="C678" t="s">
        <v>4184</v>
      </c>
      <c r="D678" t="s">
        <v>5116</v>
      </c>
      <c r="E678" t="s">
        <v>5117</v>
      </c>
      <c r="F678" t="s">
        <v>43</v>
      </c>
      <c r="G678">
        <v>31650</v>
      </c>
      <c r="H678" t="s">
        <v>4180</v>
      </c>
      <c r="I678">
        <v>17100000</v>
      </c>
      <c r="J678" t="s">
        <v>4363</v>
      </c>
      <c r="K678">
        <v>15800000</v>
      </c>
      <c r="L678">
        <v>18500000</v>
      </c>
      <c r="M678">
        <v>4</v>
      </c>
      <c r="N678" t="s">
        <v>4407</v>
      </c>
      <c r="O678">
        <v>87.7</v>
      </c>
      <c r="P678" t="s">
        <v>7338</v>
      </c>
    </row>
    <row r="679" spans="1:16" x14ac:dyDescent="0.3">
      <c r="A679" t="s">
        <v>5185</v>
      </c>
      <c r="B679">
        <v>2023</v>
      </c>
      <c r="C679" t="s">
        <v>3991</v>
      </c>
      <c r="D679" t="s">
        <v>4630</v>
      </c>
      <c r="E679" t="s">
        <v>4478</v>
      </c>
      <c r="F679" t="s">
        <v>173</v>
      </c>
      <c r="G679">
        <v>10000</v>
      </c>
      <c r="H679" t="s">
        <v>4180</v>
      </c>
      <c r="I679">
        <v>9200000</v>
      </c>
      <c r="J679" t="s">
        <v>4363</v>
      </c>
      <c r="K679">
        <v>8900000</v>
      </c>
      <c r="L679">
        <v>9500000</v>
      </c>
      <c r="M679">
        <v>4</v>
      </c>
      <c r="N679" t="s">
        <v>4649</v>
      </c>
      <c r="O679">
        <v>65.900000000000006</v>
      </c>
      <c r="P679" t="s">
        <v>5186</v>
      </c>
    </row>
    <row r="680" spans="1:16" x14ac:dyDescent="0.3">
      <c r="A680" t="s">
        <v>189</v>
      </c>
      <c r="B680">
        <v>2024</v>
      </c>
      <c r="C680" t="s">
        <v>137</v>
      </c>
      <c r="D680" t="s">
        <v>4437</v>
      </c>
      <c r="E680" t="s">
        <v>4438</v>
      </c>
      <c r="F680" t="s">
        <v>143</v>
      </c>
      <c r="G680">
        <v>31700</v>
      </c>
      <c r="H680" t="s">
        <v>4180</v>
      </c>
      <c r="I680">
        <v>12900000</v>
      </c>
      <c r="J680" t="s">
        <v>4363</v>
      </c>
      <c r="K680">
        <v>12400000</v>
      </c>
      <c r="L680">
        <v>13400000</v>
      </c>
      <c r="M680">
        <v>4</v>
      </c>
      <c r="N680" t="s">
        <v>4439</v>
      </c>
      <c r="O680">
        <v>77.8</v>
      </c>
      <c r="P680" t="s">
        <v>4440</v>
      </c>
    </row>
    <row r="681" spans="1:16" x14ac:dyDescent="0.3">
      <c r="A681" t="s">
        <v>5130</v>
      </c>
      <c r="B681">
        <v>2024</v>
      </c>
      <c r="C681" t="s">
        <v>4031</v>
      </c>
      <c r="D681" t="s">
        <v>5131</v>
      </c>
      <c r="E681" t="s">
        <v>4478</v>
      </c>
      <c r="F681" t="s">
        <v>43</v>
      </c>
      <c r="G681">
        <v>21000</v>
      </c>
      <c r="H681" t="s">
        <v>4180</v>
      </c>
      <c r="I681">
        <v>12500000</v>
      </c>
      <c r="J681" t="s">
        <v>4363</v>
      </c>
      <c r="K681">
        <v>12100000</v>
      </c>
      <c r="L681">
        <v>13000000</v>
      </c>
      <c r="M681">
        <v>14</v>
      </c>
      <c r="N681" t="s">
        <v>4263</v>
      </c>
      <c r="O681">
        <v>89.3</v>
      </c>
      <c r="P681" t="s">
        <v>7348</v>
      </c>
    </row>
    <row r="682" spans="1:16" x14ac:dyDescent="0.3">
      <c r="A682" t="s">
        <v>5204</v>
      </c>
      <c r="B682">
        <v>2024</v>
      </c>
      <c r="C682" t="s">
        <v>45</v>
      </c>
      <c r="D682" t="s">
        <v>4886</v>
      </c>
      <c r="E682" t="s">
        <v>4887</v>
      </c>
      <c r="F682" t="s">
        <v>43</v>
      </c>
      <c r="G682">
        <v>68000</v>
      </c>
      <c r="H682" t="s">
        <v>4180</v>
      </c>
      <c r="I682">
        <v>19100000</v>
      </c>
      <c r="J682" t="s">
        <v>4363</v>
      </c>
      <c r="K682">
        <v>18200000</v>
      </c>
      <c r="L682">
        <v>19900000</v>
      </c>
      <c r="M682">
        <v>5</v>
      </c>
      <c r="N682" t="s">
        <v>4290</v>
      </c>
      <c r="O682">
        <v>76.2</v>
      </c>
      <c r="P682" t="s">
        <v>5205</v>
      </c>
    </row>
    <row r="683" spans="1:16" x14ac:dyDescent="0.3">
      <c r="A683" t="s">
        <v>5219</v>
      </c>
      <c r="B683">
        <v>2024</v>
      </c>
      <c r="C683" t="s">
        <v>201</v>
      </c>
      <c r="D683" t="s">
        <v>4669</v>
      </c>
      <c r="E683" t="s">
        <v>4785</v>
      </c>
      <c r="F683" t="s">
        <v>143</v>
      </c>
      <c r="G683">
        <v>40000</v>
      </c>
      <c r="H683" t="s">
        <v>4180</v>
      </c>
      <c r="I683">
        <v>14200000</v>
      </c>
      <c r="J683" t="s">
        <v>4363</v>
      </c>
      <c r="K683">
        <v>13700000</v>
      </c>
      <c r="L683">
        <v>14800000</v>
      </c>
      <c r="M683">
        <v>12</v>
      </c>
      <c r="N683" t="s">
        <v>4219</v>
      </c>
      <c r="O683">
        <v>76.8</v>
      </c>
      <c r="P683" t="s">
        <v>5220</v>
      </c>
    </row>
    <row r="684" spans="1:16" x14ac:dyDescent="0.3">
      <c r="A684" t="s">
        <v>5107</v>
      </c>
      <c r="B684">
        <v>2024</v>
      </c>
      <c r="C684" t="s">
        <v>4184</v>
      </c>
      <c r="D684" t="s">
        <v>4365</v>
      </c>
      <c r="E684" t="s">
        <v>4708</v>
      </c>
      <c r="F684" t="s">
        <v>161</v>
      </c>
      <c r="G684">
        <v>20000</v>
      </c>
      <c r="H684" t="s">
        <v>4180</v>
      </c>
      <c r="I684">
        <v>8900000</v>
      </c>
      <c r="J684" t="s">
        <v>4363</v>
      </c>
      <c r="K684">
        <v>8600000</v>
      </c>
      <c r="L684">
        <v>9200000</v>
      </c>
      <c r="M684">
        <v>18</v>
      </c>
      <c r="N684" t="s">
        <v>4649</v>
      </c>
      <c r="O684">
        <v>90.9</v>
      </c>
      <c r="P684" t="s">
        <v>7331</v>
      </c>
    </row>
    <row r="685" spans="1:16" x14ac:dyDescent="0.3">
      <c r="A685" t="s">
        <v>5059</v>
      </c>
      <c r="B685">
        <v>2024</v>
      </c>
      <c r="C685" t="s">
        <v>24</v>
      </c>
      <c r="D685" t="s">
        <v>4405</v>
      </c>
      <c r="E685" t="s">
        <v>5060</v>
      </c>
      <c r="F685" t="s">
        <v>43</v>
      </c>
      <c r="G685">
        <v>61400</v>
      </c>
      <c r="H685" t="s">
        <v>4180</v>
      </c>
      <c r="I685">
        <v>28000000</v>
      </c>
      <c r="J685" t="s">
        <v>4363</v>
      </c>
      <c r="K685">
        <v>27000000</v>
      </c>
      <c r="L685">
        <v>29100000</v>
      </c>
      <c r="M685">
        <v>37</v>
      </c>
      <c r="N685" t="s">
        <v>4204</v>
      </c>
      <c r="O685">
        <v>71</v>
      </c>
      <c r="P685" t="s">
        <v>7307</v>
      </c>
    </row>
    <row r="686" spans="1:16" x14ac:dyDescent="0.3">
      <c r="A686" t="s">
        <v>5187</v>
      </c>
      <c r="B686">
        <v>2024</v>
      </c>
      <c r="C686" t="s">
        <v>5188</v>
      </c>
      <c r="D686" t="s">
        <v>5189</v>
      </c>
      <c r="E686" t="s">
        <v>5190</v>
      </c>
      <c r="F686" t="s">
        <v>43</v>
      </c>
      <c r="G686">
        <v>5685</v>
      </c>
      <c r="H686" t="s">
        <v>4180</v>
      </c>
      <c r="I686">
        <v>10900000</v>
      </c>
      <c r="J686" t="s">
        <v>4363</v>
      </c>
      <c r="K686">
        <v>10600000</v>
      </c>
      <c r="L686">
        <v>11300000</v>
      </c>
      <c r="M686" t="s">
        <v>4175</v>
      </c>
      <c r="N686" t="s">
        <v>4417</v>
      </c>
      <c r="O686">
        <v>95</v>
      </c>
      <c r="P686" t="s">
        <v>5191</v>
      </c>
    </row>
    <row r="687" spans="1:16" x14ac:dyDescent="0.3">
      <c r="A687" t="s">
        <v>5123</v>
      </c>
      <c r="B687">
        <v>2024</v>
      </c>
      <c r="C687" t="s">
        <v>137</v>
      </c>
      <c r="D687" t="s">
        <v>5124</v>
      </c>
      <c r="E687" t="s">
        <v>4693</v>
      </c>
      <c r="F687" t="s">
        <v>43</v>
      </c>
      <c r="G687">
        <v>23156</v>
      </c>
      <c r="H687" t="s">
        <v>4180</v>
      </c>
      <c r="I687">
        <v>17300000</v>
      </c>
      <c r="J687" t="s">
        <v>4363</v>
      </c>
      <c r="K687">
        <v>16700000</v>
      </c>
      <c r="L687">
        <v>17800000</v>
      </c>
      <c r="M687" t="s">
        <v>4175</v>
      </c>
      <c r="N687" t="s">
        <v>4219</v>
      </c>
      <c r="O687">
        <v>78.2</v>
      </c>
      <c r="P687" t="s">
        <v>7342</v>
      </c>
    </row>
    <row r="688" spans="1:16" x14ac:dyDescent="0.3">
      <c r="A688" t="s">
        <v>5176</v>
      </c>
      <c r="B688">
        <v>2025</v>
      </c>
      <c r="C688" t="s">
        <v>108</v>
      </c>
      <c r="D688" t="s">
        <v>4618</v>
      </c>
      <c r="E688" t="s">
        <v>4424</v>
      </c>
      <c r="F688" t="s">
        <v>4172</v>
      </c>
      <c r="G688">
        <v>14644</v>
      </c>
      <c r="H688" t="s">
        <v>4180</v>
      </c>
      <c r="I688">
        <v>8600000</v>
      </c>
      <c r="J688" t="s">
        <v>4363</v>
      </c>
      <c r="K688">
        <v>8300000</v>
      </c>
      <c r="L688">
        <v>8900000</v>
      </c>
      <c r="M688">
        <v>11</v>
      </c>
      <c r="N688" t="s">
        <v>4583</v>
      </c>
      <c r="O688">
        <v>90.6</v>
      </c>
      <c r="P688" t="s">
        <v>5177</v>
      </c>
    </row>
    <row r="689" spans="1:16" x14ac:dyDescent="0.3">
      <c r="A689" t="s">
        <v>5125</v>
      </c>
      <c r="B689">
        <v>2025</v>
      </c>
      <c r="C689" t="s">
        <v>92</v>
      </c>
      <c r="D689" t="s">
        <v>4471</v>
      </c>
      <c r="E689" t="s">
        <v>4472</v>
      </c>
      <c r="F689" t="s">
        <v>143</v>
      </c>
      <c r="G689">
        <v>37000</v>
      </c>
      <c r="H689" t="s">
        <v>4180</v>
      </c>
      <c r="I689">
        <v>57000000</v>
      </c>
      <c r="J689" t="s">
        <v>4363</v>
      </c>
      <c r="K689">
        <v>55000000</v>
      </c>
      <c r="L689">
        <v>59000000</v>
      </c>
      <c r="M689">
        <v>18</v>
      </c>
      <c r="N689" t="s">
        <v>4444</v>
      </c>
      <c r="O689">
        <v>79.5</v>
      </c>
      <c r="P689" t="s">
        <v>7345</v>
      </c>
    </row>
    <row r="690" spans="1:16" x14ac:dyDescent="0.3">
      <c r="A690" t="s">
        <v>365</v>
      </c>
      <c r="B690">
        <v>2025</v>
      </c>
      <c r="C690" t="s">
        <v>62</v>
      </c>
      <c r="D690" t="s">
        <v>4198</v>
      </c>
      <c r="E690" t="s">
        <v>4285</v>
      </c>
      <c r="F690" t="s">
        <v>43</v>
      </c>
      <c r="G690">
        <v>5874</v>
      </c>
      <c r="H690" t="s">
        <v>4180</v>
      </c>
      <c r="I690">
        <v>16900000</v>
      </c>
      <c r="J690" t="s">
        <v>4363</v>
      </c>
      <c r="K690">
        <v>16300000</v>
      </c>
      <c r="L690">
        <v>17500000</v>
      </c>
      <c r="M690">
        <v>17</v>
      </c>
      <c r="N690" t="s">
        <v>4260</v>
      </c>
      <c r="O690">
        <v>88.1</v>
      </c>
      <c r="P690" t="s">
        <v>4368</v>
      </c>
    </row>
    <row r="691" spans="1:16" x14ac:dyDescent="0.3">
      <c r="A691" t="s">
        <v>5058</v>
      </c>
      <c r="B691">
        <v>2024</v>
      </c>
      <c r="C691" t="s">
        <v>194</v>
      </c>
      <c r="D691" t="s">
        <v>4480</v>
      </c>
      <c r="E691" t="s">
        <v>4481</v>
      </c>
      <c r="F691" t="s">
        <v>94</v>
      </c>
      <c r="G691">
        <v>37007</v>
      </c>
      <c r="H691" t="s">
        <v>4180</v>
      </c>
      <c r="I691">
        <v>29200000</v>
      </c>
      <c r="J691" t="s">
        <v>4363</v>
      </c>
      <c r="K691">
        <v>28200000</v>
      </c>
      <c r="L691">
        <v>30300000</v>
      </c>
      <c r="M691">
        <v>9</v>
      </c>
      <c r="N691" t="s">
        <v>4181</v>
      </c>
      <c r="O691">
        <v>79.2</v>
      </c>
      <c r="P691" t="s">
        <v>7306</v>
      </c>
    </row>
    <row r="692" spans="1:16" x14ac:dyDescent="0.3">
      <c r="A692" t="s">
        <v>716</v>
      </c>
      <c r="B692">
        <v>2025</v>
      </c>
      <c r="C692" t="s">
        <v>4184</v>
      </c>
      <c r="D692" t="s">
        <v>4932</v>
      </c>
      <c r="E692" t="s">
        <v>5172</v>
      </c>
      <c r="F692" t="s">
        <v>60</v>
      </c>
      <c r="G692">
        <v>9300</v>
      </c>
      <c r="H692" t="s">
        <v>4180</v>
      </c>
      <c r="I692">
        <v>17700000</v>
      </c>
      <c r="J692" t="s">
        <v>4363</v>
      </c>
      <c r="K692">
        <v>17100000</v>
      </c>
      <c r="L692">
        <v>18300000</v>
      </c>
      <c r="M692">
        <v>4</v>
      </c>
      <c r="N692" t="s">
        <v>4248</v>
      </c>
      <c r="O692">
        <v>88.5</v>
      </c>
      <c r="P692" t="s">
        <v>5173</v>
      </c>
    </row>
    <row r="693" spans="1:16" x14ac:dyDescent="0.3">
      <c r="A693" t="s">
        <v>375</v>
      </c>
      <c r="B693">
        <v>2025</v>
      </c>
      <c r="C693" t="s">
        <v>4184</v>
      </c>
      <c r="D693" t="s">
        <v>4288</v>
      </c>
      <c r="E693" t="s">
        <v>4289</v>
      </c>
      <c r="F693" t="s">
        <v>4172</v>
      </c>
      <c r="G693">
        <v>4833</v>
      </c>
      <c r="H693" t="s">
        <v>4180</v>
      </c>
      <c r="I693">
        <v>20300000</v>
      </c>
      <c r="J693" t="s">
        <v>4363</v>
      </c>
      <c r="K693">
        <v>19600000</v>
      </c>
      <c r="L693">
        <v>21000000</v>
      </c>
      <c r="M693">
        <v>17</v>
      </c>
      <c r="N693" t="s">
        <v>4248</v>
      </c>
      <c r="O693">
        <v>92.3</v>
      </c>
      <c r="P693" t="s">
        <v>4364</v>
      </c>
    </row>
    <row r="694" spans="1:16" x14ac:dyDescent="0.3">
      <c r="A694" t="s">
        <v>5140</v>
      </c>
      <c r="B694">
        <v>2025</v>
      </c>
      <c r="C694" t="s">
        <v>188</v>
      </c>
      <c r="D694" t="s">
        <v>5141</v>
      </c>
      <c r="E694" t="s">
        <v>5142</v>
      </c>
      <c r="F694" t="s">
        <v>4172</v>
      </c>
      <c r="G694">
        <v>14000</v>
      </c>
      <c r="H694" t="s">
        <v>4180</v>
      </c>
      <c r="I694">
        <v>14300000</v>
      </c>
      <c r="J694" t="s">
        <v>4363</v>
      </c>
      <c r="K694">
        <v>13800000</v>
      </c>
      <c r="L694">
        <v>14800000</v>
      </c>
      <c r="M694" t="s">
        <v>4175</v>
      </c>
      <c r="N694" t="s">
        <v>4588</v>
      </c>
      <c r="O694">
        <v>91.1</v>
      </c>
      <c r="P694" t="s">
        <v>7352</v>
      </c>
    </row>
    <row r="695" spans="1:16" x14ac:dyDescent="0.3">
      <c r="A695" t="s">
        <v>5132</v>
      </c>
      <c r="B695">
        <v>2025</v>
      </c>
      <c r="C695" t="s">
        <v>4641</v>
      </c>
      <c r="D695" t="s">
        <v>5133</v>
      </c>
      <c r="E695" t="s">
        <v>5134</v>
      </c>
      <c r="F695" t="s">
        <v>4172</v>
      </c>
      <c r="G695">
        <v>34000</v>
      </c>
      <c r="H695" t="s">
        <v>4180</v>
      </c>
      <c r="I695">
        <v>17500000</v>
      </c>
      <c r="J695" t="s">
        <v>4363</v>
      </c>
      <c r="K695">
        <v>16900000</v>
      </c>
      <c r="L695">
        <v>18200000</v>
      </c>
      <c r="M695">
        <v>3</v>
      </c>
      <c r="N695" t="s">
        <v>4187</v>
      </c>
      <c r="O695">
        <v>85</v>
      </c>
      <c r="P695" t="s">
        <v>7349</v>
      </c>
    </row>
    <row r="696" spans="1:16" x14ac:dyDescent="0.3">
      <c r="A696" t="s">
        <v>4060</v>
      </c>
      <c r="B696">
        <v>2025</v>
      </c>
      <c r="C696" t="s">
        <v>24</v>
      </c>
      <c r="D696" t="s">
        <v>4999</v>
      </c>
      <c r="E696" t="s">
        <v>5000</v>
      </c>
      <c r="F696" t="s">
        <v>4172</v>
      </c>
      <c r="G696">
        <v>13400</v>
      </c>
      <c r="H696" t="s">
        <v>4180</v>
      </c>
      <c r="I696">
        <v>28400000</v>
      </c>
      <c r="J696" t="s">
        <v>4363</v>
      </c>
      <c r="K696">
        <v>27400000</v>
      </c>
      <c r="L696">
        <v>29400000</v>
      </c>
      <c r="M696">
        <v>2</v>
      </c>
      <c r="N696" t="s">
        <v>4226</v>
      </c>
      <c r="O696">
        <v>91.6</v>
      </c>
      <c r="P696" t="s">
        <v>7341</v>
      </c>
    </row>
    <row r="697" spans="1:16" x14ac:dyDescent="0.3">
      <c r="A697" t="s">
        <v>277</v>
      </c>
      <c r="B697">
        <v>2025</v>
      </c>
      <c r="C697" t="s">
        <v>62</v>
      </c>
      <c r="D697" t="s">
        <v>4390</v>
      </c>
      <c r="E697" t="s">
        <v>4391</v>
      </c>
      <c r="F697" t="s">
        <v>4172</v>
      </c>
      <c r="G697">
        <v>8500</v>
      </c>
      <c r="H697" t="s">
        <v>4180</v>
      </c>
      <c r="I697">
        <v>28400000</v>
      </c>
      <c r="J697" t="s">
        <v>4363</v>
      </c>
      <c r="K697">
        <v>27400000</v>
      </c>
      <c r="L697">
        <v>29400000</v>
      </c>
      <c r="M697">
        <v>11</v>
      </c>
      <c r="N697" t="s">
        <v>4333</v>
      </c>
      <c r="O697">
        <v>82.3</v>
      </c>
      <c r="P697" t="s">
        <v>4392</v>
      </c>
    </row>
    <row r="698" spans="1:16" x14ac:dyDescent="0.3">
      <c r="A698" t="s">
        <v>4057</v>
      </c>
      <c r="B698">
        <v>2025</v>
      </c>
      <c r="C698" t="s">
        <v>194</v>
      </c>
      <c r="D698" t="s">
        <v>4480</v>
      </c>
      <c r="E698" t="s">
        <v>4481</v>
      </c>
      <c r="F698" t="s">
        <v>4172</v>
      </c>
      <c r="G698">
        <v>15200</v>
      </c>
      <c r="H698" t="s">
        <v>4173</v>
      </c>
      <c r="I698">
        <v>31500000</v>
      </c>
      <c r="J698" t="s">
        <v>4363</v>
      </c>
      <c r="K698">
        <v>30300000</v>
      </c>
      <c r="L698">
        <v>32600000</v>
      </c>
      <c r="M698">
        <v>3</v>
      </c>
      <c r="N698" t="s">
        <v>4236</v>
      </c>
      <c r="O698">
        <v>80.2</v>
      </c>
      <c r="P698" t="s">
        <v>4482</v>
      </c>
    </row>
    <row r="699" spans="1:16" x14ac:dyDescent="0.3">
      <c r="A699" t="s">
        <v>4040</v>
      </c>
      <c r="B699">
        <v>2026</v>
      </c>
      <c r="C699" t="s">
        <v>4184</v>
      </c>
      <c r="D699" t="s">
        <v>4365</v>
      </c>
      <c r="E699" t="s">
        <v>4366</v>
      </c>
      <c r="F699" t="s">
        <v>4172</v>
      </c>
      <c r="G699" t="s">
        <v>4172</v>
      </c>
      <c r="H699" t="s">
        <v>4180</v>
      </c>
      <c r="I699">
        <v>10800000</v>
      </c>
      <c r="J699" t="s">
        <v>4363</v>
      </c>
      <c r="K699">
        <v>10400000</v>
      </c>
      <c r="L699">
        <v>11200000</v>
      </c>
      <c r="M699" t="s">
        <v>4175</v>
      </c>
      <c r="N699" t="s">
        <v>6920</v>
      </c>
      <c r="O699">
        <v>95</v>
      </c>
      <c r="P699" t="s">
        <v>4367</v>
      </c>
    </row>
    <row r="700" spans="1:16" x14ac:dyDescent="0.3">
      <c r="A700" t="s">
        <v>5156</v>
      </c>
      <c r="B700">
        <v>2026</v>
      </c>
      <c r="C700" t="s">
        <v>4184</v>
      </c>
      <c r="D700" t="s">
        <v>4288</v>
      </c>
      <c r="E700" t="s">
        <v>4719</v>
      </c>
      <c r="F700" t="s">
        <v>4172</v>
      </c>
      <c r="G700">
        <v>2650</v>
      </c>
      <c r="H700" t="s">
        <v>4180</v>
      </c>
      <c r="I700">
        <v>16700000</v>
      </c>
      <c r="J700" t="s">
        <v>4363</v>
      </c>
      <c r="K700">
        <v>16100000</v>
      </c>
      <c r="L700">
        <v>17300000</v>
      </c>
      <c r="M700" t="s">
        <v>4175</v>
      </c>
      <c r="N700" t="s">
        <v>5157</v>
      </c>
      <c r="O700">
        <v>92.8</v>
      </c>
      <c r="P700" t="s">
        <v>5158</v>
      </c>
    </row>
    <row r="701" spans="1:16" x14ac:dyDescent="0.3">
      <c r="A701" t="s">
        <v>3985</v>
      </c>
      <c r="B701">
        <v>2017</v>
      </c>
      <c r="C701" t="s">
        <v>85</v>
      </c>
      <c r="D701" t="s">
        <v>6059</v>
      </c>
      <c r="E701" t="s">
        <v>6060</v>
      </c>
      <c r="F701" t="s">
        <v>161</v>
      </c>
      <c r="G701">
        <v>70000</v>
      </c>
      <c r="H701" t="s">
        <v>4180</v>
      </c>
      <c r="I701">
        <v>9900000</v>
      </c>
      <c r="J701" t="s">
        <v>5229</v>
      </c>
      <c r="K701">
        <v>9300000</v>
      </c>
      <c r="L701">
        <v>10500000</v>
      </c>
      <c r="M701">
        <v>9</v>
      </c>
      <c r="N701" t="s">
        <v>4260</v>
      </c>
      <c r="O701">
        <v>77.7</v>
      </c>
      <c r="P701" t="s">
        <v>7373</v>
      </c>
    </row>
    <row r="702" spans="1:16" x14ac:dyDescent="0.3">
      <c r="A702" t="s">
        <v>3087</v>
      </c>
      <c r="B702">
        <v>2017</v>
      </c>
      <c r="C702" t="s">
        <v>6081</v>
      </c>
      <c r="D702" t="s">
        <v>6082</v>
      </c>
      <c r="E702" t="s">
        <v>6083</v>
      </c>
      <c r="F702" t="s">
        <v>173</v>
      </c>
      <c r="G702">
        <v>112000</v>
      </c>
      <c r="H702" t="s">
        <v>4180</v>
      </c>
      <c r="I702">
        <v>15000000</v>
      </c>
      <c r="J702" t="s">
        <v>5229</v>
      </c>
      <c r="K702">
        <v>14500000</v>
      </c>
      <c r="L702">
        <v>15600000</v>
      </c>
      <c r="M702">
        <v>3</v>
      </c>
      <c r="N702" t="s">
        <v>4204</v>
      </c>
      <c r="O702">
        <v>61.2</v>
      </c>
      <c r="P702" t="s">
        <v>7412</v>
      </c>
    </row>
    <row r="703" spans="1:16" x14ac:dyDescent="0.3">
      <c r="A703" t="s">
        <v>5416</v>
      </c>
      <c r="B703">
        <v>2017</v>
      </c>
      <c r="C703" t="s">
        <v>4097</v>
      </c>
      <c r="D703" t="s">
        <v>6008</v>
      </c>
      <c r="E703" t="s">
        <v>6009</v>
      </c>
      <c r="F703" t="s">
        <v>173</v>
      </c>
      <c r="G703">
        <v>103000</v>
      </c>
      <c r="H703" t="s">
        <v>4180</v>
      </c>
      <c r="I703">
        <v>11500000</v>
      </c>
      <c r="J703" t="s">
        <v>5229</v>
      </c>
      <c r="K703">
        <v>10500000</v>
      </c>
      <c r="L703">
        <v>12400000</v>
      </c>
      <c r="M703">
        <v>3</v>
      </c>
      <c r="N703" t="s">
        <v>4275</v>
      </c>
      <c r="O703">
        <v>54.8</v>
      </c>
      <c r="P703" t="s">
        <v>7393</v>
      </c>
    </row>
    <row r="704" spans="1:16" x14ac:dyDescent="0.3">
      <c r="A704" t="s">
        <v>5418</v>
      </c>
      <c r="B704">
        <v>2018</v>
      </c>
      <c r="C704" t="s">
        <v>194</v>
      </c>
      <c r="D704">
        <v>1500</v>
      </c>
      <c r="E704" t="s">
        <v>6067</v>
      </c>
      <c r="F704" t="s">
        <v>94</v>
      </c>
      <c r="G704">
        <v>47000</v>
      </c>
      <c r="H704" t="s">
        <v>4180</v>
      </c>
      <c r="I704">
        <v>18500000</v>
      </c>
      <c r="J704" t="s">
        <v>5229</v>
      </c>
      <c r="K704">
        <v>17700000</v>
      </c>
      <c r="L704">
        <v>19300000</v>
      </c>
      <c r="M704">
        <v>10</v>
      </c>
      <c r="N704" t="s">
        <v>4192</v>
      </c>
      <c r="O704">
        <v>72.7</v>
      </c>
      <c r="P704" t="s">
        <v>7395</v>
      </c>
    </row>
    <row r="705" spans="1:16" x14ac:dyDescent="0.3">
      <c r="A705" t="s">
        <v>5246</v>
      </c>
      <c r="B705">
        <v>2018</v>
      </c>
      <c r="C705" t="s">
        <v>24</v>
      </c>
      <c r="D705" t="s">
        <v>5247</v>
      </c>
      <c r="E705" t="s">
        <v>5248</v>
      </c>
      <c r="F705" t="s">
        <v>60</v>
      </c>
      <c r="G705">
        <v>94000</v>
      </c>
      <c r="H705" t="s">
        <v>4180</v>
      </c>
      <c r="I705">
        <v>12800000</v>
      </c>
      <c r="J705" t="s">
        <v>5229</v>
      </c>
      <c r="K705">
        <v>12300000</v>
      </c>
      <c r="L705">
        <v>13200000</v>
      </c>
      <c r="M705">
        <v>7</v>
      </c>
      <c r="N705" t="s">
        <v>4263</v>
      </c>
      <c r="O705">
        <v>64.599999999999994</v>
      </c>
      <c r="P705" t="s">
        <v>5249</v>
      </c>
    </row>
    <row r="706" spans="1:16" x14ac:dyDescent="0.3">
      <c r="A706" t="s">
        <v>5444</v>
      </c>
      <c r="B706">
        <v>2018</v>
      </c>
      <c r="C706" t="s">
        <v>250</v>
      </c>
      <c r="D706" t="s">
        <v>4380</v>
      </c>
      <c r="E706" t="s">
        <v>5882</v>
      </c>
      <c r="F706" t="s">
        <v>143</v>
      </c>
      <c r="G706">
        <v>92000</v>
      </c>
      <c r="H706" t="s">
        <v>4180</v>
      </c>
      <c r="I706">
        <v>11400000</v>
      </c>
      <c r="J706" t="s">
        <v>5229</v>
      </c>
      <c r="K706">
        <v>10700000</v>
      </c>
      <c r="L706">
        <v>12100000</v>
      </c>
      <c r="M706">
        <v>9</v>
      </c>
      <c r="N706" t="s">
        <v>4627</v>
      </c>
      <c r="O706">
        <v>86.7</v>
      </c>
      <c r="P706" t="s">
        <v>7422</v>
      </c>
    </row>
    <row r="707" spans="1:16" x14ac:dyDescent="0.3">
      <c r="A707" t="s">
        <v>5406</v>
      </c>
      <c r="B707">
        <v>2018</v>
      </c>
      <c r="C707" t="s">
        <v>188</v>
      </c>
      <c r="D707" t="s">
        <v>5101</v>
      </c>
      <c r="E707" t="s">
        <v>6062</v>
      </c>
      <c r="F707" t="s">
        <v>143</v>
      </c>
      <c r="G707">
        <v>45300</v>
      </c>
      <c r="H707" t="s">
        <v>4180</v>
      </c>
      <c r="I707">
        <v>10200000</v>
      </c>
      <c r="J707" t="s">
        <v>5229</v>
      </c>
      <c r="K707">
        <v>9900000</v>
      </c>
      <c r="L707">
        <v>10600000</v>
      </c>
      <c r="M707" t="s">
        <v>4175</v>
      </c>
      <c r="N707" t="s">
        <v>4213</v>
      </c>
      <c r="O707">
        <v>85.6</v>
      </c>
      <c r="P707" t="s">
        <v>7377</v>
      </c>
    </row>
    <row r="708" spans="1:16" x14ac:dyDescent="0.3">
      <c r="A708" t="s">
        <v>5804</v>
      </c>
      <c r="B708">
        <v>2019</v>
      </c>
      <c r="C708" t="s">
        <v>250</v>
      </c>
      <c r="D708" t="s">
        <v>4962</v>
      </c>
      <c r="E708" t="s">
        <v>4655</v>
      </c>
      <c r="F708" t="s">
        <v>43</v>
      </c>
      <c r="G708">
        <v>60000</v>
      </c>
      <c r="H708" t="s">
        <v>4180</v>
      </c>
      <c r="I708">
        <v>15700000</v>
      </c>
      <c r="J708" t="s">
        <v>5229</v>
      </c>
      <c r="K708">
        <v>15200000</v>
      </c>
      <c r="L708">
        <v>16200000</v>
      </c>
      <c r="M708">
        <v>32</v>
      </c>
      <c r="N708" t="s">
        <v>4213</v>
      </c>
      <c r="O708">
        <v>95</v>
      </c>
      <c r="P708" t="s">
        <v>6929</v>
      </c>
    </row>
    <row r="709" spans="1:16" x14ac:dyDescent="0.3">
      <c r="A709" t="s">
        <v>4172</v>
      </c>
      <c r="B709">
        <v>2019</v>
      </c>
      <c r="C709" t="s">
        <v>92</v>
      </c>
      <c r="D709" t="s">
        <v>6063</v>
      </c>
      <c r="E709" t="s">
        <v>7384</v>
      </c>
      <c r="F709" t="s">
        <v>4172</v>
      </c>
      <c r="G709">
        <v>78000</v>
      </c>
      <c r="H709" t="s">
        <v>4180</v>
      </c>
      <c r="I709">
        <v>9400000</v>
      </c>
      <c r="J709" t="s">
        <v>5229</v>
      </c>
      <c r="K709">
        <v>8800000</v>
      </c>
      <c r="L709">
        <v>10000000</v>
      </c>
      <c r="M709">
        <v>11</v>
      </c>
      <c r="N709" t="s">
        <v>4219</v>
      </c>
      <c r="O709">
        <v>70.7</v>
      </c>
      <c r="P709" t="s">
        <v>7385</v>
      </c>
    </row>
    <row r="710" spans="1:16" x14ac:dyDescent="0.3">
      <c r="A710" t="s">
        <v>4172</v>
      </c>
      <c r="B710">
        <v>2020</v>
      </c>
      <c r="C710" t="s">
        <v>24</v>
      </c>
      <c r="D710" t="s">
        <v>4467</v>
      </c>
      <c r="E710" t="s">
        <v>4468</v>
      </c>
      <c r="F710" t="s">
        <v>4172</v>
      </c>
      <c r="G710">
        <v>69000</v>
      </c>
      <c r="H710" t="s">
        <v>4180</v>
      </c>
      <c r="I710">
        <v>44600000</v>
      </c>
      <c r="J710" t="s">
        <v>5229</v>
      </c>
      <c r="K710">
        <v>42600000</v>
      </c>
      <c r="L710">
        <v>46500000</v>
      </c>
      <c r="M710">
        <v>18</v>
      </c>
      <c r="N710" t="s">
        <v>7375</v>
      </c>
      <c r="O710">
        <v>82.7</v>
      </c>
      <c r="P710" t="s">
        <v>7376</v>
      </c>
    </row>
    <row r="711" spans="1:16" x14ac:dyDescent="0.3">
      <c r="A711" t="s">
        <v>4172</v>
      </c>
      <c r="B711">
        <v>2023</v>
      </c>
      <c r="C711" t="s">
        <v>250</v>
      </c>
      <c r="D711" t="s">
        <v>4319</v>
      </c>
      <c r="E711" t="s">
        <v>5983</v>
      </c>
      <c r="F711" t="s">
        <v>4172</v>
      </c>
      <c r="G711">
        <v>18500</v>
      </c>
      <c r="H711" t="s">
        <v>4180</v>
      </c>
      <c r="I711">
        <v>19600000</v>
      </c>
      <c r="J711" t="s">
        <v>5229</v>
      </c>
      <c r="K711">
        <v>18900000</v>
      </c>
      <c r="L711">
        <v>20300000</v>
      </c>
      <c r="M711">
        <v>8</v>
      </c>
      <c r="N711" t="s">
        <v>4192</v>
      </c>
      <c r="O711">
        <v>89.5</v>
      </c>
      <c r="P711" t="s">
        <v>7371</v>
      </c>
    </row>
    <row r="712" spans="1:16" x14ac:dyDescent="0.3">
      <c r="A712" t="s">
        <v>4172</v>
      </c>
      <c r="B712">
        <v>2026</v>
      </c>
      <c r="C712" t="s">
        <v>24</v>
      </c>
      <c r="D712" t="s">
        <v>7379</v>
      </c>
      <c r="E712" t="s">
        <v>7380</v>
      </c>
      <c r="F712" t="s">
        <v>4172</v>
      </c>
      <c r="G712">
        <v>4200</v>
      </c>
      <c r="H712" t="s">
        <v>4180</v>
      </c>
      <c r="I712">
        <v>27600000</v>
      </c>
      <c r="J712" t="s">
        <v>5229</v>
      </c>
      <c r="K712">
        <v>26600000</v>
      </c>
      <c r="L712">
        <v>28600000</v>
      </c>
      <c r="M712">
        <v>4</v>
      </c>
      <c r="N712" t="s">
        <v>7381</v>
      </c>
      <c r="O712">
        <v>91.4</v>
      </c>
      <c r="P712" t="s">
        <v>7382</v>
      </c>
    </row>
    <row r="713" spans="1:16" x14ac:dyDescent="0.3">
      <c r="A713" t="s">
        <v>4172</v>
      </c>
      <c r="B713">
        <v>2026</v>
      </c>
      <c r="C713" t="s">
        <v>7205</v>
      </c>
      <c r="D713" t="s">
        <v>7206</v>
      </c>
      <c r="E713" t="s">
        <v>7207</v>
      </c>
      <c r="F713" t="s">
        <v>4172</v>
      </c>
      <c r="G713">
        <v>748</v>
      </c>
      <c r="H713" t="s">
        <v>4173</v>
      </c>
      <c r="I713">
        <v>16000000</v>
      </c>
      <c r="J713" t="s">
        <v>5229</v>
      </c>
      <c r="K713">
        <v>15300000</v>
      </c>
      <c r="L713">
        <v>16800000</v>
      </c>
      <c r="M713" t="s">
        <v>4175</v>
      </c>
      <c r="N713" t="s">
        <v>4196</v>
      </c>
      <c r="O713">
        <v>91.7</v>
      </c>
      <c r="P713" t="s">
        <v>7387</v>
      </c>
    </row>
    <row r="714" spans="1:16" x14ac:dyDescent="0.3">
      <c r="A714" t="s">
        <v>4172</v>
      </c>
      <c r="B714">
        <v>2026</v>
      </c>
      <c r="C714" t="s">
        <v>7205</v>
      </c>
      <c r="D714" t="s">
        <v>7206</v>
      </c>
      <c r="E714" t="s">
        <v>7207</v>
      </c>
      <c r="F714" t="s">
        <v>4172</v>
      </c>
      <c r="G714">
        <v>3000</v>
      </c>
      <c r="H714" t="s">
        <v>4173</v>
      </c>
      <c r="I714">
        <v>16000000</v>
      </c>
      <c r="J714" t="s">
        <v>5229</v>
      </c>
      <c r="K714">
        <v>15200000</v>
      </c>
      <c r="L714">
        <v>16800000</v>
      </c>
      <c r="M714" t="s">
        <v>4175</v>
      </c>
      <c r="N714" t="s">
        <v>4196</v>
      </c>
      <c r="O714">
        <v>91.7</v>
      </c>
      <c r="P714" t="s">
        <v>8421</v>
      </c>
    </row>
    <row r="715" spans="1:16" x14ac:dyDescent="0.3">
      <c r="A715" t="s">
        <v>2088</v>
      </c>
      <c r="B715">
        <v>2020</v>
      </c>
      <c r="C715" t="s">
        <v>4184</v>
      </c>
      <c r="D715" t="s">
        <v>4303</v>
      </c>
      <c r="E715" t="s">
        <v>5978</v>
      </c>
      <c r="F715" t="s">
        <v>173</v>
      </c>
      <c r="G715">
        <v>75000</v>
      </c>
      <c r="H715" t="s">
        <v>4180</v>
      </c>
      <c r="I715">
        <v>14300000</v>
      </c>
      <c r="J715" t="s">
        <v>5229</v>
      </c>
      <c r="K715">
        <v>13800000</v>
      </c>
      <c r="L715">
        <v>14800000</v>
      </c>
      <c r="M715">
        <v>19</v>
      </c>
      <c r="N715" t="s">
        <v>4347</v>
      </c>
      <c r="O715">
        <v>95</v>
      </c>
      <c r="P715" t="s">
        <v>7390</v>
      </c>
    </row>
    <row r="716" spans="1:16" x14ac:dyDescent="0.3">
      <c r="A716" t="s">
        <v>1087</v>
      </c>
      <c r="B716">
        <v>2020</v>
      </c>
      <c r="C716" t="s">
        <v>137</v>
      </c>
      <c r="D716" t="s">
        <v>5124</v>
      </c>
      <c r="E716" t="s">
        <v>5174</v>
      </c>
      <c r="F716" t="s">
        <v>43</v>
      </c>
      <c r="G716">
        <v>96000</v>
      </c>
      <c r="H716" t="s">
        <v>4180</v>
      </c>
      <c r="I716">
        <v>10800000</v>
      </c>
      <c r="J716" t="s">
        <v>5229</v>
      </c>
      <c r="K716">
        <v>10400000</v>
      </c>
      <c r="L716">
        <v>11200000</v>
      </c>
      <c r="M716">
        <v>3</v>
      </c>
      <c r="N716" t="s">
        <v>4280</v>
      </c>
      <c r="O716">
        <v>94.8</v>
      </c>
      <c r="P716" t="s">
        <v>7415</v>
      </c>
    </row>
    <row r="717" spans="1:16" x14ac:dyDescent="0.3">
      <c r="A717" t="s">
        <v>5422</v>
      </c>
      <c r="B717">
        <v>2020</v>
      </c>
      <c r="C717" t="s">
        <v>154</v>
      </c>
      <c r="D717" t="s">
        <v>4395</v>
      </c>
      <c r="E717" t="s">
        <v>6075</v>
      </c>
      <c r="F717" t="s">
        <v>43</v>
      </c>
      <c r="G717">
        <v>54400</v>
      </c>
      <c r="H717" t="s">
        <v>4180</v>
      </c>
      <c r="I717">
        <v>29400000</v>
      </c>
      <c r="J717" t="s">
        <v>5229</v>
      </c>
      <c r="K717">
        <v>27200000</v>
      </c>
      <c r="L717">
        <v>31500000</v>
      </c>
      <c r="M717" t="s">
        <v>4175</v>
      </c>
      <c r="N717" t="s">
        <v>5785</v>
      </c>
      <c r="O717">
        <v>70</v>
      </c>
      <c r="P717" t="s">
        <v>7401</v>
      </c>
    </row>
    <row r="718" spans="1:16" x14ac:dyDescent="0.3">
      <c r="A718" t="s">
        <v>5428</v>
      </c>
      <c r="B718">
        <v>2021</v>
      </c>
      <c r="C718" t="s">
        <v>89</v>
      </c>
      <c r="D718" t="s">
        <v>4455</v>
      </c>
      <c r="E718" t="s">
        <v>6076</v>
      </c>
      <c r="F718" t="s">
        <v>43</v>
      </c>
      <c r="G718">
        <v>101000</v>
      </c>
      <c r="H718" t="s">
        <v>4180</v>
      </c>
      <c r="I718">
        <v>9400000</v>
      </c>
      <c r="J718" t="s">
        <v>5229</v>
      </c>
      <c r="K718">
        <v>8900000</v>
      </c>
      <c r="L718">
        <v>9900000</v>
      </c>
      <c r="M718">
        <v>7</v>
      </c>
      <c r="N718" t="s">
        <v>4275</v>
      </c>
      <c r="O718">
        <v>64</v>
      </c>
      <c r="P718" t="s">
        <v>7407</v>
      </c>
    </row>
    <row r="719" spans="1:16" x14ac:dyDescent="0.3">
      <c r="A719" t="s">
        <v>5421</v>
      </c>
      <c r="B719">
        <v>2021</v>
      </c>
      <c r="C719" t="s">
        <v>4641</v>
      </c>
      <c r="D719" t="s">
        <v>5094</v>
      </c>
      <c r="E719" t="s">
        <v>6074</v>
      </c>
      <c r="F719" t="s">
        <v>161</v>
      </c>
      <c r="G719">
        <v>51800</v>
      </c>
      <c r="H719" t="s">
        <v>4180</v>
      </c>
      <c r="I719">
        <v>8600000</v>
      </c>
      <c r="J719" t="s">
        <v>5229</v>
      </c>
      <c r="K719">
        <v>8300000</v>
      </c>
      <c r="L719">
        <v>9000000</v>
      </c>
      <c r="M719">
        <v>21</v>
      </c>
      <c r="N719" t="s">
        <v>4245</v>
      </c>
      <c r="O719">
        <v>95</v>
      </c>
      <c r="P719" t="s">
        <v>7400</v>
      </c>
    </row>
    <row r="720" spans="1:16" x14ac:dyDescent="0.3">
      <c r="A720" t="s">
        <v>5231</v>
      </c>
      <c r="B720">
        <v>2021</v>
      </c>
      <c r="C720" t="s">
        <v>4184</v>
      </c>
      <c r="D720" t="s">
        <v>4952</v>
      </c>
      <c r="E720" t="s">
        <v>5232</v>
      </c>
      <c r="F720" t="s">
        <v>143</v>
      </c>
      <c r="G720">
        <v>54322</v>
      </c>
      <c r="H720" t="s">
        <v>4180</v>
      </c>
      <c r="I720">
        <v>12900000</v>
      </c>
      <c r="J720" t="s">
        <v>5229</v>
      </c>
      <c r="K720">
        <v>12400000</v>
      </c>
      <c r="L720">
        <v>13400000</v>
      </c>
      <c r="M720">
        <v>24</v>
      </c>
      <c r="N720" t="s">
        <v>4181</v>
      </c>
      <c r="O720">
        <v>81.2</v>
      </c>
      <c r="P720" t="s">
        <v>5233</v>
      </c>
    </row>
    <row r="721" spans="1:16" x14ac:dyDescent="0.3">
      <c r="A721" t="s">
        <v>5439</v>
      </c>
      <c r="B721">
        <v>2021</v>
      </c>
      <c r="C721" t="s">
        <v>137</v>
      </c>
      <c r="D721" t="s">
        <v>4336</v>
      </c>
      <c r="E721" t="s">
        <v>6090</v>
      </c>
      <c r="F721" t="s">
        <v>143</v>
      </c>
      <c r="G721">
        <v>33754</v>
      </c>
      <c r="H721" t="s">
        <v>4180</v>
      </c>
      <c r="I721">
        <v>16200000</v>
      </c>
      <c r="J721" t="s">
        <v>5229</v>
      </c>
      <c r="K721">
        <v>15600000</v>
      </c>
      <c r="L721">
        <v>16800000</v>
      </c>
      <c r="M721" t="s">
        <v>4175</v>
      </c>
      <c r="N721" t="s">
        <v>4260</v>
      </c>
      <c r="O721">
        <v>86.5</v>
      </c>
      <c r="P721" t="s">
        <v>7421</v>
      </c>
    </row>
    <row r="722" spans="1:16" x14ac:dyDescent="0.3">
      <c r="A722" t="s">
        <v>5400</v>
      </c>
      <c r="B722">
        <v>2021</v>
      </c>
      <c r="C722" t="s">
        <v>4184</v>
      </c>
      <c r="D722" t="s">
        <v>4952</v>
      </c>
      <c r="E722" t="s">
        <v>5210</v>
      </c>
      <c r="F722" t="s">
        <v>143</v>
      </c>
      <c r="G722">
        <v>60000</v>
      </c>
      <c r="H722" t="s">
        <v>4180</v>
      </c>
      <c r="I722">
        <v>12900000</v>
      </c>
      <c r="J722" t="s">
        <v>5229</v>
      </c>
      <c r="K722">
        <v>12400000</v>
      </c>
      <c r="L722">
        <v>13300000</v>
      </c>
      <c r="M722">
        <v>24</v>
      </c>
      <c r="N722" t="s">
        <v>4200</v>
      </c>
      <c r="O722">
        <v>88.4</v>
      </c>
      <c r="P722" t="s">
        <v>6927</v>
      </c>
    </row>
    <row r="723" spans="1:16" x14ac:dyDescent="0.3">
      <c r="A723" t="s">
        <v>5412</v>
      </c>
      <c r="B723">
        <v>2022</v>
      </c>
      <c r="C723" t="s">
        <v>24</v>
      </c>
      <c r="D723" t="s">
        <v>4190</v>
      </c>
      <c r="E723" t="s">
        <v>4191</v>
      </c>
      <c r="F723" t="s">
        <v>43</v>
      </c>
      <c r="G723">
        <v>41000</v>
      </c>
      <c r="H723" t="s">
        <v>4180</v>
      </c>
      <c r="I723">
        <v>13100000</v>
      </c>
      <c r="J723" t="s">
        <v>5229</v>
      </c>
      <c r="K723">
        <v>12700000</v>
      </c>
      <c r="L723">
        <v>13600000</v>
      </c>
      <c r="M723">
        <v>39</v>
      </c>
      <c r="N723" t="s">
        <v>4187</v>
      </c>
      <c r="O723">
        <v>52.8</v>
      </c>
      <c r="P723" t="s">
        <v>7386</v>
      </c>
    </row>
    <row r="724" spans="1:16" x14ac:dyDescent="0.3">
      <c r="A724" t="s">
        <v>5440</v>
      </c>
      <c r="B724">
        <v>2021</v>
      </c>
      <c r="C724" t="s">
        <v>92</v>
      </c>
      <c r="D724" t="s">
        <v>4753</v>
      </c>
      <c r="E724" t="s">
        <v>5213</v>
      </c>
      <c r="F724" t="s">
        <v>173</v>
      </c>
      <c r="G724">
        <v>68780</v>
      </c>
      <c r="H724" t="s">
        <v>4180</v>
      </c>
      <c r="I724">
        <v>9200000</v>
      </c>
      <c r="J724" t="s">
        <v>5229</v>
      </c>
      <c r="K724">
        <v>8900000</v>
      </c>
      <c r="L724">
        <v>9500000</v>
      </c>
      <c r="M724">
        <v>12</v>
      </c>
      <c r="N724" t="s">
        <v>4425</v>
      </c>
      <c r="O724">
        <v>92.1</v>
      </c>
      <c r="P724" t="s">
        <v>7423</v>
      </c>
    </row>
    <row r="725" spans="1:16" x14ac:dyDescent="0.3">
      <c r="A725" t="s">
        <v>5238</v>
      </c>
      <c r="B725">
        <v>2021</v>
      </c>
      <c r="C725" t="s">
        <v>4184</v>
      </c>
      <c r="D725" t="s">
        <v>4185</v>
      </c>
      <c r="E725" t="s">
        <v>4186</v>
      </c>
      <c r="F725" t="s">
        <v>43</v>
      </c>
      <c r="G725">
        <v>36538</v>
      </c>
      <c r="H725" t="s">
        <v>4180</v>
      </c>
      <c r="I725">
        <v>8600000</v>
      </c>
      <c r="J725" t="s">
        <v>5229</v>
      </c>
      <c r="K725">
        <v>8300000</v>
      </c>
      <c r="L725">
        <v>8900000</v>
      </c>
      <c r="M725">
        <v>11</v>
      </c>
      <c r="N725" t="s">
        <v>4649</v>
      </c>
      <c r="O725">
        <v>82</v>
      </c>
      <c r="P725" t="s">
        <v>5239</v>
      </c>
    </row>
    <row r="726" spans="1:16" x14ac:dyDescent="0.3">
      <c r="A726" t="s">
        <v>1571</v>
      </c>
      <c r="B726">
        <v>2022</v>
      </c>
      <c r="C726" t="s">
        <v>92</v>
      </c>
      <c r="D726" t="s">
        <v>4567</v>
      </c>
      <c r="E726" t="s">
        <v>5806</v>
      </c>
      <c r="F726" t="s">
        <v>43</v>
      </c>
      <c r="G726">
        <v>62000</v>
      </c>
      <c r="H726" t="s">
        <v>4180</v>
      </c>
      <c r="I726">
        <v>19800000</v>
      </c>
      <c r="J726" t="s">
        <v>5229</v>
      </c>
      <c r="K726">
        <v>18600000</v>
      </c>
      <c r="L726">
        <v>20900000</v>
      </c>
      <c r="M726">
        <v>35</v>
      </c>
      <c r="N726" t="s">
        <v>4260</v>
      </c>
      <c r="O726">
        <v>83.9</v>
      </c>
      <c r="P726" t="s">
        <v>6931</v>
      </c>
    </row>
    <row r="727" spans="1:16" x14ac:dyDescent="0.3">
      <c r="A727" t="s">
        <v>5429</v>
      </c>
      <c r="B727">
        <v>2022</v>
      </c>
      <c r="C727" t="s">
        <v>166</v>
      </c>
      <c r="D727" t="s">
        <v>5005</v>
      </c>
      <c r="E727" t="s">
        <v>5006</v>
      </c>
      <c r="F727" t="s">
        <v>161</v>
      </c>
      <c r="G727">
        <v>102567</v>
      </c>
      <c r="H727" t="s">
        <v>4180</v>
      </c>
      <c r="I727">
        <v>17500000</v>
      </c>
      <c r="J727" t="s">
        <v>5229</v>
      </c>
      <c r="K727">
        <v>16800000</v>
      </c>
      <c r="L727">
        <v>18100000</v>
      </c>
      <c r="M727">
        <v>39</v>
      </c>
      <c r="N727" t="s">
        <v>4627</v>
      </c>
      <c r="O727">
        <v>91.2</v>
      </c>
      <c r="P727" t="s">
        <v>7408</v>
      </c>
    </row>
    <row r="728" spans="1:16" x14ac:dyDescent="0.3">
      <c r="A728" t="s">
        <v>5419</v>
      </c>
      <c r="B728">
        <v>2022</v>
      </c>
      <c r="C728" t="s">
        <v>92</v>
      </c>
      <c r="D728" t="s">
        <v>4910</v>
      </c>
      <c r="E728" t="s">
        <v>6068</v>
      </c>
      <c r="F728" t="s">
        <v>143</v>
      </c>
      <c r="G728">
        <v>70000</v>
      </c>
      <c r="H728" t="s">
        <v>4180</v>
      </c>
      <c r="I728">
        <v>7540000</v>
      </c>
      <c r="J728" t="s">
        <v>5229</v>
      </c>
      <c r="K728">
        <v>7250000</v>
      </c>
      <c r="L728">
        <v>7830000</v>
      </c>
      <c r="M728">
        <v>22</v>
      </c>
      <c r="N728" t="s">
        <v>4508</v>
      </c>
      <c r="O728">
        <v>84.2</v>
      </c>
      <c r="P728" t="s">
        <v>7397</v>
      </c>
    </row>
    <row r="729" spans="1:16" x14ac:dyDescent="0.3">
      <c r="A729" t="s">
        <v>5227</v>
      </c>
      <c r="B729">
        <v>2022</v>
      </c>
      <c r="C729" t="s">
        <v>41</v>
      </c>
      <c r="D729" t="s">
        <v>5032</v>
      </c>
      <c r="E729" t="s">
        <v>5228</v>
      </c>
      <c r="F729" t="s">
        <v>43</v>
      </c>
      <c r="G729">
        <v>69000</v>
      </c>
      <c r="H729" t="s">
        <v>4173</v>
      </c>
      <c r="I729">
        <v>11700000</v>
      </c>
      <c r="J729" t="s">
        <v>5229</v>
      </c>
      <c r="K729">
        <v>11300000</v>
      </c>
      <c r="L729">
        <v>12100000</v>
      </c>
      <c r="M729">
        <v>7</v>
      </c>
      <c r="N729" t="s">
        <v>4200</v>
      </c>
      <c r="O729">
        <v>66.900000000000006</v>
      </c>
      <c r="P729" t="s">
        <v>5230</v>
      </c>
    </row>
    <row r="730" spans="1:16" x14ac:dyDescent="0.3">
      <c r="A730" t="s">
        <v>5382</v>
      </c>
      <c r="B730">
        <v>2022</v>
      </c>
      <c r="C730" t="s">
        <v>92</v>
      </c>
      <c r="D730" t="s">
        <v>4471</v>
      </c>
      <c r="E730" t="s">
        <v>6087</v>
      </c>
      <c r="F730" t="s">
        <v>43</v>
      </c>
      <c r="G730">
        <v>84000</v>
      </c>
      <c r="H730" t="s">
        <v>4180</v>
      </c>
      <c r="I730">
        <v>33800000</v>
      </c>
      <c r="J730" t="s">
        <v>5229</v>
      </c>
      <c r="K730">
        <v>32500000</v>
      </c>
      <c r="L730">
        <v>35000000</v>
      </c>
      <c r="M730">
        <v>10</v>
      </c>
      <c r="N730" t="s">
        <v>4661</v>
      </c>
      <c r="O730">
        <v>74</v>
      </c>
      <c r="P730" t="s">
        <v>7416</v>
      </c>
    </row>
    <row r="731" spans="1:16" x14ac:dyDescent="0.3">
      <c r="A731" t="s">
        <v>5399</v>
      </c>
      <c r="B731">
        <v>2022</v>
      </c>
      <c r="C731" t="s">
        <v>92</v>
      </c>
      <c r="D731" t="s">
        <v>4946</v>
      </c>
      <c r="E731" t="s">
        <v>5802</v>
      </c>
      <c r="F731" t="s">
        <v>43</v>
      </c>
      <c r="G731">
        <v>40000</v>
      </c>
      <c r="H731" t="s">
        <v>4180</v>
      </c>
      <c r="I731">
        <v>13600000</v>
      </c>
      <c r="J731" t="s">
        <v>5229</v>
      </c>
      <c r="K731">
        <v>13000000</v>
      </c>
      <c r="L731">
        <v>14100000</v>
      </c>
      <c r="M731">
        <v>40</v>
      </c>
      <c r="N731" t="s">
        <v>4192</v>
      </c>
      <c r="O731">
        <v>73.2</v>
      </c>
      <c r="P731" t="s">
        <v>6926</v>
      </c>
    </row>
    <row r="732" spans="1:16" x14ac:dyDescent="0.3">
      <c r="A732" t="s">
        <v>5424</v>
      </c>
      <c r="B732">
        <v>2022</v>
      </c>
      <c r="C732" t="s">
        <v>36</v>
      </c>
      <c r="D732" t="s">
        <v>4775</v>
      </c>
      <c r="E732" t="s">
        <v>4898</v>
      </c>
      <c r="F732" t="s">
        <v>173</v>
      </c>
      <c r="G732">
        <v>30014</v>
      </c>
      <c r="H732" t="s">
        <v>4180</v>
      </c>
      <c r="I732">
        <v>11600000</v>
      </c>
      <c r="J732" t="s">
        <v>5229</v>
      </c>
      <c r="K732">
        <v>10900000</v>
      </c>
      <c r="L732">
        <v>12300000</v>
      </c>
      <c r="M732">
        <v>19</v>
      </c>
      <c r="N732" t="s">
        <v>4382</v>
      </c>
      <c r="O732">
        <v>64.5</v>
      </c>
      <c r="P732" t="s">
        <v>7404</v>
      </c>
    </row>
    <row r="733" spans="1:16" x14ac:dyDescent="0.3">
      <c r="A733" t="s">
        <v>5435</v>
      </c>
      <c r="B733">
        <v>2022</v>
      </c>
      <c r="C733" t="s">
        <v>188</v>
      </c>
      <c r="D733" t="s">
        <v>6084</v>
      </c>
      <c r="E733" t="s">
        <v>6085</v>
      </c>
      <c r="F733" t="s">
        <v>4636</v>
      </c>
      <c r="G733">
        <v>25493</v>
      </c>
      <c r="H733" t="s">
        <v>4180</v>
      </c>
      <c r="I733">
        <v>21900000</v>
      </c>
      <c r="J733" t="s">
        <v>5229</v>
      </c>
      <c r="K733">
        <v>21100000</v>
      </c>
      <c r="L733">
        <v>22700000</v>
      </c>
      <c r="M733">
        <v>5</v>
      </c>
      <c r="N733" t="s">
        <v>6086</v>
      </c>
      <c r="O733">
        <v>80</v>
      </c>
      <c r="P733" t="s">
        <v>7414</v>
      </c>
    </row>
    <row r="734" spans="1:16" x14ac:dyDescent="0.3">
      <c r="A734" t="s">
        <v>5437</v>
      </c>
      <c r="B734">
        <v>2022</v>
      </c>
      <c r="C734" t="s">
        <v>230</v>
      </c>
      <c r="D734" t="s">
        <v>4351</v>
      </c>
      <c r="E734" t="s">
        <v>4352</v>
      </c>
      <c r="F734" t="s">
        <v>143</v>
      </c>
      <c r="G734">
        <v>90000</v>
      </c>
      <c r="H734" t="s">
        <v>4180</v>
      </c>
      <c r="I734">
        <v>15400000</v>
      </c>
      <c r="J734" t="s">
        <v>5229</v>
      </c>
      <c r="K734">
        <v>14200000</v>
      </c>
      <c r="L734">
        <v>16700000</v>
      </c>
      <c r="M734">
        <v>3</v>
      </c>
      <c r="N734" t="s">
        <v>5966</v>
      </c>
      <c r="O734">
        <v>59.9</v>
      </c>
      <c r="P734" t="s">
        <v>7418</v>
      </c>
    </row>
    <row r="735" spans="1:16" x14ac:dyDescent="0.3">
      <c r="A735" t="s">
        <v>5404</v>
      </c>
      <c r="B735">
        <v>2023</v>
      </c>
      <c r="C735" t="s">
        <v>4184</v>
      </c>
      <c r="D735" t="s">
        <v>4185</v>
      </c>
      <c r="E735" t="s">
        <v>4792</v>
      </c>
      <c r="F735" t="s">
        <v>43</v>
      </c>
      <c r="G735">
        <v>35906</v>
      </c>
      <c r="H735" t="s">
        <v>4180</v>
      </c>
      <c r="I735">
        <v>8600000</v>
      </c>
      <c r="J735" t="s">
        <v>5229</v>
      </c>
      <c r="K735">
        <v>8300000</v>
      </c>
      <c r="L735">
        <v>8900000</v>
      </c>
      <c r="M735">
        <v>15</v>
      </c>
      <c r="N735" t="s">
        <v>4382</v>
      </c>
      <c r="O735">
        <v>86.1</v>
      </c>
      <c r="P735" t="s">
        <v>6933</v>
      </c>
    </row>
    <row r="736" spans="1:16" x14ac:dyDescent="0.3">
      <c r="A736" t="s">
        <v>5433</v>
      </c>
      <c r="B736">
        <v>2023</v>
      </c>
      <c r="C736" t="s">
        <v>62</v>
      </c>
      <c r="D736" t="s">
        <v>4434</v>
      </c>
      <c r="E736" t="s">
        <v>5665</v>
      </c>
      <c r="F736" t="s">
        <v>43</v>
      </c>
      <c r="G736">
        <v>74000</v>
      </c>
      <c r="H736" t="s">
        <v>4180</v>
      </c>
      <c r="I736">
        <v>23100000</v>
      </c>
      <c r="J736" t="s">
        <v>5229</v>
      </c>
      <c r="K736">
        <v>22200000</v>
      </c>
      <c r="L736">
        <v>23900000</v>
      </c>
      <c r="M736">
        <v>7</v>
      </c>
      <c r="N736" t="s">
        <v>4280</v>
      </c>
      <c r="O736">
        <v>69.8</v>
      </c>
      <c r="P736" t="s">
        <v>7413</v>
      </c>
    </row>
    <row r="737" spans="1:16" x14ac:dyDescent="0.3">
      <c r="A737" t="s">
        <v>5414</v>
      </c>
      <c r="B737">
        <v>2023</v>
      </c>
      <c r="C737" t="s">
        <v>137</v>
      </c>
      <c r="D737" t="s">
        <v>4703</v>
      </c>
      <c r="E737" t="s">
        <v>4651</v>
      </c>
      <c r="F737" t="s">
        <v>143</v>
      </c>
      <c r="G737">
        <v>48000</v>
      </c>
      <c r="H737" t="s">
        <v>4180</v>
      </c>
      <c r="I737">
        <v>10800000</v>
      </c>
      <c r="J737" t="s">
        <v>5229</v>
      </c>
      <c r="K737">
        <v>10400000</v>
      </c>
      <c r="L737">
        <v>11200000</v>
      </c>
      <c r="M737">
        <v>39</v>
      </c>
      <c r="N737" t="s">
        <v>4275</v>
      </c>
      <c r="O737">
        <v>94.8</v>
      </c>
      <c r="P737" t="s">
        <v>7389</v>
      </c>
    </row>
    <row r="738" spans="1:16" x14ac:dyDescent="0.3">
      <c r="A738" t="s">
        <v>5425</v>
      </c>
      <c r="B738">
        <v>2023</v>
      </c>
      <c r="C738" t="s">
        <v>188</v>
      </c>
      <c r="D738" t="s">
        <v>4678</v>
      </c>
      <c r="E738" t="s">
        <v>4679</v>
      </c>
      <c r="F738" t="s">
        <v>143</v>
      </c>
      <c r="G738">
        <v>87000</v>
      </c>
      <c r="H738" t="s">
        <v>4180</v>
      </c>
      <c r="I738">
        <v>10500000</v>
      </c>
      <c r="J738" t="s">
        <v>5229</v>
      </c>
      <c r="K738">
        <v>10200000</v>
      </c>
      <c r="L738">
        <v>10900000</v>
      </c>
      <c r="M738">
        <v>9</v>
      </c>
      <c r="N738" t="s">
        <v>4187</v>
      </c>
      <c r="O738">
        <v>82.1</v>
      </c>
      <c r="P738" t="s">
        <v>7403</v>
      </c>
    </row>
    <row r="739" spans="1:16" x14ac:dyDescent="0.3">
      <c r="A739" t="s">
        <v>5423</v>
      </c>
      <c r="B739">
        <v>2023</v>
      </c>
      <c r="C739" t="s">
        <v>62</v>
      </c>
      <c r="D739" t="s">
        <v>4434</v>
      </c>
      <c r="E739" t="s">
        <v>4435</v>
      </c>
      <c r="F739" t="s">
        <v>43</v>
      </c>
      <c r="G739">
        <v>52000</v>
      </c>
      <c r="H739" t="s">
        <v>4180</v>
      </c>
      <c r="I739">
        <v>20600000</v>
      </c>
      <c r="J739" t="s">
        <v>5229</v>
      </c>
      <c r="K739">
        <v>19900000</v>
      </c>
      <c r="L739">
        <v>21400000</v>
      </c>
      <c r="M739">
        <v>10</v>
      </c>
      <c r="N739" t="s">
        <v>4272</v>
      </c>
      <c r="O739">
        <v>71.8</v>
      </c>
      <c r="P739" t="s">
        <v>7402</v>
      </c>
    </row>
    <row r="740" spans="1:16" x14ac:dyDescent="0.3">
      <c r="A740" t="s">
        <v>5438</v>
      </c>
      <c r="B740">
        <v>2023</v>
      </c>
      <c r="C740" t="s">
        <v>4269</v>
      </c>
      <c r="D740" t="s">
        <v>4270</v>
      </c>
      <c r="E740" t="s">
        <v>4271</v>
      </c>
      <c r="F740" t="s">
        <v>60</v>
      </c>
      <c r="G740">
        <v>26000</v>
      </c>
      <c r="H740" t="s">
        <v>4180</v>
      </c>
      <c r="I740">
        <v>14400000</v>
      </c>
      <c r="J740" t="s">
        <v>5229</v>
      </c>
      <c r="K740">
        <v>13900000</v>
      </c>
      <c r="L740">
        <v>14900000</v>
      </c>
      <c r="M740">
        <v>13</v>
      </c>
      <c r="N740" t="s">
        <v>4187</v>
      </c>
      <c r="O740">
        <v>62.6</v>
      </c>
      <c r="P740" t="s">
        <v>7419</v>
      </c>
    </row>
    <row r="741" spans="1:16" x14ac:dyDescent="0.3">
      <c r="A741" t="s">
        <v>5420</v>
      </c>
      <c r="B741">
        <v>2023</v>
      </c>
      <c r="C741" t="s">
        <v>24</v>
      </c>
      <c r="D741" t="s">
        <v>4572</v>
      </c>
      <c r="E741" t="s">
        <v>6073</v>
      </c>
      <c r="F741" t="s">
        <v>143</v>
      </c>
      <c r="G741">
        <v>28000</v>
      </c>
      <c r="H741" t="s">
        <v>4180</v>
      </c>
      <c r="I741">
        <v>19900000</v>
      </c>
      <c r="J741" t="s">
        <v>5229</v>
      </c>
      <c r="K741">
        <v>19300000</v>
      </c>
      <c r="L741">
        <v>20600000</v>
      </c>
      <c r="M741" t="s">
        <v>4175</v>
      </c>
      <c r="N741" t="s">
        <v>4388</v>
      </c>
      <c r="O741">
        <v>67.5</v>
      </c>
      <c r="P741" t="s">
        <v>7399</v>
      </c>
    </row>
    <row r="742" spans="1:16" x14ac:dyDescent="0.3">
      <c r="A742" t="s">
        <v>5240</v>
      </c>
      <c r="B742">
        <v>2023</v>
      </c>
      <c r="C742" t="s">
        <v>230</v>
      </c>
      <c r="D742" t="s">
        <v>4555</v>
      </c>
      <c r="E742" t="s">
        <v>5241</v>
      </c>
      <c r="F742" t="s">
        <v>43</v>
      </c>
      <c r="G742">
        <v>26000</v>
      </c>
      <c r="H742" t="s">
        <v>4180</v>
      </c>
      <c r="I742">
        <v>13900000</v>
      </c>
      <c r="J742" t="s">
        <v>5229</v>
      </c>
      <c r="K742">
        <v>13400000</v>
      </c>
      <c r="L742">
        <v>14400000</v>
      </c>
      <c r="M742">
        <v>46</v>
      </c>
      <c r="N742" t="s">
        <v>4260</v>
      </c>
      <c r="O742">
        <v>72.8</v>
      </c>
      <c r="P742" t="s">
        <v>5242</v>
      </c>
    </row>
    <row r="743" spans="1:16" x14ac:dyDescent="0.3">
      <c r="A743" t="s">
        <v>5243</v>
      </c>
      <c r="B743">
        <v>2023</v>
      </c>
      <c r="C743" t="s">
        <v>250</v>
      </c>
      <c r="D743" t="s">
        <v>4319</v>
      </c>
      <c r="E743" t="s">
        <v>5244</v>
      </c>
      <c r="F743" t="s">
        <v>43</v>
      </c>
      <c r="G743">
        <v>18500</v>
      </c>
      <c r="H743" t="s">
        <v>4180</v>
      </c>
      <c r="I743">
        <v>18900000</v>
      </c>
      <c r="J743" t="s">
        <v>5229</v>
      </c>
      <c r="K743">
        <v>18200000</v>
      </c>
      <c r="L743">
        <v>19500000</v>
      </c>
      <c r="M743">
        <v>5</v>
      </c>
      <c r="N743" t="s">
        <v>4187</v>
      </c>
      <c r="O743">
        <v>93.6</v>
      </c>
      <c r="P743" t="s">
        <v>5245</v>
      </c>
    </row>
    <row r="744" spans="1:16" x14ac:dyDescent="0.3">
      <c r="A744" t="s">
        <v>5298</v>
      </c>
      <c r="B744">
        <v>2023</v>
      </c>
      <c r="C744" t="s">
        <v>5179</v>
      </c>
      <c r="D744" t="s">
        <v>5216</v>
      </c>
      <c r="E744" t="s">
        <v>6065</v>
      </c>
      <c r="F744" t="s">
        <v>60</v>
      </c>
      <c r="G744">
        <v>35183</v>
      </c>
      <c r="H744" t="s">
        <v>4180</v>
      </c>
      <c r="I744">
        <v>8600000</v>
      </c>
      <c r="J744" t="s">
        <v>5229</v>
      </c>
      <c r="K744">
        <v>8200000</v>
      </c>
      <c r="L744">
        <v>8900000</v>
      </c>
      <c r="M744">
        <v>7</v>
      </c>
      <c r="N744" t="s">
        <v>4425</v>
      </c>
      <c r="O744">
        <v>78.3</v>
      </c>
      <c r="P744" t="s">
        <v>7391</v>
      </c>
    </row>
    <row r="745" spans="1:16" x14ac:dyDescent="0.3">
      <c r="A745" t="s">
        <v>5426</v>
      </c>
      <c r="B745">
        <v>2023</v>
      </c>
      <c r="C745" t="s">
        <v>4184</v>
      </c>
      <c r="D745" t="s">
        <v>4185</v>
      </c>
      <c r="E745" t="s">
        <v>4186</v>
      </c>
      <c r="F745" t="s">
        <v>161</v>
      </c>
      <c r="G745">
        <v>24521</v>
      </c>
      <c r="H745" t="s">
        <v>4180</v>
      </c>
      <c r="I745">
        <v>9200000</v>
      </c>
      <c r="J745" t="s">
        <v>5229</v>
      </c>
      <c r="K745">
        <v>8900000</v>
      </c>
      <c r="L745">
        <v>9600000</v>
      </c>
      <c r="M745">
        <v>41</v>
      </c>
      <c r="N745" t="s">
        <v>4245</v>
      </c>
      <c r="O745">
        <v>76.7</v>
      </c>
      <c r="P745" t="s">
        <v>7405</v>
      </c>
    </row>
    <row r="746" spans="1:16" x14ac:dyDescent="0.3">
      <c r="A746" t="s">
        <v>5413</v>
      </c>
      <c r="B746">
        <v>2023</v>
      </c>
      <c r="C746" t="s">
        <v>194</v>
      </c>
      <c r="D746">
        <v>700</v>
      </c>
      <c r="E746" t="s">
        <v>6064</v>
      </c>
      <c r="F746" t="s">
        <v>43</v>
      </c>
      <c r="G746">
        <v>70000</v>
      </c>
      <c r="H746" t="s">
        <v>4180</v>
      </c>
      <c r="I746">
        <v>13600000</v>
      </c>
      <c r="J746" t="s">
        <v>5229</v>
      </c>
      <c r="K746">
        <v>13100000</v>
      </c>
      <c r="L746">
        <v>14100000</v>
      </c>
      <c r="M746" t="s">
        <v>4175</v>
      </c>
      <c r="N746" t="s">
        <v>4213</v>
      </c>
      <c r="O746">
        <v>76.2</v>
      </c>
      <c r="P746" t="s">
        <v>7388</v>
      </c>
    </row>
    <row r="747" spans="1:16" x14ac:dyDescent="0.3">
      <c r="A747" t="s">
        <v>5441</v>
      </c>
      <c r="B747">
        <v>2023</v>
      </c>
      <c r="C747" t="s">
        <v>50</v>
      </c>
      <c r="D747">
        <v>560</v>
      </c>
      <c r="E747" t="s">
        <v>4582</v>
      </c>
      <c r="F747" t="s">
        <v>43</v>
      </c>
      <c r="G747">
        <v>23000</v>
      </c>
      <c r="H747" t="s">
        <v>4180</v>
      </c>
      <c r="I747">
        <v>9500000</v>
      </c>
      <c r="J747" t="s">
        <v>5229</v>
      </c>
      <c r="K747">
        <v>9200000</v>
      </c>
      <c r="L747">
        <v>9800000</v>
      </c>
      <c r="M747">
        <v>19</v>
      </c>
      <c r="N747" t="s">
        <v>4552</v>
      </c>
      <c r="O747">
        <v>76.7</v>
      </c>
      <c r="P747" t="s">
        <v>7424</v>
      </c>
    </row>
    <row r="748" spans="1:16" x14ac:dyDescent="0.3">
      <c r="A748" t="s">
        <v>6069</v>
      </c>
      <c r="B748">
        <v>2023</v>
      </c>
      <c r="C748" t="s">
        <v>4641</v>
      </c>
      <c r="D748" t="s">
        <v>6070</v>
      </c>
      <c r="E748" t="s">
        <v>6071</v>
      </c>
      <c r="F748" t="s">
        <v>43</v>
      </c>
      <c r="G748">
        <v>18020</v>
      </c>
      <c r="H748" t="s">
        <v>4180</v>
      </c>
      <c r="I748">
        <v>8200000</v>
      </c>
      <c r="J748" t="s">
        <v>5229</v>
      </c>
      <c r="K748">
        <v>7820000</v>
      </c>
      <c r="L748">
        <v>8500000</v>
      </c>
      <c r="M748">
        <v>9</v>
      </c>
      <c r="N748" t="s">
        <v>6072</v>
      </c>
      <c r="O748">
        <v>74.099999999999994</v>
      </c>
      <c r="P748" t="s">
        <v>7398</v>
      </c>
    </row>
    <row r="749" spans="1:16" x14ac:dyDescent="0.3">
      <c r="A749" t="s">
        <v>5403</v>
      </c>
      <c r="B749">
        <v>2025</v>
      </c>
      <c r="C749" t="s">
        <v>108</v>
      </c>
      <c r="D749" t="s">
        <v>5807</v>
      </c>
      <c r="E749" t="s">
        <v>5808</v>
      </c>
      <c r="F749" t="s">
        <v>4172</v>
      </c>
      <c r="G749">
        <v>3067</v>
      </c>
      <c r="H749" t="s">
        <v>4180</v>
      </c>
      <c r="I749">
        <v>9900000</v>
      </c>
      <c r="J749" t="s">
        <v>5229</v>
      </c>
      <c r="K749">
        <v>9500000</v>
      </c>
      <c r="L749">
        <v>10200000</v>
      </c>
      <c r="M749">
        <v>2</v>
      </c>
      <c r="N749" t="s">
        <v>4439</v>
      </c>
      <c r="O749">
        <v>95</v>
      </c>
      <c r="P749" t="s">
        <v>6932</v>
      </c>
    </row>
    <row r="750" spans="1:16" x14ac:dyDescent="0.3">
      <c r="A750" t="s">
        <v>5436</v>
      </c>
      <c r="B750">
        <v>2024</v>
      </c>
      <c r="C750" t="s">
        <v>45</v>
      </c>
      <c r="D750" t="s">
        <v>4886</v>
      </c>
      <c r="E750" t="s">
        <v>5902</v>
      </c>
      <c r="F750" t="s">
        <v>94</v>
      </c>
      <c r="G750">
        <v>50791</v>
      </c>
      <c r="H750" t="s">
        <v>4180</v>
      </c>
      <c r="I750">
        <v>17100000</v>
      </c>
      <c r="J750" t="s">
        <v>5229</v>
      </c>
      <c r="K750">
        <v>16500000</v>
      </c>
      <c r="L750">
        <v>17800000</v>
      </c>
      <c r="M750">
        <v>5</v>
      </c>
      <c r="N750" t="s">
        <v>4213</v>
      </c>
      <c r="O750">
        <v>79.7</v>
      </c>
      <c r="P750" t="s">
        <v>7417</v>
      </c>
    </row>
    <row r="751" spans="1:16" x14ac:dyDescent="0.3">
      <c r="A751" t="s">
        <v>4135</v>
      </c>
      <c r="B751">
        <v>2024</v>
      </c>
      <c r="C751" t="s">
        <v>163</v>
      </c>
      <c r="D751">
        <v>7</v>
      </c>
      <c r="E751" t="s">
        <v>5809</v>
      </c>
      <c r="F751" t="s">
        <v>43</v>
      </c>
      <c r="G751">
        <v>10171</v>
      </c>
      <c r="H751" t="s">
        <v>4180</v>
      </c>
      <c r="I751">
        <v>17000000</v>
      </c>
      <c r="J751" t="s">
        <v>5229</v>
      </c>
      <c r="K751">
        <v>16400000</v>
      </c>
      <c r="L751">
        <v>17600000</v>
      </c>
      <c r="M751">
        <v>3</v>
      </c>
      <c r="N751" t="s">
        <v>4275</v>
      </c>
      <c r="O751">
        <v>78.400000000000006</v>
      </c>
      <c r="P751" t="s">
        <v>6935</v>
      </c>
    </row>
    <row r="752" spans="1:16" x14ac:dyDescent="0.3">
      <c r="A752" t="s">
        <v>5401</v>
      </c>
      <c r="B752">
        <v>2024</v>
      </c>
      <c r="C752" t="s">
        <v>188</v>
      </c>
      <c r="D752" t="s">
        <v>4594</v>
      </c>
      <c r="E752" t="s">
        <v>5803</v>
      </c>
      <c r="F752" t="s">
        <v>173</v>
      </c>
      <c r="G752">
        <v>5100</v>
      </c>
      <c r="H752" t="s">
        <v>4180</v>
      </c>
      <c r="I752">
        <v>9600000</v>
      </c>
      <c r="J752" t="s">
        <v>5229</v>
      </c>
      <c r="K752">
        <v>9200000</v>
      </c>
      <c r="L752">
        <v>9900000</v>
      </c>
      <c r="M752">
        <v>15</v>
      </c>
      <c r="N752" t="s">
        <v>4425</v>
      </c>
      <c r="O752">
        <v>95</v>
      </c>
      <c r="P752" t="s">
        <v>6928</v>
      </c>
    </row>
    <row r="753" spans="1:16" x14ac:dyDescent="0.3">
      <c r="A753" t="s">
        <v>5234</v>
      </c>
      <c r="B753">
        <v>2024</v>
      </c>
      <c r="C753" t="s">
        <v>62</v>
      </c>
      <c r="D753" t="s">
        <v>4198</v>
      </c>
      <c r="E753" t="s">
        <v>4199</v>
      </c>
      <c r="F753" t="s">
        <v>143</v>
      </c>
      <c r="G753">
        <v>21752</v>
      </c>
      <c r="H753" t="s">
        <v>4180</v>
      </c>
      <c r="I753">
        <v>16200000</v>
      </c>
      <c r="J753" t="s">
        <v>5229</v>
      </c>
      <c r="K753">
        <v>15300000</v>
      </c>
      <c r="L753">
        <v>17100000</v>
      </c>
      <c r="M753">
        <v>41</v>
      </c>
      <c r="N753" t="s">
        <v>4627</v>
      </c>
      <c r="O753">
        <v>70.599999999999994</v>
      </c>
      <c r="P753" t="s">
        <v>5235</v>
      </c>
    </row>
    <row r="754" spans="1:16" x14ac:dyDescent="0.3">
      <c r="A754" t="s">
        <v>5427</v>
      </c>
      <c r="B754">
        <v>2024</v>
      </c>
      <c r="C754" t="s">
        <v>62</v>
      </c>
      <c r="D754">
        <v>3008</v>
      </c>
      <c r="E754" t="s">
        <v>5734</v>
      </c>
      <c r="F754" t="s">
        <v>143</v>
      </c>
      <c r="G754">
        <v>66108</v>
      </c>
      <c r="H754" t="s">
        <v>4180</v>
      </c>
      <c r="I754">
        <v>23700000</v>
      </c>
      <c r="J754" t="s">
        <v>5229</v>
      </c>
      <c r="K754">
        <v>22800000</v>
      </c>
      <c r="L754">
        <v>24600000</v>
      </c>
      <c r="M754">
        <v>8</v>
      </c>
      <c r="N754" t="s">
        <v>4347</v>
      </c>
      <c r="O754">
        <v>75.900000000000006</v>
      </c>
      <c r="P754" t="s">
        <v>7406</v>
      </c>
    </row>
    <row r="755" spans="1:16" x14ac:dyDescent="0.3">
      <c r="A755" t="s">
        <v>5432</v>
      </c>
      <c r="B755">
        <v>2024</v>
      </c>
      <c r="C755" t="s">
        <v>188</v>
      </c>
      <c r="D755" t="s">
        <v>4844</v>
      </c>
      <c r="E755" t="s">
        <v>6080</v>
      </c>
      <c r="F755" t="s">
        <v>143</v>
      </c>
      <c r="G755">
        <v>16100</v>
      </c>
      <c r="H755" t="s">
        <v>4180</v>
      </c>
      <c r="I755">
        <v>15600000</v>
      </c>
      <c r="J755" t="s">
        <v>5229</v>
      </c>
      <c r="K755">
        <v>15000000</v>
      </c>
      <c r="L755">
        <v>16100000</v>
      </c>
      <c r="M755" t="s">
        <v>4175</v>
      </c>
      <c r="N755" t="s">
        <v>4245</v>
      </c>
      <c r="O755">
        <v>94</v>
      </c>
      <c r="P755" t="s">
        <v>7411</v>
      </c>
    </row>
    <row r="756" spans="1:16" x14ac:dyDescent="0.3">
      <c r="A756" t="s">
        <v>165</v>
      </c>
      <c r="B756">
        <v>2024</v>
      </c>
      <c r="C756" t="s">
        <v>166</v>
      </c>
      <c r="D756" t="s">
        <v>5828</v>
      </c>
      <c r="E756" t="s">
        <v>6061</v>
      </c>
      <c r="F756" t="s">
        <v>143</v>
      </c>
      <c r="G756">
        <v>40000</v>
      </c>
      <c r="H756" t="s">
        <v>4180</v>
      </c>
      <c r="I756">
        <v>21700000</v>
      </c>
      <c r="J756" t="s">
        <v>5229</v>
      </c>
      <c r="K756">
        <v>19600000</v>
      </c>
      <c r="L756">
        <v>23800000</v>
      </c>
      <c r="M756" t="s">
        <v>4175</v>
      </c>
      <c r="N756" t="s">
        <v>4388</v>
      </c>
      <c r="O756">
        <v>69.400000000000006</v>
      </c>
      <c r="P756" t="s">
        <v>7374</v>
      </c>
    </row>
    <row r="757" spans="1:16" x14ac:dyDescent="0.3">
      <c r="A757" t="s">
        <v>5402</v>
      </c>
      <c r="B757">
        <v>2024</v>
      </c>
      <c r="C757" t="s">
        <v>230</v>
      </c>
      <c r="D757" t="s">
        <v>4555</v>
      </c>
      <c r="E757" t="s">
        <v>5805</v>
      </c>
      <c r="F757" t="s">
        <v>43</v>
      </c>
      <c r="G757">
        <v>17000</v>
      </c>
      <c r="H757" t="s">
        <v>4180</v>
      </c>
      <c r="I757">
        <v>14900000</v>
      </c>
      <c r="J757" t="s">
        <v>5229</v>
      </c>
      <c r="K757">
        <v>14400000</v>
      </c>
      <c r="L757">
        <v>15500000</v>
      </c>
      <c r="M757">
        <v>30</v>
      </c>
      <c r="N757" t="s">
        <v>4192</v>
      </c>
      <c r="O757">
        <v>73.400000000000006</v>
      </c>
      <c r="P757" t="s">
        <v>6930</v>
      </c>
    </row>
    <row r="758" spans="1:16" x14ac:dyDescent="0.3">
      <c r="A758" t="s">
        <v>5430</v>
      </c>
      <c r="B758">
        <v>2025</v>
      </c>
      <c r="C758" t="s">
        <v>199</v>
      </c>
      <c r="D758" t="s">
        <v>6077</v>
      </c>
      <c r="E758" t="s">
        <v>6078</v>
      </c>
      <c r="F758" t="s">
        <v>4172</v>
      </c>
      <c r="G758">
        <v>10095</v>
      </c>
      <c r="H758" t="s">
        <v>4180</v>
      </c>
      <c r="I758">
        <v>14600000</v>
      </c>
      <c r="J758" t="s">
        <v>5229</v>
      </c>
      <c r="K758">
        <v>14100000</v>
      </c>
      <c r="L758">
        <v>15100000</v>
      </c>
      <c r="M758">
        <v>15</v>
      </c>
      <c r="N758" t="s">
        <v>4219</v>
      </c>
      <c r="O758">
        <v>80.099999999999994</v>
      </c>
      <c r="P758" t="s">
        <v>7409</v>
      </c>
    </row>
    <row r="759" spans="1:16" x14ac:dyDescent="0.3">
      <c r="A759" t="s">
        <v>5316</v>
      </c>
      <c r="B759">
        <v>2024</v>
      </c>
      <c r="C759" t="s">
        <v>62</v>
      </c>
      <c r="D759">
        <v>208</v>
      </c>
      <c r="E759" t="s">
        <v>4254</v>
      </c>
      <c r="F759" t="s">
        <v>143</v>
      </c>
      <c r="G759">
        <v>5000</v>
      </c>
      <c r="H759" t="s">
        <v>4180</v>
      </c>
      <c r="I759">
        <v>13900000</v>
      </c>
      <c r="J759" t="s">
        <v>5229</v>
      </c>
      <c r="K759">
        <v>13400000</v>
      </c>
      <c r="L759">
        <v>14400000</v>
      </c>
      <c r="M759">
        <v>10</v>
      </c>
      <c r="N759" t="s">
        <v>4263</v>
      </c>
      <c r="O759">
        <v>77</v>
      </c>
      <c r="P759" t="s">
        <v>6937</v>
      </c>
    </row>
    <row r="760" spans="1:16" x14ac:dyDescent="0.3">
      <c r="A760" t="s">
        <v>4152</v>
      </c>
      <c r="B760">
        <v>2024</v>
      </c>
      <c r="C760" t="s">
        <v>62</v>
      </c>
      <c r="D760" t="s">
        <v>4250</v>
      </c>
      <c r="E760" t="s">
        <v>4358</v>
      </c>
      <c r="F760" t="s">
        <v>43</v>
      </c>
      <c r="G760">
        <v>27913</v>
      </c>
      <c r="H760" t="s">
        <v>4180</v>
      </c>
      <c r="I760">
        <v>21900000</v>
      </c>
      <c r="J760" t="s">
        <v>5229</v>
      </c>
      <c r="K760">
        <v>21100000</v>
      </c>
      <c r="L760">
        <v>22600000</v>
      </c>
      <c r="M760">
        <v>36</v>
      </c>
      <c r="N760" t="s">
        <v>4280</v>
      </c>
      <c r="O760">
        <v>80</v>
      </c>
      <c r="P760" t="s">
        <v>7372</v>
      </c>
    </row>
    <row r="761" spans="1:16" x14ac:dyDescent="0.3">
      <c r="A761" t="s">
        <v>5408</v>
      </c>
      <c r="B761">
        <v>2024</v>
      </c>
      <c r="C761" t="s">
        <v>4031</v>
      </c>
      <c r="D761" t="s">
        <v>5663</v>
      </c>
      <c r="E761" t="s">
        <v>5664</v>
      </c>
      <c r="F761" t="s">
        <v>173</v>
      </c>
      <c r="G761">
        <v>33580</v>
      </c>
      <c r="H761" t="s">
        <v>4180</v>
      </c>
      <c r="I761">
        <v>18900000</v>
      </c>
      <c r="J761" t="s">
        <v>5229</v>
      </c>
      <c r="K761">
        <v>18200000</v>
      </c>
      <c r="L761">
        <v>19500000</v>
      </c>
      <c r="M761">
        <v>9</v>
      </c>
      <c r="N761" t="s">
        <v>4245</v>
      </c>
      <c r="O761">
        <v>75.7</v>
      </c>
      <c r="P761" t="s">
        <v>7378</v>
      </c>
    </row>
    <row r="762" spans="1:16" x14ac:dyDescent="0.3">
      <c r="A762" t="s">
        <v>5381</v>
      </c>
      <c r="B762">
        <v>2024</v>
      </c>
      <c r="C762" t="s">
        <v>36</v>
      </c>
      <c r="D762" t="s">
        <v>4427</v>
      </c>
      <c r="E762" t="s">
        <v>4501</v>
      </c>
      <c r="F762" t="s">
        <v>43</v>
      </c>
      <c r="G762">
        <v>8000</v>
      </c>
      <c r="H762" t="s">
        <v>4180</v>
      </c>
      <c r="I762">
        <v>9700000</v>
      </c>
      <c r="J762" t="s">
        <v>5229</v>
      </c>
      <c r="K762">
        <v>9300000</v>
      </c>
      <c r="L762">
        <v>10000000</v>
      </c>
      <c r="M762">
        <v>10</v>
      </c>
      <c r="N762" t="s">
        <v>4508</v>
      </c>
      <c r="O762">
        <v>92.5</v>
      </c>
      <c r="P762" t="s">
        <v>7396</v>
      </c>
    </row>
    <row r="763" spans="1:16" x14ac:dyDescent="0.3">
      <c r="A763" t="s">
        <v>5270</v>
      </c>
      <c r="B763">
        <v>2025</v>
      </c>
      <c r="C763" t="s">
        <v>4269</v>
      </c>
      <c r="D763" t="s">
        <v>6088</v>
      </c>
      <c r="E763" t="s">
        <v>6056</v>
      </c>
      <c r="F763" t="s">
        <v>4172</v>
      </c>
      <c r="G763">
        <v>36500</v>
      </c>
      <c r="H763" t="s">
        <v>4180</v>
      </c>
      <c r="I763">
        <v>30400000</v>
      </c>
      <c r="J763" t="s">
        <v>5229</v>
      </c>
      <c r="K763">
        <v>29300000</v>
      </c>
      <c r="L763">
        <v>31500000</v>
      </c>
      <c r="M763" t="s">
        <v>4175</v>
      </c>
      <c r="N763" t="s">
        <v>6089</v>
      </c>
      <c r="O763">
        <v>89</v>
      </c>
      <c r="P763" t="s">
        <v>7420</v>
      </c>
    </row>
    <row r="764" spans="1:16" x14ac:dyDescent="0.3">
      <c r="A764" t="s">
        <v>394</v>
      </c>
      <c r="B764">
        <v>2025</v>
      </c>
      <c r="C764" t="s">
        <v>163</v>
      </c>
      <c r="D764">
        <v>7</v>
      </c>
      <c r="E764" t="s">
        <v>4277</v>
      </c>
      <c r="F764" t="s">
        <v>4172</v>
      </c>
      <c r="G764">
        <v>8500</v>
      </c>
      <c r="H764" t="s">
        <v>4180</v>
      </c>
      <c r="I764">
        <v>17500000</v>
      </c>
      <c r="J764" t="s">
        <v>5229</v>
      </c>
      <c r="K764">
        <v>16900000</v>
      </c>
      <c r="L764">
        <v>18200000</v>
      </c>
      <c r="M764">
        <v>2</v>
      </c>
      <c r="N764" t="s">
        <v>4257</v>
      </c>
      <c r="O764">
        <v>89</v>
      </c>
      <c r="P764" t="s">
        <v>6936</v>
      </c>
    </row>
    <row r="765" spans="1:16" x14ac:dyDescent="0.3">
      <c r="A765" t="s">
        <v>4102</v>
      </c>
      <c r="B765">
        <v>2025</v>
      </c>
      <c r="C765" t="s">
        <v>62</v>
      </c>
      <c r="D765" t="s">
        <v>4198</v>
      </c>
      <c r="E765" t="s">
        <v>4199</v>
      </c>
      <c r="F765" t="s">
        <v>4172</v>
      </c>
      <c r="G765">
        <v>14000</v>
      </c>
      <c r="H765" t="s">
        <v>4180</v>
      </c>
      <c r="I765">
        <v>17500000</v>
      </c>
      <c r="J765" t="s">
        <v>5229</v>
      </c>
      <c r="K765">
        <v>16900000</v>
      </c>
      <c r="L765">
        <v>18100000</v>
      </c>
      <c r="M765">
        <v>17</v>
      </c>
      <c r="N765" t="s">
        <v>4257</v>
      </c>
      <c r="O765">
        <v>81.400000000000006</v>
      </c>
      <c r="P765" t="s">
        <v>6934</v>
      </c>
    </row>
    <row r="766" spans="1:16" x14ac:dyDescent="0.3">
      <c r="A766" t="s">
        <v>5415</v>
      </c>
      <c r="B766">
        <v>2025</v>
      </c>
      <c r="C766" t="s">
        <v>201</v>
      </c>
      <c r="D766" t="s">
        <v>4669</v>
      </c>
      <c r="E766" t="s">
        <v>4785</v>
      </c>
      <c r="F766" t="s">
        <v>4172</v>
      </c>
      <c r="G766">
        <v>9250</v>
      </c>
      <c r="H766" t="s">
        <v>4180</v>
      </c>
      <c r="I766">
        <v>16000000</v>
      </c>
      <c r="J766" t="s">
        <v>5229</v>
      </c>
      <c r="K766">
        <v>15400000</v>
      </c>
      <c r="L766">
        <v>16600000</v>
      </c>
      <c r="M766">
        <v>12</v>
      </c>
      <c r="N766" t="s">
        <v>4627</v>
      </c>
      <c r="O766">
        <v>88.9</v>
      </c>
      <c r="P766" t="s">
        <v>7392</v>
      </c>
    </row>
    <row r="767" spans="1:16" x14ac:dyDescent="0.3">
      <c r="A767" t="s">
        <v>5417</v>
      </c>
      <c r="B767">
        <v>2025</v>
      </c>
      <c r="C767" t="s">
        <v>163</v>
      </c>
      <c r="D767">
        <v>8</v>
      </c>
      <c r="E767" t="s">
        <v>6066</v>
      </c>
      <c r="F767" t="s">
        <v>4172</v>
      </c>
      <c r="G767">
        <v>6000</v>
      </c>
      <c r="H767" t="s">
        <v>4180</v>
      </c>
      <c r="I767">
        <v>25600000</v>
      </c>
      <c r="J767" t="s">
        <v>5229</v>
      </c>
      <c r="K767">
        <v>24700000</v>
      </c>
      <c r="L767">
        <v>26500000</v>
      </c>
      <c r="M767" t="s">
        <v>4175</v>
      </c>
      <c r="N767" t="s">
        <v>5678</v>
      </c>
      <c r="O767">
        <v>85.4</v>
      </c>
      <c r="P767" t="s">
        <v>7394</v>
      </c>
    </row>
    <row r="768" spans="1:16" x14ac:dyDescent="0.3">
      <c r="A768" t="s">
        <v>5236</v>
      </c>
      <c r="B768">
        <v>2026</v>
      </c>
      <c r="C768" t="s">
        <v>62</v>
      </c>
      <c r="D768" t="s">
        <v>4390</v>
      </c>
      <c r="E768" t="s">
        <v>4682</v>
      </c>
      <c r="F768" t="s">
        <v>4172</v>
      </c>
      <c r="G768">
        <v>4400</v>
      </c>
      <c r="H768" t="s">
        <v>4180</v>
      </c>
      <c r="I768">
        <v>24200000</v>
      </c>
      <c r="J768" t="s">
        <v>5229</v>
      </c>
      <c r="K768">
        <v>23300000</v>
      </c>
      <c r="L768">
        <v>25000000</v>
      </c>
      <c r="M768" t="s">
        <v>4175</v>
      </c>
      <c r="N768" t="s">
        <v>4275</v>
      </c>
      <c r="O768">
        <v>89.9</v>
      </c>
      <c r="P768" t="s">
        <v>5237</v>
      </c>
    </row>
    <row r="769" spans="1:16" x14ac:dyDescent="0.3">
      <c r="A769" t="s">
        <v>5431</v>
      </c>
      <c r="B769">
        <v>2026</v>
      </c>
      <c r="C769" t="s">
        <v>250</v>
      </c>
      <c r="D769" t="s">
        <v>4967</v>
      </c>
      <c r="E769" t="s">
        <v>6079</v>
      </c>
      <c r="F769" t="s">
        <v>4172</v>
      </c>
      <c r="G769">
        <v>4140</v>
      </c>
      <c r="H769" t="s">
        <v>4180</v>
      </c>
      <c r="I769">
        <v>27200000</v>
      </c>
      <c r="J769" t="s">
        <v>5229</v>
      </c>
      <c r="K769">
        <v>26200000</v>
      </c>
      <c r="L769">
        <v>28100000</v>
      </c>
      <c r="M769" t="s">
        <v>4175</v>
      </c>
      <c r="N769" t="s">
        <v>4275</v>
      </c>
      <c r="O769">
        <v>95</v>
      </c>
      <c r="P769" t="s">
        <v>7410</v>
      </c>
    </row>
    <row r="770" spans="1:16" x14ac:dyDescent="0.3">
      <c r="A770" t="s">
        <v>5410</v>
      </c>
      <c r="B770">
        <v>2026</v>
      </c>
      <c r="C770" t="s">
        <v>201</v>
      </c>
      <c r="D770" t="s">
        <v>4669</v>
      </c>
      <c r="E770" t="s">
        <v>4740</v>
      </c>
      <c r="F770" t="s">
        <v>4172</v>
      </c>
      <c r="G770">
        <v>3000</v>
      </c>
      <c r="H770" t="s">
        <v>4180</v>
      </c>
      <c r="I770">
        <v>15700000</v>
      </c>
      <c r="J770" t="s">
        <v>5229</v>
      </c>
      <c r="K770">
        <v>15100000</v>
      </c>
      <c r="L770">
        <v>16200000</v>
      </c>
      <c r="M770" t="s">
        <v>4175</v>
      </c>
      <c r="N770" t="s">
        <v>4260</v>
      </c>
      <c r="O770">
        <v>92.4</v>
      </c>
      <c r="P770" t="s">
        <v>7383</v>
      </c>
    </row>
    <row r="771" spans="1:16" x14ac:dyDescent="0.3">
      <c r="A771" t="s">
        <v>5816</v>
      </c>
      <c r="B771">
        <v>2018</v>
      </c>
      <c r="C771" t="s">
        <v>24</v>
      </c>
      <c r="D771" t="s">
        <v>5247</v>
      </c>
      <c r="E771" t="s">
        <v>5817</v>
      </c>
      <c r="F771" t="s">
        <v>143</v>
      </c>
      <c r="G771">
        <v>65000</v>
      </c>
      <c r="H771" t="s">
        <v>4180</v>
      </c>
      <c r="I771">
        <v>13200000</v>
      </c>
      <c r="J771" t="s">
        <v>5812</v>
      </c>
      <c r="K771">
        <v>12500000</v>
      </c>
      <c r="L771">
        <v>13900000</v>
      </c>
      <c r="M771">
        <v>11</v>
      </c>
      <c r="N771" t="s">
        <v>4260</v>
      </c>
      <c r="O771">
        <v>74.3</v>
      </c>
      <c r="P771" t="s">
        <v>6942</v>
      </c>
    </row>
    <row r="772" spans="1:16" x14ac:dyDescent="0.3">
      <c r="A772" t="s">
        <v>5444</v>
      </c>
      <c r="B772">
        <v>2018</v>
      </c>
      <c r="C772" t="s">
        <v>250</v>
      </c>
      <c r="D772" t="s">
        <v>4380</v>
      </c>
      <c r="E772" t="s">
        <v>5882</v>
      </c>
      <c r="F772" t="s">
        <v>143</v>
      </c>
      <c r="G772">
        <v>92000</v>
      </c>
      <c r="H772" t="s">
        <v>4180</v>
      </c>
      <c r="I772">
        <v>11400000</v>
      </c>
      <c r="J772" t="s">
        <v>5812</v>
      </c>
      <c r="K772">
        <v>10700000</v>
      </c>
      <c r="L772">
        <v>12100000</v>
      </c>
      <c r="M772">
        <v>9</v>
      </c>
      <c r="N772" t="s">
        <v>4257</v>
      </c>
      <c r="O772">
        <v>86.7</v>
      </c>
      <c r="P772" t="s">
        <v>7430</v>
      </c>
    </row>
    <row r="773" spans="1:16" x14ac:dyDescent="0.3">
      <c r="A773" t="s">
        <v>5442</v>
      </c>
      <c r="B773">
        <v>2018</v>
      </c>
      <c r="C773" t="s">
        <v>4184</v>
      </c>
      <c r="D773" t="s">
        <v>4303</v>
      </c>
      <c r="E773" t="s">
        <v>6091</v>
      </c>
      <c r="F773" t="s">
        <v>43</v>
      </c>
      <c r="G773">
        <v>60000</v>
      </c>
      <c r="H773" t="s">
        <v>4180</v>
      </c>
      <c r="I773">
        <v>12200000</v>
      </c>
      <c r="J773" t="s">
        <v>5812</v>
      </c>
      <c r="K773">
        <v>11700000</v>
      </c>
      <c r="L773">
        <v>12700000</v>
      </c>
      <c r="M773">
        <v>31</v>
      </c>
      <c r="N773" t="s">
        <v>4263</v>
      </c>
      <c r="O773">
        <v>93.9</v>
      </c>
      <c r="P773" t="s">
        <v>7425</v>
      </c>
    </row>
    <row r="774" spans="1:16" x14ac:dyDescent="0.3">
      <c r="A774" t="s">
        <v>5447</v>
      </c>
      <c r="B774">
        <v>2018</v>
      </c>
      <c r="C774" t="s">
        <v>6081</v>
      </c>
      <c r="D774" t="s">
        <v>6095</v>
      </c>
      <c r="E774" t="s">
        <v>6096</v>
      </c>
      <c r="F774" t="s">
        <v>43</v>
      </c>
      <c r="G774">
        <v>70897</v>
      </c>
      <c r="H774" t="s">
        <v>4180</v>
      </c>
      <c r="I774">
        <v>20400000</v>
      </c>
      <c r="J774" t="s">
        <v>5812</v>
      </c>
      <c r="K774">
        <v>19300000</v>
      </c>
      <c r="L774">
        <v>21400000</v>
      </c>
      <c r="M774">
        <v>11</v>
      </c>
      <c r="N774" t="s">
        <v>4347</v>
      </c>
      <c r="O774">
        <v>69.2</v>
      </c>
      <c r="P774" t="s">
        <v>7434</v>
      </c>
    </row>
    <row r="775" spans="1:16" x14ac:dyDescent="0.3">
      <c r="A775" t="s">
        <v>5857</v>
      </c>
      <c r="B775">
        <v>2018</v>
      </c>
      <c r="C775" t="s">
        <v>24</v>
      </c>
      <c r="D775" t="s">
        <v>4393</v>
      </c>
      <c r="E775" t="s">
        <v>5858</v>
      </c>
      <c r="F775" t="s">
        <v>60</v>
      </c>
      <c r="G775">
        <v>61700</v>
      </c>
      <c r="H775" t="s">
        <v>4180</v>
      </c>
      <c r="I775">
        <v>7570000</v>
      </c>
      <c r="J775" t="s">
        <v>5812</v>
      </c>
      <c r="K775">
        <v>7270000</v>
      </c>
      <c r="L775">
        <v>7880000</v>
      </c>
      <c r="M775">
        <v>14</v>
      </c>
      <c r="N775" t="s">
        <v>4245</v>
      </c>
      <c r="O775">
        <v>72.900000000000006</v>
      </c>
      <c r="P775" t="s">
        <v>6970</v>
      </c>
    </row>
    <row r="776" spans="1:16" x14ac:dyDescent="0.3">
      <c r="A776" t="s">
        <v>5443</v>
      </c>
      <c r="B776">
        <v>2019</v>
      </c>
      <c r="C776" t="s">
        <v>24</v>
      </c>
      <c r="D776" t="s">
        <v>5247</v>
      </c>
      <c r="E776" t="s">
        <v>6092</v>
      </c>
      <c r="F776" t="s">
        <v>60</v>
      </c>
      <c r="G776">
        <v>11000</v>
      </c>
      <c r="H776" t="s">
        <v>4180</v>
      </c>
      <c r="I776">
        <v>16300000</v>
      </c>
      <c r="J776" t="s">
        <v>5812</v>
      </c>
      <c r="K776">
        <v>15400000</v>
      </c>
      <c r="L776">
        <v>17100000</v>
      </c>
      <c r="M776">
        <v>9</v>
      </c>
      <c r="N776" t="s">
        <v>4213</v>
      </c>
      <c r="O776">
        <v>74.5</v>
      </c>
      <c r="P776" t="s">
        <v>7426</v>
      </c>
    </row>
    <row r="777" spans="1:16" x14ac:dyDescent="0.3">
      <c r="A777" t="s">
        <v>5842</v>
      </c>
      <c r="B777">
        <v>2019</v>
      </c>
      <c r="C777" t="s">
        <v>62</v>
      </c>
      <c r="D777">
        <v>3008</v>
      </c>
      <c r="E777" t="s">
        <v>4608</v>
      </c>
      <c r="F777" t="s">
        <v>143</v>
      </c>
      <c r="G777">
        <v>88000</v>
      </c>
      <c r="H777" t="s">
        <v>4180</v>
      </c>
      <c r="I777">
        <v>13400000</v>
      </c>
      <c r="J777" t="s">
        <v>5812</v>
      </c>
      <c r="K777">
        <v>12900000</v>
      </c>
      <c r="L777">
        <v>13800000</v>
      </c>
      <c r="M777">
        <v>12</v>
      </c>
      <c r="N777" t="s">
        <v>4290</v>
      </c>
      <c r="O777">
        <v>69.5</v>
      </c>
      <c r="P777" t="s">
        <v>6960</v>
      </c>
    </row>
    <row r="778" spans="1:16" x14ac:dyDescent="0.3">
      <c r="A778" t="s">
        <v>5834</v>
      </c>
      <c r="B778">
        <v>2020</v>
      </c>
      <c r="C778" t="s">
        <v>92</v>
      </c>
      <c r="D778" t="s">
        <v>5835</v>
      </c>
      <c r="E778" t="s">
        <v>5836</v>
      </c>
      <c r="F778" t="s">
        <v>161</v>
      </c>
      <c r="G778">
        <v>70000</v>
      </c>
      <c r="H778" t="s">
        <v>4173</v>
      </c>
      <c r="I778">
        <v>6610000</v>
      </c>
      <c r="J778" t="s">
        <v>5812</v>
      </c>
      <c r="K778">
        <v>6120000</v>
      </c>
      <c r="L778">
        <v>7100000</v>
      </c>
      <c r="M778">
        <v>8</v>
      </c>
      <c r="N778" t="s">
        <v>4187</v>
      </c>
      <c r="O778">
        <v>84.9</v>
      </c>
      <c r="P778" t="s">
        <v>6955</v>
      </c>
    </row>
    <row r="779" spans="1:16" x14ac:dyDescent="0.3">
      <c r="A779" t="s">
        <v>5305</v>
      </c>
      <c r="B779">
        <v>2020</v>
      </c>
      <c r="C779" t="s">
        <v>4097</v>
      </c>
      <c r="D779" t="s">
        <v>4975</v>
      </c>
      <c r="E779" t="s">
        <v>6097</v>
      </c>
      <c r="F779" t="s">
        <v>4539</v>
      </c>
      <c r="G779">
        <v>33000</v>
      </c>
      <c r="H779" t="s">
        <v>4180</v>
      </c>
      <c r="I779">
        <v>8300000</v>
      </c>
      <c r="J779" t="s">
        <v>5812</v>
      </c>
      <c r="K779">
        <v>8000000</v>
      </c>
      <c r="L779">
        <v>8600000</v>
      </c>
      <c r="M779">
        <v>8</v>
      </c>
      <c r="N779" t="s">
        <v>4508</v>
      </c>
      <c r="O779">
        <v>88.9</v>
      </c>
      <c r="P779" t="s">
        <v>7438</v>
      </c>
    </row>
    <row r="780" spans="1:16" x14ac:dyDescent="0.3">
      <c r="A780" t="s">
        <v>4172</v>
      </c>
      <c r="B780">
        <v>2024</v>
      </c>
      <c r="C780" t="s">
        <v>230</v>
      </c>
      <c r="D780" t="s">
        <v>5819</v>
      </c>
      <c r="E780" t="s">
        <v>6944</v>
      </c>
      <c r="F780" t="s">
        <v>4172</v>
      </c>
      <c r="G780">
        <v>7000</v>
      </c>
      <c r="H780" t="s">
        <v>4180</v>
      </c>
      <c r="I780">
        <v>13800000</v>
      </c>
      <c r="J780" t="s">
        <v>5812</v>
      </c>
      <c r="K780">
        <v>13300000</v>
      </c>
      <c r="L780">
        <v>14200000</v>
      </c>
      <c r="M780" t="s">
        <v>4175</v>
      </c>
      <c r="N780" t="s">
        <v>4388</v>
      </c>
      <c r="O780">
        <v>76.900000000000006</v>
      </c>
      <c r="P780" t="s">
        <v>6945</v>
      </c>
    </row>
    <row r="781" spans="1:16" x14ac:dyDescent="0.3">
      <c r="A781" t="s">
        <v>5822</v>
      </c>
      <c r="B781">
        <v>2021</v>
      </c>
      <c r="C781" t="s">
        <v>41</v>
      </c>
      <c r="D781" t="s">
        <v>5032</v>
      </c>
      <c r="E781" t="s">
        <v>5823</v>
      </c>
      <c r="F781" t="s">
        <v>60</v>
      </c>
      <c r="G781">
        <v>98000</v>
      </c>
      <c r="H781" t="s">
        <v>4180</v>
      </c>
      <c r="I781">
        <v>10400000</v>
      </c>
      <c r="J781" t="s">
        <v>5812</v>
      </c>
      <c r="K781">
        <v>10000000</v>
      </c>
      <c r="L781">
        <v>10800000</v>
      </c>
      <c r="M781">
        <v>5</v>
      </c>
      <c r="N781" t="s">
        <v>4192</v>
      </c>
      <c r="O781">
        <v>80.599999999999994</v>
      </c>
      <c r="P781" t="s">
        <v>6948</v>
      </c>
    </row>
    <row r="782" spans="1:16" x14ac:dyDescent="0.3">
      <c r="A782" t="s">
        <v>5407</v>
      </c>
      <c r="B782">
        <v>2022</v>
      </c>
      <c r="C782" t="s">
        <v>85</v>
      </c>
      <c r="D782" t="s">
        <v>5814</v>
      </c>
      <c r="E782" t="s">
        <v>5815</v>
      </c>
      <c r="F782" t="s">
        <v>173</v>
      </c>
      <c r="G782">
        <v>90000</v>
      </c>
      <c r="H782" t="s">
        <v>4180</v>
      </c>
      <c r="I782">
        <v>27700000</v>
      </c>
      <c r="J782" t="s">
        <v>5812</v>
      </c>
      <c r="K782">
        <v>26700000</v>
      </c>
      <c r="L782">
        <v>28700000</v>
      </c>
      <c r="M782">
        <v>2</v>
      </c>
      <c r="N782" t="s">
        <v>5641</v>
      </c>
      <c r="O782">
        <v>82.7</v>
      </c>
      <c r="P782" t="s">
        <v>6941</v>
      </c>
    </row>
    <row r="783" spans="1:16" x14ac:dyDescent="0.3">
      <c r="A783" t="s">
        <v>5843</v>
      </c>
      <c r="B783">
        <v>2022</v>
      </c>
      <c r="C783" t="s">
        <v>230</v>
      </c>
      <c r="D783" t="s">
        <v>5844</v>
      </c>
      <c r="E783" t="s">
        <v>5845</v>
      </c>
      <c r="F783" t="s">
        <v>43</v>
      </c>
      <c r="G783">
        <v>76000</v>
      </c>
      <c r="H783" t="s">
        <v>4180</v>
      </c>
      <c r="I783">
        <v>10200000</v>
      </c>
      <c r="J783" t="s">
        <v>5812</v>
      </c>
      <c r="K783">
        <v>9900000</v>
      </c>
      <c r="L783">
        <v>10600000</v>
      </c>
      <c r="M783">
        <v>4</v>
      </c>
      <c r="N783" t="s">
        <v>4192</v>
      </c>
      <c r="O783">
        <v>64.599999999999994</v>
      </c>
      <c r="P783" t="s">
        <v>6961</v>
      </c>
    </row>
    <row r="784" spans="1:16" x14ac:dyDescent="0.3">
      <c r="A784" t="s">
        <v>5448</v>
      </c>
      <c r="B784">
        <v>2022</v>
      </c>
      <c r="C784" t="s">
        <v>36</v>
      </c>
      <c r="D784" t="s">
        <v>4427</v>
      </c>
      <c r="E784" t="s">
        <v>4507</v>
      </c>
      <c r="F784" t="s">
        <v>4789</v>
      </c>
      <c r="G784">
        <v>42000</v>
      </c>
      <c r="H784" t="s">
        <v>4180</v>
      </c>
      <c r="I784">
        <v>7510000</v>
      </c>
      <c r="J784" t="s">
        <v>5812</v>
      </c>
      <c r="K784">
        <v>7240000</v>
      </c>
      <c r="L784">
        <v>7790000</v>
      </c>
      <c r="M784">
        <v>53</v>
      </c>
      <c r="N784" t="s">
        <v>4439</v>
      </c>
      <c r="O784">
        <v>83.5</v>
      </c>
      <c r="P784" t="s">
        <v>7436</v>
      </c>
    </row>
    <row r="785" spans="1:16" x14ac:dyDescent="0.3">
      <c r="A785" t="s">
        <v>5810</v>
      </c>
      <c r="B785">
        <v>2022</v>
      </c>
      <c r="C785" t="s">
        <v>4031</v>
      </c>
      <c r="D785" t="s">
        <v>5131</v>
      </c>
      <c r="E785" t="s">
        <v>5811</v>
      </c>
      <c r="F785" t="s">
        <v>143</v>
      </c>
      <c r="G785">
        <v>44630</v>
      </c>
      <c r="H785" t="s">
        <v>4180</v>
      </c>
      <c r="I785">
        <v>12600000</v>
      </c>
      <c r="J785" t="s">
        <v>5812</v>
      </c>
      <c r="K785">
        <v>12200000</v>
      </c>
      <c r="L785">
        <v>13100000</v>
      </c>
      <c r="M785">
        <v>10</v>
      </c>
      <c r="N785" t="s">
        <v>4382</v>
      </c>
      <c r="O785">
        <v>75.5</v>
      </c>
      <c r="P785" t="s">
        <v>6938</v>
      </c>
    </row>
    <row r="786" spans="1:16" x14ac:dyDescent="0.3">
      <c r="A786" t="s">
        <v>5449</v>
      </c>
      <c r="B786">
        <v>2022</v>
      </c>
      <c r="C786" t="s">
        <v>108</v>
      </c>
      <c r="D786" t="s">
        <v>4618</v>
      </c>
      <c r="E786" t="s">
        <v>4424</v>
      </c>
      <c r="F786" t="s">
        <v>4789</v>
      </c>
      <c r="G786">
        <v>33500</v>
      </c>
      <c r="H786" t="s">
        <v>4180</v>
      </c>
      <c r="I786">
        <v>7790000</v>
      </c>
      <c r="J786" t="s">
        <v>5812</v>
      </c>
      <c r="K786">
        <v>7530000</v>
      </c>
      <c r="L786">
        <v>8100000</v>
      </c>
      <c r="M786">
        <v>19</v>
      </c>
      <c r="N786" t="s">
        <v>4508</v>
      </c>
      <c r="O786">
        <v>87.6</v>
      </c>
      <c r="P786" t="s">
        <v>7437</v>
      </c>
    </row>
    <row r="787" spans="1:16" x14ac:dyDescent="0.3">
      <c r="A787" t="s">
        <v>5354</v>
      </c>
      <c r="B787">
        <v>2023</v>
      </c>
      <c r="C787" t="s">
        <v>24</v>
      </c>
      <c r="D787" t="s">
        <v>4572</v>
      </c>
      <c r="E787" t="s">
        <v>6101</v>
      </c>
      <c r="F787" t="s">
        <v>43</v>
      </c>
      <c r="G787">
        <v>70000</v>
      </c>
      <c r="H787" t="s">
        <v>4180</v>
      </c>
      <c r="I787">
        <v>18700000</v>
      </c>
      <c r="J787" t="s">
        <v>5812</v>
      </c>
      <c r="K787">
        <v>18000000</v>
      </c>
      <c r="L787">
        <v>19400000</v>
      </c>
      <c r="M787">
        <v>2</v>
      </c>
      <c r="N787" t="s">
        <v>4200</v>
      </c>
      <c r="O787">
        <v>68.400000000000006</v>
      </c>
      <c r="P787" t="s">
        <v>7440</v>
      </c>
    </row>
    <row r="788" spans="1:16" x14ac:dyDescent="0.3">
      <c r="A788" t="s">
        <v>5299</v>
      </c>
      <c r="B788">
        <v>2022</v>
      </c>
      <c r="C788" t="s">
        <v>4896</v>
      </c>
      <c r="D788" t="s">
        <v>4897</v>
      </c>
      <c r="E788" t="s">
        <v>4898</v>
      </c>
      <c r="F788" t="s">
        <v>60</v>
      </c>
      <c r="G788">
        <v>48200</v>
      </c>
      <c r="H788" t="s">
        <v>4180</v>
      </c>
      <c r="I788">
        <v>10800000</v>
      </c>
      <c r="J788" t="s">
        <v>5812</v>
      </c>
      <c r="K788">
        <v>10400000</v>
      </c>
      <c r="L788">
        <v>11200000</v>
      </c>
      <c r="M788">
        <v>9</v>
      </c>
      <c r="N788" t="s">
        <v>4275</v>
      </c>
      <c r="O788">
        <v>70.900000000000006</v>
      </c>
      <c r="P788" t="s">
        <v>7427</v>
      </c>
    </row>
    <row r="789" spans="1:16" x14ac:dyDescent="0.3">
      <c r="A789" t="s">
        <v>5299</v>
      </c>
      <c r="B789">
        <v>2022</v>
      </c>
      <c r="C789" t="s">
        <v>4896</v>
      </c>
      <c r="D789" t="s">
        <v>4897</v>
      </c>
      <c r="E789" t="s">
        <v>4898</v>
      </c>
      <c r="F789" t="s">
        <v>60</v>
      </c>
      <c r="G789">
        <v>48500</v>
      </c>
      <c r="H789" t="s">
        <v>4180</v>
      </c>
      <c r="I789">
        <v>10800000</v>
      </c>
      <c r="J789" t="s">
        <v>5812</v>
      </c>
      <c r="K789">
        <v>10400000</v>
      </c>
      <c r="L789">
        <v>11200000</v>
      </c>
      <c r="M789">
        <v>9</v>
      </c>
      <c r="N789" t="s">
        <v>4275</v>
      </c>
      <c r="O789">
        <v>70.900000000000006</v>
      </c>
      <c r="P789" t="s">
        <v>6957</v>
      </c>
    </row>
    <row r="790" spans="1:16" x14ac:dyDescent="0.3">
      <c r="A790" t="s">
        <v>5299</v>
      </c>
      <c r="B790">
        <v>2022</v>
      </c>
      <c r="C790" t="s">
        <v>4896</v>
      </c>
      <c r="D790" t="s">
        <v>4897</v>
      </c>
      <c r="E790" t="s">
        <v>4898</v>
      </c>
      <c r="F790" t="s">
        <v>60</v>
      </c>
      <c r="G790">
        <v>48500</v>
      </c>
      <c r="H790" t="s">
        <v>4180</v>
      </c>
      <c r="I790">
        <v>10800000</v>
      </c>
      <c r="J790" t="s">
        <v>5812</v>
      </c>
      <c r="K790">
        <v>10400000</v>
      </c>
      <c r="L790">
        <v>11200000</v>
      </c>
      <c r="M790">
        <v>9</v>
      </c>
      <c r="N790" t="s">
        <v>4275</v>
      </c>
      <c r="O790">
        <v>70.900000000000006</v>
      </c>
      <c r="P790" t="s">
        <v>6962</v>
      </c>
    </row>
    <row r="791" spans="1:16" x14ac:dyDescent="0.3">
      <c r="A791" t="s">
        <v>5859</v>
      </c>
      <c r="B791">
        <v>2022</v>
      </c>
      <c r="C791" t="s">
        <v>5326</v>
      </c>
      <c r="D791" t="s">
        <v>5657</v>
      </c>
      <c r="E791" t="s">
        <v>5658</v>
      </c>
      <c r="F791" t="s">
        <v>43</v>
      </c>
      <c r="G791">
        <v>32000</v>
      </c>
      <c r="H791" t="s">
        <v>4180</v>
      </c>
      <c r="I791">
        <v>8600000</v>
      </c>
      <c r="J791" t="s">
        <v>5812</v>
      </c>
      <c r="K791">
        <v>8300000</v>
      </c>
      <c r="L791">
        <v>8900000</v>
      </c>
      <c r="M791">
        <v>2</v>
      </c>
      <c r="N791" t="s">
        <v>4263</v>
      </c>
      <c r="O791">
        <v>66.2</v>
      </c>
      <c r="P791" t="s">
        <v>6971</v>
      </c>
    </row>
    <row r="792" spans="1:16" x14ac:dyDescent="0.3">
      <c r="A792" t="s">
        <v>4733</v>
      </c>
      <c r="B792">
        <v>2022</v>
      </c>
      <c r="C792" t="s">
        <v>194</v>
      </c>
      <c r="D792" t="s">
        <v>4323</v>
      </c>
      <c r="E792" t="s">
        <v>4324</v>
      </c>
      <c r="F792" t="s">
        <v>94</v>
      </c>
      <c r="G792">
        <v>73000</v>
      </c>
      <c r="H792" t="s">
        <v>4180</v>
      </c>
      <c r="I792">
        <v>37100000</v>
      </c>
      <c r="J792" t="s">
        <v>5812</v>
      </c>
      <c r="K792">
        <v>35200000</v>
      </c>
      <c r="L792">
        <v>38900000</v>
      </c>
      <c r="M792">
        <v>10</v>
      </c>
      <c r="N792" t="s">
        <v>4661</v>
      </c>
      <c r="O792">
        <v>76.099999999999994</v>
      </c>
      <c r="P792" t="s">
        <v>6952</v>
      </c>
    </row>
    <row r="793" spans="1:16" x14ac:dyDescent="0.3">
      <c r="A793" t="s">
        <v>6098</v>
      </c>
      <c r="B793">
        <v>2022</v>
      </c>
      <c r="C793" t="s">
        <v>4496</v>
      </c>
      <c r="D793" t="s">
        <v>6099</v>
      </c>
      <c r="E793" t="s">
        <v>6100</v>
      </c>
      <c r="F793" t="s">
        <v>143</v>
      </c>
      <c r="G793">
        <v>45000</v>
      </c>
      <c r="H793" t="s">
        <v>4180</v>
      </c>
      <c r="I793">
        <v>22900000</v>
      </c>
      <c r="J793" t="s">
        <v>5812</v>
      </c>
      <c r="K793">
        <v>21700000</v>
      </c>
      <c r="L793">
        <v>24100000</v>
      </c>
      <c r="M793">
        <v>10</v>
      </c>
      <c r="N793" t="s">
        <v>4236</v>
      </c>
      <c r="O793">
        <v>76.400000000000006</v>
      </c>
      <c r="P793" t="s">
        <v>7439</v>
      </c>
    </row>
    <row r="794" spans="1:16" x14ac:dyDescent="0.3">
      <c r="A794" t="s">
        <v>5861</v>
      </c>
      <c r="B794">
        <v>2022</v>
      </c>
      <c r="C794" t="s">
        <v>62</v>
      </c>
      <c r="D794" t="s">
        <v>4250</v>
      </c>
      <c r="E794" t="s">
        <v>5668</v>
      </c>
      <c r="F794" t="s">
        <v>143</v>
      </c>
      <c r="G794">
        <v>65200</v>
      </c>
      <c r="H794" t="s">
        <v>4173</v>
      </c>
      <c r="I794">
        <v>14400000</v>
      </c>
      <c r="J794" t="s">
        <v>5812</v>
      </c>
      <c r="K794">
        <v>13700000</v>
      </c>
      <c r="L794">
        <v>15100000</v>
      </c>
      <c r="M794">
        <v>18</v>
      </c>
      <c r="N794" t="s">
        <v>4236</v>
      </c>
      <c r="O794">
        <v>51.7</v>
      </c>
      <c r="P794" t="s">
        <v>6973</v>
      </c>
    </row>
    <row r="795" spans="1:16" x14ac:dyDescent="0.3">
      <c r="A795" t="s">
        <v>5862</v>
      </c>
      <c r="B795">
        <v>2022</v>
      </c>
      <c r="C795" t="s">
        <v>85</v>
      </c>
      <c r="D795" t="s">
        <v>5771</v>
      </c>
      <c r="E795" t="s">
        <v>5863</v>
      </c>
      <c r="F795" t="s">
        <v>43</v>
      </c>
      <c r="G795">
        <v>54500</v>
      </c>
      <c r="H795" t="s">
        <v>4173</v>
      </c>
      <c r="I795">
        <v>9000000</v>
      </c>
      <c r="J795" t="s">
        <v>5812</v>
      </c>
      <c r="K795">
        <v>8700000</v>
      </c>
      <c r="L795">
        <v>9300000</v>
      </c>
      <c r="M795">
        <v>4</v>
      </c>
      <c r="N795" t="s">
        <v>4275</v>
      </c>
      <c r="O795">
        <v>68.5</v>
      </c>
      <c r="P795" t="s">
        <v>6974</v>
      </c>
    </row>
    <row r="796" spans="1:16" x14ac:dyDescent="0.3">
      <c r="A796" t="s">
        <v>5850</v>
      </c>
      <c r="B796">
        <v>2022</v>
      </c>
      <c r="C796" t="s">
        <v>92</v>
      </c>
      <c r="D796" t="s">
        <v>4567</v>
      </c>
      <c r="E796" t="s">
        <v>5851</v>
      </c>
      <c r="F796" t="s">
        <v>143</v>
      </c>
      <c r="G796">
        <v>85000</v>
      </c>
      <c r="H796" t="s">
        <v>5852</v>
      </c>
      <c r="I796">
        <v>20300000</v>
      </c>
      <c r="J796" t="s">
        <v>5812</v>
      </c>
      <c r="K796">
        <v>19300000</v>
      </c>
      <c r="L796">
        <v>21400000</v>
      </c>
      <c r="M796">
        <v>38</v>
      </c>
      <c r="N796" t="s">
        <v>4388</v>
      </c>
      <c r="O796">
        <v>83.5</v>
      </c>
      <c r="P796" t="s">
        <v>6966</v>
      </c>
    </row>
    <row r="797" spans="1:16" x14ac:dyDescent="0.3">
      <c r="A797" t="s">
        <v>5433</v>
      </c>
      <c r="B797">
        <v>2023</v>
      </c>
      <c r="C797" t="s">
        <v>62</v>
      </c>
      <c r="D797" t="s">
        <v>4434</v>
      </c>
      <c r="E797" t="s">
        <v>5665</v>
      </c>
      <c r="F797" t="s">
        <v>43</v>
      </c>
      <c r="G797">
        <v>73300</v>
      </c>
      <c r="H797" t="s">
        <v>4173</v>
      </c>
      <c r="I797">
        <v>23100000</v>
      </c>
      <c r="J797" t="s">
        <v>5812</v>
      </c>
      <c r="K797">
        <v>22200000</v>
      </c>
      <c r="L797">
        <v>23900000</v>
      </c>
      <c r="M797">
        <v>10</v>
      </c>
      <c r="N797" t="s">
        <v>4272</v>
      </c>
      <c r="O797">
        <v>69.8</v>
      </c>
      <c r="P797" t="s">
        <v>6963</v>
      </c>
    </row>
    <row r="798" spans="1:16" x14ac:dyDescent="0.3">
      <c r="A798" t="s">
        <v>5840</v>
      </c>
      <c r="B798">
        <v>2023</v>
      </c>
      <c r="C798" t="s">
        <v>24</v>
      </c>
      <c r="D798" t="s">
        <v>4431</v>
      </c>
      <c r="E798" t="s">
        <v>5841</v>
      </c>
      <c r="F798" t="s">
        <v>43</v>
      </c>
      <c r="G798">
        <v>60600</v>
      </c>
      <c r="H798" t="s">
        <v>4180</v>
      </c>
      <c r="I798">
        <v>30600000</v>
      </c>
      <c r="J798" t="s">
        <v>5812</v>
      </c>
      <c r="K798">
        <v>28800000</v>
      </c>
      <c r="L798">
        <v>32400000</v>
      </c>
      <c r="M798">
        <v>9</v>
      </c>
      <c r="N798" t="s">
        <v>4978</v>
      </c>
      <c r="O798">
        <v>67.2</v>
      </c>
      <c r="P798" t="s">
        <v>6959</v>
      </c>
    </row>
    <row r="799" spans="1:16" x14ac:dyDescent="0.3">
      <c r="A799" t="s">
        <v>5300</v>
      </c>
      <c r="B799">
        <v>2023</v>
      </c>
      <c r="C799" t="s">
        <v>24</v>
      </c>
      <c r="D799" t="s">
        <v>4919</v>
      </c>
      <c r="E799" t="s">
        <v>6093</v>
      </c>
      <c r="F799" t="s">
        <v>143</v>
      </c>
      <c r="G799">
        <v>80000</v>
      </c>
      <c r="H799" t="s">
        <v>4180</v>
      </c>
      <c r="I799">
        <v>19700000</v>
      </c>
      <c r="J799" t="s">
        <v>5812</v>
      </c>
      <c r="K799">
        <v>18700000</v>
      </c>
      <c r="L799">
        <v>20600000</v>
      </c>
      <c r="M799">
        <v>16</v>
      </c>
      <c r="N799" t="s">
        <v>4260</v>
      </c>
      <c r="O799">
        <v>65.8</v>
      </c>
      <c r="P799" t="s">
        <v>7429</v>
      </c>
    </row>
    <row r="800" spans="1:16" x14ac:dyDescent="0.3">
      <c r="A800" t="s">
        <v>5827</v>
      </c>
      <c r="B800">
        <v>2023</v>
      </c>
      <c r="C800" t="s">
        <v>166</v>
      </c>
      <c r="D800" t="s">
        <v>5828</v>
      </c>
      <c r="E800" t="s">
        <v>5829</v>
      </c>
      <c r="F800" t="s">
        <v>43</v>
      </c>
      <c r="G800">
        <v>17000</v>
      </c>
      <c r="H800" t="s">
        <v>4173</v>
      </c>
      <c r="I800">
        <v>24800000</v>
      </c>
      <c r="J800" t="s">
        <v>5812</v>
      </c>
      <c r="K800">
        <v>23100000</v>
      </c>
      <c r="L800">
        <v>26500000</v>
      </c>
      <c r="M800">
        <v>2</v>
      </c>
      <c r="N800" t="s">
        <v>4223</v>
      </c>
      <c r="O800">
        <v>78</v>
      </c>
      <c r="P800" t="s">
        <v>6951</v>
      </c>
    </row>
    <row r="801" spans="1:16" x14ac:dyDescent="0.3">
      <c r="A801" t="s">
        <v>5827</v>
      </c>
      <c r="B801">
        <v>2023</v>
      </c>
      <c r="C801" t="s">
        <v>166</v>
      </c>
      <c r="D801" t="s">
        <v>5828</v>
      </c>
      <c r="E801" t="s">
        <v>5829</v>
      </c>
      <c r="F801" t="s">
        <v>43</v>
      </c>
      <c r="G801">
        <v>17000</v>
      </c>
      <c r="H801" t="s">
        <v>4173</v>
      </c>
      <c r="I801">
        <v>24800000</v>
      </c>
      <c r="J801" t="s">
        <v>5812</v>
      </c>
      <c r="K801">
        <v>23100000</v>
      </c>
      <c r="L801">
        <v>26500000</v>
      </c>
      <c r="M801">
        <v>2</v>
      </c>
      <c r="N801" t="s">
        <v>4223</v>
      </c>
      <c r="O801">
        <v>78</v>
      </c>
      <c r="P801" t="s">
        <v>6965</v>
      </c>
    </row>
    <row r="802" spans="1:16" x14ac:dyDescent="0.3">
      <c r="A802" t="s">
        <v>5379</v>
      </c>
      <c r="B802">
        <v>2023</v>
      </c>
      <c r="C802" t="s">
        <v>92</v>
      </c>
      <c r="D802" t="s">
        <v>4753</v>
      </c>
      <c r="E802" t="s">
        <v>4754</v>
      </c>
      <c r="F802" t="s">
        <v>43</v>
      </c>
      <c r="G802">
        <v>41800</v>
      </c>
      <c r="H802" t="s">
        <v>4180</v>
      </c>
      <c r="I802">
        <v>10800000</v>
      </c>
      <c r="J802" t="s">
        <v>5812</v>
      </c>
      <c r="K802">
        <v>10400000</v>
      </c>
      <c r="L802">
        <v>11200000</v>
      </c>
      <c r="M802">
        <v>45</v>
      </c>
      <c r="N802" t="s">
        <v>4583</v>
      </c>
      <c r="O802">
        <v>82.7</v>
      </c>
      <c r="P802" t="s">
        <v>6946</v>
      </c>
    </row>
    <row r="803" spans="1:16" x14ac:dyDescent="0.3">
      <c r="A803" t="s">
        <v>5824</v>
      </c>
      <c r="B803">
        <v>2023</v>
      </c>
      <c r="C803" t="s">
        <v>4031</v>
      </c>
      <c r="D803" t="s">
        <v>5131</v>
      </c>
      <c r="E803" t="s">
        <v>5825</v>
      </c>
      <c r="F803" t="s">
        <v>94</v>
      </c>
      <c r="G803">
        <v>87000</v>
      </c>
      <c r="H803" t="s">
        <v>4180</v>
      </c>
      <c r="I803">
        <v>11000000</v>
      </c>
      <c r="J803" t="s">
        <v>5812</v>
      </c>
      <c r="K803">
        <v>10600000</v>
      </c>
      <c r="L803">
        <v>11400000</v>
      </c>
      <c r="M803">
        <v>20</v>
      </c>
      <c r="N803" t="s">
        <v>4275</v>
      </c>
      <c r="O803">
        <v>84.7</v>
      </c>
      <c r="P803" t="s">
        <v>6949</v>
      </c>
    </row>
    <row r="804" spans="1:16" x14ac:dyDescent="0.3">
      <c r="A804" t="s">
        <v>5303</v>
      </c>
      <c r="B804">
        <v>2023</v>
      </c>
      <c r="C804" t="s">
        <v>62</v>
      </c>
      <c r="D804" t="s">
        <v>4232</v>
      </c>
      <c r="E804" t="s">
        <v>5839</v>
      </c>
      <c r="F804" t="s">
        <v>143</v>
      </c>
      <c r="G804">
        <v>13200</v>
      </c>
      <c r="H804" t="s">
        <v>4180</v>
      </c>
      <c r="I804">
        <v>15600000</v>
      </c>
      <c r="J804" t="s">
        <v>5812</v>
      </c>
      <c r="K804">
        <v>14700000</v>
      </c>
      <c r="L804">
        <v>16600000</v>
      </c>
      <c r="M804">
        <v>4</v>
      </c>
      <c r="N804" t="s">
        <v>4248</v>
      </c>
      <c r="O804">
        <v>74.099999999999994</v>
      </c>
      <c r="P804" t="s">
        <v>6958</v>
      </c>
    </row>
    <row r="805" spans="1:16" x14ac:dyDescent="0.3">
      <c r="A805" t="s">
        <v>5832</v>
      </c>
      <c r="B805">
        <v>2023</v>
      </c>
      <c r="C805" t="s">
        <v>4184</v>
      </c>
      <c r="D805" t="s">
        <v>4303</v>
      </c>
      <c r="E805" t="s">
        <v>5833</v>
      </c>
      <c r="F805" t="s">
        <v>43</v>
      </c>
      <c r="G805">
        <v>46500</v>
      </c>
      <c r="H805" t="s">
        <v>4180</v>
      </c>
      <c r="I805">
        <v>26100000</v>
      </c>
      <c r="J805" t="s">
        <v>5812</v>
      </c>
      <c r="K805">
        <v>25100000</v>
      </c>
      <c r="L805">
        <v>27000000</v>
      </c>
      <c r="M805" t="s">
        <v>4175</v>
      </c>
      <c r="N805" t="s">
        <v>4347</v>
      </c>
      <c r="O805">
        <v>73.5</v>
      </c>
      <c r="P805" t="s">
        <v>6954</v>
      </c>
    </row>
    <row r="806" spans="1:16" x14ac:dyDescent="0.3">
      <c r="A806" t="s">
        <v>5820</v>
      </c>
      <c r="B806">
        <v>2023</v>
      </c>
      <c r="C806" t="s">
        <v>36</v>
      </c>
      <c r="D806" t="s">
        <v>4427</v>
      </c>
      <c r="E806" t="s">
        <v>5821</v>
      </c>
      <c r="F806" t="s">
        <v>143</v>
      </c>
      <c r="G806">
        <v>7400</v>
      </c>
      <c r="H806" t="s">
        <v>4180</v>
      </c>
      <c r="I806">
        <v>8400000</v>
      </c>
      <c r="J806" t="s">
        <v>5812</v>
      </c>
      <c r="K806">
        <v>8100000</v>
      </c>
      <c r="L806">
        <v>8600000</v>
      </c>
      <c r="M806">
        <v>24</v>
      </c>
      <c r="N806" t="s">
        <v>4508</v>
      </c>
      <c r="O806">
        <v>80.099999999999994</v>
      </c>
      <c r="P806" t="s">
        <v>6947</v>
      </c>
    </row>
    <row r="807" spans="1:16" x14ac:dyDescent="0.3">
      <c r="A807" t="s">
        <v>5366</v>
      </c>
      <c r="B807">
        <v>2023</v>
      </c>
      <c r="C807" t="s">
        <v>24</v>
      </c>
      <c r="D807" t="s">
        <v>4190</v>
      </c>
      <c r="E807" t="s">
        <v>4191</v>
      </c>
      <c r="F807" t="s">
        <v>60</v>
      </c>
      <c r="G807">
        <v>12000</v>
      </c>
      <c r="H807" t="s">
        <v>4180</v>
      </c>
      <c r="I807">
        <v>13900000</v>
      </c>
      <c r="J807" t="s">
        <v>5812</v>
      </c>
      <c r="K807">
        <v>13400000</v>
      </c>
      <c r="L807">
        <v>14400000</v>
      </c>
      <c r="M807">
        <v>14</v>
      </c>
      <c r="N807" t="s">
        <v>4187</v>
      </c>
      <c r="O807">
        <v>63.2</v>
      </c>
      <c r="P807" t="s">
        <v>7428</v>
      </c>
    </row>
    <row r="808" spans="1:16" x14ac:dyDescent="0.3">
      <c r="A808" t="s">
        <v>5446</v>
      </c>
      <c r="B808">
        <v>2023</v>
      </c>
      <c r="C808" t="s">
        <v>230</v>
      </c>
      <c r="D808" t="s">
        <v>5819</v>
      </c>
      <c r="E808" t="s">
        <v>6094</v>
      </c>
      <c r="F808" t="s">
        <v>43</v>
      </c>
      <c r="G808">
        <v>73086</v>
      </c>
      <c r="H808" t="s">
        <v>4180</v>
      </c>
      <c r="I808">
        <v>11700000</v>
      </c>
      <c r="J808" t="s">
        <v>5812</v>
      </c>
      <c r="K808">
        <v>11300000</v>
      </c>
      <c r="L808">
        <v>12100000</v>
      </c>
      <c r="M808">
        <v>2</v>
      </c>
      <c r="N808" t="s">
        <v>4388</v>
      </c>
      <c r="O808">
        <v>64.7</v>
      </c>
      <c r="P808" t="s">
        <v>7433</v>
      </c>
    </row>
    <row r="809" spans="1:16" x14ac:dyDescent="0.3">
      <c r="A809" t="s">
        <v>5380</v>
      </c>
      <c r="B809">
        <v>2024</v>
      </c>
      <c r="C809" t="s">
        <v>24</v>
      </c>
      <c r="D809" t="s">
        <v>4405</v>
      </c>
      <c r="E809" t="s">
        <v>5699</v>
      </c>
      <c r="F809" t="s">
        <v>4789</v>
      </c>
      <c r="G809">
        <v>31000</v>
      </c>
      <c r="H809" t="s">
        <v>4180</v>
      </c>
      <c r="I809">
        <v>46500000</v>
      </c>
      <c r="J809" t="s">
        <v>5812</v>
      </c>
      <c r="K809">
        <v>44800000</v>
      </c>
      <c r="L809">
        <v>48100000</v>
      </c>
      <c r="M809">
        <v>17</v>
      </c>
      <c r="N809" t="s">
        <v>5818</v>
      </c>
      <c r="O809">
        <v>82.1</v>
      </c>
      <c r="P809" t="s">
        <v>7435</v>
      </c>
    </row>
    <row r="810" spans="1:16" x14ac:dyDescent="0.3">
      <c r="A810" t="s">
        <v>5380</v>
      </c>
      <c r="B810">
        <v>2024</v>
      </c>
      <c r="C810" t="s">
        <v>24</v>
      </c>
      <c r="D810" t="s">
        <v>4405</v>
      </c>
      <c r="E810" t="s">
        <v>5699</v>
      </c>
      <c r="F810" t="s">
        <v>4789</v>
      </c>
      <c r="G810">
        <v>31000</v>
      </c>
      <c r="H810" t="s">
        <v>4180</v>
      </c>
      <c r="I810">
        <v>46500000</v>
      </c>
      <c r="J810" t="s">
        <v>5812</v>
      </c>
      <c r="K810">
        <v>44800000</v>
      </c>
      <c r="L810">
        <v>48100000</v>
      </c>
      <c r="M810">
        <v>17</v>
      </c>
      <c r="N810" t="s">
        <v>5818</v>
      </c>
      <c r="O810">
        <v>82.1</v>
      </c>
      <c r="P810" t="s">
        <v>6943</v>
      </c>
    </row>
    <row r="811" spans="1:16" x14ac:dyDescent="0.3">
      <c r="A811" t="s">
        <v>5860</v>
      </c>
      <c r="B811">
        <v>2024</v>
      </c>
      <c r="C811" t="s">
        <v>4184</v>
      </c>
      <c r="D811" t="s">
        <v>4303</v>
      </c>
      <c r="E811" t="s">
        <v>4304</v>
      </c>
      <c r="F811" t="s">
        <v>143</v>
      </c>
      <c r="G811">
        <v>31100</v>
      </c>
      <c r="H811" t="s">
        <v>4180</v>
      </c>
      <c r="I811">
        <v>20200000</v>
      </c>
      <c r="J811" t="s">
        <v>5812</v>
      </c>
      <c r="K811">
        <v>19500000</v>
      </c>
      <c r="L811">
        <v>20900000</v>
      </c>
      <c r="M811">
        <v>12</v>
      </c>
      <c r="N811" t="s">
        <v>4290</v>
      </c>
      <c r="O811">
        <v>86</v>
      </c>
      <c r="P811" t="s">
        <v>6972</v>
      </c>
    </row>
    <row r="812" spans="1:16" x14ac:dyDescent="0.3">
      <c r="A812" t="s">
        <v>5308</v>
      </c>
      <c r="B812">
        <v>2024</v>
      </c>
      <c r="C812" t="s">
        <v>24</v>
      </c>
      <c r="D812" t="s">
        <v>4405</v>
      </c>
      <c r="E812" t="s">
        <v>5060</v>
      </c>
      <c r="F812" t="s">
        <v>143</v>
      </c>
      <c r="G812">
        <v>40100</v>
      </c>
      <c r="H812" t="s">
        <v>4180</v>
      </c>
      <c r="I812">
        <v>28600000</v>
      </c>
      <c r="J812" t="s">
        <v>5812</v>
      </c>
      <c r="K812">
        <v>27600000</v>
      </c>
      <c r="L812">
        <v>29700000</v>
      </c>
      <c r="M812">
        <v>32</v>
      </c>
      <c r="N812" t="s">
        <v>4204</v>
      </c>
      <c r="O812">
        <v>72.5</v>
      </c>
      <c r="P812" t="s">
        <v>7431</v>
      </c>
    </row>
    <row r="813" spans="1:16" x14ac:dyDescent="0.3">
      <c r="A813" t="s">
        <v>5830</v>
      </c>
      <c r="B813">
        <v>2024</v>
      </c>
      <c r="C813" t="s">
        <v>62</v>
      </c>
      <c r="D813" t="s">
        <v>4198</v>
      </c>
      <c r="E813" t="s">
        <v>5831</v>
      </c>
      <c r="F813" t="s">
        <v>43</v>
      </c>
      <c r="G813">
        <v>47000</v>
      </c>
      <c r="H813" t="s">
        <v>4180</v>
      </c>
      <c r="I813">
        <v>17600000</v>
      </c>
      <c r="J813" t="s">
        <v>5812</v>
      </c>
      <c r="K813">
        <v>17000000</v>
      </c>
      <c r="L813">
        <v>18300000</v>
      </c>
      <c r="M813">
        <v>23</v>
      </c>
      <c r="N813" t="s">
        <v>4181</v>
      </c>
      <c r="O813">
        <v>71.099999999999994</v>
      </c>
      <c r="P813" t="s">
        <v>6953</v>
      </c>
    </row>
    <row r="814" spans="1:16" x14ac:dyDescent="0.3">
      <c r="A814" t="s">
        <v>5837</v>
      </c>
      <c r="B814">
        <v>2024</v>
      </c>
      <c r="C814" t="s">
        <v>50</v>
      </c>
      <c r="D814" t="s">
        <v>5701</v>
      </c>
      <c r="E814" t="s">
        <v>5838</v>
      </c>
      <c r="F814" t="s">
        <v>43</v>
      </c>
      <c r="G814">
        <v>4100</v>
      </c>
      <c r="H814" t="s">
        <v>4180</v>
      </c>
      <c r="I814">
        <v>8900000</v>
      </c>
      <c r="J814" t="s">
        <v>5812</v>
      </c>
      <c r="K814">
        <v>8500000</v>
      </c>
      <c r="L814">
        <v>9200000</v>
      </c>
      <c r="M814" t="s">
        <v>4175</v>
      </c>
      <c r="N814" t="s">
        <v>4402</v>
      </c>
      <c r="O814">
        <v>85.1</v>
      </c>
      <c r="P814" t="s">
        <v>6956</v>
      </c>
    </row>
    <row r="815" spans="1:16" x14ac:dyDescent="0.3">
      <c r="A815" t="s">
        <v>5318</v>
      </c>
      <c r="B815">
        <v>2025</v>
      </c>
      <c r="C815" t="s">
        <v>62</v>
      </c>
      <c r="D815" t="s">
        <v>4390</v>
      </c>
      <c r="E815" t="s">
        <v>4682</v>
      </c>
      <c r="F815" t="s">
        <v>4172</v>
      </c>
      <c r="G815">
        <v>10000</v>
      </c>
      <c r="H815" t="s">
        <v>4180</v>
      </c>
      <c r="I815">
        <v>22900000</v>
      </c>
      <c r="J815" t="s">
        <v>5812</v>
      </c>
      <c r="K815">
        <v>22100000</v>
      </c>
      <c r="L815">
        <v>23700000</v>
      </c>
      <c r="M815">
        <v>10</v>
      </c>
      <c r="N815" t="s">
        <v>4181</v>
      </c>
      <c r="O815">
        <v>82.8</v>
      </c>
      <c r="P815" t="s">
        <v>6939</v>
      </c>
    </row>
    <row r="816" spans="1:16" x14ac:dyDescent="0.3">
      <c r="A816" t="s">
        <v>5853</v>
      </c>
      <c r="B816">
        <v>2025</v>
      </c>
      <c r="C816" t="s">
        <v>137</v>
      </c>
      <c r="D816" t="s">
        <v>4202</v>
      </c>
      <c r="E816" t="s">
        <v>4746</v>
      </c>
      <c r="F816" t="s">
        <v>4172</v>
      </c>
      <c r="G816">
        <v>9200</v>
      </c>
      <c r="H816" t="s">
        <v>4180</v>
      </c>
      <c r="I816">
        <v>25200000</v>
      </c>
      <c r="J816" t="s">
        <v>5812</v>
      </c>
      <c r="K816">
        <v>24300000</v>
      </c>
      <c r="L816">
        <v>26000000</v>
      </c>
      <c r="M816">
        <v>2</v>
      </c>
      <c r="N816" t="s">
        <v>4181</v>
      </c>
      <c r="O816">
        <v>77.599999999999994</v>
      </c>
      <c r="P816" t="s">
        <v>6968</v>
      </c>
    </row>
    <row r="817" spans="1:16" x14ac:dyDescent="0.3">
      <c r="A817" t="s">
        <v>5813</v>
      </c>
      <c r="B817">
        <v>2025</v>
      </c>
      <c r="C817" t="s">
        <v>62</v>
      </c>
      <c r="D817" t="s">
        <v>4390</v>
      </c>
      <c r="E817" t="s">
        <v>4682</v>
      </c>
      <c r="F817" t="s">
        <v>4172</v>
      </c>
      <c r="G817">
        <v>10000</v>
      </c>
      <c r="H817" t="s">
        <v>4180</v>
      </c>
      <c r="I817">
        <v>22900000</v>
      </c>
      <c r="J817" t="s">
        <v>5812</v>
      </c>
      <c r="K817">
        <v>22100000</v>
      </c>
      <c r="L817">
        <v>23700000</v>
      </c>
      <c r="M817">
        <v>10</v>
      </c>
      <c r="N817" t="s">
        <v>4181</v>
      </c>
      <c r="O817">
        <v>82.8</v>
      </c>
      <c r="P817" t="s">
        <v>6940</v>
      </c>
    </row>
    <row r="818" spans="1:16" x14ac:dyDescent="0.3">
      <c r="A818" t="s">
        <v>5445</v>
      </c>
      <c r="B818">
        <v>2025</v>
      </c>
      <c r="C818" t="s">
        <v>4641</v>
      </c>
      <c r="D818" t="s">
        <v>5094</v>
      </c>
      <c r="E818" t="s">
        <v>4401</v>
      </c>
      <c r="F818" t="s">
        <v>4172</v>
      </c>
      <c r="G818">
        <v>10000</v>
      </c>
      <c r="H818" t="s">
        <v>4180</v>
      </c>
      <c r="I818">
        <v>11900000</v>
      </c>
      <c r="J818" t="s">
        <v>5812</v>
      </c>
      <c r="K818">
        <v>11500000</v>
      </c>
      <c r="L818">
        <v>12300000</v>
      </c>
      <c r="M818">
        <v>18</v>
      </c>
      <c r="N818" t="s">
        <v>4649</v>
      </c>
      <c r="O818">
        <v>95</v>
      </c>
      <c r="P818" t="s">
        <v>7432</v>
      </c>
    </row>
    <row r="819" spans="1:16" x14ac:dyDescent="0.3">
      <c r="A819" t="s">
        <v>5378</v>
      </c>
      <c r="B819">
        <v>2025</v>
      </c>
      <c r="C819" t="s">
        <v>24</v>
      </c>
      <c r="D819" t="s">
        <v>4854</v>
      </c>
      <c r="E819" t="s">
        <v>4191</v>
      </c>
      <c r="F819" t="s">
        <v>4172</v>
      </c>
      <c r="G819">
        <v>10000</v>
      </c>
      <c r="H819" t="s">
        <v>4180</v>
      </c>
      <c r="I819">
        <v>18200000</v>
      </c>
      <c r="J819" t="s">
        <v>5812</v>
      </c>
      <c r="K819">
        <v>17500000</v>
      </c>
      <c r="L819">
        <v>18800000</v>
      </c>
      <c r="M819">
        <v>7</v>
      </c>
      <c r="N819" t="s">
        <v>5826</v>
      </c>
      <c r="O819">
        <v>77</v>
      </c>
      <c r="P819" t="s">
        <v>6950</v>
      </c>
    </row>
    <row r="820" spans="1:16" x14ac:dyDescent="0.3">
      <c r="A820" t="s">
        <v>5846</v>
      </c>
      <c r="B820">
        <v>2025</v>
      </c>
      <c r="C820" t="s">
        <v>24</v>
      </c>
      <c r="D820" t="s">
        <v>5847</v>
      </c>
      <c r="E820" t="s">
        <v>5848</v>
      </c>
      <c r="F820" t="s">
        <v>4172</v>
      </c>
      <c r="G820">
        <v>11000</v>
      </c>
      <c r="H820" t="s">
        <v>4180</v>
      </c>
      <c r="I820">
        <v>42900000</v>
      </c>
      <c r="J820" t="s">
        <v>5812</v>
      </c>
      <c r="K820">
        <v>41300000</v>
      </c>
      <c r="L820">
        <v>44400000</v>
      </c>
      <c r="M820">
        <v>4</v>
      </c>
      <c r="N820" t="s">
        <v>5849</v>
      </c>
      <c r="O820">
        <v>84.5</v>
      </c>
      <c r="P820" t="s">
        <v>6964</v>
      </c>
    </row>
    <row r="821" spans="1:16" x14ac:dyDescent="0.3">
      <c r="A821" t="s">
        <v>5846</v>
      </c>
      <c r="B821">
        <v>2025</v>
      </c>
      <c r="C821" t="s">
        <v>24</v>
      </c>
      <c r="D821" t="s">
        <v>5847</v>
      </c>
      <c r="E821" t="s">
        <v>5848</v>
      </c>
      <c r="F821" t="s">
        <v>4172</v>
      </c>
      <c r="G821">
        <v>11000</v>
      </c>
      <c r="H821" t="s">
        <v>4180</v>
      </c>
      <c r="I821">
        <v>42900000</v>
      </c>
      <c r="J821" t="s">
        <v>5812</v>
      </c>
      <c r="K821">
        <v>41300000</v>
      </c>
      <c r="L821">
        <v>44400000</v>
      </c>
      <c r="M821">
        <v>4</v>
      </c>
      <c r="N821" t="s">
        <v>5849</v>
      </c>
      <c r="O821">
        <v>84.5</v>
      </c>
      <c r="P821" t="s">
        <v>6967</v>
      </c>
    </row>
    <row r="822" spans="1:16" x14ac:dyDescent="0.3">
      <c r="A822" t="s">
        <v>5854</v>
      </c>
      <c r="B822">
        <v>2025</v>
      </c>
      <c r="C822" t="s">
        <v>188</v>
      </c>
      <c r="D822" t="s">
        <v>5855</v>
      </c>
      <c r="E822" t="s">
        <v>5856</v>
      </c>
      <c r="F822" t="s">
        <v>4172</v>
      </c>
      <c r="G822">
        <v>1800</v>
      </c>
      <c r="H822" t="s">
        <v>4180</v>
      </c>
      <c r="I822">
        <v>11000000</v>
      </c>
      <c r="J822" t="s">
        <v>5812</v>
      </c>
      <c r="K822">
        <v>10600000</v>
      </c>
      <c r="L822">
        <v>11300000</v>
      </c>
      <c r="M822" t="s">
        <v>4175</v>
      </c>
      <c r="N822" t="s">
        <v>4245</v>
      </c>
      <c r="O822">
        <v>93.3</v>
      </c>
      <c r="P822" t="s">
        <v>6969</v>
      </c>
    </row>
    <row r="823" spans="1:16" x14ac:dyDescent="0.3">
      <c r="A823" t="s">
        <v>5864</v>
      </c>
      <c r="B823">
        <v>2026</v>
      </c>
      <c r="C823" t="s">
        <v>62</v>
      </c>
      <c r="D823" t="s">
        <v>4390</v>
      </c>
      <c r="E823" t="s">
        <v>4391</v>
      </c>
      <c r="F823" t="s">
        <v>4172</v>
      </c>
      <c r="G823">
        <v>6000</v>
      </c>
      <c r="H823" t="s">
        <v>4180</v>
      </c>
      <c r="I823">
        <v>30600000</v>
      </c>
      <c r="J823" t="s">
        <v>5812</v>
      </c>
      <c r="K823">
        <v>29500000</v>
      </c>
      <c r="L823">
        <v>31600000</v>
      </c>
      <c r="M823" t="s">
        <v>4175</v>
      </c>
      <c r="N823" t="s">
        <v>4260</v>
      </c>
      <c r="O823">
        <v>92.4</v>
      </c>
      <c r="P823" t="s">
        <v>6975</v>
      </c>
    </row>
    <row r="824" spans="1:16" x14ac:dyDescent="0.3">
      <c r="A824" t="s">
        <v>5935</v>
      </c>
      <c r="B824">
        <v>2016</v>
      </c>
      <c r="C824" t="s">
        <v>4184</v>
      </c>
      <c r="D824" t="s">
        <v>4713</v>
      </c>
      <c r="E824" t="s">
        <v>5936</v>
      </c>
      <c r="F824" t="s">
        <v>143</v>
      </c>
      <c r="G824">
        <v>97000</v>
      </c>
      <c r="H824" t="s">
        <v>4180</v>
      </c>
      <c r="I824">
        <v>7630000</v>
      </c>
      <c r="J824" t="s">
        <v>5868</v>
      </c>
      <c r="K824">
        <v>7360000</v>
      </c>
      <c r="L824">
        <v>7900000</v>
      </c>
      <c r="M824">
        <v>2</v>
      </c>
      <c r="N824" t="s">
        <v>4260</v>
      </c>
      <c r="O824">
        <v>67.599999999999994</v>
      </c>
      <c r="P824" t="s">
        <v>7035</v>
      </c>
    </row>
    <row r="825" spans="1:16" x14ac:dyDescent="0.3">
      <c r="A825" t="s">
        <v>794</v>
      </c>
      <c r="B825">
        <v>2017</v>
      </c>
      <c r="C825" t="s">
        <v>188</v>
      </c>
      <c r="D825" t="s">
        <v>4594</v>
      </c>
      <c r="E825" t="s">
        <v>5883</v>
      </c>
      <c r="F825" t="s">
        <v>43</v>
      </c>
      <c r="G825">
        <v>73000</v>
      </c>
      <c r="H825" t="s">
        <v>4173</v>
      </c>
      <c r="I825">
        <v>6160000</v>
      </c>
      <c r="J825" t="s">
        <v>5868</v>
      </c>
      <c r="K825">
        <v>5940000</v>
      </c>
      <c r="L825">
        <v>6380000</v>
      </c>
      <c r="M825">
        <v>9</v>
      </c>
      <c r="N825" t="s">
        <v>4583</v>
      </c>
      <c r="O825">
        <v>95</v>
      </c>
      <c r="P825" t="s">
        <v>6987</v>
      </c>
    </row>
    <row r="826" spans="1:16" x14ac:dyDescent="0.3">
      <c r="A826" t="s">
        <v>5900</v>
      </c>
      <c r="B826">
        <v>2018</v>
      </c>
      <c r="C826" t="s">
        <v>24</v>
      </c>
      <c r="D826" t="s">
        <v>4393</v>
      </c>
      <c r="E826" t="s">
        <v>5858</v>
      </c>
      <c r="F826" t="s">
        <v>43</v>
      </c>
      <c r="G826">
        <v>74800</v>
      </c>
      <c r="H826" t="s">
        <v>4180</v>
      </c>
      <c r="I826">
        <v>7670000</v>
      </c>
      <c r="J826" t="s">
        <v>5868</v>
      </c>
      <c r="K826">
        <v>7350000</v>
      </c>
      <c r="L826">
        <v>8000000</v>
      </c>
      <c r="M826">
        <v>15</v>
      </c>
      <c r="N826" t="s">
        <v>4245</v>
      </c>
      <c r="O826">
        <v>73.8</v>
      </c>
      <c r="P826" t="s">
        <v>6998</v>
      </c>
    </row>
    <row r="827" spans="1:16" x14ac:dyDescent="0.3">
      <c r="A827" t="s">
        <v>5892</v>
      </c>
      <c r="B827">
        <v>2018</v>
      </c>
      <c r="C827" t="s">
        <v>137</v>
      </c>
      <c r="D827" t="s">
        <v>5893</v>
      </c>
      <c r="E827" t="s">
        <v>5894</v>
      </c>
      <c r="F827" t="s">
        <v>143</v>
      </c>
      <c r="G827">
        <v>80000</v>
      </c>
      <c r="H827" t="s">
        <v>4180</v>
      </c>
      <c r="I827">
        <v>11500000</v>
      </c>
      <c r="J827" t="s">
        <v>5868</v>
      </c>
      <c r="K827">
        <v>11000000</v>
      </c>
      <c r="L827">
        <v>12000000</v>
      </c>
      <c r="M827">
        <v>15</v>
      </c>
      <c r="N827" t="s">
        <v>4260</v>
      </c>
      <c r="O827">
        <v>75.7</v>
      </c>
      <c r="P827" t="s">
        <v>6994</v>
      </c>
    </row>
    <row r="828" spans="1:16" x14ac:dyDescent="0.3">
      <c r="A828" t="s">
        <v>5932</v>
      </c>
      <c r="B828">
        <v>2019</v>
      </c>
      <c r="C828" t="s">
        <v>4641</v>
      </c>
      <c r="D828" t="s">
        <v>5933</v>
      </c>
      <c r="E828" t="s">
        <v>5934</v>
      </c>
      <c r="F828" t="s">
        <v>43</v>
      </c>
      <c r="G828">
        <v>55600</v>
      </c>
      <c r="H828" t="s">
        <v>4180</v>
      </c>
      <c r="I828">
        <v>11800000</v>
      </c>
      <c r="J828" t="s">
        <v>5868</v>
      </c>
      <c r="K828">
        <v>11400000</v>
      </c>
      <c r="L828">
        <v>12200000</v>
      </c>
      <c r="M828">
        <v>5</v>
      </c>
      <c r="N828" t="s">
        <v>4187</v>
      </c>
      <c r="O828">
        <v>94.9</v>
      </c>
      <c r="P828" t="s">
        <v>7034</v>
      </c>
    </row>
    <row r="829" spans="1:16" x14ac:dyDescent="0.3">
      <c r="A829" t="s">
        <v>5918</v>
      </c>
      <c r="B829">
        <v>2019</v>
      </c>
      <c r="C829" t="s">
        <v>24</v>
      </c>
      <c r="D829" t="s">
        <v>5247</v>
      </c>
      <c r="E829" t="s">
        <v>5817</v>
      </c>
      <c r="F829" t="s">
        <v>143</v>
      </c>
      <c r="G829">
        <v>87000</v>
      </c>
      <c r="H829" t="s">
        <v>4180</v>
      </c>
      <c r="I829">
        <v>13800000</v>
      </c>
      <c r="J829" t="s">
        <v>5868</v>
      </c>
      <c r="K829">
        <v>13200000</v>
      </c>
      <c r="L829">
        <v>14500000</v>
      </c>
      <c r="M829">
        <v>9</v>
      </c>
      <c r="N829" t="s">
        <v>4187</v>
      </c>
      <c r="O829">
        <v>81.2</v>
      </c>
      <c r="P829" t="s">
        <v>7018</v>
      </c>
    </row>
    <row r="830" spans="1:16" x14ac:dyDescent="0.3">
      <c r="A830" t="s">
        <v>5881</v>
      </c>
      <c r="B830">
        <v>2020</v>
      </c>
      <c r="C830" t="s">
        <v>250</v>
      </c>
      <c r="D830">
        <v>3</v>
      </c>
      <c r="E830" t="s">
        <v>5882</v>
      </c>
      <c r="F830" t="s">
        <v>60</v>
      </c>
      <c r="G830">
        <v>45000</v>
      </c>
      <c r="H830" t="s">
        <v>4180</v>
      </c>
      <c r="I830">
        <v>14300000</v>
      </c>
      <c r="J830" t="s">
        <v>5868</v>
      </c>
      <c r="K830">
        <v>13800000</v>
      </c>
      <c r="L830">
        <v>14800000</v>
      </c>
      <c r="M830">
        <v>6</v>
      </c>
      <c r="N830" t="s">
        <v>4388</v>
      </c>
      <c r="O830">
        <v>95</v>
      </c>
      <c r="P830" t="s">
        <v>6985</v>
      </c>
    </row>
    <row r="831" spans="1:16" x14ac:dyDescent="0.3">
      <c r="A831" t="s">
        <v>5871</v>
      </c>
      <c r="B831">
        <v>2020</v>
      </c>
      <c r="C831" t="s">
        <v>36</v>
      </c>
      <c r="D831" t="s">
        <v>5872</v>
      </c>
      <c r="E831" t="s">
        <v>5873</v>
      </c>
      <c r="F831" t="s">
        <v>143</v>
      </c>
      <c r="G831">
        <v>51000</v>
      </c>
      <c r="H831" t="s">
        <v>4180</v>
      </c>
      <c r="I831">
        <v>5680000</v>
      </c>
      <c r="J831" t="s">
        <v>5868</v>
      </c>
      <c r="K831">
        <v>5470000</v>
      </c>
      <c r="L831">
        <v>5890000</v>
      </c>
      <c r="M831" t="s">
        <v>4175</v>
      </c>
      <c r="N831" t="s">
        <v>4257</v>
      </c>
      <c r="O831">
        <v>94.8</v>
      </c>
      <c r="P831" t="s">
        <v>6978</v>
      </c>
    </row>
    <row r="832" spans="1:16" x14ac:dyDescent="0.3">
      <c r="A832" t="s">
        <v>1939</v>
      </c>
      <c r="B832">
        <v>2020</v>
      </c>
      <c r="C832" t="s">
        <v>62</v>
      </c>
      <c r="D832">
        <v>5008</v>
      </c>
      <c r="E832" t="s">
        <v>5924</v>
      </c>
      <c r="F832" t="s">
        <v>43</v>
      </c>
      <c r="G832">
        <v>89500</v>
      </c>
      <c r="H832" t="s">
        <v>4173</v>
      </c>
      <c r="I832">
        <v>14800000</v>
      </c>
      <c r="J832" t="s">
        <v>5868</v>
      </c>
      <c r="K832">
        <v>14200000</v>
      </c>
      <c r="L832">
        <v>15400000</v>
      </c>
      <c r="M832">
        <v>11</v>
      </c>
      <c r="N832" t="s">
        <v>4272</v>
      </c>
      <c r="O832">
        <v>68.900000000000006</v>
      </c>
      <c r="P832" t="s">
        <v>7023</v>
      </c>
    </row>
    <row r="833" spans="1:16" x14ac:dyDescent="0.3">
      <c r="A833" t="s">
        <v>279</v>
      </c>
      <c r="B833">
        <v>2020</v>
      </c>
      <c r="C833" t="s">
        <v>24</v>
      </c>
      <c r="D833" t="s">
        <v>4393</v>
      </c>
      <c r="E833" t="s">
        <v>7744</v>
      </c>
      <c r="F833" t="s">
        <v>60</v>
      </c>
      <c r="G833">
        <v>95000</v>
      </c>
      <c r="H833" t="s">
        <v>4180</v>
      </c>
      <c r="I833">
        <v>9300000</v>
      </c>
      <c r="J833" t="s">
        <v>5868</v>
      </c>
      <c r="K833">
        <v>8900000</v>
      </c>
      <c r="L833">
        <v>9700000</v>
      </c>
      <c r="M833">
        <v>10</v>
      </c>
      <c r="N833" t="s">
        <v>4248</v>
      </c>
      <c r="O833">
        <v>74.5</v>
      </c>
      <c r="P833" t="s">
        <v>8446</v>
      </c>
    </row>
    <row r="834" spans="1:16" x14ac:dyDescent="0.3">
      <c r="A834" t="s">
        <v>4172</v>
      </c>
      <c r="B834">
        <v>2023</v>
      </c>
      <c r="C834" t="s">
        <v>182</v>
      </c>
      <c r="D834" t="s">
        <v>5866</v>
      </c>
      <c r="E834" t="s">
        <v>7010</v>
      </c>
      <c r="F834" t="s">
        <v>4172</v>
      </c>
      <c r="G834">
        <v>80000</v>
      </c>
      <c r="H834" t="s">
        <v>4173</v>
      </c>
      <c r="I834">
        <v>22100000</v>
      </c>
      <c r="J834" t="s">
        <v>5868</v>
      </c>
      <c r="K834">
        <v>21300000</v>
      </c>
      <c r="L834">
        <v>23000000</v>
      </c>
      <c r="M834">
        <v>7</v>
      </c>
      <c r="N834" t="s">
        <v>4257</v>
      </c>
      <c r="O834">
        <v>70.099999999999994</v>
      </c>
      <c r="P834" t="s">
        <v>7011</v>
      </c>
    </row>
    <row r="835" spans="1:16" x14ac:dyDescent="0.3">
      <c r="A835" t="s">
        <v>4172</v>
      </c>
      <c r="B835">
        <v>2025</v>
      </c>
      <c r="C835" t="s">
        <v>108</v>
      </c>
      <c r="D835" t="s">
        <v>5195</v>
      </c>
      <c r="E835" t="s">
        <v>7006</v>
      </c>
      <c r="F835" t="s">
        <v>4172</v>
      </c>
      <c r="G835">
        <v>3100</v>
      </c>
      <c r="H835" t="s">
        <v>4173</v>
      </c>
      <c r="I835">
        <v>13900000</v>
      </c>
      <c r="J835" t="s">
        <v>5868</v>
      </c>
      <c r="K835">
        <v>13400000</v>
      </c>
      <c r="L835">
        <v>14400000</v>
      </c>
      <c r="M835">
        <v>7</v>
      </c>
      <c r="N835" t="s">
        <v>4425</v>
      </c>
      <c r="O835">
        <v>95</v>
      </c>
      <c r="P835" t="s">
        <v>7007</v>
      </c>
    </row>
    <row r="836" spans="1:16" x14ac:dyDescent="0.3">
      <c r="A836" t="s">
        <v>4172</v>
      </c>
      <c r="B836">
        <v>2025</v>
      </c>
      <c r="C836" t="s">
        <v>36</v>
      </c>
      <c r="D836" t="s">
        <v>7847</v>
      </c>
      <c r="E836" t="s">
        <v>7848</v>
      </c>
      <c r="F836" t="s">
        <v>4172</v>
      </c>
      <c r="G836">
        <v>12500</v>
      </c>
      <c r="H836" t="s">
        <v>4180</v>
      </c>
      <c r="I836">
        <v>15000000</v>
      </c>
      <c r="J836" t="s">
        <v>5868</v>
      </c>
      <c r="K836">
        <v>13900000</v>
      </c>
      <c r="L836">
        <v>16100000</v>
      </c>
      <c r="M836">
        <v>3</v>
      </c>
      <c r="N836" t="s">
        <v>4219</v>
      </c>
      <c r="O836">
        <v>81.099999999999994</v>
      </c>
      <c r="P836" t="s">
        <v>8422</v>
      </c>
    </row>
    <row r="837" spans="1:16" x14ac:dyDescent="0.3">
      <c r="A837" t="s">
        <v>4172</v>
      </c>
      <c r="B837">
        <v>2026</v>
      </c>
      <c r="C837" t="s">
        <v>7028</v>
      </c>
      <c r="D837" t="s">
        <v>7029</v>
      </c>
      <c r="E837" t="s">
        <v>7030</v>
      </c>
      <c r="F837" t="s">
        <v>4172</v>
      </c>
      <c r="G837">
        <v>50</v>
      </c>
      <c r="H837" t="s">
        <v>5852</v>
      </c>
      <c r="I837">
        <v>24400000</v>
      </c>
      <c r="J837" t="s">
        <v>5868</v>
      </c>
      <c r="K837">
        <v>23200000</v>
      </c>
      <c r="L837">
        <v>25700000</v>
      </c>
      <c r="M837" t="s">
        <v>4175</v>
      </c>
      <c r="N837" t="s">
        <v>7031</v>
      </c>
      <c r="O837">
        <v>93.9</v>
      </c>
      <c r="P837" t="s">
        <v>7032</v>
      </c>
    </row>
    <row r="838" spans="1:16" x14ac:dyDescent="0.3">
      <c r="A838" t="s">
        <v>5368</v>
      </c>
      <c r="B838">
        <v>2021</v>
      </c>
      <c r="C838" t="s">
        <v>92</v>
      </c>
      <c r="D838" t="s">
        <v>4946</v>
      </c>
      <c r="E838" t="s">
        <v>5907</v>
      </c>
      <c r="F838" t="s">
        <v>43</v>
      </c>
      <c r="G838">
        <v>57800</v>
      </c>
      <c r="H838" t="s">
        <v>4180</v>
      </c>
      <c r="I838">
        <v>11500000</v>
      </c>
      <c r="J838" t="s">
        <v>5868</v>
      </c>
      <c r="K838">
        <v>11000000</v>
      </c>
      <c r="L838">
        <v>11900000</v>
      </c>
      <c r="M838">
        <v>31</v>
      </c>
      <c r="N838" t="s">
        <v>4187</v>
      </c>
      <c r="O838">
        <v>75.5</v>
      </c>
      <c r="P838" t="s">
        <v>7008</v>
      </c>
    </row>
    <row r="839" spans="1:16" x14ac:dyDescent="0.3">
      <c r="A839" t="s">
        <v>220</v>
      </c>
      <c r="B839">
        <v>2022</v>
      </c>
      <c r="C839" t="s">
        <v>85</v>
      </c>
      <c r="D839" t="s">
        <v>4411</v>
      </c>
      <c r="E839" t="s">
        <v>4412</v>
      </c>
      <c r="F839" t="s">
        <v>143</v>
      </c>
      <c r="G839">
        <v>39257</v>
      </c>
      <c r="H839" t="s">
        <v>4180</v>
      </c>
      <c r="I839">
        <v>10700000</v>
      </c>
      <c r="J839" t="s">
        <v>5868</v>
      </c>
      <c r="K839">
        <v>10300000</v>
      </c>
      <c r="L839">
        <v>11100000</v>
      </c>
      <c r="M839">
        <v>6</v>
      </c>
      <c r="N839" t="s">
        <v>4275</v>
      </c>
      <c r="O839">
        <v>74.900000000000006</v>
      </c>
      <c r="P839" t="s">
        <v>8449</v>
      </c>
    </row>
    <row r="840" spans="1:16" x14ac:dyDescent="0.3">
      <c r="A840" t="s">
        <v>220</v>
      </c>
      <c r="B840">
        <v>2022</v>
      </c>
      <c r="C840" t="s">
        <v>85</v>
      </c>
      <c r="D840" t="s">
        <v>4411</v>
      </c>
      <c r="E840" t="s">
        <v>4412</v>
      </c>
      <c r="F840" t="s">
        <v>143</v>
      </c>
      <c r="G840">
        <v>39257</v>
      </c>
      <c r="H840" t="s">
        <v>4180</v>
      </c>
      <c r="I840">
        <v>10700000</v>
      </c>
      <c r="J840" t="s">
        <v>5868</v>
      </c>
      <c r="K840">
        <v>10300000</v>
      </c>
      <c r="L840">
        <v>11100000</v>
      </c>
      <c r="M840">
        <v>6</v>
      </c>
      <c r="N840" t="s">
        <v>4275</v>
      </c>
      <c r="O840">
        <v>74.900000000000006</v>
      </c>
      <c r="P840" t="s">
        <v>8450</v>
      </c>
    </row>
    <row r="841" spans="1:16" x14ac:dyDescent="0.3">
      <c r="A841" t="s">
        <v>5921</v>
      </c>
      <c r="B841">
        <v>2020</v>
      </c>
      <c r="C841" t="s">
        <v>191</v>
      </c>
      <c r="D841" t="s">
        <v>5769</v>
      </c>
      <c r="E841" t="s">
        <v>5753</v>
      </c>
      <c r="F841" t="s">
        <v>161</v>
      </c>
      <c r="G841">
        <v>46000</v>
      </c>
      <c r="H841" t="s">
        <v>4180</v>
      </c>
      <c r="I841">
        <v>13000000</v>
      </c>
      <c r="J841" t="s">
        <v>5868</v>
      </c>
      <c r="K841">
        <v>12600000</v>
      </c>
      <c r="L841">
        <v>13500000</v>
      </c>
      <c r="M841">
        <v>7</v>
      </c>
      <c r="N841" t="s">
        <v>4342</v>
      </c>
      <c r="O841">
        <v>95</v>
      </c>
      <c r="P841" t="s">
        <v>7021</v>
      </c>
    </row>
    <row r="842" spans="1:16" x14ac:dyDescent="0.3">
      <c r="A842" t="s">
        <v>4804</v>
      </c>
      <c r="B842">
        <v>2021</v>
      </c>
      <c r="C842" t="s">
        <v>62</v>
      </c>
      <c r="D842" t="s">
        <v>4446</v>
      </c>
      <c r="E842" t="s">
        <v>4805</v>
      </c>
      <c r="F842" t="s">
        <v>173</v>
      </c>
      <c r="G842">
        <v>61100</v>
      </c>
      <c r="H842" t="s">
        <v>4180</v>
      </c>
      <c r="I842">
        <v>11000000</v>
      </c>
      <c r="J842" t="s">
        <v>5868</v>
      </c>
      <c r="K842">
        <v>10600000</v>
      </c>
      <c r="L842">
        <v>11400000</v>
      </c>
      <c r="M842">
        <v>31</v>
      </c>
      <c r="N842" t="s">
        <v>4263</v>
      </c>
      <c r="O842">
        <v>74.900000000000006</v>
      </c>
      <c r="P842" t="s">
        <v>7037</v>
      </c>
    </row>
    <row r="843" spans="1:16" x14ac:dyDescent="0.3">
      <c r="A843" t="s">
        <v>5878</v>
      </c>
      <c r="B843">
        <v>2021</v>
      </c>
      <c r="C843" t="s">
        <v>36</v>
      </c>
      <c r="D843" t="s">
        <v>4427</v>
      </c>
      <c r="E843" t="s">
        <v>4638</v>
      </c>
      <c r="F843" t="s">
        <v>94</v>
      </c>
      <c r="G843">
        <v>56000</v>
      </c>
      <c r="H843" t="s">
        <v>4180</v>
      </c>
      <c r="I843">
        <v>7170000</v>
      </c>
      <c r="J843" t="s">
        <v>5868</v>
      </c>
      <c r="K843">
        <v>6920000</v>
      </c>
      <c r="L843">
        <v>7420000</v>
      </c>
      <c r="M843">
        <v>10</v>
      </c>
      <c r="N843" t="s">
        <v>4425</v>
      </c>
      <c r="O843">
        <v>95</v>
      </c>
      <c r="P843" t="s">
        <v>6982</v>
      </c>
    </row>
    <row r="844" spans="1:16" x14ac:dyDescent="0.3">
      <c r="A844" t="s">
        <v>5896</v>
      </c>
      <c r="B844">
        <v>2021</v>
      </c>
      <c r="C844" t="s">
        <v>89</v>
      </c>
      <c r="D844" t="s">
        <v>4423</v>
      </c>
      <c r="E844" t="s">
        <v>4851</v>
      </c>
      <c r="F844" t="s">
        <v>43</v>
      </c>
      <c r="G844">
        <v>23000</v>
      </c>
      <c r="H844" t="s">
        <v>4180</v>
      </c>
      <c r="I844">
        <v>9100000</v>
      </c>
      <c r="J844" t="s">
        <v>5868</v>
      </c>
      <c r="K844">
        <v>8700000</v>
      </c>
      <c r="L844">
        <v>9400000</v>
      </c>
      <c r="M844">
        <v>23</v>
      </c>
      <c r="N844" t="s">
        <v>4382</v>
      </c>
      <c r="O844">
        <v>77.8</v>
      </c>
      <c r="P844" t="s">
        <v>6996</v>
      </c>
    </row>
    <row r="845" spans="1:16" x14ac:dyDescent="0.3">
      <c r="A845" t="s">
        <v>5874</v>
      </c>
      <c r="B845">
        <v>2021</v>
      </c>
      <c r="C845" t="s">
        <v>137</v>
      </c>
      <c r="D845" t="s">
        <v>4202</v>
      </c>
      <c r="E845" t="s">
        <v>4598</v>
      </c>
      <c r="F845" t="s">
        <v>143</v>
      </c>
      <c r="G845">
        <v>64000</v>
      </c>
      <c r="H845" t="s">
        <v>4180</v>
      </c>
      <c r="I845">
        <v>13900000</v>
      </c>
      <c r="J845" t="s">
        <v>5868</v>
      </c>
      <c r="K845">
        <v>13400000</v>
      </c>
      <c r="L845">
        <v>14400000</v>
      </c>
      <c r="M845">
        <v>11</v>
      </c>
      <c r="N845" t="s">
        <v>4263</v>
      </c>
      <c r="O845">
        <v>91.5</v>
      </c>
      <c r="P845" t="s">
        <v>6979</v>
      </c>
    </row>
    <row r="846" spans="1:16" x14ac:dyDescent="0.3">
      <c r="A846" t="s">
        <v>168</v>
      </c>
      <c r="B846">
        <v>2021</v>
      </c>
      <c r="C846" t="s">
        <v>166</v>
      </c>
      <c r="D846" t="s">
        <v>5691</v>
      </c>
      <c r="E846" t="s">
        <v>5692</v>
      </c>
      <c r="F846" t="s">
        <v>161</v>
      </c>
      <c r="G846">
        <v>48014</v>
      </c>
      <c r="H846" t="s">
        <v>4173</v>
      </c>
      <c r="I846">
        <v>19300000</v>
      </c>
      <c r="J846" t="s">
        <v>5868</v>
      </c>
      <c r="K846">
        <v>18600000</v>
      </c>
      <c r="L846">
        <v>20100000</v>
      </c>
      <c r="M846">
        <v>3</v>
      </c>
      <c r="N846" t="s">
        <v>4263</v>
      </c>
      <c r="O846">
        <v>71.5</v>
      </c>
      <c r="P846" t="s">
        <v>8437</v>
      </c>
    </row>
    <row r="847" spans="1:16" x14ac:dyDescent="0.3">
      <c r="A847" t="s">
        <v>5884</v>
      </c>
      <c r="B847">
        <v>2021</v>
      </c>
      <c r="C847" t="s">
        <v>89</v>
      </c>
      <c r="D847" t="s">
        <v>4380</v>
      </c>
      <c r="E847" t="s">
        <v>4381</v>
      </c>
      <c r="F847" t="s">
        <v>43</v>
      </c>
      <c r="G847">
        <v>102000</v>
      </c>
      <c r="H847" t="s">
        <v>4180</v>
      </c>
      <c r="I847">
        <v>7060000</v>
      </c>
      <c r="J847" t="s">
        <v>5868</v>
      </c>
      <c r="K847">
        <v>6800000</v>
      </c>
      <c r="L847">
        <v>7320000</v>
      </c>
      <c r="M847">
        <v>57</v>
      </c>
      <c r="N847" t="s">
        <v>4382</v>
      </c>
      <c r="O847">
        <v>79.400000000000006</v>
      </c>
      <c r="P847" t="s">
        <v>6988</v>
      </c>
    </row>
    <row r="848" spans="1:16" x14ac:dyDescent="0.3">
      <c r="A848" t="s">
        <v>134</v>
      </c>
      <c r="B848">
        <v>2022</v>
      </c>
      <c r="C848" t="s">
        <v>108</v>
      </c>
      <c r="D848" t="s">
        <v>4477</v>
      </c>
      <c r="E848" t="s">
        <v>5027</v>
      </c>
      <c r="F848" t="s">
        <v>60</v>
      </c>
      <c r="G848">
        <v>71500</v>
      </c>
      <c r="H848" t="s">
        <v>4180</v>
      </c>
      <c r="I848">
        <v>9400000</v>
      </c>
      <c r="J848" t="s">
        <v>5868</v>
      </c>
      <c r="K848">
        <v>8900000</v>
      </c>
      <c r="L848">
        <v>9800000</v>
      </c>
      <c r="M848">
        <v>18</v>
      </c>
      <c r="N848" t="s">
        <v>4425</v>
      </c>
      <c r="O848">
        <v>72.900000000000006</v>
      </c>
      <c r="P848" t="s">
        <v>8451</v>
      </c>
    </row>
    <row r="849" spans="1:16" x14ac:dyDescent="0.3">
      <c r="A849" t="s">
        <v>5901</v>
      </c>
      <c r="B849">
        <v>2021</v>
      </c>
      <c r="C849" t="s">
        <v>41</v>
      </c>
      <c r="D849" t="s">
        <v>4722</v>
      </c>
      <c r="E849" t="s">
        <v>4737</v>
      </c>
      <c r="F849" t="s">
        <v>60</v>
      </c>
      <c r="G849">
        <v>55200</v>
      </c>
      <c r="H849" t="s">
        <v>4180</v>
      </c>
      <c r="I849">
        <v>7320000</v>
      </c>
      <c r="J849" t="s">
        <v>5868</v>
      </c>
      <c r="K849">
        <v>7020000</v>
      </c>
      <c r="L849">
        <v>7620000</v>
      </c>
      <c r="M849">
        <v>11</v>
      </c>
      <c r="N849" t="s">
        <v>4245</v>
      </c>
      <c r="O849">
        <v>87.2</v>
      </c>
      <c r="P849" t="s">
        <v>6999</v>
      </c>
    </row>
    <row r="850" spans="1:16" x14ac:dyDescent="0.3">
      <c r="A850" t="s">
        <v>5865</v>
      </c>
      <c r="B850">
        <v>2022</v>
      </c>
      <c r="C850" t="s">
        <v>182</v>
      </c>
      <c r="D850" t="s">
        <v>5866</v>
      </c>
      <c r="E850" t="s">
        <v>5867</v>
      </c>
      <c r="F850" t="s">
        <v>43</v>
      </c>
      <c r="G850">
        <v>60000</v>
      </c>
      <c r="H850" t="s">
        <v>4180</v>
      </c>
      <c r="I850">
        <v>15000000</v>
      </c>
      <c r="J850" t="s">
        <v>5868</v>
      </c>
      <c r="K850">
        <v>14400000</v>
      </c>
      <c r="L850">
        <v>15700000</v>
      </c>
      <c r="M850">
        <v>19</v>
      </c>
      <c r="N850" t="s">
        <v>4213</v>
      </c>
      <c r="O850">
        <v>73.3</v>
      </c>
      <c r="P850" t="s">
        <v>6976</v>
      </c>
    </row>
    <row r="851" spans="1:16" x14ac:dyDescent="0.3">
      <c r="A851" t="s">
        <v>5895</v>
      </c>
      <c r="B851">
        <v>2024</v>
      </c>
      <c r="C851" t="s">
        <v>41</v>
      </c>
      <c r="D851" t="s">
        <v>4722</v>
      </c>
      <c r="E851" t="s">
        <v>4737</v>
      </c>
      <c r="F851" t="s">
        <v>43</v>
      </c>
      <c r="G851">
        <v>11300</v>
      </c>
      <c r="H851" t="s">
        <v>4173</v>
      </c>
      <c r="I851">
        <v>8400000</v>
      </c>
      <c r="J851" t="s">
        <v>5868</v>
      </c>
      <c r="K851">
        <v>8100000</v>
      </c>
      <c r="L851">
        <v>8700000</v>
      </c>
      <c r="M851">
        <v>6</v>
      </c>
      <c r="N851" t="s">
        <v>4245</v>
      </c>
      <c r="O851">
        <v>85.8</v>
      </c>
      <c r="P851" t="s">
        <v>6995</v>
      </c>
    </row>
    <row r="852" spans="1:16" x14ac:dyDescent="0.3">
      <c r="A852" t="s">
        <v>5869</v>
      </c>
      <c r="B852">
        <v>2022</v>
      </c>
      <c r="C852" t="s">
        <v>4091</v>
      </c>
      <c r="D852" t="s">
        <v>4765</v>
      </c>
      <c r="E852" t="s">
        <v>5870</v>
      </c>
      <c r="F852" t="s">
        <v>143</v>
      </c>
      <c r="G852">
        <v>32800</v>
      </c>
      <c r="H852" t="s">
        <v>4180</v>
      </c>
      <c r="I852">
        <v>8500000</v>
      </c>
      <c r="J852" t="s">
        <v>5868</v>
      </c>
      <c r="K852">
        <v>8200000</v>
      </c>
      <c r="L852">
        <v>8800000</v>
      </c>
      <c r="M852">
        <v>4</v>
      </c>
      <c r="N852" t="s">
        <v>4382</v>
      </c>
      <c r="O852">
        <v>84.1</v>
      </c>
      <c r="P852" t="s">
        <v>6977</v>
      </c>
    </row>
    <row r="853" spans="1:16" x14ac:dyDescent="0.3">
      <c r="A853" t="s">
        <v>5929</v>
      </c>
      <c r="B853">
        <v>2022</v>
      </c>
      <c r="C853" t="s">
        <v>24</v>
      </c>
      <c r="D853" t="s">
        <v>5930</v>
      </c>
      <c r="E853" t="s">
        <v>5931</v>
      </c>
      <c r="F853" t="s">
        <v>43</v>
      </c>
      <c r="G853">
        <v>94000</v>
      </c>
      <c r="H853" t="s">
        <v>4180</v>
      </c>
      <c r="I853">
        <v>18900000</v>
      </c>
      <c r="J853" t="s">
        <v>5868</v>
      </c>
      <c r="K853">
        <v>18100000</v>
      </c>
      <c r="L853">
        <v>19800000</v>
      </c>
      <c r="M853">
        <v>2</v>
      </c>
      <c r="N853" t="s">
        <v>4187</v>
      </c>
      <c r="O853">
        <v>77.900000000000006</v>
      </c>
      <c r="P853" t="s">
        <v>7033</v>
      </c>
    </row>
    <row r="854" spans="1:16" x14ac:dyDescent="0.3">
      <c r="A854" t="s">
        <v>5888</v>
      </c>
      <c r="B854">
        <v>2022</v>
      </c>
      <c r="C854" t="s">
        <v>188</v>
      </c>
      <c r="D854" t="s">
        <v>5889</v>
      </c>
      <c r="E854" t="s">
        <v>5890</v>
      </c>
      <c r="F854" t="s">
        <v>43</v>
      </c>
      <c r="G854">
        <v>84200</v>
      </c>
      <c r="H854" t="s">
        <v>4180</v>
      </c>
      <c r="I854">
        <v>17100000</v>
      </c>
      <c r="J854" t="s">
        <v>5868</v>
      </c>
      <c r="K854">
        <v>16400000</v>
      </c>
      <c r="L854">
        <v>17900000</v>
      </c>
      <c r="M854" t="s">
        <v>4175</v>
      </c>
      <c r="N854" t="s">
        <v>4290</v>
      </c>
      <c r="O854">
        <v>76</v>
      </c>
      <c r="P854" t="s">
        <v>6992</v>
      </c>
    </row>
    <row r="855" spans="1:16" x14ac:dyDescent="0.3">
      <c r="A855" t="s">
        <v>77</v>
      </c>
      <c r="B855">
        <v>2022</v>
      </c>
      <c r="C855" t="s">
        <v>62</v>
      </c>
      <c r="D855" t="s">
        <v>4207</v>
      </c>
      <c r="E855" t="s">
        <v>8432</v>
      </c>
      <c r="F855" t="s">
        <v>43</v>
      </c>
      <c r="G855">
        <v>38000</v>
      </c>
      <c r="H855" t="s">
        <v>4180</v>
      </c>
      <c r="I855">
        <v>17000000</v>
      </c>
      <c r="J855" t="s">
        <v>5868</v>
      </c>
      <c r="K855">
        <v>16400000</v>
      </c>
      <c r="L855">
        <v>17700000</v>
      </c>
      <c r="M855">
        <v>21</v>
      </c>
      <c r="N855" t="s">
        <v>4272</v>
      </c>
      <c r="O855">
        <v>74.599999999999994</v>
      </c>
      <c r="P855" t="s">
        <v>8433</v>
      </c>
    </row>
    <row r="856" spans="1:16" x14ac:dyDescent="0.3">
      <c r="A856" t="s">
        <v>5875</v>
      </c>
      <c r="B856">
        <v>2022</v>
      </c>
      <c r="C856" t="s">
        <v>36</v>
      </c>
      <c r="D856" t="s">
        <v>4427</v>
      </c>
      <c r="E856" t="s">
        <v>4507</v>
      </c>
      <c r="F856" t="s">
        <v>143</v>
      </c>
      <c r="G856">
        <v>54000</v>
      </c>
      <c r="H856" t="s">
        <v>4180</v>
      </c>
      <c r="I856">
        <v>7280000</v>
      </c>
      <c r="J856" t="s">
        <v>5868</v>
      </c>
      <c r="K856">
        <v>7010000</v>
      </c>
      <c r="L856">
        <v>7550000</v>
      </c>
      <c r="M856">
        <v>51</v>
      </c>
      <c r="N856" t="s">
        <v>4439</v>
      </c>
      <c r="O856">
        <v>81</v>
      </c>
      <c r="P856" t="s">
        <v>6980</v>
      </c>
    </row>
    <row r="857" spans="1:16" x14ac:dyDescent="0.3">
      <c r="A857" t="s">
        <v>285</v>
      </c>
      <c r="B857">
        <v>2022</v>
      </c>
      <c r="C857" t="s">
        <v>188</v>
      </c>
      <c r="D857" t="s">
        <v>5706</v>
      </c>
      <c r="E857" t="s">
        <v>5707</v>
      </c>
      <c r="F857" t="s">
        <v>43</v>
      </c>
      <c r="G857">
        <v>28000</v>
      </c>
      <c r="H857" t="s">
        <v>4180</v>
      </c>
      <c r="I857">
        <v>21800000</v>
      </c>
      <c r="J857" t="s">
        <v>5868</v>
      </c>
      <c r="K857">
        <v>21000000</v>
      </c>
      <c r="L857">
        <v>22600000</v>
      </c>
      <c r="M857">
        <v>7</v>
      </c>
      <c r="N857" t="s">
        <v>4325</v>
      </c>
      <c r="O857">
        <v>81.5</v>
      </c>
      <c r="P857" t="s">
        <v>8438</v>
      </c>
    </row>
    <row r="858" spans="1:16" x14ac:dyDescent="0.3">
      <c r="A858" t="s">
        <v>5887</v>
      </c>
      <c r="B858">
        <v>2022</v>
      </c>
      <c r="C858" t="s">
        <v>62</v>
      </c>
      <c r="D858" t="s">
        <v>4292</v>
      </c>
      <c r="E858" t="s">
        <v>4760</v>
      </c>
      <c r="F858" t="s">
        <v>43</v>
      </c>
      <c r="G858">
        <v>60000</v>
      </c>
      <c r="H858" t="s">
        <v>4180</v>
      </c>
      <c r="I858">
        <v>15200000</v>
      </c>
      <c r="J858" t="s">
        <v>5868</v>
      </c>
      <c r="K858">
        <v>14400000</v>
      </c>
      <c r="L858">
        <v>16100000</v>
      </c>
      <c r="M858">
        <v>8</v>
      </c>
      <c r="N858" t="s">
        <v>4248</v>
      </c>
      <c r="O858">
        <v>60.1</v>
      </c>
      <c r="P858" t="s">
        <v>6991</v>
      </c>
    </row>
    <row r="859" spans="1:16" x14ac:dyDescent="0.3">
      <c r="A859" t="s">
        <v>117</v>
      </c>
      <c r="B859">
        <v>2023</v>
      </c>
      <c r="C859" t="s">
        <v>62</v>
      </c>
      <c r="D859" t="s">
        <v>4207</v>
      </c>
      <c r="E859" t="s">
        <v>4259</v>
      </c>
      <c r="F859" t="s">
        <v>43</v>
      </c>
      <c r="G859">
        <v>45360</v>
      </c>
      <c r="H859" t="s">
        <v>4180</v>
      </c>
      <c r="I859">
        <v>14400000</v>
      </c>
      <c r="J859" t="s">
        <v>5868</v>
      </c>
      <c r="K859">
        <v>13800000</v>
      </c>
      <c r="L859">
        <v>15000000</v>
      </c>
      <c r="M859">
        <v>13</v>
      </c>
      <c r="N859" t="s">
        <v>4192</v>
      </c>
      <c r="O859">
        <v>66.3</v>
      </c>
      <c r="P859" t="s">
        <v>8442</v>
      </c>
    </row>
    <row r="860" spans="1:16" x14ac:dyDescent="0.3">
      <c r="A860" t="s">
        <v>5922</v>
      </c>
      <c r="B860">
        <v>2023</v>
      </c>
      <c r="C860" t="s">
        <v>188</v>
      </c>
      <c r="D860" t="s">
        <v>5889</v>
      </c>
      <c r="E860" t="s">
        <v>5923</v>
      </c>
      <c r="F860" t="s">
        <v>161</v>
      </c>
      <c r="G860">
        <v>71100</v>
      </c>
      <c r="H860" t="s">
        <v>4173</v>
      </c>
      <c r="I860">
        <v>17200000</v>
      </c>
      <c r="J860" t="s">
        <v>5868</v>
      </c>
      <c r="K860">
        <v>16600000</v>
      </c>
      <c r="L860">
        <v>17900000</v>
      </c>
      <c r="M860">
        <v>14</v>
      </c>
      <c r="N860" t="s">
        <v>4280</v>
      </c>
      <c r="O860">
        <v>90.6</v>
      </c>
      <c r="P860" t="s">
        <v>7022</v>
      </c>
    </row>
    <row r="861" spans="1:16" x14ac:dyDescent="0.3">
      <c r="A861" t="s">
        <v>315</v>
      </c>
      <c r="B861">
        <v>2023</v>
      </c>
      <c r="C861" t="s">
        <v>62</v>
      </c>
      <c r="D861" t="s">
        <v>4434</v>
      </c>
      <c r="E861" t="s">
        <v>4435</v>
      </c>
      <c r="F861" t="s">
        <v>43</v>
      </c>
      <c r="G861">
        <v>66999</v>
      </c>
      <c r="H861" t="s">
        <v>4180</v>
      </c>
      <c r="I861">
        <v>20400000</v>
      </c>
      <c r="J861" t="s">
        <v>5868</v>
      </c>
      <c r="K861">
        <v>19600000</v>
      </c>
      <c r="L861">
        <v>21100000</v>
      </c>
      <c r="M861">
        <v>7</v>
      </c>
      <c r="N861" t="s">
        <v>4260</v>
      </c>
      <c r="O861">
        <v>71.099999999999994</v>
      </c>
      <c r="P861" t="s">
        <v>8448</v>
      </c>
    </row>
    <row r="862" spans="1:16" x14ac:dyDescent="0.3">
      <c r="A862" t="s">
        <v>297</v>
      </c>
      <c r="B862">
        <v>2023</v>
      </c>
      <c r="C862" t="s">
        <v>137</v>
      </c>
      <c r="D862" t="s">
        <v>4336</v>
      </c>
      <c r="E862" t="s">
        <v>4337</v>
      </c>
      <c r="F862" t="s">
        <v>43</v>
      </c>
      <c r="G862">
        <v>45000</v>
      </c>
      <c r="H862" t="s">
        <v>4180</v>
      </c>
      <c r="I862">
        <v>17600000</v>
      </c>
      <c r="J862" t="s">
        <v>5868</v>
      </c>
      <c r="K862">
        <v>17000000</v>
      </c>
      <c r="L862">
        <v>18200000</v>
      </c>
      <c r="M862">
        <v>11</v>
      </c>
      <c r="N862" t="s">
        <v>4245</v>
      </c>
      <c r="O862">
        <v>73.400000000000006</v>
      </c>
      <c r="P862" t="s">
        <v>8452</v>
      </c>
    </row>
    <row r="863" spans="1:16" x14ac:dyDescent="0.3">
      <c r="A863" t="s">
        <v>5915</v>
      </c>
      <c r="B863">
        <v>2023</v>
      </c>
      <c r="C863" t="s">
        <v>4184</v>
      </c>
      <c r="D863" t="s">
        <v>4365</v>
      </c>
      <c r="E863" t="s">
        <v>5916</v>
      </c>
      <c r="F863" t="s">
        <v>43</v>
      </c>
      <c r="G863">
        <v>21300000</v>
      </c>
      <c r="H863" t="s">
        <v>4180</v>
      </c>
      <c r="I863">
        <v>8400000</v>
      </c>
      <c r="J863" t="s">
        <v>5868</v>
      </c>
      <c r="K863">
        <v>8100000</v>
      </c>
      <c r="L863">
        <v>8700000</v>
      </c>
      <c r="M863">
        <v>12</v>
      </c>
      <c r="N863" t="s">
        <v>4382</v>
      </c>
      <c r="O863">
        <v>84.1</v>
      </c>
      <c r="P863" t="s">
        <v>7016</v>
      </c>
    </row>
    <row r="864" spans="1:16" x14ac:dyDescent="0.3">
      <c r="A864" t="s">
        <v>53</v>
      </c>
      <c r="B864">
        <v>2023</v>
      </c>
      <c r="C864" t="s">
        <v>4269</v>
      </c>
      <c r="D864" t="s">
        <v>4419</v>
      </c>
      <c r="E864" t="s">
        <v>4420</v>
      </c>
      <c r="F864" t="s">
        <v>143</v>
      </c>
      <c r="G864">
        <v>49906</v>
      </c>
      <c r="H864" t="s">
        <v>4180</v>
      </c>
      <c r="I864">
        <v>16700000</v>
      </c>
      <c r="J864" t="s">
        <v>5868</v>
      </c>
      <c r="K864">
        <v>16100000</v>
      </c>
      <c r="L864">
        <v>17300000</v>
      </c>
      <c r="M864">
        <v>13</v>
      </c>
      <c r="N864" t="s">
        <v>4248</v>
      </c>
      <c r="O864">
        <v>55.7</v>
      </c>
      <c r="P864" t="s">
        <v>8447</v>
      </c>
    </row>
    <row r="865" spans="1:16" x14ac:dyDescent="0.3">
      <c r="A865" t="s">
        <v>5937</v>
      </c>
      <c r="B865">
        <v>2023</v>
      </c>
      <c r="C865" t="s">
        <v>230</v>
      </c>
      <c r="D865" t="s">
        <v>4555</v>
      </c>
      <c r="E865" t="s">
        <v>5241</v>
      </c>
      <c r="F865" t="s">
        <v>4636</v>
      </c>
      <c r="G865">
        <v>54000</v>
      </c>
      <c r="H865" t="s">
        <v>4180</v>
      </c>
      <c r="I865">
        <v>12800000</v>
      </c>
      <c r="J865" t="s">
        <v>5868</v>
      </c>
      <c r="K865">
        <v>12300000</v>
      </c>
      <c r="L865">
        <v>13300000</v>
      </c>
      <c r="M865">
        <v>55</v>
      </c>
      <c r="N865" t="s">
        <v>4248</v>
      </c>
      <c r="O865">
        <v>67.099999999999994</v>
      </c>
      <c r="P865" t="s">
        <v>7036</v>
      </c>
    </row>
    <row r="866" spans="1:16" x14ac:dyDescent="0.3">
      <c r="A866" t="s">
        <v>5908</v>
      </c>
      <c r="B866">
        <v>2023</v>
      </c>
      <c r="C866" t="s">
        <v>182</v>
      </c>
      <c r="D866" t="s">
        <v>5866</v>
      </c>
      <c r="E866" t="s">
        <v>5909</v>
      </c>
      <c r="F866" t="s">
        <v>4172</v>
      </c>
      <c r="G866">
        <v>80100</v>
      </c>
      <c r="H866" t="s">
        <v>4173</v>
      </c>
      <c r="I866">
        <v>17700000</v>
      </c>
      <c r="J866" t="s">
        <v>5868</v>
      </c>
      <c r="K866">
        <v>16800000</v>
      </c>
      <c r="L866">
        <v>18500000</v>
      </c>
      <c r="M866">
        <v>9</v>
      </c>
      <c r="N866" t="s">
        <v>4213</v>
      </c>
      <c r="O866">
        <v>67.599999999999994</v>
      </c>
      <c r="P866" t="s">
        <v>7009</v>
      </c>
    </row>
    <row r="867" spans="1:16" x14ac:dyDescent="0.3">
      <c r="A867" t="s">
        <v>5367</v>
      </c>
      <c r="B867">
        <v>2023</v>
      </c>
      <c r="C867" t="s">
        <v>188</v>
      </c>
      <c r="D867" t="s">
        <v>5913</v>
      </c>
      <c r="E867" t="s">
        <v>5914</v>
      </c>
      <c r="F867" t="s">
        <v>43</v>
      </c>
      <c r="G867">
        <v>69000</v>
      </c>
      <c r="H867" t="s">
        <v>4180</v>
      </c>
      <c r="I867">
        <v>13300000</v>
      </c>
      <c r="J867" t="s">
        <v>5868</v>
      </c>
      <c r="K867">
        <v>12800000</v>
      </c>
      <c r="L867">
        <v>13800000</v>
      </c>
      <c r="M867">
        <v>17</v>
      </c>
      <c r="N867" t="s">
        <v>4257</v>
      </c>
      <c r="O867">
        <v>88.7</v>
      </c>
      <c r="P867" t="s">
        <v>7015</v>
      </c>
    </row>
    <row r="868" spans="1:16" x14ac:dyDescent="0.3">
      <c r="A868" t="s">
        <v>5876</v>
      </c>
      <c r="B868">
        <v>2023</v>
      </c>
      <c r="C868" t="s">
        <v>45</v>
      </c>
      <c r="D868" t="s">
        <v>4935</v>
      </c>
      <c r="E868" t="s">
        <v>5877</v>
      </c>
      <c r="F868" t="s">
        <v>60</v>
      </c>
      <c r="G868">
        <v>53400</v>
      </c>
      <c r="H868" t="s">
        <v>4173</v>
      </c>
      <c r="I868">
        <v>10500000</v>
      </c>
      <c r="J868" t="s">
        <v>5868</v>
      </c>
      <c r="K868">
        <v>10000000</v>
      </c>
      <c r="L868">
        <v>11000000</v>
      </c>
      <c r="M868">
        <v>5</v>
      </c>
      <c r="N868" t="s">
        <v>4219</v>
      </c>
      <c r="O868">
        <v>64.3</v>
      </c>
      <c r="P868" t="s">
        <v>6981</v>
      </c>
    </row>
    <row r="869" spans="1:16" x14ac:dyDescent="0.3">
      <c r="A869" t="s">
        <v>128</v>
      </c>
      <c r="B869">
        <v>2023</v>
      </c>
      <c r="C869" t="s">
        <v>62</v>
      </c>
      <c r="D869" t="s">
        <v>4434</v>
      </c>
      <c r="E869" t="s">
        <v>4346</v>
      </c>
      <c r="F869" t="s">
        <v>143</v>
      </c>
      <c r="G869">
        <v>28800</v>
      </c>
      <c r="H869" t="s">
        <v>4180</v>
      </c>
      <c r="I869">
        <v>22600000</v>
      </c>
      <c r="J869" t="s">
        <v>5868</v>
      </c>
      <c r="K869">
        <v>21800000</v>
      </c>
      <c r="L869">
        <v>23400000</v>
      </c>
      <c r="M869">
        <v>3</v>
      </c>
      <c r="N869" t="s">
        <v>4290</v>
      </c>
      <c r="O869">
        <v>72.099999999999994</v>
      </c>
      <c r="P869" t="s">
        <v>8435</v>
      </c>
    </row>
    <row r="870" spans="1:16" x14ac:dyDescent="0.3">
      <c r="A870" t="s">
        <v>5880</v>
      </c>
      <c r="B870">
        <v>2024</v>
      </c>
      <c r="C870" t="s">
        <v>4896</v>
      </c>
      <c r="D870" t="s">
        <v>4897</v>
      </c>
      <c r="E870" t="s">
        <v>4898</v>
      </c>
      <c r="F870" t="s">
        <v>94</v>
      </c>
      <c r="G870">
        <v>11000</v>
      </c>
      <c r="H870" t="s">
        <v>4180</v>
      </c>
      <c r="I870">
        <v>12600000</v>
      </c>
      <c r="J870" t="s">
        <v>5868</v>
      </c>
      <c r="K870">
        <v>12200000</v>
      </c>
      <c r="L870">
        <v>13000000</v>
      </c>
      <c r="M870">
        <v>2</v>
      </c>
      <c r="N870" t="s">
        <v>4187</v>
      </c>
      <c r="O870">
        <v>90.1</v>
      </c>
      <c r="P870" t="s">
        <v>6984</v>
      </c>
    </row>
    <row r="871" spans="1:16" x14ac:dyDescent="0.3">
      <c r="A871" t="s">
        <v>40</v>
      </c>
      <c r="B871">
        <v>2023</v>
      </c>
      <c r="C871" t="s">
        <v>41</v>
      </c>
      <c r="D871" t="s">
        <v>4464</v>
      </c>
      <c r="E871" t="s">
        <v>4465</v>
      </c>
      <c r="F871" t="s">
        <v>43</v>
      </c>
      <c r="G871">
        <v>38000</v>
      </c>
      <c r="H871" t="s">
        <v>4173</v>
      </c>
      <c r="I871">
        <v>13200000</v>
      </c>
      <c r="J871" t="s">
        <v>5868</v>
      </c>
      <c r="K871">
        <v>12000000</v>
      </c>
      <c r="L871">
        <v>14300000</v>
      </c>
      <c r="M871">
        <v>3</v>
      </c>
      <c r="N871" t="s">
        <v>4425</v>
      </c>
      <c r="O871">
        <v>75</v>
      </c>
      <c r="P871" t="s">
        <v>8428</v>
      </c>
    </row>
    <row r="872" spans="1:16" x14ac:dyDescent="0.3">
      <c r="A872" t="s">
        <v>5928</v>
      </c>
      <c r="B872">
        <v>2023</v>
      </c>
      <c r="C872" t="s">
        <v>4269</v>
      </c>
      <c r="D872" t="s">
        <v>4270</v>
      </c>
      <c r="E872" t="s">
        <v>4271</v>
      </c>
      <c r="F872" t="s">
        <v>43</v>
      </c>
      <c r="G872">
        <v>40000</v>
      </c>
      <c r="H872" t="s">
        <v>4180</v>
      </c>
      <c r="I872">
        <v>13700000</v>
      </c>
      <c r="J872" t="s">
        <v>5868</v>
      </c>
      <c r="K872">
        <v>13100000</v>
      </c>
      <c r="L872">
        <v>14200000</v>
      </c>
      <c r="M872">
        <v>13</v>
      </c>
      <c r="N872" t="s">
        <v>4187</v>
      </c>
      <c r="O872">
        <v>59.6</v>
      </c>
      <c r="P872" t="s">
        <v>7027</v>
      </c>
    </row>
    <row r="873" spans="1:16" x14ac:dyDescent="0.3">
      <c r="A873" t="s">
        <v>5379</v>
      </c>
      <c r="B873">
        <v>2023</v>
      </c>
      <c r="C873" t="s">
        <v>92</v>
      </c>
      <c r="D873" t="s">
        <v>4753</v>
      </c>
      <c r="E873" t="s">
        <v>4754</v>
      </c>
      <c r="F873" t="s">
        <v>43</v>
      </c>
      <c r="G873">
        <v>41800</v>
      </c>
      <c r="H873" t="s">
        <v>4180</v>
      </c>
      <c r="I873">
        <v>10800000</v>
      </c>
      <c r="J873" t="s">
        <v>5868</v>
      </c>
      <c r="K873">
        <v>10400000</v>
      </c>
      <c r="L873">
        <v>11200000</v>
      </c>
      <c r="M873">
        <v>19</v>
      </c>
      <c r="N873" t="s">
        <v>4583</v>
      </c>
      <c r="O873">
        <v>82.7</v>
      </c>
      <c r="P873" t="s">
        <v>7002</v>
      </c>
    </row>
    <row r="874" spans="1:16" x14ac:dyDescent="0.3">
      <c r="A874" t="s">
        <v>5911</v>
      </c>
      <c r="B874">
        <v>2023</v>
      </c>
      <c r="C874" t="s">
        <v>36</v>
      </c>
      <c r="D874" t="s">
        <v>4372</v>
      </c>
      <c r="E874" t="s">
        <v>4373</v>
      </c>
      <c r="F874" t="s">
        <v>143</v>
      </c>
      <c r="G874">
        <v>42500</v>
      </c>
      <c r="H874" t="s">
        <v>4180</v>
      </c>
      <c r="I874">
        <v>12400000</v>
      </c>
      <c r="J874" t="s">
        <v>5868</v>
      </c>
      <c r="K874">
        <v>12000000</v>
      </c>
      <c r="L874">
        <v>12900000</v>
      </c>
      <c r="M874">
        <v>35</v>
      </c>
      <c r="N874" t="s">
        <v>4187</v>
      </c>
      <c r="O874">
        <v>67.7</v>
      </c>
      <c r="P874" t="s">
        <v>7013</v>
      </c>
    </row>
    <row r="875" spans="1:16" x14ac:dyDescent="0.3">
      <c r="A875" t="s">
        <v>5886</v>
      </c>
      <c r="B875">
        <v>2023</v>
      </c>
      <c r="C875" t="s">
        <v>62</v>
      </c>
      <c r="D875" t="s">
        <v>4434</v>
      </c>
      <c r="E875" t="s">
        <v>5734</v>
      </c>
      <c r="F875" t="s">
        <v>43</v>
      </c>
      <c r="G875">
        <v>58000</v>
      </c>
      <c r="H875" t="s">
        <v>4180</v>
      </c>
      <c r="I875">
        <v>22500000</v>
      </c>
      <c r="J875" t="s">
        <v>5868</v>
      </c>
      <c r="K875">
        <v>21700000</v>
      </c>
      <c r="L875">
        <v>23400000</v>
      </c>
      <c r="M875">
        <v>7</v>
      </c>
      <c r="N875" t="s">
        <v>4388</v>
      </c>
      <c r="O875">
        <v>70.900000000000006</v>
      </c>
      <c r="P875" t="s">
        <v>6990</v>
      </c>
    </row>
    <row r="876" spans="1:16" x14ac:dyDescent="0.3">
      <c r="A876" t="s">
        <v>5925</v>
      </c>
      <c r="B876">
        <v>2023</v>
      </c>
      <c r="C876" t="s">
        <v>92</v>
      </c>
      <c r="D876" t="s">
        <v>4634</v>
      </c>
      <c r="E876" t="s">
        <v>5926</v>
      </c>
      <c r="F876" t="s">
        <v>173</v>
      </c>
      <c r="G876">
        <v>43000</v>
      </c>
      <c r="H876" t="s">
        <v>4180</v>
      </c>
      <c r="I876">
        <v>15700000</v>
      </c>
      <c r="J876" t="s">
        <v>5868</v>
      </c>
      <c r="K876">
        <v>15100000</v>
      </c>
      <c r="L876">
        <v>16200000</v>
      </c>
      <c r="M876">
        <v>9</v>
      </c>
      <c r="N876" t="s">
        <v>4275</v>
      </c>
      <c r="O876">
        <v>76.3</v>
      </c>
      <c r="P876" t="s">
        <v>7024</v>
      </c>
    </row>
    <row r="877" spans="1:16" x14ac:dyDescent="0.3">
      <c r="A877" t="s">
        <v>5303</v>
      </c>
      <c r="B877">
        <v>2023</v>
      </c>
      <c r="C877" t="s">
        <v>62</v>
      </c>
      <c r="D877" t="s">
        <v>4232</v>
      </c>
      <c r="E877" t="s">
        <v>5839</v>
      </c>
      <c r="F877" t="s">
        <v>143</v>
      </c>
      <c r="G877">
        <v>13200</v>
      </c>
      <c r="H877" t="s">
        <v>4180</v>
      </c>
      <c r="I877">
        <v>15300000</v>
      </c>
      <c r="J877" t="s">
        <v>5868</v>
      </c>
      <c r="K877">
        <v>14300000</v>
      </c>
      <c r="L877">
        <v>16300000</v>
      </c>
      <c r="M877">
        <v>6</v>
      </c>
      <c r="N877" t="s">
        <v>4248</v>
      </c>
      <c r="O877">
        <v>72.7</v>
      </c>
      <c r="P877" t="s">
        <v>7038</v>
      </c>
    </row>
    <row r="878" spans="1:16" x14ac:dyDescent="0.3">
      <c r="A878" t="s">
        <v>234</v>
      </c>
      <c r="B878">
        <v>2023</v>
      </c>
      <c r="C878" t="s">
        <v>137</v>
      </c>
      <c r="D878" t="s">
        <v>4336</v>
      </c>
      <c r="E878" t="s">
        <v>4337</v>
      </c>
      <c r="F878" t="s">
        <v>143</v>
      </c>
      <c r="G878">
        <v>45836</v>
      </c>
      <c r="H878" t="s">
        <v>4180</v>
      </c>
      <c r="I878">
        <v>17600000</v>
      </c>
      <c r="J878" t="s">
        <v>5868</v>
      </c>
      <c r="K878">
        <v>16900000</v>
      </c>
      <c r="L878">
        <v>18200000</v>
      </c>
      <c r="M878">
        <v>11</v>
      </c>
      <c r="N878" t="s">
        <v>4245</v>
      </c>
      <c r="O878">
        <v>73.400000000000006</v>
      </c>
      <c r="P878" t="s">
        <v>8431</v>
      </c>
    </row>
    <row r="879" spans="1:16" x14ac:dyDescent="0.3">
      <c r="A879" t="s">
        <v>828</v>
      </c>
      <c r="B879">
        <v>2023</v>
      </c>
      <c r="C879" t="s">
        <v>62</v>
      </c>
      <c r="D879" t="s">
        <v>4446</v>
      </c>
      <c r="E879" t="s">
        <v>4459</v>
      </c>
      <c r="F879" t="s">
        <v>94</v>
      </c>
      <c r="G879">
        <v>54500</v>
      </c>
      <c r="H879" t="s">
        <v>4180</v>
      </c>
      <c r="I879">
        <v>11800000</v>
      </c>
      <c r="J879" t="s">
        <v>5868</v>
      </c>
      <c r="K879">
        <v>11300000</v>
      </c>
      <c r="L879">
        <v>12200000</v>
      </c>
      <c r="M879">
        <v>31</v>
      </c>
      <c r="N879" t="s">
        <v>4263</v>
      </c>
      <c r="O879">
        <v>66.2</v>
      </c>
      <c r="P879" t="s">
        <v>7025</v>
      </c>
    </row>
    <row r="880" spans="1:16" x14ac:dyDescent="0.3">
      <c r="A880" t="s">
        <v>5879</v>
      </c>
      <c r="B880">
        <v>2024</v>
      </c>
      <c r="C880" t="s">
        <v>62</v>
      </c>
      <c r="D880" t="s">
        <v>4434</v>
      </c>
      <c r="E880" t="s">
        <v>4346</v>
      </c>
      <c r="F880" t="s">
        <v>43</v>
      </c>
      <c r="G880">
        <v>29130</v>
      </c>
      <c r="H880" t="s">
        <v>4180</v>
      </c>
      <c r="I880">
        <v>24000000</v>
      </c>
      <c r="J880" t="s">
        <v>5868</v>
      </c>
      <c r="K880">
        <v>23200000</v>
      </c>
      <c r="L880">
        <v>24900000</v>
      </c>
      <c r="M880">
        <v>5</v>
      </c>
      <c r="N880" t="s">
        <v>4226</v>
      </c>
      <c r="O880">
        <v>74.2</v>
      </c>
      <c r="P880" t="s">
        <v>6983</v>
      </c>
    </row>
    <row r="881" spans="1:16" x14ac:dyDescent="0.3">
      <c r="A881" t="s">
        <v>337</v>
      </c>
      <c r="B881">
        <v>2024</v>
      </c>
      <c r="C881" t="s">
        <v>62</v>
      </c>
      <c r="D881">
        <v>3008</v>
      </c>
      <c r="E881" t="s">
        <v>4259</v>
      </c>
      <c r="F881" t="s">
        <v>143</v>
      </c>
      <c r="G881">
        <v>53000</v>
      </c>
      <c r="H881" t="s">
        <v>4180</v>
      </c>
      <c r="I881">
        <v>15600000</v>
      </c>
      <c r="J881" t="s">
        <v>5868</v>
      </c>
      <c r="K881">
        <v>15000000</v>
      </c>
      <c r="L881">
        <v>16200000</v>
      </c>
      <c r="M881">
        <v>28</v>
      </c>
      <c r="N881" t="s">
        <v>4260</v>
      </c>
      <c r="O881">
        <v>68.599999999999994</v>
      </c>
      <c r="P881" t="s">
        <v>8427</v>
      </c>
    </row>
    <row r="882" spans="1:16" x14ac:dyDescent="0.3">
      <c r="A882" t="s">
        <v>79</v>
      </c>
      <c r="B882">
        <v>2024</v>
      </c>
      <c r="C882" t="s">
        <v>62</v>
      </c>
      <c r="D882">
        <v>3008</v>
      </c>
      <c r="E882" t="s">
        <v>4259</v>
      </c>
      <c r="F882" t="s">
        <v>43</v>
      </c>
      <c r="G882">
        <v>17500</v>
      </c>
      <c r="H882" t="s">
        <v>4173</v>
      </c>
      <c r="I882">
        <v>16400000</v>
      </c>
      <c r="J882" t="s">
        <v>5868</v>
      </c>
      <c r="K882">
        <v>15800000</v>
      </c>
      <c r="L882">
        <v>17000000</v>
      </c>
      <c r="M882">
        <v>28</v>
      </c>
      <c r="N882" t="s">
        <v>4260</v>
      </c>
      <c r="O882">
        <v>72.099999999999994</v>
      </c>
      <c r="P882" t="s">
        <v>8434</v>
      </c>
    </row>
    <row r="883" spans="1:16" x14ac:dyDescent="0.3">
      <c r="A883" t="s">
        <v>300</v>
      </c>
      <c r="B883">
        <v>2024</v>
      </c>
      <c r="C883" t="s">
        <v>24</v>
      </c>
      <c r="D883" t="s">
        <v>4658</v>
      </c>
      <c r="E883" t="s">
        <v>4659</v>
      </c>
      <c r="F883" t="s">
        <v>43</v>
      </c>
      <c r="G883">
        <v>5000</v>
      </c>
      <c r="H883" t="s">
        <v>4180</v>
      </c>
      <c r="I883">
        <v>26100000</v>
      </c>
      <c r="J883" t="s">
        <v>5868</v>
      </c>
      <c r="K883">
        <v>25200000</v>
      </c>
      <c r="L883">
        <v>27100000</v>
      </c>
      <c r="M883">
        <v>6</v>
      </c>
      <c r="N883" t="s">
        <v>4347</v>
      </c>
      <c r="O883">
        <v>78.2</v>
      </c>
      <c r="P883" t="s">
        <v>8425</v>
      </c>
    </row>
    <row r="884" spans="1:16" x14ac:dyDescent="0.3">
      <c r="A884" t="s">
        <v>321</v>
      </c>
      <c r="B884">
        <v>2024</v>
      </c>
      <c r="C884" t="s">
        <v>24</v>
      </c>
      <c r="D884" t="s">
        <v>4405</v>
      </c>
      <c r="E884" t="s">
        <v>5699</v>
      </c>
      <c r="F884" t="s">
        <v>94</v>
      </c>
      <c r="G884">
        <v>44000</v>
      </c>
      <c r="H884" t="s">
        <v>4180</v>
      </c>
      <c r="I884">
        <v>45100000</v>
      </c>
      <c r="J884" t="s">
        <v>5868</v>
      </c>
      <c r="K884">
        <v>43400000</v>
      </c>
      <c r="L884">
        <v>46800000</v>
      </c>
      <c r="M884">
        <v>16</v>
      </c>
      <c r="N884" t="s">
        <v>4473</v>
      </c>
      <c r="O884">
        <v>79.599999999999994</v>
      </c>
      <c r="P884" t="s">
        <v>8436</v>
      </c>
    </row>
    <row r="885" spans="1:16" x14ac:dyDescent="0.3">
      <c r="A885" t="s">
        <v>136</v>
      </c>
      <c r="B885">
        <v>2024</v>
      </c>
      <c r="C885" t="s">
        <v>137</v>
      </c>
      <c r="D885" t="s">
        <v>4336</v>
      </c>
      <c r="E885" t="s">
        <v>4833</v>
      </c>
      <c r="F885" t="s">
        <v>46</v>
      </c>
      <c r="G885">
        <v>7000</v>
      </c>
      <c r="H885" t="s">
        <v>4173</v>
      </c>
      <c r="I885">
        <v>21900000</v>
      </c>
      <c r="J885" t="s">
        <v>5868</v>
      </c>
      <c r="K885">
        <v>21100000</v>
      </c>
      <c r="L885">
        <v>22600000</v>
      </c>
      <c r="M885">
        <v>10</v>
      </c>
      <c r="N885" t="s">
        <v>4257</v>
      </c>
      <c r="O885">
        <v>80.5</v>
      </c>
      <c r="P885" t="s">
        <v>8426</v>
      </c>
    </row>
    <row r="886" spans="1:16" x14ac:dyDescent="0.3">
      <c r="A886" t="s">
        <v>299</v>
      </c>
      <c r="B886">
        <v>2024</v>
      </c>
      <c r="C886" t="s">
        <v>24</v>
      </c>
      <c r="D886" t="s">
        <v>4405</v>
      </c>
      <c r="E886" t="s">
        <v>4406</v>
      </c>
      <c r="F886" t="s">
        <v>43</v>
      </c>
      <c r="G886">
        <v>54774</v>
      </c>
      <c r="H886" t="s">
        <v>4180</v>
      </c>
      <c r="I886">
        <v>35800000</v>
      </c>
      <c r="J886" t="s">
        <v>5868</v>
      </c>
      <c r="K886">
        <v>34400000</v>
      </c>
      <c r="L886">
        <v>37200000</v>
      </c>
      <c r="M886">
        <v>26</v>
      </c>
      <c r="N886" t="s">
        <v>4965</v>
      </c>
      <c r="O886">
        <v>72.3</v>
      </c>
      <c r="P886" t="s">
        <v>8430</v>
      </c>
    </row>
    <row r="887" spans="1:16" x14ac:dyDescent="0.3">
      <c r="A887" t="s">
        <v>5891</v>
      </c>
      <c r="B887">
        <v>2024</v>
      </c>
      <c r="C887" t="s">
        <v>3991</v>
      </c>
      <c r="D887" t="s">
        <v>4630</v>
      </c>
      <c r="E887" t="s">
        <v>5027</v>
      </c>
      <c r="F887" t="s">
        <v>143</v>
      </c>
      <c r="G887">
        <v>43000</v>
      </c>
      <c r="H887" t="s">
        <v>4180</v>
      </c>
      <c r="I887">
        <v>11700000</v>
      </c>
      <c r="J887" t="s">
        <v>5868</v>
      </c>
      <c r="K887">
        <v>11300000</v>
      </c>
      <c r="L887">
        <v>12200000</v>
      </c>
      <c r="M887">
        <v>6</v>
      </c>
      <c r="N887" t="s">
        <v>4181</v>
      </c>
      <c r="O887">
        <v>84.2</v>
      </c>
      <c r="P887" t="s">
        <v>6993</v>
      </c>
    </row>
    <row r="888" spans="1:16" x14ac:dyDescent="0.3">
      <c r="A888" t="s">
        <v>5322</v>
      </c>
      <c r="B888">
        <v>2024</v>
      </c>
      <c r="C888" t="s">
        <v>194</v>
      </c>
      <c r="D888" t="s">
        <v>4480</v>
      </c>
      <c r="E888" t="s">
        <v>4481</v>
      </c>
      <c r="F888" t="s">
        <v>143</v>
      </c>
      <c r="G888">
        <v>40000</v>
      </c>
      <c r="H888" t="s">
        <v>4180</v>
      </c>
      <c r="I888">
        <v>28900000</v>
      </c>
      <c r="J888" t="s">
        <v>5868</v>
      </c>
      <c r="K888">
        <v>27900000</v>
      </c>
      <c r="L888">
        <v>30000000</v>
      </c>
      <c r="M888">
        <v>9</v>
      </c>
      <c r="N888" t="s">
        <v>4226</v>
      </c>
      <c r="O888">
        <v>78.400000000000006</v>
      </c>
      <c r="P888" t="s">
        <v>8423</v>
      </c>
    </row>
    <row r="889" spans="1:16" x14ac:dyDescent="0.3">
      <c r="A889" t="s">
        <v>314</v>
      </c>
      <c r="B889">
        <v>2024</v>
      </c>
      <c r="C889" t="s">
        <v>137</v>
      </c>
      <c r="D889" t="s">
        <v>4336</v>
      </c>
      <c r="E889" t="s">
        <v>4833</v>
      </c>
      <c r="F889" t="s">
        <v>143</v>
      </c>
      <c r="G889">
        <v>14000</v>
      </c>
      <c r="H889" t="s">
        <v>4180</v>
      </c>
      <c r="I889">
        <v>21800000</v>
      </c>
      <c r="J889" t="s">
        <v>5868</v>
      </c>
      <c r="K889">
        <v>21100000</v>
      </c>
      <c r="L889">
        <v>22600000</v>
      </c>
      <c r="M889">
        <v>10</v>
      </c>
      <c r="N889" t="s">
        <v>4257</v>
      </c>
      <c r="O889">
        <v>80.2</v>
      </c>
      <c r="P889" t="s">
        <v>8429</v>
      </c>
    </row>
    <row r="890" spans="1:16" x14ac:dyDescent="0.3">
      <c r="A890" t="s">
        <v>5927</v>
      </c>
      <c r="B890">
        <v>2024</v>
      </c>
      <c r="C890" t="s">
        <v>62</v>
      </c>
      <c r="D890">
        <v>3008</v>
      </c>
      <c r="E890" t="s">
        <v>4435</v>
      </c>
      <c r="F890" t="s">
        <v>143</v>
      </c>
      <c r="G890">
        <v>29150</v>
      </c>
      <c r="H890" t="s">
        <v>4173</v>
      </c>
      <c r="I890">
        <v>19400000</v>
      </c>
      <c r="J890" t="s">
        <v>5868</v>
      </c>
      <c r="K890">
        <v>18700000</v>
      </c>
      <c r="L890">
        <v>20100000</v>
      </c>
      <c r="M890">
        <v>38</v>
      </c>
      <c r="N890" t="s">
        <v>4272</v>
      </c>
      <c r="O890">
        <v>68.5</v>
      </c>
      <c r="P890" t="s">
        <v>7026</v>
      </c>
    </row>
    <row r="891" spans="1:16" x14ac:dyDescent="0.3">
      <c r="A891" t="s">
        <v>6264</v>
      </c>
      <c r="B891">
        <v>2024</v>
      </c>
      <c r="C891" t="s">
        <v>24</v>
      </c>
      <c r="D891" t="s">
        <v>4405</v>
      </c>
      <c r="E891" t="s">
        <v>4406</v>
      </c>
      <c r="F891" t="s">
        <v>143</v>
      </c>
      <c r="G891">
        <v>33800</v>
      </c>
      <c r="H891" t="s">
        <v>4180</v>
      </c>
      <c r="I891">
        <v>37500000</v>
      </c>
      <c r="J891" t="s">
        <v>5868</v>
      </c>
      <c r="K891">
        <v>36100000</v>
      </c>
      <c r="L891">
        <v>38900000</v>
      </c>
      <c r="M891">
        <v>26</v>
      </c>
      <c r="N891" t="s">
        <v>4965</v>
      </c>
      <c r="O891">
        <v>75.8</v>
      </c>
      <c r="P891" t="s">
        <v>8424</v>
      </c>
    </row>
    <row r="892" spans="1:16" x14ac:dyDescent="0.3">
      <c r="A892" t="s">
        <v>5938</v>
      </c>
      <c r="B892">
        <v>2024</v>
      </c>
      <c r="C892" t="s">
        <v>4184</v>
      </c>
      <c r="D892" t="s">
        <v>5939</v>
      </c>
      <c r="E892" t="s">
        <v>5940</v>
      </c>
      <c r="F892" t="s">
        <v>143</v>
      </c>
      <c r="G892">
        <v>83800</v>
      </c>
      <c r="H892" t="s">
        <v>4173</v>
      </c>
      <c r="I892">
        <v>16000000</v>
      </c>
      <c r="J892" t="s">
        <v>5868</v>
      </c>
      <c r="K892">
        <v>14600000</v>
      </c>
      <c r="L892">
        <v>17300000</v>
      </c>
      <c r="M892" t="s">
        <v>4175</v>
      </c>
      <c r="N892" t="s">
        <v>4342</v>
      </c>
      <c r="O892">
        <v>80</v>
      </c>
      <c r="P892" t="s">
        <v>7039</v>
      </c>
    </row>
    <row r="893" spans="1:16" x14ac:dyDescent="0.3">
      <c r="A893" t="s">
        <v>214</v>
      </c>
      <c r="B893">
        <v>2024</v>
      </c>
      <c r="C893" t="s">
        <v>24</v>
      </c>
      <c r="D893" t="s">
        <v>4405</v>
      </c>
      <c r="E893" t="s">
        <v>4406</v>
      </c>
      <c r="F893" t="s">
        <v>143</v>
      </c>
      <c r="G893">
        <v>69690</v>
      </c>
      <c r="H893" t="s">
        <v>4180</v>
      </c>
      <c r="I893">
        <v>35600000</v>
      </c>
      <c r="J893" t="s">
        <v>5868</v>
      </c>
      <c r="K893">
        <v>34200000</v>
      </c>
      <c r="L893">
        <v>37000000</v>
      </c>
      <c r="M893">
        <v>26</v>
      </c>
      <c r="N893" t="s">
        <v>4965</v>
      </c>
      <c r="O893">
        <v>71.900000000000006</v>
      </c>
      <c r="P893" t="s">
        <v>8441</v>
      </c>
    </row>
    <row r="894" spans="1:16" x14ac:dyDescent="0.3">
      <c r="A894" t="s">
        <v>5897</v>
      </c>
      <c r="B894">
        <v>2024</v>
      </c>
      <c r="C894" t="s">
        <v>4896</v>
      </c>
      <c r="D894" t="s">
        <v>5898</v>
      </c>
      <c r="E894" t="s">
        <v>5899</v>
      </c>
      <c r="F894" t="s">
        <v>43</v>
      </c>
      <c r="G894">
        <v>49700</v>
      </c>
      <c r="H894" t="s">
        <v>4180</v>
      </c>
      <c r="I894">
        <v>13000000</v>
      </c>
      <c r="J894" t="s">
        <v>5868</v>
      </c>
      <c r="K894">
        <v>12500000</v>
      </c>
      <c r="L894">
        <v>13400000</v>
      </c>
      <c r="M894">
        <v>22</v>
      </c>
      <c r="N894" t="s">
        <v>4263</v>
      </c>
      <c r="O894">
        <v>78.7</v>
      </c>
      <c r="P894" t="s">
        <v>6997</v>
      </c>
    </row>
    <row r="895" spans="1:16" x14ac:dyDescent="0.3">
      <c r="A895" t="s">
        <v>5912</v>
      </c>
      <c r="B895">
        <v>2024</v>
      </c>
      <c r="C895" t="s">
        <v>137</v>
      </c>
      <c r="D895" t="s">
        <v>5109</v>
      </c>
      <c r="E895" t="s">
        <v>4203</v>
      </c>
      <c r="F895" t="s">
        <v>60</v>
      </c>
      <c r="G895">
        <v>37600</v>
      </c>
      <c r="H895" t="s">
        <v>4173</v>
      </c>
      <c r="I895">
        <v>25100000</v>
      </c>
      <c r="J895" t="s">
        <v>5868</v>
      </c>
      <c r="K895">
        <v>24200000</v>
      </c>
      <c r="L895">
        <v>26000000</v>
      </c>
      <c r="M895">
        <v>5</v>
      </c>
      <c r="N895" t="s">
        <v>4200</v>
      </c>
      <c r="O895">
        <v>77.099999999999994</v>
      </c>
      <c r="P895" t="s">
        <v>7014</v>
      </c>
    </row>
    <row r="896" spans="1:16" x14ac:dyDescent="0.3">
      <c r="A896" t="s">
        <v>249</v>
      </c>
      <c r="B896">
        <v>2025</v>
      </c>
      <c r="C896" t="s">
        <v>250</v>
      </c>
      <c r="D896" t="s">
        <v>5683</v>
      </c>
      <c r="E896" t="s">
        <v>5684</v>
      </c>
      <c r="F896" t="s">
        <v>4172</v>
      </c>
      <c r="G896">
        <v>19678</v>
      </c>
      <c r="H896" t="s">
        <v>4180</v>
      </c>
      <c r="I896">
        <v>40100000</v>
      </c>
      <c r="J896" t="s">
        <v>5868</v>
      </c>
      <c r="K896">
        <v>38600000</v>
      </c>
      <c r="L896">
        <v>41600000</v>
      </c>
      <c r="M896">
        <v>6</v>
      </c>
      <c r="N896" t="s">
        <v>8119</v>
      </c>
      <c r="O896">
        <v>83.6</v>
      </c>
      <c r="P896" t="s">
        <v>8445</v>
      </c>
    </row>
    <row r="897" spans="1:16" x14ac:dyDescent="0.3">
      <c r="A897" t="s">
        <v>69</v>
      </c>
      <c r="B897">
        <v>2025</v>
      </c>
      <c r="C897" t="s">
        <v>62</v>
      </c>
      <c r="D897" t="s">
        <v>4250</v>
      </c>
      <c r="E897" t="s">
        <v>4279</v>
      </c>
      <c r="F897" t="s">
        <v>143</v>
      </c>
      <c r="G897">
        <v>5800</v>
      </c>
      <c r="H897" t="s">
        <v>4180</v>
      </c>
      <c r="I897">
        <v>26300000</v>
      </c>
      <c r="J897" t="s">
        <v>5868</v>
      </c>
      <c r="K897">
        <v>25400000</v>
      </c>
      <c r="L897">
        <v>27200000</v>
      </c>
      <c r="M897" t="s">
        <v>4175</v>
      </c>
      <c r="N897" t="s">
        <v>4388</v>
      </c>
      <c r="O897">
        <v>80.5</v>
      </c>
      <c r="P897" t="s">
        <v>8444</v>
      </c>
    </row>
    <row r="898" spans="1:16" x14ac:dyDescent="0.3">
      <c r="A898" t="s">
        <v>153</v>
      </c>
      <c r="B898">
        <v>2025</v>
      </c>
      <c r="C898" t="s">
        <v>154</v>
      </c>
      <c r="D898" t="s">
        <v>5688</v>
      </c>
      <c r="E898" t="s">
        <v>5689</v>
      </c>
      <c r="F898" t="s">
        <v>4172</v>
      </c>
      <c r="G898">
        <v>7500</v>
      </c>
      <c r="H898" t="s">
        <v>4180</v>
      </c>
      <c r="I898">
        <v>25600000</v>
      </c>
      <c r="J898" t="s">
        <v>5868</v>
      </c>
      <c r="K898">
        <v>24800000</v>
      </c>
      <c r="L898">
        <v>26500000</v>
      </c>
      <c r="M898">
        <v>2</v>
      </c>
      <c r="N898" t="s">
        <v>4260</v>
      </c>
      <c r="O898">
        <v>89.3</v>
      </c>
      <c r="P898" t="s">
        <v>8439</v>
      </c>
    </row>
    <row r="899" spans="1:16" x14ac:dyDescent="0.3">
      <c r="A899" t="s">
        <v>394</v>
      </c>
      <c r="B899">
        <v>2025</v>
      </c>
      <c r="C899" t="s">
        <v>163</v>
      </c>
      <c r="D899">
        <v>7</v>
      </c>
      <c r="E899" t="s">
        <v>4277</v>
      </c>
      <c r="F899" t="s">
        <v>4172</v>
      </c>
      <c r="G899">
        <v>8500</v>
      </c>
      <c r="H899" t="s">
        <v>4180</v>
      </c>
      <c r="I899">
        <v>17700000</v>
      </c>
      <c r="J899" t="s">
        <v>5868</v>
      </c>
      <c r="K899">
        <v>17100000</v>
      </c>
      <c r="L899">
        <v>18300000</v>
      </c>
      <c r="M899">
        <v>3</v>
      </c>
      <c r="N899" t="s">
        <v>4290</v>
      </c>
      <c r="O899">
        <v>90</v>
      </c>
      <c r="P899" t="s">
        <v>6986</v>
      </c>
    </row>
    <row r="900" spans="1:16" x14ac:dyDescent="0.3">
      <c r="A900" t="s">
        <v>5904</v>
      </c>
      <c r="B900">
        <v>2025</v>
      </c>
      <c r="C900" t="s">
        <v>108</v>
      </c>
      <c r="D900" t="s">
        <v>5905</v>
      </c>
      <c r="E900" t="s">
        <v>5906</v>
      </c>
      <c r="F900" t="s">
        <v>4172</v>
      </c>
      <c r="G900">
        <v>3100</v>
      </c>
      <c r="H900" t="s">
        <v>4173</v>
      </c>
      <c r="I900">
        <v>13800000</v>
      </c>
      <c r="J900" t="s">
        <v>5868</v>
      </c>
      <c r="K900">
        <v>13300000</v>
      </c>
      <c r="L900">
        <v>14300000</v>
      </c>
      <c r="M900">
        <v>7</v>
      </c>
      <c r="N900" t="s">
        <v>4425</v>
      </c>
      <c r="O900">
        <v>75.5</v>
      </c>
      <c r="P900" t="s">
        <v>7004</v>
      </c>
    </row>
    <row r="901" spans="1:16" x14ac:dyDescent="0.3">
      <c r="A901" t="s">
        <v>5904</v>
      </c>
      <c r="B901">
        <v>2025</v>
      </c>
      <c r="C901" t="s">
        <v>108</v>
      </c>
      <c r="D901" t="s">
        <v>5905</v>
      </c>
      <c r="E901" t="s">
        <v>5906</v>
      </c>
      <c r="F901" t="s">
        <v>4172</v>
      </c>
      <c r="G901">
        <v>3100</v>
      </c>
      <c r="H901" t="s">
        <v>4173</v>
      </c>
      <c r="I901">
        <v>13800000</v>
      </c>
      <c r="J901" t="s">
        <v>5868</v>
      </c>
      <c r="K901">
        <v>13300000</v>
      </c>
      <c r="L901">
        <v>14300000</v>
      </c>
      <c r="M901">
        <v>7</v>
      </c>
      <c r="N901" t="s">
        <v>4425</v>
      </c>
      <c r="O901">
        <v>75.5</v>
      </c>
      <c r="P901" t="s">
        <v>7005</v>
      </c>
    </row>
    <row r="902" spans="1:16" x14ac:dyDescent="0.3">
      <c r="A902" t="s">
        <v>5885</v>
      </c>
      <c r="B902">
        <v>2025</v>
      </c>
      <c r="C902" t="s">
        <v>4184</v>
      </c>
      <c r="D902" t="s">
        <v>4303</v>
      </c>
      <c r="E902" t="s">
        <v>4731</v>
      </c>
      <c r="F902" t="s">
        <v>4172</v>
      </c>
      <c r="G902">
        <v>13100</v>
      </c>
      <c r="H902" t="s">
        <v>4180</v>
      </c>
      <c r="I902">
        <v>23100000</v>
      </c>
      <c r="J902" t="s">
        <v>5868</v>
      </c>
      <c r="K902">
        <v>22300000</v>
      </c>
      <c r="L902">
        <v>24000000</v>
      </c>
      <c r="M902" t="s">
        <v>4175</v>
      </c>
      <c r="N902" t="s">
        <v>4290</v>
      </c>
      <c r="O902">
        <v>91.3</v>
      </c>
      <c r="P902" t="s">
        <v>6989</v>
      </c>
    </row>
    <row r="903" spans="1:16" x14ac:dyDescent="0.3">
      <c r="A903" t="s">
        <v>5910</v>
      </c>
      <c r="B903">
        <v>2025</v>
      </c>
      <c r="C903" t="s">
        <v>137</v>
      </c>
      <c r="D903" t="s">
        <v>4202</v>
      </c>
      <c r="E903" t="s">
        <v>5110</v>
      </c>
      <c r="F903" t="s">
        <v>4172</v>
      </c>
      <c r="G903">
        <v>9000</v>
      </c>
      <c r="H903" t="s">
        <v>4180</v>
      </c>
      <c r="I903">
        <v>23900000</v>
      </c>
      <c r="J903" t="s">
        <v>5868</v>
      </c>
      <c r="K903">
        <v>22600000</v>
      </c>
      <c r="L903">
        <v>25200000</v>
      </c>
      <c r="M903">
        <v>15</v>
      </c>
      <c r="N903" t="s">
        <v>4388</v>
      </c>
      <c r="O903">
        <v>89.2</v>
      </c>
      <c r="P903" t="s">
        <v>7012</v>
      </c>
    </row>
    <row r="904" spans="1:16" x14ac:dyDescent="0.3">
      <c r="A904" t="s">
        <v>5903</v>
      </c>
      <c r="B904">
        <v>2025</v>
      </c>
      <c r="C904" t="s">
        <v>201</v>
      </c>
      <c r="D904" t="s">
        <v>4669</v>
      </c>
      <c r="E904" t="s">
        <v>4670</v>
      </c>
      <c r="F904" t="s">
        <v>4172</v>
      </c>
      <c r="G904">
        <v>10000</v>
      </c>
      <c r="H904" t="s">
        <v>4180</v>
      </c>
      <c r="I904">
        <v>13500000</v>
      </c>
      <c r="J904" t="s">
        <v>5868</v>
      </c>
      <c r="K904">
        <v>13100000</v>
      </c>
      <c r="L904">
        <v>14000000</v>
      </c>
      <c r="M904">
        <v>3</v>
      </c>
      <c r="N904" t="s">
        <v>4275</v>
      </c>
      <c r="O904">
        <v>95</v>
      </c>
      <c r="P904" t="s">
        <v>7003</v>
      </c>
    </row>
    <row r="905" spans="1:16" x14ac:dyDescent="0.3">
      <c r="A905" t="s">
        <v>256</v>
      </c>
      <c r="B905">
        <v>2025</v>
      </c>
      <c r="C905" t="s">
        <v>62</v>
      </c>
      <c r="D905" t="s">
        <v>4390</v>
      </c>
      <c r="E905" t="s">
        <v>4682</v>
      </c>
      <c r="F905" t="s">
        <v>4172</v>
      </c>
      <c r="G905">
        <v>4687</v>
      </c>
      <c r="H905" t="s">
        <v>4180</v>
      </c>
      <c r="I905">
        <v>22300000</v>
      </c>
      <c r="J905" t="s">
        <v>5868</v>
      </c>
      <c r="K905">
        <v>21500000</v>
      </c>
      <c r="L905">
        <v>23000000</v>
      </c>
      <c r="M905">
        <v>16</v>
      </c>
      <c r="N905" t="s">
        <v>4272</v>
      </c>
      <c r="O905">
        <v>80.599999999999994</v>
      </c>
      <c r="P905" t="s">
        <v>8443</v>
      </c>
    </row>
    <row r="906" spans="1:16" x14ac:dyDescent="0.3">
      <c r="A906" t="s">
        <v>5917</v>
      </c>
      <c r="B906">
        <v>2025</v>
      </c>
      <c r="C906" t="s">
        <v>131</v>
      </c>
      <c r="D906" t="s">
        <v>4239</v>
      </c>
      <c r="E906" t="s">
        <v>4240</v>
      </c>
      <c r="F906" t="s">
        <v>4172</v>
      </c>
      <c r="G906">
        <v>1400</v>
      </c>
      <c r="H906" t="s">
        <v>4180</v>
      </c>
      <c r="I906">
        <v>21200000</v>
      </c>
      <c r="J906" t="s">
        <v>5868</v>
      </c>
      <c r="K906">
        <v>20500000</v>
      </c>
      <c r="L906">
        <v>22000000</v>
      </c>
      <c r="M906">
        <v>7</v>
      </c>
      <c r="N906" t="s">
        <v>4213</v>
      </c>
      <c r="O906">
        <v>92.2</v>
      </c>
      <c r="P906" t="s">
        <v>7017</v>
      </c>
    </row>
    <row r="907" spans="1:16" x14ac:dyDescent="0.3">
      <c r="A907" t="s">
        <v>5920</v>
      </c>
      <c r="B907">
        <v>2025</v>
      </c>
      <c r="C907" t="s">
        <v>24</v>
      </c>
      <c r="D907" t="s">
        <v>4999</v>
      </c>
      <c r="E907" t="s">
        <v>5122</v>
      </c>
      <c r="F907" t="s">
        <v>4172</v>
      </c>
      <c r="G907">
        <v>29700</v>
      </c>
      <c r="H907" t="s">
        <v>4180</v>
      </c>
      <c r="I907">
        <v>24400000</v>
      </c>
      <c r="J907" t="s">
        <v>5868</v>
      </c>
      <c r="K907">
        <v>23500000</v>
      </c>
      <c r="L907">
        <v>25300000</v>
      </c>
      <c r="M907" t="s">
        <v>4175</v>
      </c>
      <c r="N907" t="s">
        <v>4290</v>
      </c>
      <c r="O907">
        <v>90.4</v>
      </c>
      <c r="P907" t="s">
        <v>7020</v>
      </c>
    </row>
    <row r="908" spans="1:16" x14ac:dyDescent="0.3">
      <c r="A908" t="s">
        <v>48</v>
      </c>
      <c r="B908">
        <v>2025</v>
      </c>
      <c r="C908" t="s">
        <v>50</v>
      </c>
      <c r="D908" t="s">
        <v>5701</v>
      </c>
      <c r="E908" t="s">
        <v>5702</v>
      </c>
      <c r="F908" t="s">
        <v>4172</v>
      </c>
      <c r="G908">
        <v>300</v>
      </c>
      <c r="H908" t="s">
        <v>4180</v>
      </c>
      <c r="I908">
        <v>7430000</v>
      </c>
      <c r="J908" t="s">
        <v>5868</v>
      </c>
      <c r="K908">
        <v>7170000</v>
      </c>
      <c r="L908">
        <v>7690000</v>
      </c>
      <c r="M908" t="s">
        <v>4175</v>
      </c>
      <c r="N908" t="s">
        <v>4275</v>
      </c>
      <c r="O908">
        <v>90.6</v>
      </c>
      <c r="P908" t="s">
        <v>8440</v>
      </c>
    </row>
    <row r="909" spans="1:16" x14ac:dyDescent="0.3">
      <c r="A909" t="s">
        <v>5346</v>
      </c>
      <c r="B909">
        <v>2025</v>
      </c>
      <c r="C909" t="s">
        <v>24</v>
      </c>
      <c r="D909" t="s">
        <v>4405</v>
      </c>
      <c r="E909" t="s">
        <v>5060</v>
      </c>
      <c r="F909" t="s">
        <v>4172</v>
      </c>
      <c r="G909">
        <v>28700</v>
      </c>
      <c r="H909" t="s">
        <v>4180</v>
      </c>
      <c r="I909">
        <v>31000000</v>
      </c>
      <c r="J909" t="s">
        <v>5868</v>
      </c>
      <c r="K909">
        <v>29900000</v>
      </c>
      <c r="L909">
        <v>32200000</v>
      </c>
      <c r="M909">
        <v>21</v>
      </c>
      <c r="N909" t="s">
        <v>4700</v>
      </c>
      <c r="O909">
        <v>75.900000000000006</v>
      </c>
      <c r="P909" t="s">
        <v>7001</v>
      </c>
    </row>
    <row r="910" spans="1:16" x14ac:dyDescent="0.3">
      <c r="A910" t="s">
        <v>5377</v>
      </c>
      <c r="B910">
        <v>2026</v>
      </c>
      <c r="C910" t="s">
        <v>45</v>
      </c>
      <c r="D910" t="s">
        <v>4886</v>
      </c>
      <c r="E910" t="s">
        <v>5902</v>
      </c>
      <c r="F910" t="s">
        <v>4172</v>
      </c>
      <c r="G910">
        <v>2600</v>
      </c>
      <c r="H910" t="s">
        <v>4180</v>
      </c>
      <c r="I910">
        <v>18900000</v>
      </c>
      <c r="J910" t="s">
        <v>5868</v>
      </c>
      <c r="K910">
        <v>18200000</v>
      </c>
      <c r="L910">
        <v>19600000</v>
      </c>
      <c r="M910" t="s">
        <v>4175</v>
      </c>
      <c r="N910" t="s">
        <v>4473</v>
      </c>
      <c r="O910">
        <v>81.5</v>
      </c>
      <c r="P910" t="s">
        <v>7000</v>
      </c>
    </row>
    <row r="911" spans="1:16" x14ac:dyDescent="0.3">
      <c r="A911" t="s">
        <v>5919</v>
      </c>
      <c r="B911">
        <v>2026</v>
      </c>
      <c r="C911" t="s">
        <v>62</v>
      </c>
      <c r="D911" t="s">
        <v>4390</v>
      </c>
      <c r="E911" t="s">
        <v>4682</v>
      </c>
      <c r="F911" t="s">
        <v>4172</v>
      </c>
      <c r="G911">
        <v>3500</v>
      </c>
      <c r="H911" t="s">
        <v>4180</v>
      </c>
      <c r="I911">
        <v>24300000</v>
      </c>
      <c r="J911" t="s">
        <v>5868</v>
      </c>
      <c r="K911">
        <v>23200000</v>
      </c>
      <c r="L911">
        <v>25400000</v>
      </c>
      <c r="M911" t="s">
        <v>4175</v>
      </c>
      <c r="N911" t="s">
        <v>4263</v>
      </c>
      <c r="O911">
        <v>92.5</v>
      </c>
      <c r="P911" t="s">
        <v>7019</v>
      </c>
    </row>
    <row r="912" spans="1:16" x14ac:dyDescent="0.3">
      <c r="A912" t="s">
        <v>5971</v>
      </c>
      <c r="B912">
        <v>2016</v>
      </c>
      <c r="C912" t="s">
        <v>5326</v>
      </c>
      <c r="D912" t="s">
        <v>5972</v>
      </c>
      <c r="E912" t="s">
        <v>5973</v>
      </c>
      <c r="F912" t="s">
        <v>94</v>
      </c>
      <c r="G912">
        <v>118000</v>
      </c>
      <c r="H912" t="s">
        <v>4180</v>
      </c>
      <c r="I912">
        <v>4510000</v>
      </c>
      <c r="J912" t="s">
        <v>5942</v>
      </c>
      <c r="K912">
        <v>4220000</v>
      </c>
      <c r="L912">
        <v>4810000</v>
      </c>
      <c r="M912">
        <v>6</v>
      </c>
      <c r="N912" t="s">
        <v>4583</v>
      </c>
      <c r="O912">
        <v>71.7</v>
      </c>
      <c r="P912" t="s">
        <v>7063</v>
      </c>
    </row>
    <row r="913" spans="1:16" x14ac:dyDescent="0.3">
      <c r="A913" t="s">
        <v>5979</v>
      </c>
      <c r="B913">
        <v>2017</v>
      </c>
      <c r="C913" t="s">
        <v>4184</v>
      </c>
      <c r="D913" t="s">
        <v>5980</v>
      </c>
      <c r="E913" t="s">
        <v>5981</v>
      </c>
      <c r="F913" t="s">
        <v>161</v>
      </c>
      <c r="G913">
        <v>40000</v>
      </c>
      <c r="H913" t="s">
        <v>4180</v>
      </c>
      <c r="I913">
        <v>7170000</v>
      </c>
      <c r="J913" t="s">
        <v>5942</v>
      </c>
      <c r="K913">
        <v>6650000</v>
      </c>
      <c r="L913">
        <v>7690000</v>
      </c>
      <c r="M913" t="s">
        <v>4175</v>
      </c>
      <c r="N913" t="s">
        <v>4200</v>
      </c>
      <c r="O913">
        <v>70.400000000000006</v>
      </c>
      <c r="P913" t="s">
        <v>7071</v>
      </c>
    </row>
    <row r="914" spans="1:16" x14ac:dyDescent="0.3">
      <c r="A914" t="s">
        <v>5373</v>
      </c>
      <c r="B914">
        <v>2018</v>
      </c>
      <c r="C914" t="s">
        <v>24</v>
      </c>
      <c r="D914" t="s">
        <v>4572</v>
      </c>
      <c r="E914" t="s">
        <v>5945</v>
      </c>
      <c r="F914" t="s">
        <v>60</v>
      </c>
      <c r="G914">
        <v>72600</v>
      </c>
      <c r="H914" t="s">
        <v>4180</v>
      </c>
      <c r="I914">
        <v>14500000</v>
      </c>
      <c r="J914" t="s">
        <v>5942</v>
      </c>
      <c r="K914">
        <v>13700000</v>
      </c>
      <c r="L914">
        <v>15400000</v>
      </c>
      <c r="M914">
        <v>18</v>
      </c>
      <c r="N914" t="s">
        <v>4200</v>
      </c>
      <c r="O914">
        <v>80.099999999999994</v>
      </c>
      <c r="P914" t="s">
        <v>7043</v>
      </c>
    </row>
    <row r="915" spans="1:16" x14ac:dyDescent="0.3">
      <c r="A915" t="s">
        <v>103</v>
      </c>
      <c r="B915">
        <v>2019</v>
      </c>
      <c r="C915" t="s">
        <v>36</v>
      </c>
      <c r="D915" t="s">
        <v>4427</v>
      </c>
      <c r="E915" t="s">
        <v>4428</v>
      </c>
      <c r="F915" t="s">
        <v>173</v>
      </c>
      <c r="G915">
        <v>67000</v>
      </c>
      <c r="H915" t="s">
        <v>4173</v>
      </c>
      <c r="I915">
        <v>7140000</v>
      </c>
      <c r="J915" t="s">
        <v>5942</v>
      </c>
      <c r="K915">
        <v>6900000</v>
      </c>
      <c r="L915">
        <v>7390000</v>
      </c>
      <c r="M915">
        <v>6</v>
      </c>
      <c r="N915" t="s">
        <v>4425</v>
      </c>
      <c r="O915">
        <v>91.7</v>
      </c>
      <c r="P915" t="s">
        <v>8459</v>
      </c>
    </row>
    <row r="916" spans="1:16" x14ac:dyDescent="0.3">
      <c r="A916" t="s">
        <v>5969</v>
      </c>
      <c r="B916">
        <v>2019</v>
      </c>
      <c r="C916" t="s">
        <v>4184</v>
      </c>
      <c r="D916" t="s">
        <v>4377</v>
      </c>
      <c r="E916" t="s">
        <v>4378</v>
      </c>
      <c r="F916" t="s">
        <v>143</v>
      </c>
      <c r="G916">
        <v>122000</v>
      </c>
      <c r="H916" t="s">
        <v>4180</v>
      </c>
      <c r="I916">
        <v>16900000</v>
      </c>
      <c r="J916" t="s">
        <v>5942</v>
      </c>
      <c r="K916">
        <v>16300000</v>
      </c>
      <c r="L916">
        <v>17600000</v>
      </c>
      <c r="M916">
        <v>6</v>
      </c>
      <c r="N916" t="s">
        <v>4257</v>
      </c>
      <c r="O916">
        <v>77.2</v>
      </c>
      <c r="P916" t="s">
        <v>7060</v>
      </c>
    </row>
    <row r="917" spans="1:16" x14ac:dyDescent="0.3">
      <c r="A917" t="s">
        <v>4172</v>
      </c>
      <c r="B917">
        <v>2020</v>
      </c>
      <c r="C917" t="s">
        <v>250</v>
      </c>
      <c r="D917">
        <v>3</v>
      </c>
      <c r="E917" t="s">
        <v>7066</v>
      </c>
      <c r="F917" t="s">
        <v>4172</v>
      </c>
      <c r="G917">
        <v>34000</v>
      </c>
      <c r="H917" t="s">
        <v>4180</v>
      </c>
      <c r="I917">
        <v>14300000</v>
      </c>
      <c r="J917" t="s">
        <v>5942</v>
      </c>
      <c r="K917">
        <v>13500000</v>
      </c>
      <c r="L917">
        <v>15100000</v>
      </c>
      <c r="M917">
        <v>9</v>
      </c>
      <c r="N917" t="s">
        <v>4257</v>
      </c>
      <c r="O917">
        <v>95</v>
      </c>
      <c r="P917" t="s">
        <v>7067</v>
      </c>
    </row>
    <row r="918" spans="1:16" x14ac:dyDescent="0.3">
      <c r="A918" t="s">
        <v>5310</v>
      </c>
      <c r="B918">
        <v>2021</v>
      </c>
      <c r="C918" t="s">
        <v>4031</v>
      </c>
      <c r="D918" t="s">
        <v>5970</v>
      </c>
      <c r="E918" t="s">
        <v>5808</v>
      </c>
      <c r="F918" t="s">
        <v>43</v>
      </c>
      <c r="G918">
        <v>47000</v>
      </c>
      <c r="H918" t="s">
        <v>4180</v>
      </c>
      <c r="I918">
        <v>11200000</v>
      </c>
      <c r="J918" t="s">
        <v>5942</v>
      </c>
      <c r="K918">
        <v>10600000</v>
      </c>
      <c r="L918">
        <v>11700000</v>
      </c>
      <c r="M918">
        <v>4</v>
      </c>
      <c r="N918" t="s">
        <v>4219</v>
      </c>
      <c r="O918">
        <v>86.9</v>
      </c>
      <c r="P918" t="s">
        <v>7062</v>
      </c>
    </row>
    <row r="919" spans="1:16" x14ac:dyDescent="0.3">
      <c r="A919" t="s">
        <v>5457</v>
      </c>
      <c r="B919">
        <v>2021</v>
      </c>
      <c r="C919" t="s">
        <v>4184</v>
      </c>
      <c r="D919" t="s">
        <v>4303</v>
      </c>
      <c r="E919" t="s">
        <v>5978</v>
      </c>
      <c r="F919" t="s">
        <v>43</v>
      </c>
      <c r="G919">
        <v>120000</v>
      </c>
      <c r="H919" t="s">
        <v>4180</v>
      </c>
      <c r="I919">
        <v>13400000</v>
      </c>
      <c r="J919" t="s">
        <v>5942</v>
      </c>
      <c r="K919">
        <v>12900000</v>
      </c>
      <c r="L919">
        <v>13900000</v>
      </c>
      <c r="M919">
        <v>33</v>
      </c>
      <c r="N919" t="s">
        <v>4192</v>
      </c>
      <c r="O919">
        <v>85.4</v>
      </c>
      <c r="P919" t="s">
        <v>7069</v>
      </c>
    </row>
    <row r="920" spans="1:16" x14ac:dyDescent="0.3">
      <c r="A920" t="s">
        <v>5951</v>
      </c>
      <c r="B920">
        <v>2021</v>
      </c>
      <c r="C920" t="s">
        <v>4641</v>
      </c>
      <c r="D920" t="s">
        <v>5952</v>
      </c>
      <c r="E920" t="s">
        <v>5953</v>
      </c>
      <c r="F920" t="s">
        <v>143</v>
      </c>
      <c r="G920">
        <v>71200</v>
      </c>
      <c r="H920" t="s">
        <v>4173</v>
      </c>
      <c r="I920">
        <v>7000000</v>
      </c>
      <c r="J920" t="s">
        <v>5942</v>
      </c>
      <c r="K920">
        <v>6580000</v>
      </c>
      <c r="L920">
        <v>7430000</v>
      </c>
      <c r="M920">
        <v>10</v>
      </c>
      <c r="N920" t="s">
        <v>4219</v>
      </c>
      <c r="O920">
        <v>95</v>
      </c>
      <c r="P920" t="s">
        <v>7048</v>
      </c>
    </row>
    <row r="921" spans="1:16" x14ac:dyDescent="0.3">
      <c r="A921" t="s">
        <v>5943</v>
      </c>
      <c r="B921">
        <v>2021</v>
      </c>
      <c r="C921" t="s">
        <v>4184</v>
      </c>
      <c r="D921" t="s">
        <v>4486</v>
      </c>
      <c r="E921" t="s">
        <v>5944</v>
      </c>
      <c r="F921" t="s">
        <v>161</v>
      </c>
      <c r="G921">
        <v>63300</v>
      </c>
      <c r="H921" t="s">
        <v>4180</v>
      </c>
      <c r="I921">
        <v>10200000</v>
      </c>
      <c r="J921" t="s">
        <v>5942</v>
      </c>
      <c r="K921">
        <v>9400000</v>
      </c>
      <c r="L921">
        <v>11000000</v>
      </c>
      <c r="M921">
        <v>10</v>
      </c>
      <c r="N921" t="s">
        <v>4245</v>
      </c>
      <c r="O921">
        <v>88.8</v>
      </c>
      <c r="P921" t="s">
        <v>7041</v>
      </c>
    </row>
    <row r="922" spans="1:16" x14ac:dyDescent="0.3">
      <c r="A922" t="s">
        <v>5976</v>
      </c>
      <c r="B922">
        <v>2021</v>
      </c>
      <c r="C922" t="s">
        <v>89</v>
      </c>
      <c r="D922" t="s">
        <v>5207</v>
      </c>
      <c r="E922" t="s">
        <v>5977</v>
      </c>
      <c r="F922" t="s">
        <v>43</v>
      </c>
      <c r="G922">
        <v>91200</v>
      </c>
      <c r="H922" t="s">
        <v>4180</v>
      </c>
      <c r="I922">
        <v>7710000</v>
      </c>
      <c r="J922" t="s">
        <v>5942</v>
      </c>
      <c r="K922">
        <v>7420000</v>
      </c>
      <c r="L922">
        <v>7990000</v>
      </c>
      <c r="M922">
        <v>4</v>
      </c>
      <c r="N922" t="s">
        <v>4245</v>
      </c>
      <c r="O922">
        <v>64.8</v>
      </c>
      <c r="P922" t="s">
        <v>7068</v>
      </c>
    </row>
    <row r="923" spans="1:16" x14ac:dyDescent="0.3">
      <c r="A923" t="s">
        <v>5946</v>
      </c>
      <c r="B923">
        <v>2022</v>
      </c>
      <c r="C923" t="s">
        <v>188</v>
      </c>
      <c r="D923" t="s">
        <v>5762</v>
      </c>
      <c r="E923" t="s">
        <v>5947</v>
      </c>
      <c r="F923" t="s">
        <v>94</v>
      </c>
      <c r="G923">
        <v>74500</v>
      </c>
      <c r="H923" t="s">
        <v>4180</v>
      </c>
      <c r="I923">
        <v>9400000</v>
      </c>
      <c r="J923" t="s">
        <v>5942</v>
      </c>
      <c r="K923">
        <v>9100000</v>
      </c>
      <c r="L923">
        <v>9800000</v>
      </c>
      <c r="M923">
        <v>3</v>
      </c>
      <c r="N923" t="s">
        <v>4219</v>
      </c>
      <c r="O923">
        <v>68.2</v>
      </c>
      <c r="P923" t="s">
        <v>7044</v>
      </c>
    </row>
    <row r="924" spans="1:16" x14ac:dyDescent="0.3">
      <c r="A924" t="s">
        <v>5958</v>
      </c>
      <c r="B924">
        <v>2022</v>
      </c>
      <c r="C924" t="s">
        <v>3991</v>
      </c>
      <c r="D924" t="s">
        <v>5959</v>
      </c>
      <c r="E924" t="s">
        <v>4619</v>
      </c>
      <c r="F924" t="s">
        <v>43</v>
      </c>
      <c r="G924">
        <v>65600</v>
      </c>
      <c r="H924" t="s">
        <v>4180</v>
      </c>
      <c r="I924">
        <v>7770000</v>
      </c>
      <c r="J924" t="s">
        <v>5942</v>
      </c>
      <c r="K924">
        <v>7400000</v>
      </c>
      <c r="L924">
        <v>8100000</v>
      </c>
      <c r="M924">
        <v>8</v>
      </c>
      <c r="N924" t="s">
        <v>4508</v>
      </c>
      <c r="O924">
        <v>57.6</v>
      </c>
      <c r="P924" t="s">
        <v>7052</v>
      </c>
    </row>
    <row r="925" spans="1:16" x14ac:dyDescent="0.3">
      <c r="A925" t="s">
        <v>5974</v>
      </c>
      <c r="B925">
        <v>2022</v>
      </c>
      <c r="C925" t="s">
        <v>188</v>
      </c>
      <c r="D925" t="s">
        <v>4614</v>
      </c>
      <c r="E925" t="s">
        <v>5975</v>
      </c>
      <c r="F925" t="s">
        <v>60</v>
      </c>
      <c r="G925">
        <v>40200</v>
      </c>
      <c r="H925" t="s">
        <v>4180</v>
      </c>
      <c r="I925">
        <v>8500000</v>
      </c>
      <c r="J925" t="s">
        <v>5942</v>
      </c>
      <c r="K925">
        <v>8200000</v>
      </c>
      <c r="L925">
        <v>8800000</v>
      </c>
      <c r="M925">
        <v>5</v>
      </c>
      <c r="N925" t="s">
        <v>4649</v>
      </c>
      <c r="O925">
        <v>81</v>
      </c>
      <c r="P925" t="s">
        <v>7064</v>
      </c>
    </row>
    <row r="926" spans="1:16" x14ac:dyDescent="0.3">
      <c r="A926" t="s">
        <v>5960</v>
      </c>
      <c r="B926">
        <v>2022</v>
      </c>
      <c r="C926" t="s">
        <v>188</v>
      </c>
      <c r="D926" t="s">
        <v>5101</v>
      </c>
      <c r="E926" t="s">
        <v>5961</v>
      </c>
      <c r="F926" t="s">
        <v>43</v>
      </c>
      <c r="G926">
        <v>39000</v>
      </c>
      <c r="H926" t="s">
        <v>4180</v>
      </c>
      <c r="I926">
        <v>15100000</v>
      </c>
      <c r="J926" t="s">
        <v>5942</v>
      </c>
      <c r="K926">
        <v>14300000</v>
      </c>
      <c r="L926">
        <v>15800000</v>
      </c>
      <c r="M926">
        <v>3</v>
      </c>
      <c r="N926" t="s">
        <v>4192</v>
      </c>
      <c r="O926">
        <v>76.7</v>
      </c>
      <c r="P926" t="s">
        <v>7053</v>
      </c>
    </row>
    <row r="927" spans="1:16" x14ac:dyDescent="0.3">
      <c r="A927" t="s">
        <v>5948</v>
      </c>
      <c r="B927">
        <v>2023</v>
      </c>
      <c r="C927" t="s">
        <v>4184</v>
      </c>
      <c r="D927" t="s">
        <v>4303</v>
      </c>
      <c r="E927" t="s">
        <v>4731</v>
      </c>
      <c r="F927" t="s">
        <v>143</v>
      </c>
      <c r="G927">
        <v>40000</v>
      </c>
      <c r="H927" t="s">
        <v>4173</v>
      </c>
      <c r="I927">
        <v>20100000</v>
      </c>
      <c r="J927" t="s">
        <v>5942</v>
      </c>
      <c r="K927">
        <v>19400000</v>
      </c>
      <c r="L927">
        <v>20800000</v>
      </c>
      <c r="M927">
        <v>31</v>
      </c>
      <c r="N927" t="s">
        <v>4257</v>
      </c>
      <c r="O927">
        <v>81.5</v>
      </c>
      <c r="P927" t="s">
        <v>7045</v>
      </c>
    </row>
    <row r="928" spans="1:16" x14ac:dyDescent="0.3">
      <c r="A928" t="s">
        <v>5371</v>
      </c>
      <c r="B928">
        <v>2023</v>
      </c>
      <c r="C928" t="s">
        <v>62</v>
      </c>
      <c r="D928" t="s">
        <v>4207</v>
      </c>
      <c r="E928" t="s">
        <v>5665</v>
      </c>
      <c r="F928" t="s">
        <v>43</v>
      </c>
      <c r="G928">
        <v>44600</v>
      </c>
      <c r="H928" t="s">
        <v>4180</v>
      </c>
      <c r="I928">
        <v>21000000</v>
      </c>
      <c r="J928" t="s">
        <v>5942</v>
      </c>
      <c r="K928">
        <v>20300000</v>
      </c>
      <c r="L928">
        <v>21800000</v>
      </c>
      <c r="M928">
        <v>12</v>
      </c>
      <c r="N928" t="s">
        <v>4272</v>
      </c>
      <c r="O928">
        <v>69.400000000000006</v>
      </c>
      <c r="P928" t="s">
        <v>7061</v>
      </c>
    </row>
    <row r="929" spans="1:16" x14ac:dyDescent="0.3">
      <c r="A929" t="s">
        <v>5371</v>
      </c>
      <c r="B929">
        <v>2023</v>
      </c>
      <c r="C929" t="s">
        <v>62</v>
      </c>
      <c r="D929" t="s">
        <v>4207</v>
      </c>
      <c r="E929" t="s">
        <v>5665</v>
      </c>
      <c r="F929" t="s">
        <v>43</v>
      </c>
      <c r="G929">
        <v>44650</v>
      </c>
      <c r="H929" t="s">
        <v>4180</v>
      </c>
      <c r="I929">
        <v>21000000</v>
      </c>
      <c r="J929" t="s">
        <v>5942</v>
      </c>
      <c r="K929">
        <v>20300000</v>
      </c>
      <c r="L929">
        <v>21800000</v>
      </c>
      <c r="M929">
        <v>12</v>
      </c>
      <c r="N929" t="s">
        <v>4272</v>
      </c>
      <c r="O929">
        <v>69.400000000000006</v>
      </c>
      <c r="P929" t="s">
        <v>7054</v>
      </c>
    </row>
    <row r="930" spans="1:16" x14ac:dyDescent="0.3">
      <c r="A930" t="s">
        <v>290</v>
      </c>
      <c r="B930">
        <v>2023</v>
      </c>
      <c r="C930" t="s">
        <v>62</v>
      </c>
      <c r="D930" t="s">
        <v>4207</v>
      </c>
      <c r="E930" t="s">
        <v>4387</v>
      </c>
      <c r="F930" t="s">
        <v>60</v>
      </c>
      <c r="G930">
        <v>25000</v>
      </c>
      <c r="H930" t="s">
        <v>4180</v>
      </c>
      <c r="I930">
        <v>18200000</v>
      </c>
      <c r="J930" t="s">
        <v>5942</v>
      </c>
      <c r="K930">
        <v>17600000</v>
      </c>
      <c r="L930">
        <v>18900000</v>
      </c>
      <c r="M930">
        <v>24</v>
      </c>
      <c r="N930" t="s">
        <v>4260</v>
      </c>
      <c r="O930">
        <v>71.7</v>
      </c>
      <c r="P930" t="s">
        <v>8453</v>
      </c>
    </row>
    <row r="931" spans="1:16" x14ac:dyDescent="0.3">
      <c r="A931" t="s">
        <v>4136</v>
      </c>
      <c r="B931">
        <v>2023</v>
      </c>
      <c r="C931" t="s">
        <v>36</v>
      </c>
      <c r="D931" t="s">
        <v>4178</v>
      </c>
      <c r="E931" t="s">
        <v>4179</v>
      </c>
      <c r="F931" t="s">
        <v>143</v>
      </c>
      <c r="G931">
        <v>10000</v>
      </c>
      <c r="H931" t="s">
        <v>4180</v>
      </c>
      <c r="I931">
        <v>14700000</v>
      </c>
      <c r="J931" t="s">
        <v>5942</v>
      </c>
      <c r="K931">
        <v>13800000</v>
      </c>
      <c r="L931">
        <v>15600000</v>
      </c>
      <c r="M931">
        <v>25</v>
      </c>
      <c r="N931" t="s">
        <v>4236</v>
      </c>
      <c r="O931">
        <v>73.5</v>
      </c>
      <c r="P931" t="s">
        <v>7042</v>
      </c>
    </row>
    <row r="932" spans="1:16" x14ac:dyDescent="0.3">
      <c r="A932" t="s">
        <v>5949</v>
      </c>
      <c r="B932">
        <v>2023</v>
      </c>
      <c r="C932" t="s">
        <v>41</v>
      </c>
      <c r="D932" t="s">
        <v>5032</v>
      </c>
      <c r="E932" t="s">
        <v>4453</v>
      </c>
      <c r="F932" t="s">
        <v>161</v>
      </c>
      <c r="G932">
        <v>66900</v>
      </c>
      <c r="H932" t="s">
        <v>4173</v>
      </c>
      <c r="I932">
        <v>13000000</v>
      </c>
      <c r="J932" t="s">
        <v>5942</v>
      </c>
      <c r="K932">
        <v>12600000</v>
      </c>
      <c r="L932">
        <v>13500000</v>
      </c>
      <c r="M932">
        <v>4</v>
      </c>
      <c r="N932" t="s">
        <v>4439</v>
      </c>
      <c r="O932">
        <v>72.900000000000006</v>
      </c>
      <c r="P932" t="s">
        <v>7046</v>
      </c>
    </row>
    <row r="933" spans="1:16" x14ac:dyDescent="0.3">
      <c r="A933" t="s">
        <v>5955</v>
      </c>
      <c r="B933">
        <v>2023</v>
      </c>
      <c r="C933" t="s">
        <v>230</v>
      </c>
      <c r="D933" t="s">
        <v>4351</v>
      </c>
      <c r="E933" t="s">
        <v>4352</v>
      </c>
      <c r="F933" t="s">
        <v>173</v>
      </c>
      <c r="G933">
        <v>50000</v>
      </c>
      <c r="H933" t="s">
        <v>4180</v>
      </c>
      <c r="I933">
        <v>17200000</v>
      </c>
      <c r="J933" t="s">
        <v>5942</v>
      </c>
      <c r="K933">
        <v>16100000</v>
      </c>
      <c r="L933">
        <v>18200000</v>
      </c>
      <c r="M933">
        <v>8</v>
      </c>
      <c r="N933" t="s">
        <v>4248</v>
      </c>
      <c r="O933">
        <v>64.599999999999994</v>
      </c>
      <c r="P933" t="s">
        <v>7050</v>
      </c>
    </row>
    <row r="934" spans="1:16" x14ac:dyDescent="0.3">
      <c r="A934" t="s">
        <v>442</v>
      </c>
      <c r="B934">
        <v>2023</v>
      </c>
      <c r="C934" t="s">
        <v>24</v>
      </c>
      <c r="D934" t="s">
        <v>4572</v>
      </c>
      <c r="E934" t="s">
        <v>8456</v>
      </c>
      <c r="F934" t="s">
        <v>143</v>
      </c>
      <c r="G934">
        <v>97500</v>
      </c>
      <c r="H934" t="s">
        <v>4180</v>
      </c>
      <c r="I934">
        <v>18600000</v>
      </c>
      <c r="J934" t="s">
        <v>5942</v>
      </c>
      <c r="K934">
        <v>17900000</v>
      </c>
      <c r="L934">
        <v>19400000</v>
      </c>
      <c r="M934">
        <v>11</v>
      </c>
      <c r="N934" t="s">
        <v>4280</v>
      </c>
      <c r="O934">
        <v>63.3</v>
      </c>
      <c r="P934" t="s">
        <v>8457</v>
      </c>
    </row>
    <row r="935" spans="1:16" x14ac:dyDescent="0.3">
      <c r="A935" t="s">
        <v>5950</v>
      </c>
      <c r="B935">
        <v>2024</v>
      </c>
      <c r="C935" t="s">
        <v>230</v>
      </c>
      <c r="D935" t="s">
        <v>4555</v>
      </c>
      <c r="E935" t="s">
        <v>5241</v>
      </c>
      <c r="F935" t="s">
        <v>43</v>
      </c>
      <c r="G935">
        <v>18200</v>
      </c>
      <c r="H935" t="s">
        <v>4180</v>
      </c>
      <c r="I935">
        <v>13700000</v>
      </c>
      <c r="J935" t="s">
        <v>5942</v>
      </c>
      <c r="K935">
        <v>13200000</v>
      </c>
      <c r="L935">
        <v>14100000</v>
      </c>
      <c r="M935">
        <v>18</v>
      </c>
      <c r="N935" t="s">
        <v>4192</v>
      </c>
      <c r="O935">
        <v>76.400000000000006</v>
      </c>
      <c r="P935" t="s">
        <v>7047</v>
      </c>
    </row>
    <row r="936" spans="1:16" x14ac:dyDescent="0.3">
      <c r="A936" t="s">
        <v>5962</v>
      </c>
      <c r="B936">
        <v>2023</v>
      </c>
      <c r="C936" t="s">
        <v>24</v>
      </c>
      <c r="D936" t="s">
        <v>4658</v>
      </c>
      <c r="E936" t="s">
        <v>5792</v>
      </c>
      <c r="F936" t="s">
        <v>143</v>
      </c>
      <c r="G936">
        <v>28000</v>
      </c>
      <c r="H936" t="s">
        <v>4180</v>
      </c>
      <c r="I936">
        <v>29800000</v>
      </c>
      <c r="J936" t="s">
        <v>5942</v>
      </c>
      <c r="K936">
        <v>28700000</v>
      </c>
      <c r="L936">
        <v>30800000</v>
      </c>
      <c r="M936">
        <v>17</v>
      </c>
      <c r="N936" t="s">
        <v>4252</v>
      </c>
      <c r="O936">
        <v>73.599999999999994</v>
      </c>
      <c r="P936" t="s">
        <v>7055</v>
      </c>
    </row>
    <row r="937" spans="1:16" x14ac:dyDescent="0.3">
      <c r="A937" t="s">
        <v>5956</v>
      </c>
      <c r="B937">
        <v>2024</v>
      </c>
      <c r="C937" t="s">
        <v>166</v>
      </c>
      <c r="D937" t="s">
        <v>4838</v>
      </c>
      <c r="E937" t="s">
        <v>5957</v>
      </c>
      <c r="F937" t="s">
        <v>143</v>
      </c>
      <c r="G937">
        <v>18000</v>
      </c>
      <c r="H937" t="s">
        <v>4180</v>
      </c>
      <c r="I937">
        <v>16400000</v>
      </c>
      <c r="J937" t="s">
        <v>5942</v>
      </c>
      <c r="K937">
        <v>15800000</v>
      </c>
      <c r="L937">
        <v>16900000</v>
      </c>
      <c r="M937">
        <v>13</v>
      </c>
      <c r="N937" t="s">
        <v>4248</v>
      </c>
      <c r="O937">
        <v>91.8</v>
      </c>
      <c r="P937" t="s">
        <v>7051</v>
      </c>
    </row>
    <row r="938" spans="1:16" x14ac:dyDescent="0.3">
      <c r="A938" t="s">
        <v>5968</v>
      </c>
      <c r="B938">
        <v>2024</v>
      </c>
      <c r="C938" t="s">
        <v>199</v>
      </c>
      <c r="D938" t="s">
        <v>5653</v>
      </c>
      <c r="E938" t="s">
        <v>5770</v>
      </c>
      <c r="F938" t="s">
        <v>173</v>
      </c>
      <c r="G938">
        <v>20000</v>
      </c>
      <c r="H938" t="s">
        <v>4180</v>
      </c>
      <c r="I938">
        <v>18400000</v>
      </c>
      <c r="J938" t="s">
        <v>5942</v>
      </c>
      <c r="K938">
        <v>17800000</v>
      </c>
      <c r="L938">
        <v>19100000</v>
      </c>
      <c r="M938">
        <v>32</v>
      </c>
      <c r="N938" t="s">
        <v>4192</v>
      </c>
      <c r="O938">
        <v>76.7</v>
      </c>
      <c r="P938" t="s">
        <v>7059</v>
      </c>
    </row>
    <row r="939" spans="1:16" x14ac:dyDescent="0.3">
      <c r="A939" t="s">
        <v>311</v>
      </c>
      <c r="B939">
        <v>2024</v>
      </c>
      <c r="C939" t="s">
        <v>36</v>
      </c>
      <c r="D939" t="s">
        <v>4372</v>
      </c>
      <c r="E939" t="s">
        <v>4373</v>
      </c>
      <c r="F939" t="s">
        <v>173</v>
      </c>
      <c r="G939">
        <v>16000</v>
      </c>
      <c r="H939" t="s">
        <v>4180</v>
      </c>
      <c r="I939">
        <v>13800000</v>
      </c>
      <c r="J939" t="s">
        <v>5942</v>
      </c>
      <c r="K939">
        <v>13300000</v>
      </c>
      <c r="L939">
        <v>14300000</v>
      </c>
      <c r="M939">
        <v>21</v>
      </c>
      <c r="N939" t="s">
        <v>4263</v>
      </c>
      <c r="O939">
        <v>86.3</v>
      </c>
      <c r="P939" t="s">
        <v>8455</v>
      </c>
    </row>
    <row r="940" spans="1:16" x14ac:dyDescent="0.3">
      <c r="A940" t="s">
        <v>299</v>
      </c>
      <c r="B940">
        <v>2024</v>
      </c>
      <c r="C940" t="s">
        <v>24</v>
      </c>
      <c r="D940" t="s">
        <v>4405</v>
      </c>
      <c r="E940" t="s">
        <v>4406</v>
      </c>
      <c r="F940" t="s">
        <v>43</v>
      </c>
      <c r="G940">
        <v>56000</v>
      </c>
      <c r="H940" t="s">
        <v>4180</v>
      </c>
      <c r="I940">
        <v>35400000</v>
      </c>
      <c r="J940" t="s">
        <v>5942</v>
      </c>
      <c r="K940">
        <v>34100000</v>
      </c>
      <c r="L940">
        <v>36800000</v>
      </c>
      <c r="M940">
        <v>29</v>
      </c>
      <c r="N940" t="s">
        <v>5966</v>
      </c>
      <c r="O940">
        <v>71.5</v>
      </c>
      <c r="P940" t="s">
        <v>7057</v>
      </c>
    </row>
    <row r="941" spans="1:16" x14ac:dyDescent="0.3">
      <c r="A941" t="s">
        <v>5954</v>
      </c>
      <c r="B941">
        <v>2024</v>
      </c>
      <c r="C941" t="s">
        <v>62</v>
      </c>
      <c r="D941">
        <v>3008</v>
      </c>
      <c r="E941" t="s">
        <v>4341</v>
      </c>
      <c r="F941" t="s">
        <v>43</v>
      </c>
      <c r="G941">
        <v>24800</v>
      </c>
      <c r="H941" t="s">
        <v>4173</v>
      </c>
      <c r="I941">
        <v>26700000</v>
      </c>
      <c r="J941" t="s">
        <v>5942</v>
      </c>
      <c r="K941">
        <v>25800000</v>
      </c>
      <c r="L941">
        <v>27600000</v>
      </c>
      <c r="M941">
        <v>4</v>
      </c>
      <c r="N941" t="s">
        <v>4204</v>
      </c>
      <c r="O941">
        <v>64.8</v>
      </c>
      <c r="P941" t="s">
        <v>7049</v>
      </c>
    </row>
    <row r="942" spans="1:16" x14ac:dyDescent="0.3">
      <c r="A942" t="s">
        <v>203</v>
      </c>
      <c r="B942">
        <v>2025</v>
      </c>
      <c r="C942" t="s">
        <v>163</v>
      </c>
      <c r="D942">
        <v>7</v>
      </c>
      <c r="E942" t="s">
        <v>4277</v>
      </c>
      <c r="F942" t="s">
        <v>4172</v>
      </c>
      <c r="G942">
        <v>6119</v>
      </c>
      <c r="H942" t="s">
        <v>4180</v>
      </c>
      <c r="I942">
        <v>17500000</v>
      </c>
      <c r="J942" t="s">
        <v>5942</v>
      </c>
      <c r="K942">
        <v>16900000</v>
      </c>
      <c r="L942">
        <v>18100000</v>
      </c>
      <c r="M942">
        <v>4</v>
      </c>
      <c r="N942" t="s">
        <v>4290</v>
      </c>
      <c r="O942">
        <v>89</v>
      </c>
      <c r="P942" t="s">
        <v>8454</v>
      </c>
    </row>
    <row r="943" spans="1:16" x14ac:dyDescent="0.3">
      <c r="A943" t="s">
        <v>5982</v>
      </c>
      <c r="B943">
        <v>2024</v>
      </c>
      <c r="C943" t="s">
        <v>250</v>
      </c>
      <c r="D943" t="s">
        <v>4319</v>
      </c>
      <c r="E943" t="s">
        <v>5983</v>
      </c>
      <c r="F943" t="s">
        <v>161</v>
      </c>
      <c r="G943">
        <v>26000</v>
      </c>
      <c r="H943" t="s">
        <v>4180</v>
      </c>
      <c r="I943">
        <v>20300000</v>
      </c>
      <c r="J943" t="s">
        <v>5942</v>
      </c>
      <c r="K943">
        <v>19600000</v>
      </c>
      <c r="L943">
        <v>21000000</v>
      </c>
      <c r="M943" t="s">
        <v>4175</v>
      </c>
      <c r="N943" t="s">
        <v>4263</v>
      </c>
      <c r="O943">
        <v>90.3</v>
      </c>
      <c r="P943" t="s">
        <v>7072</v>
      </c>
    </row>
    <row r="944" spans="1:16" x14ac:dyDescent="0.3">
      <c r="A944" t="s">
        <v>5364</v>
      </c>
      <c r="B944">
        <v>2024</v>
      </c>
      <c r="C944" t="s">
        <v>45</v>
      </c>
      <c r="D944" t="s">
        <v>4886</v>
      </c>
      <c r="E944" t="s">
        <v>5902</v>
      </c>
      <c r="F944" t="s">
        <v>94</v>
      </c>
      <c r="G944">
        <v>43200</v>
      </c>
      <c r="H944" t="s">
        <v>4180</v>
      </c>
      <c r="I944">
        <v>16700000</v>
      </c>
      <c r="J944" t="s">
        <v>5942</v>
      </c>
      <c r="K944">
        <v>16100000</v>
      </c>
      <c r="L944">
        <v>17300000</v>
      </c>
      <c r="M944">
        <v>11</v>
      </c>
      <c r="N944" t="s">
        <v>4192</v>
      </c>
      <c r="O944">
        <v>77.900000000000006</v>
      </c>
      <c r="P944" t="s">
        <v>7070</v>
      </c>
    </row>
    <row r="945" spans="1:16" x14ac:dyDescent="0.3">
      <c r="A945" t="s">
        <v>5963</v>
      </c>
      <c r="B945">
        <v>2024</v>
      </c>
      <c r="C945" t="s">
        <v>199</v>
      </c>
      <c r="D945" t="s">
        <v>5964</v>
      </c>
      <c r="E945" t="s">
        <v>5965</v>
      </c>
      <c r="F945" t="s">
        <v>143</v>
      </c>
      <c r="G945">
        <v>43000</v>
      </c>
      <c r="H945" t="s">
        <v>4180</v>
      </c>
      <c r="I945">
        <v>11900000</v>
      </c>
      <c r="J945" t="s">
        <v>5942</v>
      </c>
      <c r="K945">
        <v>11400000</v>
      </c>
      <c r="L945">
        <v>12400000</v>
      </c>
      <c r="M945">
        <v>7</v>
      </c>
      <c r="N945" t="s">
        <v>4272</v>
      </c>
      <c r="O945">
        <v>85.1</v>
      </c>
      <c r="P945" t="s">
        <v>7056</v>
      </c>
    </row>
    <row r="946" spans="1:16" x14ac:dyDescent="0.3">
      <c r="A946" t="s">
        <v>5370</v>
      </c>
      <c r="B946">
        <v>2025</v>
      </c>
      <c r="C946" t="s">
        <v>166</v>
      </c>
      <c r="D946" t="s">
        <v>5005</v>
      </c>
      <c r="E946" t="s">
        <v>5941</v>
      </c>
      <c r="F946" t="s">
        <v>60</v>
      </c>
      <c r="G946">
        <v>9000</v>
      </c>
      <c r="H946" t="s">
        <v>4180</v>
      </c>
      <c r="I946">
        <v>27600000</v>
      </c>
      <c r="J946" t="s">
        <v>5942</v>
      </c>
      <c r="K946">
        <v>26500000</v>
      </c>
      <c r="L946">
        <v>28600000</v>
      </c>
      <c r="M946">
        <v>4</v>
      </c>
      <c r="N946" t="s">
        <v>4213</v>
      </c>
      <c r="O946">
        <v>86.9</v>
      </c>
      <c r="P946" t="s">
        <v>7040</v>
      </c>
    </row>
    <row r="947" spans="1:16" x14ac:dyDescent="0.3">
      <c r="A947" t="s">
        <v>29</v>
      </c>
      <c r="B947">
        <v>2025</v>
      </c>
      <c r="C947" t="s">
        <v>24</v>
      </c>
      <c r="D947" t="s">
        <v>5639</v>
      </c>
      <c r="E947" t="s">
        <v>5640</v>
      </c>
      <c r="F947" t="s">
        <v>4172</v>
      </c>
      <c r="G947">
        <v>9972</v>
      </c>
      <c r="H947" t="s">
        <v>4180</v>
      </c>
      <c r="I947">
        <v>50000000</v>
      </c>
      <c r="J947" t="s">
        <v>5942</v>
      </c>
      <c r="K947">
        <v>48300000</v>
      </c>
      <c r="L947">
        <v>52000000</v>
      </c>
      <c r="M947">
        <v>4</v>
      </c>
      <c r="N947" t="s">
        <v>7031</v>
      </c>
      <c r="O947">
        <v>82.5</v>
      </c>
      <c r="P947" t="s">
        <v>8458</v>
      </c>
    </row>
    <row r="948" spans="1:16" x14ac:dyDescent="0.3">
      <c r="A948" t="s">
        <v>5374</v>
      </c>
      <c r="B948">
        <v>2025</v>
      </c>
      <c r="C948" t="s">
        <v>199</v>
      </c>
      <c r="D948" t="s">
        <v>4988</v>
      </c>
      <c r="E948" t="s">
        <v>5967</v>
      </c>
      <c r="F948" t="s">
        <v>4172</v>
      </c>
      <c r="G948">
        <v>11200</v>
      </c>
      <c r="H948" t="s">
        <v>4180</v>
      </c>
      <c r="I948">
        <v>20600000</v>
      </c>
      <c r="J948" t="s">
        <v>5942</v>
      </c>
      <c r="K948">
        <v>19900000</v>
      </c>
      <c r="L948">
        <v>21300000</v>
      </c>
      <c r="M948" t="s">
        <v>4175</v>
      </c>
      <c r="N948" t="s">
        <v>4263</v>
      </c>
      <c r="O948">
        <v>87.7</v>
      </c>
      <c r="P948" t="s">
        <v>7058</v>
      </c>
    </row>
    <row r="949" spans="1:16" x14ac:dyDescent="0.3">
      <c r="A949" t="s">
        <v>5374</v>
      </c>
      <c r="B949">
        <v>2025</v>
      </c>
      <c r="C949" t="s">
        <v>199</v>
      </c>
      <c r="D949" t="s">
        <v>4988</v>
      </c>
      <c r="E949" t="s">
        <v>5967</v>
      </c>
      <c r="F949" t="s">
        <v>4172</v>
      </c>
      <c r="G949">
        <v>11200</v>
      </c>
      <c r="H949" t="s">
        <v>4180</v>
      </c>
      <c r="I949">
        <v>20600000</v>
      </c>
      <c r="J949" t="s">
        <v>5942</v>
      </c>
      <c r="K949">
        <v>19900000</v>
      </c>
      <c r="L949">
        <v>21300000</v>
      </c>
      <c r="M949" t="s">
        <v>4175</v>
      </c>
      <c r="N949" t="s">
        <v>4263</v>
      </c>
      <c r="O949">
        <v>87.7</v>
      </c>
      <c r="P949" t="s">
        <v>7065</v>
      </c>
    </row>
    <row r="950" spans="1:16" x14ac:dyDescent="0.3">
      <c r="A950" t="s">
        <v>223</v>
      </c>
      <c r="B950">
        <v>2017</v>
      </c>
      <c r="C950" t="s">
        <v>24</v>
      </c>
      <c r="D950" t="s">
        <v>4830</v>
      </c>
      <c r="E950" t="s">
        <v>4504</v>
      </c>
      <c r="F950" t="s">
        <v>94</v>
      </c>
      <c r="G950">
        <v>102000</v>
      </c>
      <c r="H950" t="s">
        <v>4180</v>
      </c>
      <c r="I950">
        <v>15500000</v>
      </c>
      <c r="J950" t="s">
        <v>5986</v>
      </c>
      <c r="K950">
        <v>14300000</v>
      </c>
      <c r="L950">
        <v>16700000</v>
      </c>
      <c r="M950">
        <v>2</v>
      </c>
      <c r="N950" t="s">
        <v>4965</v>
      </c>
      <c r="O950">
        <v>56.6</v>
      </c>
      <c r="P950" t="s">
        <v>7082</v>
      </c>
    </row>
    <row r="951" spans="1:16" x14ac:dyDescent="0.3">
      <c r="A951" t="s">
        <v>223</v>
      </c>
      <c r="B951">
        <v>2017</v>
      </c>
      <c r="C951" t="s">
        <v>24</v>
      </c>
      <c r="D951" t="s">
        <v>4830</v>
      </c>
      <c r="E951" t="s">
        <v>4504</v>
      </c>
      <c r="F951" t="s">
        <v>94</v>
      </c>
      <c r="G951">
        <v>107300</v>
      </c>
      <c r="H951" t="s">
        <v>4180</v>
      </c>
      <c r="I951">
        <v>15300000</v>
      </c>
      <c r="J951" t="s">
        <v>5986</v>
      </c>
      <c r="K951">
        <v>14100000</v>
      </c>
      <c r="L951">
        <v>16500000</v>
      </c>
      <c r="M951">
        <v>2</v>
      </c>
      <c r="N951" t="s">
        <v>4965</v>
      </c>
      <c r="O951">
        <v>55.8</v>
      </c>
      <c r="P951" t="s">
        <v>8461</v>
      </c>
    </row>
    <row r="952" spans="1:16" x14ac:dyDescent="0.3">
      <c r="A952" t="s">
        <v>6003</v>
      </c>
      <c r="B952">
        <v>2018</v>
      </c>
      <c r="C952" t="s">
        <v>62</v>
      </c>
      <c r="D952">
        <v>2008</v>
      </c>
      <c r="E952" t="s">
        <v>6004</v>
      </c>
      <c r="F952" t="s">
        <v>60</v>
      </c>
      <c r="G952">
        <v>60000</v>
      </c>
      <c r="H952" t="s">
        <v>4180</v>
      </c>
      <c r="I952">
        <v>8900000</v>
      </c>
      <c r="J952" t="s">
        <v>5986</v>
      </c>
      <c r="K952">
        <v>8200000</v>
      </c>
      <c r="L952">
        <v>9500000</v>
      </c>
      <c r="M952">
        <v>7</v>
      </c>
      <c r="N952" t="s">
        <v>4192</v>
      </c>
      <c r="O952">
        <v>68.5</v>
      </c>
      <c r="P952" t="s">
        <v>7094</v>
      </c>
    </row>
    <row r="953" spans="1:16" x14ac:dyDescent="0.3">
      <c r="A953" t="s">
        <v>6016</v>
      </c>
      <c r="B953">
        <v>2018</v>
      </c>
      <c r="C953" t="s">
        <v>4184</v>
      </c>
      <c r="D953" t="s">
        <v>4486</v>
      </c>
      <c r="E953" t="s">
        <v>6017</v>
      </c>
      <c r="F953" t="s">
        <v>143</v>
      </c>
      <c r="G953">
        <v>126000</v>
      </c>
      <c r="H953" t="s">
        <v>4180</v>
      </c>
      <c r="I953">
        <v>8200000</v>
      </c>
      <c r="J953" t="s">
        <v>5986</v>
      </c>
      <c r="K953">
        <v>7850000</v>
      </c>
      <c r="L953">
        <v>8500000</v>
      </c>
      <c r="M953">
        <v>14</v>
      </c>
      <c r="N953" t="s">
        <v>4425</v>
      </c>
      <c r="O953">
        <v>78.2</v>
      </c>
      <c r="P953" t="s">
        <v>7107</v>
      </c>
    </row>
    <row r="954" spans="1:16" x14ac:dyDescent="0.3">
      <c r="A954" t="s">
        <v>5579</v>
      </c>
      <c r="B954">
        <v>2019</v>
      </c>
      <c r="C954" t="s">
        <v>250</v>
      </c>
      <c r="D954" t="s">
        <v>6000</v>
      </c>
      <c r="E954" t="s">
        <v>6015</v>
      </c>
      <c r="F954" t="s">
        <v>161</v>
      </c>
      <c r="G954">
        <v>82000</v>
      </c>
      <c r="H954" t="s">
        <v>4180</v>
      </c>
      <c r="I954">
        <v>14700000</v>
      </c>
      <c r="J954" t="s">
        <v>5986</v>
      </c>
      <c r="K954">
        <v>14000000</v>
      </c>
      <c r="L954">
        <v>15400000</v>
      </c>
      <c r="M954" t="s">
        <v>4175</v>
      </c>
      <c r="N954" t="s">
        <v>4213</v>
      </c>
      <c r="O954">
        <v>90.9</v>
      </c>
      <c r="P954" t="s">
        <v>7105</v>
      </c>
    </row>
    <row r="955" spans="1:16" x14ac:dyDescent="0.3">
      <c r="A955" t="s">
        <v>3056</v>
      </c>
      <c r="B955">
        <v>2020</v>
      </c>
      <c r="C955" t="s">
        <v>36</v>
      </c>
      <c r="D955" t="s">
        <v>5998</v>
      </c>
      <c r="E955" t="s">
        <v>4401</v>
      </c>
      <c r="F955" t="s">
        <v>143</v>
      </c>
      <c r="G955">
        <v>47600</v>
      </c>
      <c r="H955" t="s">
        <v>4180</v>
      </c>
      <c r="I955">
        <v>7420000</v>
      </c>
      <c r="J955" t="s">
        <v>5986</v>
      </c>
      <c r="K955">
        <v>7170000</v>
      </c>
      <c r="L955">
        <v>7680000</v>
      </c>
      <c r="M955">
        <v>2</v>
      </c>
      <c r="N955" t="s">
        <v>4508</v>
      </c>
      <c r="O955">
        <v>87.4</v>
      </c>
      <c r="P955" t="s">
        <v>7091</v>
      </c>
    </row>
    <row r="956" spans="1:16" x14ac:dyDescent="0.3">
      <c r="A956" t="s">
        <v>5376</v>
      </c>
      <c r="B956">
        <v>2020</v>
      </c>
      <c r="C956" t="s">
        <v>24</v>
      </c>
      <c r="D956" t="s">
        <v>5053</v>
      </c>
      <c r="E956" t="s">
        <v>6002</v>
      </c>
      <c r="F956" t="s">
        <v>43</v>
      </c>
      <c r="G956">
        <v>84600</v>
      </c>
      <c r="H956" t="s">
        <v>4180</v>
      </c>
      <c r="I956">
        <v>25300000</v>
      </c>
      <c r="J956" t="s">
        <v>5986</v>
      </c>
      <c r="K956">
        <v>24200000</v>
      </c>
      <c r="L956">
        <v>26400000</v>
      </c>
      <c r="M956">
        <v>5</v>
      </c>
      <c r="N956" t="s">
        <v>4204</v>
      </c>
      <c r="O956">
        <v>69.7</v>
      </c>
      <c r="P956" t="s">
        <v>7093</v>
      </c>
    </row>
    <row r="957" spans="1:16" x14ac:dyDescent="0.3">
      <c r="A957" t="s">
        <v>6007</v>
      </c>
      <c r="B957">
        <v>2021</v>
      </c>
      <c r="C957" t="s">
        <v>4097</v>
      </c>
      <c r="D957" t="s">
        <v>6008</v>
      </c>
      <c r="E957" t="s">
        <v>6009</v>
      </c>
      <c r="F957" t="s">
        <v>161</v>
      </c>
      <c r="G957">
        <v>30390</v>
      </c>
      <c r="H957" t="s">
        <v>4173</v>
      </c>
      <c r="I957">
        <v>18000000</v>
      </c>
      <c r="J957" t="s">
        <v>5986</v>
      </c>
      <c r="K957">
        <v>17400000</v>
      </c>
      <c r="L957">
        <v>18600000</v>
      </c>
      <c r="M957" t="s">
        <v>4175</v>
      </c>
      <c r="N957" t="s">
        <v>4204</v>
      </c>
      <c r="O957">
        <v>72</v>
      </c>
      <c r="P957" t="s">
        <v>7099</v>
      </c>
    </row>
    <row r="958" spans="1:16" x14ac:dyDescent="0.3">
      <c r="A958" t="s">
        <v>4172</v>
      </c>
      <c r="B958">
        <v>2022</v>
      </c>
      <c r="C958" t="s">
        <v>4269</v>
      </c>
      <c r="D958" t="s">
        <v>4419</v>
      </c>
      <c r="E958" t="s">
        <v>6056</v>
      </c>
      <c r="F958" t="s">
        <v>4172</v>
      </c>
      <c r="G958">
        <v>36200</v>
      </c>
      <c r="H958" t="s">
        <v>4180</v>
      </c>
      <c r="I958">
        <v>19600000</v>
      </c>
      <c r="J958" t="s">
        <v>5986</v>
      </c>
      <c r="K958">
        <v>18800000</v>
      </c>
      <c r="L958">
        <v>20500000</v>
      </c>
      <c r="M958" t="s">
        <v>4175</v>
      </c>
      <c r="N958" t="s">
        <v>4192</v>
      </c>
      <c r="O958">
        <v>61.3</v>
      </c>
      <c r="P958" t="s">
        <v>8467</v>
      </c>
    </row>
    <row r="959" spans="1:16" x14ac:dyDescent="0.3">
      <c r="A959" t="s">
        <v>4172</v>
      </c>
      <c r="B959">
        <v>2026</v>
      </c>
      <c r="C959" t="s">
        <v>36</v>
      </c>
      <c r="D959" t="s">
        <v>7077</v>
      </c>
      <c r="E959" t="s">
        <v>7078</v>
      </c>
      <c r="F959" t="s">
        <v>4172</v>
      </c>
      <c r="G959">
        <v>3000</v>
      </c>
      <c r="H959" t="s">
        <v>4180</v>
      </c>
      <c r="I959">
        <v>18600000</v>
      </c>
      <c r="J959" t="s">
        <v>5986</v>
      </c>
      <c r="K959">
        <v>18000000</v>
      </c>
      <c r="L959">
        <v>19300000</v>
      </c>
      <c r="M959">
        <v>4</v>
      </c>
      <c r="N959" t="s">
        <v>4649</v>
      </c>
      <c r="O959">
        <v>92</v>
      </c>
      <c r="P959" t="s">
        <v>7079</v>
      </c>
    </row>
    <row r="960" spans="1:16" x14ac:dyDescent="0.3">
      <c r="A960" t="s">
        <v>4172</v>
      </c>
      <c r="B960">
        <v>2026</v>
      </c>
      <c r="C960" t="s">
        <v>36</v>
      </c>
      <c r="D960" t="s">
        <v>7077</v>
      </c>
      <c r="E960" t="s">
        <v>7078</v>
      </c>
      <c r="F960" t="s">
        <v>4172</v>
      </c>
      <c r="G960">
        <v>3000</v>
      </c>
      <c r="H960" t="s">
        <v>4180</v>
      </c>
      <c r="I960">
        <v>18600000</v>
      </c>
      <c r="J960" t="s">
        <v>5986</v>
      </c>
      <c r="K960">
        <v>18000000</v>
      </c>
      <c r="L960">
        <v>19300000</v>
      </c>
      <c r="M960">
        <v>4</v>
      </c>
      <c r="N960" t="s">
        <v>4649</v>
      </c>
      <c r="O960">
        <v>92</v>
      </c>
      <c r="P960" t="s">
        <v>7083</v>
      </c>
    </row>
    <row r="961" spans="1:16" x14ac:dyDescent="0.3">
      <c r="A961" t="s">
        <v>4172</v>
      </c>
      <c r="B961">
        <v>2026</v>
      </c>
      <c r="C961" t="s">
        <v>163</v>
      </c>
      <c r="D961">
        <v>5</v>
      </c>
      <c r="E961" t="s">
        <v>7088</v>
      </c>
      <c r="F961" t="s">
        <v>4172</v>
      </c>
      <c r="G961">
        <v>11145</v>
      </c>
      <c r="H961" t="s">
        <v>4180</v>
      </c>
      <c r="I961">
        <v>16300000</v>
      </c>
      <c r="J961" t="s">
        <v>5986</v>
      </c>
      <c r="K961">
        <v>15600000</v>
      </c>
      <c r="L961">
        <v>16900000</v>
      </c>
      <c r="M961" t="s">
        <v>4175</v>
      </c>
      <c r="N961" t="s">
        <v>4342</v>
      </c>
      <c r="O961">
        <v>90.6</v>
      </c>
      <c r="P961" t="s">
        <v>7089</v>
      </c>
    </row>
    <row r="962" spans="1:16" x14ac:dyDescent="0.3">
      <c r="A962" t="s">
        <v>5999</v>
      </c>
      <c r="B962">
        <v>2020</v>
      </c>
      <c r="C962" t="s">
        <v>250</v>
      </c>
      <c r="D962" t="s">
        <v>6000</v>
      </c>
      <c r="E962" t="s">
        <v>6001</v>
      </c>
      <c r="F962" t="s">
        <v>43</v>
      </c>
      <c r="G962">
        <v>66000</v>
      </c>
      <c r="H962" t="s">
        <v>4180</v>
      </c>
      <c r="I962">
        <v>16700000</v>
      </c>
      <c r="J962" t="s">
        <v>5986</v>
      </c>
      <c r="K962">
        <v>15700000</v>
      </c>
      <c r="L962">
        <v>17700000</v>
      </c>
      <c r="M962">
        <v>2</v>
      </c>
      <c r="N962" t="s">
        <v>4263</v>
      </c>
      <c r="O962">
        <v>95</v>
      </c>
      <c r="P962" t="s">
        <v>7092</v>
      </c>
    </row>
    <row r="963" spans="1:16" x14ac:dyDescent="0.3">
      <c r="A963" t="s">
        <v>6005</v>
      </c>
      <c r="B963">
        <v>2021</v>
      </c>
      <c r="C963" t="s">
        <v>62</v>
      </c>
      <c r="D963">
        <v>3008</v>
      </c>
      <c r="E963" t="s">
        <v>6006</v>
      </c>
      <c r="F963" t="s">
        <v>143</v>
      </c>
      <c r="G963">
        <v>65000</v>
      </c>
      <c r="H963" t="s">
        <v>4180</v>
      </c>
      <c r="I963">
        <v>16200000</v>
      </c>
      <c r="J963" t="s">
        <v>5986</v>
      </c>
      <c r="K963">
        <v>15700000</v>
      </c>
      <c r="L963">
        <v>16800000</v>
      </c>
      <c r="M963">
        <v>12</v>
      </c>
      <c r="N963" t="s">
        <v>4257</v>
      </c>
      <c r="O963">
        <v>72</v>
      </c>
      <c r="P963" t="s">
        <v>7098</v>
      </c>
    </row>
    <row r="964" spans="1:16" x14ac:dyDescent="0.3">
      <c r="A964" t="s">
        <v>6012</v>
      </c>
      <c r="B964">
        <v>2021</v>
      </c>
      <c r="C964" t="s">
        <v>62</v>
      </c>
      <c r="D964">
        <v>5008</v>
      </c>
      <c r="E964" t="s">
        <v>5163</v>
      </c>
      <c r="F964" t="s">
        <v>43</v>
      </c>
      <c r="G964">
        <v>69000</v>
      </c>
      <c r="H964" t="s">
        <v>4180</v>
      </c>
      <c r="I964">
        <v>19400000</v>
      </c>
      <c r="J964" t="s">
        <v>5986</v>
      </c>
      <c r="K964">
        <v>18300000</v>
      </c>
      <c r="L964">
        <v>20500000</v>
      </c>
      <c r="M964">
        <v>3</v>
      </c>
      <c r="N964" t="s">
        <v>4325</v>
      </c>
      <c r="O964">
        <v>73.8</v>
      </c>
      <c r="P964" t="s">
        <v>7102</v>
      </c>
    </row>
    <row r="965" spans="1:16" x14ac:dyDescent="0.3">
      <c r="A965" t="s">
        <v>5989</v>
      </c>
      <c r="B965">
        <v>2022</v>
      </c>
      <c r="C965" t="s">
        <v>194</v>
      </c>
      <c r="D965" t="s">
        <v>4323</v>
      </c>
      <c r="E965" t="s">
        <v>5990</v>
      </c>
      <c r="F965" t="s">
        <v>173</v>
      </c>
      <c r="G965">
        <v>100000</v>
      </c>
      <c r="H965" t="s">
        <v>4180</v>
      </c>
      <c r="I965">
        <v>34600000</v>
      </c>
      <c r="J965" t="s">
        <v>5986</v>
      </c>
      <c r="K965">
        <v>32900000</v>
      </c>
      <c r="L965">
        <v>36200000</v>
      </c>
      <c r="M965">
        <v>4</v>
      </c>
      <c r="N965" t="s">
        <v>4734</v>
      </c>
      <c r="O965">
        <v>69.2</v>
      </c>
      <c r="P965" t="s">
        <v>7080</v>
      </c>
    </row>
    <row r="966" spans="1:16" x14ac:dyDescent="0.3">
      <c r="A966" t="s">
        <v>6010</v>
      </c>
      <c r="B966">
        <v>2022</v>
      </c>
      <c r="C966" t="s">
        <v>4091</v>
      </c>
      <c r="D966" t="s">
        <v>4923</v>
      </c>
      <c r="E966" t="s">
        <v>6011</v>
      </c>
      <c r="F966" t="s">
        <v>60</v>
      </c>
      <c r="G966">
        <v>55000</v>
      </c>
      <c r="H966" t="s">
        <v>4180</v>
      </c>
      <c r="I966">
        <v>19600000</v>
      </c>
      <c r="J966" t="s">
        <v>5986</v>
      </c>
      <c r="K966">
        <v>18800000</v>
      </c>
      <c r="L966">
        <v>20300000</v>
      </c>
      <c r="M966">
        <v>32</v>
      </c>
      <c r="N966" t="s">
        <v>4290</v>
      </c>
      <c r="O966">
        <v>85.8</v>
      </c>
      <c r="P966" t="s">
        <v>7100</v>
      </c>
    </row>
    <row r="967" spans="1:16" x14ac:dyDescent="0.3">
      <c r="A967" t="s">
        <v>6010</v>
      </c>
      <c r="B967">
        <v>2022</v>
      </c>
      <c r="C967" t="s">
        <v>4091</v>
      </c>
      <c r="D967" t="s">
        <v>4923</v>
      </c>
      <c r="E967" t="s">
        <v>6011</v>
      </c>
      <c r="F967" t="s">
        <v>60</v>
      </c>
      <c r="G967">
        <v>55000</v>
      </c>
      <c r="H967" t="s">
        <v>4180</v>
      </c>
      <c r="I967">
        <v>19600000</v>
      </c>
      <c r="J967" t="s">
        <v>5986</v>
      </c>
      <c r="K967">
        <v>18800000</v>
      </c>
      <c r="L967">
        <v>20300000</v>
      </c>
      <c r="M967">
        <v>32</v>
      </c>
      <c r="N967" t="s">
        <v>4290</v>
      </c>
      <c r="O967">
        <v>85.8</v>
      </c>
      <c r="P967" t="s">
        <v>7101</v>
      </c>
    </row>
    <row r="968" spans="1:16" x14ac:dyDescent="0.3">
      <c r="A968" t="s">
        <v>5363</v>
      </c>
      <c r="B968">
        <v>2022</v>
      </c>
      <c r="C968" t="s">
        <v>92</v>
      </c>
      <c r="D968" t="s">
        <v>4946</v>
      </c>
      <c r="E968" t="s">
        <v>4947</v>
      </c>
      <c r="F968" t="s">
        <v>94</v>
      </c>
      <c r="G968">
        <v>50000</v>
      </c>
      <c r="H968" t="s">
        <v>4180</v>
      </c>
      <c r="I968">
        <v>11600000</v>
      </c>
      <c r="J968" t="s">
        <v>5986</v>
      </c>
      <c r="K968">
        <v>11200000</v>
      </c>
      <c r="L968">
        <v>12000000</v>
      </c>
      <c r="M968">
        <v>19</v>
      </c>
      <c r="N968" t="s">
        <v>4275</v>
      </c>
      <c r="O968">
        <v>72.5</v>
      </c>
      <c r="P968" t="s">
        <v>7109</v>
      </c>
    </row>
    <row r="969" spans="1:16" x14ac:dyDescent="0.3">
      <c r="A969" t="s">
        <v>4137</v>
      </c>
      <c r="B969">
        <v>2023</v>
      </c>
      <c r="C969" t="s">
        <v>182</v>
      </c>
      <c r="D969" t="s">
        <v>5984</v>
      </c>
      <c r="E969" t="s">
        <v>6240</v>
      </c>
      <c r="F969" t="s">
        <v>38</v>
      </c>
      <c r="G969">
        <v>5732</v>
      </c>
      <c r="H969" t="s">
        <v>4180</v>
      </c>
      <c r="I969">
        <v>24800000</v>
      </c>
      <c r="J969" t="s">
        <v>5986</v>
      </c>
      <c r="K969">
        <v>23900000</v>
      </c>
      <c r="L969">
        <v>25600000</v>
      </c>
      <c r="M969">
        <v>4</v>
      </c>
      <c r="N969" t="s">
        <v>4627</v>
      </c>
      <c r="O969">
        <v>78.8</v>
      </c>
      <c r="P969" t="s">
        <v>8473</v>
      </c>
    </row>
    <row r="970" spans="1:16" x14ac:dyDescent="0.3">
      <c r="A970" t="s">
        <v>5490</v>
      </c>
      <c r="B970">
        <v>2023</v>
      </c>
      <c r="C970" t="s">
        <v>182</v>
      </c>
      <c r="D970" t="s">
        <v>5984</v>
      </c>
      <c r="E970" t="s">
        <v>5985</v>
      </c>
      <c r="F970" t="s">
        <v>94</v>
      </c>
      <c r="G970">
        <v>48400</v>
      </c>
      <c r="H970" t="s">
        <v>4173</v>
      </c>
      <c r="I970">
        <v>25800000</v>
      </c>
      <c r="J970" t="s">
        <v>5986</v>
      </c>
      <c r="K970">
        <v>24100000</v>
      </c>
      <c r="L970">
        <v>27600000</v>
      </c>
      <c r="M970">
        <v>3</v>
      </c>
      <c r="N970" t="s">
        <v>4347</v>
      </c>
      <c r="O970">
        <v>70.7</v>
      </c>
      <c r="P970" t="s">
        <v>7073</v>
      </c>
    </row>
    <row r="971" spans="1:16" x14ac:dyDescent="0.3">
      <c r="A971" t="s">
        <v>4132</v>
      </c>
      <c r="B971">
        <v>2023</v>
      </c>
      <c r="C971" t="s">
        <v>137</v>
      </c>
      <c r="D971" t="s">
        <v>5109</v>
      </c>
      <c r="E971" t="s">
        <v>4746</v>
      </c>
      <c r="F971" t="s">
        <v>43</v>
      </c>
      <c r="G971">
        <v>18000</v>
      </c>
      <c r="H971" t="s">
        <v>4180</v>
      </c>
      <c r="I971">
        <v>21600000</v>
      </c>
      <c r="J971" t="s">
        <v>5986</v>
      </c>
      <c r="K971">
        <v>20800000</v>
      </c>
      <c r="L971">
        <v>22400000</v>
      </c>
      <c r="M971">
        <v>17</v>
      </c>
      <c r="N971" t="s">
        <v>4260</v>
      </c>
      <c r="O971">
        <v>77.2</v>
      </c>
      <c r="P971" t="s">
        <v>7074</v>
      </c>
    </row>
    <row r="972" spans="1:16" x14ac:dyDescent="0.3">
      <c r="A972" t="s">
        <v>4136</v>
      </c>
      <c r="B972">
        <v>2023</v>
      </c>
      <c r="C972" t="s">
        <v>36</v>
      </c>
      <c r="D972" t="s">
        <v>4178</v>
      </c>
      <c r="E972" t="s">
        <v>4179</v>
      </c>
      <c r="F972" t="s">
        <v>143</v>
      </c>
      <c r="G972">
        <v>717</v>
      </c>
      <c r="H972" t="s">
        <v>4180</v>
      </c>
      <c r="I972">
        <v>14700000</v>
      </c>
      <c r="J972" t="s">
        <v>5986</v>
      </c>
      <c r="K972">
        <v>13900000</v>
      </c>
      <c r="L972">
        <v>15500000</v>
      </c>
      <c r="M972">
        <v>29</v>
      </c>
      <c r="N972" t="s">
        <v>4223</v>
      </c>
      <c r="O972">
        <v>73.5</v>
      </c>
      <c r="P972" t="s">
        <v>8470</v>
      </c>
    </row>
    <row r="973" spans="1:16" x14ac:dyDescent="0.3">
      <c r="A973" t="s">
        <v>5353</v>
      </c>
      <c r="B973">
        <v>2023</v>
      </c>
      <c r="C973" t="s">
        <v>137</v>
      </c>
      <c r="D973" t="s">
        <v>4703</v>
      </c>
      <c r="E973" t="s">
        <v>4438</v>
      </c>
      <c r="F973" t="s">
        <v>60</v>
      </c>
      <c r="G973">
        <v>31100</v>
      </c>
      <c r="H973" t="s">
        <v>4180</v>
      </c>
      <c r="I973">
        <v>11600000</v>
      </c>
      <c r="J973" t="s">
        <v>5986</v>
      </c>
      <c r="K973">
        <v>11200000</v>
      </c>
      <c r="L973">
        <v>12000000</v>
      </c>
      <c r="M973">
        <v>11</v>
      </c>
      <c r="N973" t="s">
        <v>4187</v>
      </c>
      <c r="O973">
        <v>86</v>
      </c>
      <c r="P973" t="s">
        <v>7103</v>
      </c>
    </row>
    <row r="974" spans="1:16" x14ac:dyDescent="0.3">
      <c r="A974" t="s">
        <v>5353</v>
      </c>
      <c r="B974">
        <v>2023</v>
      </c>
      <c r="C974" t="s">
        <v>137</v>
      </c>
      <c r="D974" t="s">
        <v>4703</v>
      </c>
      <c r="E974" t="s">
        <v>4438</v>
      </c>
      <c r="F974" t="s">
        <v>60</v>
      </c>
      <c r="G974">
        <v>31100</v>
      </c>
      <c r="H974" t="s">
        <v>4180</v>
      </c>
      <c r="I974">
        <v>11600000</v>
      </c>
      <c r="J974" t="s">
        <v>5986</v>
      </c>
      <c r="K974">
        <v>11200000</v>
      </c>
      <c r="L974">
        <v>12000000</v>
      </c>
      <c r="M974">
        <v>11</v>
      </c>
      <c r="N974" t="s">
        <v>4187</v>
      </c>
      <c r="O974">
        <v>86</v>
      </c>
      <c r="P974" t="s">
        <v>7106</v>
      </c>
    </row>
    <row r="975" spans="1:16" x14ac:dyDescent="0.3">
      <c r="A975" t="s">
        <v>377</v>
      </c>
      <c r="B975">
        <v>2023</v>
      </c>
      <c r="C975" t="s">
        <v>62</v>
      </c>
      <c r="D975" t="s">
        <v>4207</v>
      </c>
      <c r="E975" t="s">
        <v>4259</v>
      </c>
      <c r="F975" t="s">
        <v>173</v>
      </c>
      <c r="G975">
        <v>3324</v>
      </c>
      <c r="H975" t="s">
        <v>4180</v>
      </c>
      <c r="I975">
        <v>15000000</v>
      </c>
      <c r="J975" t="s">
        <v>5986</v>
      </c>
      <c r="K975">
        <v>14300000</v>
      </c>
      <c r="L975">
        <v>15800000</v>
      </c>
      <c r="M975">
        <v>14</v>
      </c>
      <c r="N975" t="s">
        <v>4192</v>
      </c>
      <c r="O975">
        <v>69.099999999999994</v>
      </c>
      <c r="P975" t="s">
        <v>8460</v>
      </c>
    </row>
    <row r="976" spans="1:16" x14ac:dyDescent="0.3">
      <c r="A976" t="s">
        <v>243</v>
      </c>
      <c r="B976">
        <v>2023</v>
      </c>
      <c r="C976" t="s">
        <v>62</v>
      </c>
      <c r="D976" t="s">
        <v>4446</v>
      </c>
      <c r="E976" t="s">
        <v>7096</v>
      </c>
      <c r="F976" t="s">
        <v>143</v>
      </c>
      <c r="G976">
        <v>55880</v>
      </c>
      <c r="H976" t="s">
        <v>4180</v>
      </c>
      <c r="I976">
        <v>18200000</v>
      </c>
      <c r="J976" t="s">
        <v>5986</v>
      </c>
      <c r="K976">
        <v>17500000</v>
      </c>
      <c r="L976">
        <v>18900000</v>
      </c>
      <c r="M976">
        <v>10</v>
      </c>
      <c r="N976" t="s">
        <v>4257</v>
      </c>
      <c r="O976">
        <v>52</v>
      </c>
      <c r="P976" t="s">
        <v>7097</v>
      </c>
    </row>
    <row r="977" spans="1:16" x14ac:dyDescent="0.3">
      <c r="A977" t="s">
        <v>5962</v>
      </c>
      <c r="B977">
        <v>2023</v>
      </c>
      <c r="C977" t="s">
        <v>24</v>
      </c>
      <c r="D977" t="s">
        <v>4658</v>
      </c>
      <c r="E977" t="s">
        <v>5792</v>
      </c>
      <c r="F977" t="s">
        <v>143</v>
      </c>
      <c r="G977">
        <v>28000</v>
      </c>
      <c r="H977" t="s">
        <v>4180</v>
      </c>
      <c r="I977">
        <v>29500000</v>
      </c>
      <c r="J977" t="s">
        <v>5986</v>
      </c>
      <c r="K977">
        <v>28400000</v>
      </c>
      <c r="L977">
        <v>30600000</v>
      </c>
      <c r="M977">
        <v>20</v>
      </c>
      <c r="N977" t="s">
        <v>4204</v>
      </c>
      <c r="O977">
        <v>72.900000000000006</v>
      </c>
      <c r="P977" t="s">
        <v>7076</v>
      </c>
    </row>
    <row r="978" spans="1:16" x14ac:dyDescent="0.3">
      <c r="A978" t="s">
        <v>6018</v>
      </c>
      <c r="B978">
        <v>2023</v>
      </c>
      <c r="C978" t="s">
        <v>137</v>
      </c>
      <c r="D978" t="s">
        <v>4202</v>
      </c>
      <c r="E978" t="s">
        <v>6019</v>
      </c>
      <c r="F978" t="s">
        <v>143</v>
      </c>
      <c r="G978">
        <v>26000</v>
      </c>
      <c r="H978" t="s">
        <v>4180</v>
      </c>
      <c r="I978">
        <v>20600000</v>
      </c>
      <c r="J978" t="s">
        <v>5986</v>
      </c>
      <c r="K978">
        <v>19800000</v>
      </c>
      <c r="L978">
        <v>21400000</v>
      </c>
      <c r="M978">
        <v>17</v>
      </c>
      <c r="N978" t="s">
        <v>4260</v>
      </c>
      <c r="O978">
        <v>82.1</v>
      </c>
      <c r="P978" t="s">
        <v>7108</v>
      </c>
    </row>
    <row r="979" spans="1:16" x14ac:dyDescent="0.3">
      <c r="A979" t="s">
        <v>380</v>
      </c>
      <c r="B979">
        <v>2024</v>
      </c>
      <c r="C979" t="s">
        <v>62</v>
      </c>
      <c r="D979" t="s">
        <v>4331</v>
      </c>
      <c r="E979" t="s">
        <v>4332</v>
      </c>
      <c r="F979" t="s">
        <v>43</v>
      </c>
      <c r="G979">
        <v>2139</v>
      </c>
      <c r="H979" t="s">
        <v>4180</v>
      </c>
      <c r="I979">
        <v>21700000</v>
      </c>
      <c r="J979" t="s">
        <v>5986</v>
      </c>
      <c r="K979">
        <v>20900000</v>
      </c>
      <c r="L979">
        <v>22400000</v>
      </c>
      <c r="M979">
        <v>11</v>
      </c>
      <c r="N979" t="s">
        <v>4200</v>
      </c>
      <c r="O979">
        <v>59.6</v>
      </c>
      <c r="P979" t="s">
        <v>8469</v>
      </c>
    </row>
    <row r="980" spans="1:16" x14ac:dyDescent="0.3">
      <c r="A980" t="s">
        <v>382</v>
      </c>
      <c r="B980">
        <v>2024</v>
      </c>
      <c r="C980" t="s">
        <v>62</v>
      </c>
      <c r="D980" t="s">
        <v>4250</v>
      </c>
      <c r="E980" t="s">
        <v>4251</v>
      </c>
      <c r="F980" t="s">
        <v>94</v>
      </c>
      <c r="G980">
        <v>21000</v>
      </c>
      <c r="H980" t="s">
        <v>4180</v>
      </c>
      <c r="I980">
        <v>19800000</v>
      </c>
      <c r="J980" t="s">
        <v>5986</v>
      </c>
      <c r="K980">
        <v>18900000</v>
      </c>
      <c r="L980">
        <v>20800000</v>
      </c>
      <c r="M980">
        <v>30</v>
      </c>
      <c r="N980" t="s">
        <v>4290</v>
      </c>
      <c r="O980">
        <v>76.400000000000006</v>
      </c>
      <c r="P980" t="s">
        <v>8472</v>
      </c>
    </row>
    <row r="981" spans="1:16" x14ac:dyDescent="0.3">
      <c r="A981" t="s">
        <v>4119</v>
      </c>
      <c r="B981">
        <v>2024</v>
      </c>
      <c r="C981" t="s">
        <v>62</v>
      </c>
      <c r="D981" t="s">
        <v>4355</v>
      </c>
      <c r="E981" t="s">
        <v>4356</v>
      </c>
      <c r="F981" t="s">
        <v>43</v>
      </c>
      <c r="G981">
        <v>37</v>
      </c>
      <c r="H981" t="s">
        <v>4180</v>
      </c>
      <c r="I981">
        <v>13800000</v>
      </c>
      <c r="J981" t="s">
        <v>5986</v>
      </c>
      <c r="K981">
        <v>13100000</v>
      </c>
      <c r="L981">
        <v>14500000</v>
      </c>
      <c r="M981">
        <v>21</v>
      </c>
      <c r="N981" t="s">
        <v>4181</v>
      </c>
      <c r="O981">
        <v>69.599999999999994</v>
      </c>
      <c r="P981" t="s">
        <v>8476</v>
      </c>
    </row>
    <row r="982" spans="1:16" x14ac:dyDescent="0.3">
      <c r="A982" t="s">
        <v>856</v>
      </c>
      <c r="B982">
        <v>2024</v>
      </c>
      <c r="C982" t="s">
        <v>62</v>
      </c>
      <c r="D982" t="s">
        <v>4250</v>
      </c>
      <c r="E982" t="s">
        <v>4279</v>
      </c>
      <c r="F982" t="s">
        <v>143</v>
      </c>
      <c r="G982">
        <v>22000</v>
      </c>
      <c r="H982" t="s">
        <v>4180</v>
      </c>
      <c r="I982">
        <v>21400000</v>
      </c>
      <c r="J982" t="s">
        <v>5986</v>
      </c>
      <c r="K982">
        <v>20400000</v>
      </c>
      <c r="L982">
        <v>22400000</v>
      </c>
      <c r="M982">
        <v>12</v>
      </c>
      <c r="N982" t="s">
        <v>4388</v>
      </c>
      <c r="O982">
        <v>66.900000000000006</v>
      </c>
      <c r="P982" t="s">
        <v>7084</v>
      </c>
    </row>
    <row r="983" spans="1:16" x14ac:dyDescent="0.3">
      <c r="A983" t="s">
        <v>352</v>
      </c>
      <c r="B983">
        <v>2024</v>
      </c>
      <c r="C983" t="s">
        <v>62</v>
      </c>
      <c r="D983" t="s">
        <v>4292</v>
      </c>
      <c r="E983" t="s">
        <v>4811</v>
      </c>
      <c r="F983" t="s">
        <v>94</v>
      </c>
      <c r="G983">
        <v>89</v>
      </c>
      <c r="H983" t="s">
        <v>4180</v>
      </c>
      <c r="I983">
        <v>16500000</v>
      </c>
      <c r="J983" t="s">
        <v>5986</v>
      </c>
      <c r="K983">
        <v>15900000</v>
      </c>
      <c r="L983">
        <v>17000000</v>
      </c>
      <c r="M983">
        <v>21</v>
      </c>
      <c r="N983" t="s">
        <v>4213</v>
      </c>
      <c r="O983">
        <v>70.3</v>
      </c>
      <c r="P983" t="s">
        <v>8462</v>
      </c>
    </row>
    <row r="984" spans="1:16" x14ac:dyDescent="0.3">
      <c r="A984" t="s">
        <v>300</v>
      </c>
      <c r="B984">
        <v>2024</v>
      </c>
      <c r="C984" t="s">
        <v>24</v>
      </c>
      <c r="D984" t="s">
        <v>4658</v>
      </c>
      <c r="E984" t="s">
        <v>4659</v>
      </c>
      <c r="F984" t="s">
        <v>43</v>
      </c>
      <c r="G984">
        <v>5000</v>
      </c>
      <c r="H984" t="s">
        <v>4180</v>
      </c>
      <c r="I984">
        <v>25700000</v>
      </c>
      <c r="J984" t="s">
        <v>5986</v>
      </c>
      <c r="K984">
        <v>24800000</v>
      </c>
      <c r="L984">
        <v>26600000</v>
      </c>
      <c r="M984">
        <v>3</v>
      </c>
      <c r="N984" t="s">
        <v>4627</v>
      </c>
      <c r="O984">
        <v>77</v>
      </c>
      <c r="P984" t="s">
        <v>8465</v>
      </c>
    </row>
    <row r="985" spans="1:16" x14ac:dyDescent="0.3">
      <c r="A985" t="s">
        <v>136</v>
      </c>
      <c r="B985">
        <v>2024</v>
      </c>
      <c r="C985" t="s">
        <v>137</v>
      </c>
      <c r="D985" t="s">
        <v>4336</v>
      </c>
      <c r="E985" t="s">
        <v>4826</v>
      </c>
      <c r="F985" t="s">
        <v>46</v>
      </c>
      <c r="G985">
        <v>7000</v>
      </c>
      <c r="H985" t="s">
        <v>4180</v>
      </c>
      <c r="I985">
        <v>21400000</v>
      </c>
      <c r="J985" t="s">
        <v>5986</v>
      </c>
      <c r="K985">
        <v>20600000</v>
      </c>
      <c r="L985">
        <v>22100000</v>
      </c>
      <c r="M985">
        <v>14</v>
      </c>
      <c r="N985" t="s">
        <v>4290</v>
      </c>
      <c r="O985">
        <v>81.599999999999994</v>
      </c>
      <c r="P985" t="s">
        <v>8466</v>
      </c>
    </row>
    <row r="986" spans="1:16" x14ac:dyDescent="0.3">
      <c r="A986" t="s">
        <v>5330</v>
      </c>
      <c r="B986">
        <v>2026</v>
      </c>
      <c r="C986" t="s">
        <v>201</v>
      </c>
      <c r="D986" t="s">
        <v>5994</v>
      </c>
      <c r="E986" t="s">
        <v>5995</v>
      </c>
      <c r="F986" t="s">
        <v>4172</v>
      </c>
      <c r="G986">
        <v>456</v>
      </c>
      <c r="H986" t="s">
        <v>4180</v>
      </c>
      <c r="I986">
        <v>19500000</v>
      </c>
      <c r="J986" t="s">
        <v>5986</v>
      </c>
      <c r="K986">
        <v>18000000</v>
      </c>
      <c r="L986">
        <v>20900000</v>
      </c>
      <c r="M986" t="s">
        <v>4175</v>
      </c>
      <c r="N986" t="s">
        <v>4187</v>
      </c>
      <c r="O986">
        <v>92.9</v>
      </c>
      <c r="P986" t="s">
        <v>7086</v>
      </c>
    </row>
    <row r="987" spans="1:16" x14ac:dyDescent="0.3">
      <c r="A987" t="s">
        <v>5322</v>
      </c>
      <c r="B987">
        <v>2024</v>
      </c>
      <c r="C987" t="s">
        <v>194</v>
      </c>
      <c r="D987" t="s">
        <v>4480</v>
      </c>
      <c r="E987" t="s">
        <v>4481</v>
      </c>
      <c r="F987" t="s">
        <v>143</v>
      </c>
      <c r="G987">
        <v>40010</v>
      </c>
      <c r="H987" t="s">
        <v>4180</v>
      </c>
      <c r="I987">
        <v>27800000</v>
      </c>
      <c r="J987" t="s">
        <v>5986</v>
      </c>
      <c r="K987">
        <v>26700000</v>
      </c>
      <c r="L987">
        <v>28800000</v>
      </c>
      <c r="M987">
        <v>10</v>
      </c>
      <c r="N987" t="s">
        <v>4347</v>
      </c>
      <c r="O987">
        <v>75.400000000000006</v>
      </c>
      <c r="P987" t="s">
        <v>8463</v>
      </c>
    </row>
    <row r="988" spans="1:16" x14ac:dyDescent="0.3">
      <c r="A988" t="s">
        <v>4127</v>
      </c>
      <c r="B988">
        <v>2024</v>
      </c>
      <c r="C988" t="s">
        <v>62</v>
      </c>
      <c r="D988">
        <v>2008</v>
      </c>
      <c r="E988" t="s">
        <v>4329</v>
      </c>
      <c r="F988" t="s">
        <v>94</v>
      </c>
      <c r="G988">
        <v>23200</v>
      </c>
      <c r="H988" t="s">
        <v>4180</v>
      </c>
      <c r="I988">
        <v>16200000</v>
      </c>
      <c r="J988" t="s">
        <v>5986</v>
      </c>
      <c r="K988">
        <v>15200000</v>
      </c>
      <c r="L988">
        <v>17300000</v>
      </c>
      <c r="M988">
        <v>32</v>
      </c>
      <c r="N988" t="s">
        <v>4290</v>
      </c>
      <c r="O988">
        <v>72.099999999999994</v>
      </c>
      <c r="P988" t="s">
        <v>8464</v>
      </c>
    </row>
    <row r="989" spans="1:16" x14ac:dyDescent="0.3">
      <c r="A989" t="s">
        <v>4025</v>
      </c>
      <c r="B989">
        <v>2024</v>
      </c>
      <c r="C989" t="s">
        <v>62</v>
      </c>
      <c r="D989">
        <v>3008</v>
      </c>
      <c r="E989" t="s">
        <v>4259</v>
      </c>
      <c r="F989" t="s">
        <v>43</v>
      </c>
      <c r="G989">
        <v>6300</v>
      </c>
      <c r="H989" t="s">
        <v>4180</v>
      </c>
      <c r="I989">
        <v>16300000</v>
      </c>
      <c r="J989" t="s">
        <v>5986</v>
      </c>
      <c r="K989">
        <v>15800000</v>
      </c>
      <c r="L989">
        <v>16900000</v>
      </c>
      <c r="M989">
        <v>22</v>
      </c>
      <c r="N989" t="s">
        <v>4290</v>
      </c>
      <c r="O989">
        <v>71.599999999999994</v>
      </c>
      <c r="P989" t="s">
        <v>8468</v>
      </c>
    </row>
    <row r="990" spans="1:16" x14ac:dyDescent="0.3">
      <c r="A990" t="s">
        <v>4018</v>
      </c>
      <c r="B990">
        <v>2024</v>
      </c>
      <c r="C990" t="s">
        <v>62</v>
      </c>
      <c r="D990">
        <v>208</v>
      </c>
      <c r="E990" t="s">
        <v>4254</v>
      </c>
      <c r="F990" t="s">
        <v>43</v>
      </c>
      <c r="G990">
        <v>1800</v>
      </c>
      <c r="H990" t="s">
        <v>4180</v>
      </c>
      <c r="I990">
        <v>13900000</v>
      </c>
      <c r="J990" t="s">
        <v>5986</v>
      </c>
      <c r="K990">
        <v>13500000</v>
      </c>
      <c r="L990">
        <v>14400000</v>
      </c>
      <c r="M990">
        <v>12</v>
      </c>
      <c r="N990" t="s">
        <v>4187</v>
      </c>
      <c r="O990">
        <v>77</v>
      </c>
      <c r="P990" t="s">
        <v>8471</v>
      </c>
    </row>
    <row r="991" spans="1:16" x14ac:dyDescent="0.3">
      <c r="A991" t="s">
        <v>5991</v>
      </c>
      <c r="B991">
        <v>2024</v>
      </c>
      <c r="C991" t="s">
        <v>45</v>
      </c>
      <c r="D991" t="s">
        <v>4886</v>
      </c>
      <c r="E991" t="s">
        <v>5902</v>
      </c>
      <c r="F991" t="s">
        <v>161</v>
      </c>
      <c r="G991">
        <v>94000</v>
      </c>
      <c r="H991" t="s">
        <v>4180</v>
      </c>
      <c r="I991">
        <v>15800000</v>
      </c>
      <c r="J991" t="s">
        <v>5986</v>
      </c>
      <c r="K991">
        <v>15200000</v>
      </c>
      <c r="L991">
        <v>16400000</v>
      </c>
      <c r="M991">
        <v>10</v>
      </c>
      <c r="N991" t="s">
        <v>4187</v>
      </c>
      <c r="O991">
        <v>73.7</v>
      </c>
      <c r="P991" t="s">
        <v>7081</v>
      </c>
    </row>
    <row r="992" spans="1:16" x14ac:dyDescent="0.3">
      <c r="A992" t="s">
        <v>5347</v>
      </c>
      <c r="B992">
        <v>2024</v>
      </c>
      <c r="C992" t="s">
        <v>62</v>
      </c>
      <c r="D992" t="s">
        <v>5987</v>
      </c>
      <c r="E992" t="s">
        <v>5988</v>
      </c>
      <c r="F992" t="s">
        <v>4172</v>
      </c>
      <c r="G992">
        <v>10000</v>
      </c>
      <c r="H992" t="s">
        <v>4180</v>
      </c>
      <c r="I992">
        <v>23400000</v>
      </c>
      <c r="J992" t="s">
        <v>5986</v>
      </c>
      <c r="K992">
        <v>22200000</v>
      </c>
      <c r="L992">
        <v>24700000</v>
      </c>
      <c r="M992" t="s">
        <v>4175</v>
      </c>
      <c r="N992" t="s">
        <v>4439</v>
      </c>
      <c r="O992">
        <v>69.8</v>
      </c>
      <c r="P992" t="s">
        <v>7075</v>
      </c>
    </row>
    <row r="993" spans="1:16" x14ac:dyDescent="0.3">
      <c r="A993" t="s">
        <v>369</v>
      </c>
      <c r="B993">
        <v>2025</v>
      </c>
      <c r="C993" t="s">
        <v>62</v>
      </c>
      <c r="D993">
        <v>3008</v>
      </c>
      <c r="E993" t="s">
        <v>4259</v>
      </c>
      <c r="F993" t="s">
        <v>43</v>
      </c>
      <c r="G993">
        <v>3150</v>
      </c>
      <c r="H993" t="s">
        <v>4180</v>
      </c>
      <c r="I993">
        <v>17200000</v>
      </c>
      <c r="J993" t="s">
        <v>5986</v>
      </c>
      <c r="K993">
        <v>16500000</v>
      </c>
      <c r="L993">
        <v>17800000</v>
      </c>
      <c r="M993">
        <v>16</v>
      </c>
      <c r="N993" t="s">
        <v>4213</v>
      </c>
      <c r="O993">
        <v>81.2</v>
      </c>
      <c r="P993" t="s">
        <v>8475</v>
      </c>
    </row>
    <row r="994" spans="1:16" x14ac:dyDescent="0.3">
      <c r="A994" t="s">
        <v>345</v>
      </c>
      <c r="B994">
        <v>2025</v>
      </c>
      <c r="C994" t="s">
        <v>62</v>
      </c>
      <c r="D994" t="s">
        <v>5711</v>
      </c>
      <c r="E994" t="s">
        <v>5712</v>
      </c>
      <c r="F994" t="s">
        <v>43</v>
      </c>
      <c r="G994">
        <v>12600</v>
      </c>
      <c r="H994" t="s">
        <v>4180</v>
      </c>
      <c r="I994">
        <v>16500000</v>
      </c>
      <c r="J994" t="s">
        <v>5986</v>
      </c>
      <c r="K994">
        <v>16000000</v>
      </c>
      <c r="L994">
        <v>17100000</v>
      </c>
      <c r="M994">
        <v>26</v>
      </c>
      <c r="N994" t="s">
        <v>4263</v>
      </c>
      <c r="O994">
        <v>81.099999999999994</v>
      </c>
      <c r="P994" t="s">
        <v>8474</v>
      </c>
    </row>
    <row r="995" spans="1:16" x14ac:dyDescent="0.3">
      <c r="A995" t="s">
        <v>5992</v>
      </c>
      <c r="B995">
        <v>2025</v>
      </c>
      <c r="C995" t="s">
        <v>4216</v>
      </c>
      <c r="D995" t="s">
        <v>4217</v>
      </c>
      <c r="E995" t="s">
        <v>5993</v>
      </c>
      <c r="F995" t="s">
        <v>4172</v>
      </c>
      <c r="G995">
        <v>27600</v>
      </c>
      <c r="H995" t="s">
        <v>4180</v>
      </c>
      <c r="I995">
        <v>15300000</v>
      </c>
      <c r="J995" t="s">
        <v>5986</v>
      </c>
      <c r="K995">
        <v>14800000</v>
      </c>
      <c r="L995">
        <v>15800000</v>
      </c>
      <c r="M995">
        <v>3</v>
      </c>
      <c r="N995" t="s">
        <v>4192</v>
      </c>
      <c r="O995">
        <v>95</v>
      </c>
      <c r="P995" t="s">
        <v>7085</v>
      </c>
    </row>
    <row r="996" spans="1:16" x14ac:dyDescent="0.3">
      <c r="A996" t="s">
        <v>5334</v>
      </c>
      <c r="B996">
        <v>2025</v>
      </c>
      <c r="C996" t="s">
        <v>4184</v>
      </c>
      <c r="D996" t="s">
        <v>4228</v>
      </c>
      <c r="E996" t="s">
        <v>4229</v>
      </c>
      <c r="F996" t="s">
        <v>4172</v>
      </c>
      <c r="G996" t="s">
        <v>4172</v>
      </c>
      <c r="H996" t="s">
        <v>4180</v>
      </c>
      <c r="I996">
        <v>16300000</v>
      </c>
      <c r="J996" t="s">
        <v>5986</v>
      </c>
      <c r="K996">
        <v>15700000</v>
      </c>
      <c r="L996">
        <v>16900000</v>
      </c>
      <c r="M996">
        <v>11</v>
      </c>
      <c r="N996" t="s">
        <v>4260</v>
      </c>
      <c r="O996">
        <v>88.2</v>
      </c>
      <c r="P996" t="s">
        <v>8477</v>
      </c>
    </row>
    <row r="997" spans="1:16" x14ac:dyDescent="0.3">
      <c r="A997" t="s">
        <v>6013</v>
      </c>
      <c r="B997">
        <v>2025</v>
      </c>
      <c r="C997" t="s">
        <v>62</v>
      </c>
      <c r="D997" t="s">
        <v>5711</v>
      </c>
      <c r="E997" t="s">
        <v>6014</v>
      </c>
      <c r="F997" t="s">
        <v>4172</v>
      </c>
      <c r="G997">
        <v>2620</v>
      </c>
      <c r="H997" t="s">
        <v>4180</v>
      </c>
      <c r="I997">
        <v>17000000</v>
      </c>
      <c r="J997" t="s">
        <v>5986</v>
      </c>
      <c r="K997">
        <v>16400000</v>
      </c>
      <c r="L997">
        <v>17600000</v>
      </c>
      <c r="M997">
        <v>11</v>
      </c>
      <c r="N997" t="s">
        <v>4263</v>
      </c>
      <c r="O997">
        <v>79.900000000000006</v>
      </c>
      <c r="P997" t="s">
        <v>7104</v>
      </c>
    </row>
    <row r="998" spans="1:16" x14ac:dyDescent="0.3">
      <c r="A998" t="s">
        <v>5346</v>
      </c>
      <c r="B998">
        <v>2025</v>
      </c>
      <c r="C998" t="s">
        <v>24</v>
      </c>
      <c r="D998" t="s">
        <v>4405</v>
      </c>
      <c r="E998" t="s">
        <v>5060</v>
      </c>
      <c r="F998" t="s">
        <v>4172</v>
      </c>
      <c r="G998">
        <v>28620</v>
      </c>
      <c r="H998" t="s">
        <v>4180</v>
      </c>
      <c r="I998">
        <v>30600000</v>
      </c>
      <c r="J998" t="s">
        <v>5986</v>
      </c>
      <c r="K998">
        <v>29500000</v>
      </c>
      <c r="L998">
        <v>31800000</v>
      </c>
      <c r="M998">
        <v>15</v>
      </c>
      <c r="N998" t="s">
        <v>4342</v>
      </c>
      <c r="O998">
        <v>74.900000000000006</v>
      </c>
      <c r="P998" t="s">
        <v>7095</v>
      </c>
    </row>
    <row r="999" spans="1:16" x14ac:dyDescent="0.3">
      <c r="A999" t="s">
        <v>5329</v>
      </c>
      <c r="B999">
        <v>2026</v>
      </c>
      <c r="C999" t="s">
        <v>201</v>
      </c>
      <c r="D999" t="s">
        <v>4669</v>
      </c>
      <c r="E999" t="s">
        <v>4740</v>
      </c>
      <c r="F999" t="s">
        <v>4172</v>
      </c>
      <c r="G999">
        <v>2137</v>
      </c>
      <c r="H999" t="s">
        <v>4180</v>
      </c>
      <c r="I999">
        <v>15700000</v>
      </c>
      <c r="J999" t="s">
        <v>5986</v>
      </c>
      <c r="K999">
        <v>15200000</v>
      </c>
      <c r="L999">
        <v>16300000</v>
      </c>
      <c r="M999" t="s">
        <v>4175</v>
      </c>
      <c r="N999" t="s">
        <v>4219</v>
      </c>
      <c r="O999">
        <v>92.4</v>
      </c>
      <c r="P999" t="s">
        <v>7087</v>
      </c>
    </row>
    <row r="1000" spans="1:16" x14ac:dyDescent="0.3">
      <c r="A1000" t="s">
        <v>5996</v>
      </c>
      <c r="B1000">
        <v>2026</v>
      </c>
      <c r="C1000" t="s">
        <v>163</v>
      </c>
      <c r="D1000">
        <v>7</v>
      </c>
      <c r="E1000" t="s">
        <v>5997</v>
      </c>
      <c r="F1000" t="s">
        <v>4172</v>
      </c>
      <c r="G1000">
        <v>5000</v>
      </c>
      <c r="H1000" t="s">
        <v>4180</v>
      </c>
      <c r="I1000">
        <v>24500000</v>
      </c>
      <c r="J1000" t="s">
        <v>5986</v>
      </c>
      <c r="K1000">
        <v>23600000</v>
      </c>
      <c r="L1000">
        <v>25300000</v>
      </c>
      <c r="M1000" t="s">
        <v>4175</v>
      </c>
      <c r="N1000" t="s">
        <v>4734</v>
      </c>
      <c r="O1000">
        <v>90.8</v>
      </c>
      <c r="P1000" t="s">
        <v>7090</v>
      </c>
    </row>
    <row r="1001" spans="1:16" x14ac:dyDescent="0.3">
      <c r="A1001" t="s">
        <v>6142</v>
      </c>
      <c r="B1001">
        <v>2014</v>
      </c>
      <c r="C1001" t="s">
        <v>24</v>
      </c>
      <c r="D1001" t="s">
        <v>6143</v>
      </c>
      <c r="E1001" t="s">
        <v>6144</v>
      </c>
      <c r="F1001" t="s">
        <v>43</v>
      </c>
      <c r="G1001">
        <v>237000</v>
      </c>
      <c r="H1001" t="s">
        <v>4180</v>
      </c>
      <c r="I1001">
        <v>12800000</v>
      </c>
      <c r="J1001" t="s">
        <v>6022</v>
      </c>
      <c r="K1001">
        <v>12000000</v>
      </c>
      <c r="L1001">
        <v>13600000</v>
      </c>
      <c r="M1001">
        <v>7</v>
      </c>
      <c r="N1001" t="s">
        <v>4213</v>
      </c>
      <c r="O1001">
        <v>58.2</v>
      </c>
      <c r="P1001" t="s">
        <v>7484</v>
      </c>
    </row>
    <row r="1002" spans="1:16" x14ac:dyDescent="0.3">
      <c r="A1002" t="s">
        <v>5472</v>
      </c>
      <c r="B1002">
        <v>2016</v>
      </c>
      <c r="C1002" t="s">
        <v>191</v>
      </c>
      <c r="D1002" t="s">
        <v>5769</v>
      </c>
      <c r="E1002" t="s">
        <v>6132</v>
      </c>
      <c r="F1002" t="s">
        <v>143</v>
      </c>
      <c r="G1002">
        <v>85000</v>
      </c>
      <c r="H1002" t="s">
        <v>4180</v>
      </c>
      <c r="I1002">
        <v>10400000</v>
      </c>
      <c r="J1002" t="s">
        <v>6022</v>
      </c>
      <c r="K1002">
        <v>9600000</v>
      </c>
      <c r="L1002">
        <v>11200000</v>
      </c>
      <c r="M1002">
        <v>3</v>
      </c>
      <c r="N1002" t="s">
        <v>4263</v>
      </c>
      <c r="O1002">
        <v>54.8</v>
      </c>
      <c r="P1002" t="s">
        <v>7471</v>
      </c>
    </row>
    <row r="1003" spans="1:16" x14ac:dyDescent="0.3">
      <c r="A1003" t="s">
        <v>5495</v>
      </c>
      <c r="B1003">
        <v>2016</v>
      </c>
      <c r="C1003" t="s">
        <v>166</v>
      </c>
      <c r="D1003" t="s">
        <v>5005</v>
      </c>
      <c r="E1003" t="s">
        <v>6156</v>
      </c>
      <c r="F1003" t="s">
        <v>161</v>
      </c>
      <c r="G1003">
        <v>67020</v>
      </c>
      <c r="H1003" t="s">
        <v>4180</v>
      </c>
      <c r="I1003">
        <v>11700000</v>
      </c>
      <c r="J1003" t="s">
        <v>6022</v>
      </c>
      <c r="K1003">
        <v>11200000</v>
      </c>
      <c r="L1003">
        <v>12100000</v>
      </c>
      <c r="M1003">
        <v>5</v>
      </c>
      <c r="N1003" t="s">
        <v>4219</v>
      </c>
      <c r="O1003">
        <v>82.5</v>
      </c>
      <c r="P1003" t="s">
        <v>7503</v>
      </c>
    </row>
    <row r="1004" spans="1:16" x14ac:dyDescent="0.3">
      <c r="A1004" t="s">
        <v>5497</v>
      </c>
      <c r="B1004">
        <v>2018</v>
      </c>
      <c r="C1004" t="s">
        <v>5326</v>
      </c>
      <c r="D1004" t="s">
        <v>6159</v>
      </c>
      <c r="E1004" t="s">
        <v>6160</v>
      </c>
      <c r="F1004" t="s">
        <v>43</v>
      </c>
      <c r="G1004">
        <v>101000</v>
      </c>
      <c r="H1004" t="s">
        <v>4180</v>
      </c>
      <c r="I1004">
        <v>7130000</v>
      </c>
      <c r="J1004" t="s">
        <v>6022</v>
      </c>
      <c r="K1004">
        <v>6650000</v>
      </c>
      <c r="L1004">
        <v>7620000</v>
      </c>
      <c r="M1004">
        <v>2</v>
      </c>
      <c r="N1004" t="s">
        <v>4263</v>
      </c>
      <c r="O1004">
        <v>81.2</v>
      </c>
      <c r="P1004" t="s">
        <v>7506</v>
      </c>
    </row>
    <row r="1005" spans="1:16" x14ac:dyDescent="0.3">
      <c r="A1005" t="s">
        <v>5455</v>
      </c>
      <c r="B1005">
        <v>2018</v>
      </c>
      <c r="C1005" t="s">
        <v>4641</v>
      </c>
      <c r="D1005" t="s">
        <v>5933</v>
      </c>
      <c r="E1005" t="s">
        <v>6113</v>
      </c>
      <c r="F1005" t="s">
        <v>173</v>
      </c>
      <c r="G1005">
        <v>92000</v>
      </c>
      <c r="H1005" t="s">
        <v>4180</v>
      </c>
      <c r="I1005">
        <v>7590000</v>
      </c>
      <c r="J1005" t="s">
        <v>6022</v>
      </c>
      <c r="K1005">
        <v>7310000</v>
      </c>
      <c r="L1005">
        <v>7860000</v>
      </c>
      <c r="M1005">
        <v>19</v>
      </c>
      <c r="N1005" t="s">
        <v>4382</v>
      </c>
      <c r="O1005">
        <v>95</v>
      </c>
      <c r="P1005" t="s">
        <v>7450</v>
      </c>
    </row>
    <row r="1006" spans="1:16" x14ac:dyDescent="0.3">
      <c r="A1006" t="s">
        <v>5496</v>
      </c>
      <c r="B1006">
        <v>2018</v>
      </c>
      <c r="C1006" t="s">
        <v>4184</v>
      </c>
      <c r="D1006" t="s">
        <v>4303</v>
      </c>
      <c r="E1006" t="s">
        <v>6157</v>
      </c>
      <c r="F1006" t="s">
        <v>161</v>
      </c>
      <c r="G1006">
        <v>94000</v>
      </c>
      <c r="H1006" t="s">
        <v>4180</v>
      </c>
      <c r="I1006">
        <v>12100000</v>
      </c>
      <c r="J1006" t="s">
        <v>6022</v>
      </c>
      <c r="K1006">
        <v>11700000</v>
      </c>
      <c r="L1006">
        <v>12600000</v>
      </c>
      <c r="M1006">
        <v>32</v>
      </c>
      <c r="N1006" t="s">
        <v>4187</v>
      </c>
      <c r="O1006">
        <v>84.1</v>
      </c>
      <c r="P1006" t="s">
        <v>7504</v>
      </c>
    </row>
    <row r="1007" spans="1:16" x14ac:dyDescent="0.3">
      <c r="A1007" t="s">
        <v>6121</v>
      </c>
      <c r="B1007">
        <v>2019</v>
      </c>
      <c r="C1007" t="s">
        <v>5787</v>
      </c>
      <c r="D1007" t="s">
        <v>6122</v>
      </c>
      <c r="E1007" t="s">
        <v>6123</v>
      </c>
      <c r="F1007" t="s">
        <v>43</v>
      </c>
      <c r="G1007">
        <v>79000</v>
      </c>
      <c r="H1007" t="s">
        <v>4173</v>
      </c>
      <c r="I1007">
        <v>15500000</v>
      </c>
      <c r="J1007" t="s">
        <v>6022</v>
      </c>
      <c r="K1007">
        <v>14900000</v>
      </c>
      <c r="L1007">
        <v>16000000</v>
      </c>
      <c r="M1007">
        <v>18</v>
      </c>
      <c r="N1007" t="s">
        <v>4290</v>
      </c>
      <c r="O1007">
        <v>81.599999999999994</v>
      </c>
      <c r="P1007" t="s">
        <v>7462</v>
      </c>
    </row>
    <row r="1008" spans="1:16" x14ac:dyDescent="0.3">
      <c r="A1008" t="s">
        <v>5515</v>
      </c>
      <c r="B1008">
        <v>2022</v>
      </c>
      <c r="C1008" t="s">
        <v>50</v>
      </c>
      <c r="D1008">
        <v>560</v>
      </c>
      <c r="E1008" t="s">
        <v>4582</v>
      </c>
      <c r="F1008" t="s">
        <v>43</v>
      </c>
      <c r="G1008">
        <v>59918</v>
      </c>
      <c r="H1008" t="s">
        <v>4180</v>
      </c>
      <c r="I1008">
        <v>8200000</v>
      </c>
      <c r="J1008" t="s">
        <v>6022</v>
      </c>
      <c r="K1008">
        <v>7910000</v>
      </c>
      <c r="L1008">
        <v>8600000</v>
      </c>
      <c r="M1008">
        <v>6</v>
      </c>
      <c r="N1008" t="s">
        <v>4382</v>
      </c>
      <c r="O1008">
        <v>67.3</v>
      </c>
      <c r="P1008" t="s">
        <v>7527</v>
      </c>
    </row>
    <row r="1009" spans="1:16" x14ac:dyDescent="0.3">
      <c r="A1009" t="s">
        <v>5483</v>
      </c>
      <c r="B1009">
        <v>2019</v>
      </c>
      <c r="C1009" t="s">
        <v>92</v>
      </c>
      <c r="D1009" t="s">
        <v>6147</v>
      </c>
      <c r="E1009" t="s">
        <v>6068</v>
      </c>
      <c r="F1009" t="s">
        <v>161</v>
      </c>
      <c r="G1009">
        <v>45750</v>
      </c>
      <c r="H1009" t="s">
        <v>4180</v>
      </c>
      <c r="I1009">
        <v>6370000</v>
      </c>
      <c r="J1009" t="s">
        <v>6022</v>
      </c>
      <c r="K1009">
        <v>5950000</v>
      </c>
      <c r="L1009">
        <v>6800000</v>
      </c>
      <c r="M1009">
        <v>11</v>
      </c>
      <c r="N1009" t="s">
        <v>4245</v>
      </c>
      <c r="O1009">
        <v>85.7</v>
      </c>
      <c r="P1009" t="s">
        <v>7487</v>
      </c>
    </row>
    <row r="1010" spans="1:16" x14ac:dyDescent="0.3">
      <c r="A1010" t="s">
        <v>5360</v>
      </c>
      <c r="B1010">
        <v>2019</v>
      </c>
      <c r="C1010" t="s">
        <v>4184</v>
      </c>
      <c r="D1010" t="s">
        <v>6114</v>
      </c>
      <c r="E1010" t="s">
        <v>6115</v>
      </c>
      <c r="F1010" t="s">
        <v>60</v>
      </c>
      <c r="G1010">
        <v>74000</v>
      </c>
      <c r="H1010" t="s">
        <v>4180</v>
      </c>
      <c r="I1010">
        <v>8800000</v>
      </c>
      <c r="J1010" t="s">
        <v>6022</v>
      </c>
      <c r="K1010">
        <v>8500000</v>
      </c>
      <c r="L1010">
        <v>9100000</v>
      </c>
      <c r="M1010">
        <v>15</v>
      </c>
      <c r="N1010" t="s">
        <v>4382</v>
      </c>
      <c r="O1010">
        <v>95</v>
      </c>
      <c r="P1010" t="s">
        <v>7452</v>
      </c>
    </row>
    <row r="1011" spans="1:16" x14ac:dyDescent="0.3">
      <c r="A1011" t="s">
        <v>6161</v>
      </c>
      <c r="B1011">
        <v>2019</v>
      </c>
      <c r="C1011" t="s">
        <v>4184</v>
      </c>
      <c r="D1011" t="s">
        <v>6162</v>
      </c>
      <c r="E1011" t="s">
        <v>6163</v>
      </c>
      <c r="F1011" t="s">
        <v>43</v>
      </c>
      <c r="G1011">
        <v>99925</v>
      </c>
      <c r="H1011" t="s">
        <v>4180</v>
      </c>
      <c r="I1011">
        <v>10100000</v>
      </c>
      <c r="J1011" t="s">
        <v>6022</v>
      </c>
      <c r="K1011">
        <v>9700000</v>
      </c>
      <c r="L1011">
        <v>10400000</v>
      </c>
      <c r="M1011">
        <v>5</v>
      </c>
      <c r="N1011" t="s">
        <v>4263</v>
      </c>
      <c r="O1011">
        <v>80.7</v>
      </c>
      <c r="P1011" t="s">
        <v>7508</v>
      </c>
    </row>
    <row r="1012" spans="1:16" x14ac:dyDescent="0.3">
      <c r="A1012" t="s">
        <v>5509</v>
      </c>
      <c r="B1012">
        <v>2019</v>
      </c>
      <c r="C1012" t="s">
        <v>92</v>
      </c>
      <c r="D1012" t="s">
        <v>6063</v>
      </c>
      <c r="E1012" t="s">
        <v>6172</v>
      </c>
      <c r="F1012" t="s">
        <v>161</v>
      </c>
      <c r="G1012">
        <v>93000</v>
      </c>
      <c r="H1012" t="s">
        <v>4180</v>
      </c>
      <c r="I1012">
        <v>8500000</v>
      </c>
      <c r="J1012" t="s">
        <v>6022</v>
      </c>
      <c r="K1012">
        <v>8200000</v>
      </c>
      <c r="L1012">
        <v>8800000</v>
      </c>
      <c r="M1012">
        <v>8</v>
      </c>
      <c r="N1012" t="s">
        <v>4382</v>
      </c>
      <c r="O1012">
        <v>71.400000000000006</v>
      </c>
      <c r="P1012" t="s">
        <v>7520</v>
      </c>
    </row>
    <row r="1013" spans="1:16" x14ac:dyDescent="0.3">
      <c r="A1013" t="s">
        <v>6105</v>
      </c>
      <c r="B1013">
        <v>2019</v>
      </c>
      <c r="C1013" t="s">
        <v>4184</v>
      </c>
      <c r="D1013" t="s">
        <v>6106</v>
      </c>
      <c r="E1013" t="s">
        <v>6107</v>
      </c>
      <c r="F1013" t="s">
        <v>173</v>
      </c>
      <c r="G1013">
        <v>155000</v>
      </c>
      <c r="H1013" t="s">
        <v>4173</v>
      </c>
      <c r="I1013">
        <v>19900000</v>
      </c>
      <c r="J1013" t="s">
        <v>6022</v>
      </c>
      <c r="K1013">
        <v>19100000</v>
      </c>
      <c r="L1013">
        <v>20700000</v>
      </c>
      <c r="M1013" t="s">
        <v>4175</v>
      </c>
      <c r="N1013" t="s">
        <v>4192</v>
      </c>
      <c r="O1013">
        <v>66.400000000000006</v>
      </c>
      <c r="P1013" t="s">
        <v>7443</v>
      </c>
    </row>
    <row r="1014" spans="1:16" x14ac:dyDescent="0.3">
      <c r="A1014" t="s">
        <v>5503</v>
      </c>
      <c r="B1014">
        <v>2020</v>
      </c>
      <c r="C1014" t="s">
        <v>92</v>
      </c>
      <c r="D1014" t="s">
        <v>4946</v>
      </c>
      <c r="E1014" t="s">
        <v>6168</v>
      </c>
      <c r="F1014" t="s">
        <v>60</v>
      </c>
      <c r="G1014">
        <v>84000</v>
      </c>
      <c r="H1014" t="s">
        <v>4180</v>
      </c>
      <c r="I1014">
        <v>11300000</v>
      </c>
      <c r="J1014" t="s">
        <v>6022</v>
      </c>
      <c r="K1014">
        <v>10800000</v>
      </c>
      <c r="L1014">
        <v>11900000</v>
      </c>
      <c r="M1014">
        <v>6</v>
      </c>
      <c r="N1014" t="s">
        <v>4219</v>
      </c>
      <c r="O1014">
        <v>78.5</v>
      </c>
      <c r="P1014" t="s">
        <v>7514</v>
      </c>
    </row>
    <row r="1015" spans="1:16" x14ac:dyDescent="0.3">
      <c r="A1015" t="s">
        <v>5461</v>
      </c>
      <c r="B1015">
        <v>2020</v>
      </c>
      <c r="C1015" t="s">
        <v>4641</v>
      </c>
      <c r="D1015" t="s">
        <v>6118</v>
      </c>
      <c r="E1015" t="s">
        <v>6119</v>
      </c>
      <c r="F1015" t="s">
        <v>143</v>
      </c>
      <c r="G1015">
        <v>40000</v>
      </c>
      <c r="H1015" t="s">
        <v>4180</v>
      </c>
      <c r="I1015">
        <v>5970000</v>
      </c>
      <c r="J1015" t="s">
        <v>6022</v>
      </c>
      <c r="K1015">
        <v>5770000</v>
      </c>
      <c r="L1015">
        <v>6170000</v>
      </c>
      <c r="M1015">
        <v>6</v>
      </c>
      <c r="N1015" t="s">
        <v>4192</v>
      </c>
      <c r="O1015">
        <v>95</v>
      </c>
      <c r="P1015" t="s">
        <v>7458</v>
      </c>
    </row>
    <row r="1016" spans="1:16" x14ac:dyDescent="0.3">
      <c r="A1016" t="s">
        <v>5359</v>
      </c>
      <c r="B1016">
        <v>2020</v>
      </c>
      <c r="C1016" t="s">
        <v>108</v>
      </c>
      <c r="D1016" t="s">
        <v>6150</v>
      </c>
      <c r="E1016" t="s">
        <v>4532</v>
      </c>
      <c r="F1016" t="s">
        <v>60</v>
      </c>
      <c r="G1016">
        <v>65543</v>
      </c>
      <c r="H1016" t="s">
        <v>4180</v>
      </c>
      <c r="I1016">
        <v>8900000</v>
      </c>
      <c r="J1016" t="s">
        <v>6022</v>
      </c>
      <c r="K1016">
        <v>8600000</v>
      </c>
      <c r="L1016">
        <v>9200000</v>
      </c>
      <c r="M1016">
        <v>3</v>
      </c>
      <c r="N1016" t="s">
        <v>4248</v>
      </c>
      <c r="O1016">
        <v>88.2</v>
      </c>
      <c r="P1016" t="s">
        <v>7490</v>
      </c>
    </row>
    <row r="1017" spans="1:16" x14ac:dyDescent="0.3">
      <c r="A1017" t="s">
        <v>5478</v>
      </c>
      <c r="B1017">
        <v>2019</v>
      </c>
      <c r="C1017" t="s">
        <v>188</v>
      </c>
      <c r="D1017" t="s">
        <v>4678</v>
      </c>
      <c r="E1017" t="s">
        <v>6141</v>
      </c>
      <c r="F1017" t="s">
        <v>173</v>
      </c>
      <c r="G1017">
        <v>58400</v>
      </c>
      <c r="H1017" t="s">
        <v>4180</v>
      </c>
      <c r="I1017">
        <v>8500000</v>
      </c>
      <c r="J1017" t="s">
        <v>6022</v>
      </c>
      <c r="K1017">
        <v>8200000</v>
      </c>
      <c r="L1017">
        <v>8900000</v>
      </c>
      <c r="M1017">
        <v>2</v>
      </c>
      <c r="N1017" t="s">
        <v>4263</v>
      </c>
      <c r="O1017">
        <v>85.1</v>
      </c>
      <c r="P1017" t="s">
        <v>7480</v>
      </c>
    </row>
    <row r="1018" spans="1:16" x14ac:dyDescent="0.3">
      <c r="A1018" t="s">
        <v>4172</v>
      </c>
      <c r="B1018">
        <v>2020</v>
      </c>
      <c r="C1018" t="s">
        <v>250</v>
      </c>
      <c r="D1018">
        <v>3</v>
      </c>
      <c r="E1018" t="s">
        <v>7066</v>
      </c>
      <c r="F1018" t="s">
        <v>4172</v>
      </c>
      <c r="G1018">
        <v>34300</v>
      </c>
      <c r="H1018" t="s">
        <v>4180</v>
      </c>
      <c r="I1018">
        <v>14200000</v>
      </c>
      <c r="J1018" t="s">
        <v>6022</v>
      </c>
      <c r="K1018">
        <v>13300000</v>
      </c>
      <c r="L1018">
        <v>15000000</v>
      </c>
      <c r="M1018">
        <v>9</v>
      </c>
      <c r="N1018" t="s">
        <v>4388</v>
      </c>
      <c r="O1018">
        <v>95</v>
      </c>
      <c r="P1018" t="s">
        <v>7515</v>
      </c>
    </row>
    <row r="1019" spans="1:16" x14ac:dyDescent="0.3">
      <c r="A1019" t="s">
        <v>5468</v>
      </c>
      <c r="B1019">
        <v>2020</v>
      </c>
      <c r="C1019" t="s">
        <v>188</v>
      </c>
      <c r="D1019" t="s">
        <v>4594</v>
      </c>
      <c r="E1019" t="s">
        <v>6128</v>
      </c>
      <c r="F1019" t="s">
        <v>43</v>
      </c>
      <c r="G1019">
        <v>61894</v>
      </c>
      <c r="H1019" t="s">
        <v>4180</v>
      </c>
      <c r="I1019">
        <v>7850000</v>
      </c>
      <c r="J1019" t="s">
        <v>6022</v>
      </c>
      <c r="K1019">
        <v>7590000</v>
      </c>
      <c r="L1019">
        <v>8100000</v>
      </c>
      <c r="M1019">
        <v>6</v>
      </c>
      <c r="N1019" t="s">
        <v>4508</v>
      </c>
      <c r="O1019">
        <v>95</v>
      </c>
      <c r="P1019" t="s">
        <v>7466</v>
      </c>
    </row>
    <row r="1020" spans="1:16" x14ac:dyDescent="0.3">
      <c r="A1020" t="s">
        <v>5488</v>
      </c>
      <c r="B1020">
        <v>2021</v>
      </c>
      <c r="C1020" t="s">
        <v>188</v>
      </c>
      <c r="D1020" t="s">
        <v>4614</v>
      </c>
      <c r="E1020" t="s">
        <v>4615</v>
      </c>
      <c r="F1020" t="s">
        <v>60</v>
      </c>
      <c r="G1020">
        <v>71000</v>
      </c>
      <c r="H1020" t="s">
        <v>4180</v>
      </c>
      <c r="I1020">
        <v>8300000</v>
      </c>
      <c r="J1020" t="s">
        <v>6022</v>
      </c>
      <c r="K1020">
        <v>8000000</v>
      </c>
      <c r="L1020">
        <v>8600000</v>
      </c>
      <c r="M1020">
        <v>4</v>
      </c>
      <c r="N1020" t="s">
        <v>4382</v>
      </c>
      <c r="O1020">
        <v>88.4</v>
      </c>
      <c r="P1020" t="s">
        <v>7494</v>
      </c>
    </row>
    <row r="1021" spans="1:16" x14ac:dyDescent="0.3">
      <c r="A1021" t="s">
        <v>5488</v>
      </c>
      <c r="B1021">
        <v>2021</v>
      </c>
      <c r="C1021" t="s">
        <v>188</v>
      </c>
      <c r="D1021" t="s">
        <v>4614</v>
      </c>
      <c r="E1021" t="s">
        <v>4615</v>
      </c>
      <c r="F1021" t="s">
        <v>60</v>
      </c>
      <c r="G1021">
        <v>71000</v>
      </c>
      <c r="H1021" t="s">
        <v>4180</v>
      </c>
      <c r="I1021">
        <v>8300000</v>
      </c>
      <c r="J1021" t="s">
        <v>6022</v>
      </c>
      <c r="K1021">
        <v>8000000</v>
      </c>
      <c r="L1021">
        <v>8600000</v>
      </c>
      <c r="M1021">
        <v>4</v>
      </c>
      <c r="N1021" t="s">
        <v>4382</v>
      </c>
      <c r="O1021">
        <v>88.4</v>
      </c>
      <c r="P1021" t="s">
        <v>8484</v>
      </c>
    </row>
    <row r="1022" spans="1:16" x14ac:dyDescent="0.3">
      <c r="A1022" t="s">
        <v>6165</v>
      </c>
      <c r="B1022">
        <v>2021</v>
      </c>
      <c r="C1022" t="s">
        <v>24</v>
      </c>
      <c r="D1022" t="s">
        <v>4431</v>
      </c>
      <c r="E1022" t="s">
        <v>6166</v>
      </c>
      <c r="F1022" t="s">
        <v>43</v>
      </c>
      <c r="G1022">
        <v>61342</v>
      </c>
      <c r="H1022" t="s">
        <v>4180</v>
      </c>
      <c r="I1022">
        <v>28400000</v>
      </c>
      <c r="J1022" t="s">
        <v>6022</v>
      </c>
      <c r="K1022">
        <v>27400000</v>
      </c>
      <c r="L1022">
        <v>29400000</v>
      </c>
      <c r="M1022">
        <v>17</v>
      </c>
      <c r="N1022" t="s">
        <v>4325</v>
      </c>
      <c r="O1022">
        <v>72.7</v>
      </c>
      <c r="P1022" t="s">
        <v>7510</v>
      </c>
    </row>
    <row r="1023" spans="1:16" x14ac:dyDescent="0.3">
      <c r="A1023" t="s">
        <v>6165</v>
      </c>
      <c r="B1023">
        <v>2021</v>
      </c>
      <c r="C1023" t="s">
        <v>24</v>
      </c>
      <c r="D1023" t="s">
        <v>4431</v>
      </c>
      <c r="E1023" t="s">
        <v>7528</v>
      </c>
      <c r="F1023" t="s">
        <v>43</v>
      </c>
      <c r="G1023">
        <v>61342</v>
      </c>
      <c r="H1023" t="s">
        <v>4180</v>
      </c>
      <c r="I1023">
        <v>24600000</v>
      </c>
      <c r="J1023" t="s">
        <v>6022</v>
      </c>
      <c r="K1023">
        <v>23600000</v>
      </c>
      <c r="L1023">
        <v>25700000</v>
      </c>
      <c r="M1023">
        <v>4</v>
      </c>
      <c r="N1023" t="s">
        <v>4252</v>
      </c>
      <c r="O1023">
        <v>75.3</v>
      </c>
      <c r="P1023" t="s">
        <v>7529</v>
      </c>
    </row>
    <row r="1024" spans="1:16" x14ac:dyDescent="0.3">
      <c r="A1024" t="s">
        <v>5492</v>
      </c>
      <c r="B1024">
        <v>2021</v>
      </c>
      <c r="C1024" t="s">
        <v>92</v>
      </c>
      <c r="D1024" t="s">
        <v>4910</v>
      </c>
      <c r="E1024" t="s">
        <v>6068</v>
      </c>
      <c r="F1024" t="s">
        <v>143</v>
      </c>
      <c r="G1024">
        <v>75500</v>
      </c>
      <c r="H1024" t="s">
        <v>4180</v>
      </c>
      <c r="I1024">
        <v>6960000</v>
      </c>
      <c r="J1024" t="s">
        <v>6022</v>
      </c>
      <c r="K1024">
        <v>6710000</v>
      </c>
      <c r="L1024">
        <v>7210000</v>
      </c>
      <c r="M1024">
        <v>27</v>
      </c>
      <c r="N1024" t="s">
        <v>4425</v>
      </c>
      <c r="O1024">
        <v>85</v>
      </c>
      <c r="P1024" t="s">
        <v>7499</v>
      </c>
    </row>
    <row r="1025" spans="1:16" x14ac:dyDescent="0.3">
      <c r="A1025" t="s">
        <v>5475</v>
      </c>
      <c r="B1025">
        <v>2021</v>
      </c>
      <c r="C1025" t="s">
        <v>199</v>
      </c>
      <c r="D1025" t="s">
        <v>6174</v>
      </c>
      <c r="E1025" t="s">
        <v>6175</v>
      </c>
      <c r="F1025" t="s">
        <v>143</v>
      </c>
      <c r="G1025">
        <v>27000</v>
      </c>
      <c r="H1025" t="s">
        <v>4180</v>
      </c>
      <c r="I1025">
        <v>8600000</v>
      </c>
      <c r="J1025" t="s">
        <v>6022</v>
      </c>
      <c r="K1025">
        <v>8300000</v>
      </c>
      <c r="L1025">
        <v>8900000</v>
      </c>
      <c r="M1025">
        <v>14</v>
      </c>
      <c r="N1025" t="s">
        <v>4382</v>
      </c>
      <c r="O1025">
        <v>82</v>
      </c>
      <c r="P1025" t="s">
        <v>7524</v>
      </c>
    </row>
    <row r="1026" spans="1:16" x14ac:dyDescent="0.3">
      <c r="A1026" t="s">
        <v>5450</v>
      </c>
      <c r="B1026">
        <v>2021</v>
      </c>
      <c r="C1026" t="s">
        <v>92</v>
      </c>
      <c r="D1026" t="s">
        <v>4946</v>
      </c>
      <c r="E1026" t="s">
        <v>5802</v>
      </c>
      <c r="F1026" t="s">
        <v>4539</v>
      </c>
      <c r="G1026">
        <v>80900</v>
      </c>
      <c r="H1026" t="s">
        <v>4180</v>
      </c>
      <c r="I1026">
        <v>11800000</v>
      </c>
      <c r="J1026" t="s">
        <v>6022</v>
      </c>
      <c r="K1026">
        <v>11200000</v>
      </c>
      <c r="L1026">
        <v>12300000</v>
      </c>
      <c r="M1026">
        <v>19</v>
      </c>
      <c r="N1026" t="s">
        <v>4192</v>
      </c>
      <c r="O1026">
        <v>67.3</v>
      </c>
      <c r="P1026" t="s">
        <v>7445</v>
      </c>
    </row>
    <row r="1027" spans="1:16" x14ac:dyDescent="0.3">
      <c r="A1027" t="s">
        <v>5458</v>
      </c>
      <c r="B1027">
        <v>2021</v>
      </c>
      <c r="C1027" t="s">
        <v>137</v>
      </c>
      <c r="D1027" t="s">
        <v>4591</v>
      </c>
      <c r="E1027" t="s">
        <v>4925</v>
      </c>
      <c r="F1027" t="s">
        <v>43</v>
      </c>
      <c r="G1027">
        <v>60000</v>
      </c>
      <c r="H1027" t="s">
        <v>4173</v>
      </c>
      <c r="I1027">
        <v>11500000</v>
      </c>
      <c r="J1027" t="s">
        <v>6022</v>
      </c>
      <c r="K1027">
        <v>11100000</v>
      </c>
      <c r="L1027">
        <v>11900000</v>
      </c>
      <c r="M1027">
        <v>18</v>
      </c>
      <c r="N1027" t="s">
        <v>4382</v>
      </c>
      <c r="O1027">
        <v>95</v>
      </c>
      <c r="P1027" t="s">
        <v>7454</v>
      </c>
    </row>
    <row r="1028" spans="1:16" x14ac:dyDescent="0.3">
      <c r="A1028" t="s">
        <v>5499</v>
      </c>
      <c r="B1028">
        <v>2021</v>
      </c>
      <c r="C1028" t="s">
        <v>154</v>
      </c>
      <c r="D1028" t="s">
        <v>5688</v>
      </c>
      <c r="E1028" t="s">
        <v>6164</v>
      </c>
      <c r="F1028" t="s">
        <v>161</v>
      </c>
      <c r="G1028">
        <v>35300</v>
      </c>
      <c r="H1028" t="s">
        <v>4180</v>
      </c>
      <c r="I1028">
        <v>14300000</v>
      </c>
      <c r="J1028" t="s">
        <v>6022</v>
      </c>
      <c r="K1028">
        <v>13800000</v>
      </c>
      <c r="L1028">
        <v>14900000</v>
      </c>
      <c r="M1028">
        <v>13</v>
      </c>
      <c r="N1028" t="s">
        <v>4627</v>
      </c>
      <c r="O1028">
        <v>84.2</v>
      </c>
      <c r="P1028" t="s">
        <v>7509</v>
      </c>
    </row>
    <row r="1029" spans="1:16" x14ac:dyDescent="0.3">
      <c r="A1029" t="s">
        <v>5454</v>
      </c>
      <c r="B1029">
        <v>2021</v>
      </c>
      <c r="C1029" t="s">
        <v>89</v>
      </c>
      <c r="D1029" t="s">
        <v>4455</v>
      </c>
      <c r="E1029" t="s">
        <v>4631</v>
      </c>
      <c r="F1029" t="s">
        <v>60</v>
      </c>
      <c r="G1029">
        <v>82000</v>
      </c>
      <c r="H1029" t="s">
        <v>4180</v>
      </c>
      <c r="I1029">
        <v>9000000</v>
      </c>
      <c r="J1029" t="s">
        <v>6022</v>
      </c>
      <c r="K1029">
        <v>8600000</v>
      </c>
      <c r="L1029">
        <v>9300000</v>
      </c>
      <c r="M1029">
        <v>8</v>
      </c>
      <c r="N1029" t="s">
        <v>4275</v>
      </c>
      <c r="O1029">
        <v>67.7</v>
      </c>
      <c r="P1029" t="s">
        <v>7449</v>
      </c>
    </row>
    <row r="1030" spans="1:16" x14ac:dyDescent="0.3">
      <c r="A1030" t="s">
        <v>6108</v>
      </c>
      <c r="B1030">
        <v>2021</v>
      </c>
      <c r="C1030" t="s">
        <v>137</v>
      </c>
      <c r="D1030" t="s">
        <v>4194</v>
      </c>
      <c r="E1030" t="s">
        <v>6109</v>
      </c>
      <c r="F1030" t="s">
        <v>143</v>
      </c>
      <c r="G1030">
        <v>170000</v>
      </c>
      <c r="H1030" t="s">
        <v>4180</v>
      </c>
      <c r="I1030">
        <v>19300000</v>
      </c>
      <c r="J1030" t="s">
        <v>6022</v>
      </c>
      <c r="K1030">
        <v>17800000</v>
      </c>
      <c r="L1030">
        <v>20700000</v>
      </c>
      <c r="M1030">
        <v>10</v>
      </c>
      <c r="N1030" t="s">
        <v>4627</v>
      </c>
      <c r="O1030">
        <v>65.3</v>
      </c>
      <c r="P1030" t="s">
        <v>7444</v>
      </c>
    </row>
    <row r="1031" spans="1:16" x14ac:dyDescent="0.3">
      <c r="A1031" t="s">
        <v>5484</v>
      </c>
      <c r="B1031">
        <v>2021</v>
      </c>
      <c r="C1031" t="s">
        <v>194</v>
      </c>
      <c r="D1031">
        <v>700</v>
      </c>
      <c r="E1031" t="s">
        <v>6148</v>
      </c>
      <c r="F1031" t="s">
        <v>43</v>
      </c>
      <c r="G1031">
        <v>52100</v>
      </c>
      <c r="H1031" t="s">
        <v>4180</v>
      </c>
      <c r="I1031">
        <v>9500000</v>
      </c>
      <c r="J1031" t="s">
        <v>6022</v>
      </c>
      <c r="K1031">
        <v>9000000</v>
      </c>
      <c r="L1031">
        <v>10000000</v>
      </c>
      <c r="M1031">
        <v>9</v>
      </c>
      <c r="N1031" t="s">
        <v>4439</v>
      </c>
      <c r="O1031">
        <v>88.8</v>
      </c>
      <c r="P1031" t="s">
        <v>7488</v>
      </c>
    </row>
    <row r="1032" spans="1:16" x14ac:dyDescent="0.3">
      <c r="A1032" t="s">
        <v>5502</v>
      </c>
      <c r="B1032">
        <v>2021</v>
      </c>
      <c r="C1032" t="s">
        <v>188</v>
      </c>
      <c r="D1032" t="s">
        <v>5889</v>
      </c>
      <c r="E1032" t="s">
        <v>6167</v>
      </c>
      <c r="F1032" t="s">
        <v>43</v>
      </c>
      <c r="G1032">
        <v>65000</v>
      </c>
      <c r="H1032" t="s">
        <v>4180</v>
      </c>
      <c r="I1032">
        <v>16800000</v>
      </c>
      <c r="J1032" t="s">
        <v>6022</v>
      </c>
      <c r="K1032">
        <v>16200000</v>
      </c>
      <c r="L1032">
        <v>17400000</v>
      </c>
      <c r="M1032">
        <v>3</v>
      </c>
      <c r="N1032" t="s">
        <v>4192</v>
      </c>
      <c r="O1032">
        <v>88.5</v>
      </c>
      <c r="P1032" t="s">
        <v>7513</v>
      </c>
    </row>
    <row r="1033" spans="1:16" x14ac:dyDescent="0.3">
      <c r="A1033" t="s">
        <v>5479</v>
      </c>
      <c r="B1033">
        <v>2021</v>
      </c>
      <c r="C1033" t="s">
        <v>36</v>
      </c>
      <c r="D1033" t="s">
        <v>4372</v>
      </c>
      <c r="E1033" t="s">
        <v>4373</v>
      </c>
      <c r="F1033" t="s">
        <v>173</v>
      </c>
      <c r="G1033">
        <v>47000</v>
      </c>
      <c r="H1033" t="s">
        <v>4180</v>
      </c>
      <c r="I1033">
        <v>11900000</v>
      </c>
      <c r="J1033" t="s">
        <v>6022</v>
      </c>
      <c r="K1033">
        <v>11500000</v>
      </c>
      <c r="L1033">
        <v>12300000</v>
      </c>
      <c r="M1033">
        <v>2</v>
      </c>
      <c r="N1033" t="s">
        <v>4245</v>
      </c>
      <c r="O1033">
        <v>74.400000000000006</v>
      </c>
      <c r="P1033" t="s">
        <v>7481</v>
      </c>
    </row>
    <row r="1034" spans="1:16" x14ac:dyDescent="0.3">
      <c r="A1034" t="s">
        <v>1414</v>
      </c>
      <c r="B1034">
        <v>2021</v>
      </c>
      <c r="C1034" t="s">
        <v>89</v>
      </c>
      <c r="D1034" t="s">
        <v>4779</v>
      </c>
      <c r="E1034" t="s">
        <v>6158</v>
      </c>
      <c r="F1034" t="s">
        <v>43</v>
      </c>
      <c r="G1034">
        <v>55942</v>
      </c>
      <c r="H1034" t="s">
        <v>4180</v>
      </c>
      <c r="I1034">
        <v>9300000</v>
      </c>
      <c r="J1034" t="s">
        <v>6022</v>
      </c>
      <c r="K1034">
        <v>8900000</v>
      </c>
      <c r="L1034">
        <v>9600000</v>
      </c>
      <c r="M1034">
        <v>5</v>
      </c>
      <c r="N1034" t="s">
        <v>4382</v>
      </c>
      <c r="O1034">
        <v>67.400000000000006</v>
      </c>
      <c r="P1034" t="s">
        <v>7505</v>
      </c>
    </row>
    <row r="1035" spans="1:16" x14ac:dyDescent="0.3">
      <c r="A1035" t="s">
        <v>5467</v>
      </c>
      <c r="B1035">
        <v>2022</v>
      </c>
      <c r="C1035" t="s">
        <v>188</v>
      </c>
      <c r="D1035" t="s">
        <v>5913</v>
      </c>
      <c r="E1035" t="s">
        <v>5914</v>
      </c>
      <c r="F1035" t="s">
        <v>43</v>
      </c>
      <c r="G1035">
        <v>85788</v>
      </c>
      <c r="H1035" t="s">
        <v>4180</v>
      </c>
      <c r="I1035">
        <v>12800000</v>
      </c>
      <c r="J1035" t="s">
        <v>6022</v>
      </c>
      <c r="K1035">
        <v>12300000</v>
      </c>
      <c r="L1035">
        <v>13200000</v>
      </c>
      <c r="M1035">
        <v>9</v>
      </c>
      <c r="N1035" t="s">
        <v>4187</v>
      </c>
      <c r="O1035">
        <v>91.5</v>
      </c>
      <c r="P1035" t="s">
        <v>7465</v>
      </c>
    </row>
    <row r="1036" spans="1:16" x14ac:dyDescent="0.3">
      <c r="A1036" t="s">
        <v>5312</v>
      </c>
      <c r="B1036">
        <v>2022</v>
      </c>
      <c r="C1036" t="s">
        <v>108</v>
      </c>
      <c r="D1036" t="s">
        <v>5807</v>
      </c>
      <c r="E1036" t="s">
        <v>4619</v>
      </c>
      <c r="F1036" t="s">
        <v>60</v>
      </c>
      <c r="G1036">
        <v>32000</v>
      </c>
      <c r="H1036" t="s">
        <v>4180</v>
      </c>
      <c r="I1036">
        <v>7740000</v>
      </c>
      <c r="J1036" t="s">
        <v>6022</v>
      </c>
      <c r="K1036">
        <v>7480000</v>
      </c>
      <c r="L1036">
        <v>8000000</v>
      </c>
      <c r="M1036">
        <v>10</v>
      </c>
      <c r="N1036" t="s">
        <v>4649</v>
      </c>
      <c r="O1036">
        <v>79.900000000000006</v>
      </c>
      <c r="P1036" t="s">
        <v>7495</v>
      </c>
    </row>
    <row r="1037" spans="1:16" x14ac:dyDescent="0.3">
      <c r="A1037" t="s">
        <v>5487</v>
      </c>
      <c r="B1037">
        <v>2022</v>
      </c>
      <c r="C1037" t="s">
        <v>6152</v>
      </c>
      <c r="D1037" t="s">
        <v>6153</v>
      </c>
      <c r="E1037" t="s">
        <v>6154</v>
      </c>
      <c r="F1037" t="s">
        <v>43</v>
      </c>
      <c r="G1037">
        <v>53500</v>
      </c>
      <c r="H1037" t="s">
        <v>4180</v>
      </c>
      <c r="I1037">
        <v>6660000</v>
      </c>
      <c r="J1037" t="s">
        <v>6022</v>
      </c>
      <c r="K1037">
        <v>6170000</v>
      </c>
      <c r="L1037">
        <v>7150000</v>
      </c>
      <c r="M1037">
        <v>3</v>
      </c>
      <c r="N1037" t="s">
        <v>4508</v>
      </c>
      <c r="O1037">
        <v>63.7</v>
      </c>
      <c r="P1037" t="s">
        <v>7493</v>
      </c>
    </row>
    <row r="1038" spans="1:16" x14ac:dyDescent="0.3">
      <c r="A1038" t="s">
        <v>5363</v>
      </c>
      <c r="B1038">
        <v>2022</v>
      </c>
      <c r="C1038" t="s">
        <v>92</v>
      </c>
      <c r="D1038" t="s">
        <v>4946</v>
      </c>
      <c r="E1038" t="s">
        <v>4947</v>
      </c>
      <c r="F1038" t="s">
        <v>94</v>
      </c>
      <c r="G1038">
        <v>50000</v>
      </c>
      <c r="H1038" t="s">
        <v>4180</v>
      </c>
      <c r="I1038">
        <v>12000000</v>
      </c>
      <c r="J1038" t="s">
        <v>6022</v>
      </c>
      <c r="K1038">
        <v>11600000</v>
      </c>
      <c r="L1038">
        <v>12500000</v>
      </c>
      <c r="M1038">
        <v>18</v>
      </c>
      <c r="N1038" t="s">
        <v>4275</v>
      </c>
      <c r="O1038">
        <v>75</v>
      </c>
      <c r="P1038" t="s">
        <v>7477</v>
      </c>
    </row>
    <row r="1039" spans="1:16" x14ac:dyDescent="0.3">
      <c r="A1039" t="s">
        <v>6103</v>
      </c>
      <c r="B1039">
        <v>2022</v>
      </c>
      <c r="C1039" t="s">
        <v>4184</v>
      </c>
      <c r="D1039" t="s">
        <v>4377</v>
      </c>
      <c r="E1039" t="s">
        <v>6104</v>
      </c>
      <c r="F1039" t="s">
        <v>143</v>
      </c>
      <c r="G1039">
        <v>99700</v>
      </c>
      <c r="H1039" t="s">
        <v>4180</v>
      </c>
      <c r="I1039">
        <v>22100000</v>
      </c>
      <c r="J1039" t="s">
        <v>6022</v>
      </c>
      <c r="K1039">
        <v>21300000</v>
      </c>
      <c r="L1039">
        <v>22900000</v>
      </c>
      <c r="M1039">
        <v>6</v>
      </c>
      <c r="N1039" t="s">
        <v>4280</v>
      </c>
      <c r="O1039">
        <v>76.2</v>
      </c>
      <c r="P1039" t="s">
        <v>7442</v>
      </c>
    </row>
    <row r="1040" spans="1:16" x14ac:dyDescent="0.3">
      <c r="A1040" t="s">
        <v>5460</v>
      </c>
      <c r="B1040">
        <v>2022</v>
      </c>
      <c r="C1040" t="s">
        <v>36</v>
      </c>
      <c r="D1040" t="s">
        <v>5635</v>
      </c>
      <c r="E1040" t="s">
        <v>5636</v>
      </c>
      <c r="F1040" t="s">
        <v>143</v>
      </c>
      <c r="G1040">
        <v>47000</v>
      </c>
      <c r="H1040" t="s">
        <v>4180</v>
      </c>
      <c r="I1040">
        <v>8600000</v>
      </c>
      <c r="J1040" t="s">
        <v>6022</v>
      </c>
      <c r="K1040">
        <v>8300000</v>
      </c>
      <c r="L1040">
        <v>8900000</v>
      </c>
      <c r="M1040">
        <v>21</v>
      </c>
      <c r="N1040" t="s">
        <v>4245</v>
      </c>
      <c r="O1040">
        <v>71.7</v>
      </c>
      <c r="P1040" t="s">
        <v>7457</v>
      </c>
    </row>
    <row r="1041" spans="1:16" x14ac:dyDescent="0.3">
      <c r="A1041" t="s">
        <v>5494</v>
      </c>
      <c r="B1041">
        <v>2022</v>
      </c>
      <c r="C1041" t="s">
        <v>41</v>
      </c>
      <c r="D1041" t="s">
        <v>4876</v>
      </c>
      <c r="E1041" t="s">
        <v>4877</v>
      </c>
      <c r="F1041" t="s">
        <v>143</v>
      </c>
      <c r="G1041">
        <v>51032</v>
      </c>
      <c r="H1041" t="s">
        <v>4173</v>
      </c>
      <c r="I1041">
        <v>8600000</v>
      </c>
      <c r="J1041" t="s">
        <v>6022</v>
      </c>
      <c r="K1041">
        <v>8300000</v>
      </c>
      <c r="L1041">
        <v>8900000</v>
      </c>
      <c r="M1041">
        <v>4</v>
      </c>
      <c r="N1041" t="s">
        <v>4245</v>
      </c>
      <c r="O1041">
        <v>72.599999999999994</v>
      </c>
      <c r="P1041" t="s">
        <v>7501</v>
      </c>
    </row>
    <row r="1042" spans="1:16" x14ac:dyDescent="0.3">
      <c r="A1042" t="s">
        <v>5456</v>
      </c>
      <c r="B1042">
        <v>2022</v>
      </c>
      <c r="C1042" t="s">
        <v>24</v>
      </c>
      <c r="D1042" t="s">
        <v>4393</v>
      </c>
      <c r="E1042" t="s">
        <v>4191</v>
      </c>
      <c r="F1042" t="s">
        <v>143</v>
      </c>
      <c r="G1042">
        <v>55000</v>
      </c>
      <c r="H1042" t="s">
        <v>4180</v>
      </c>
      <c r="I1042">
        <v>11800000</v>
      </c>
      <c r="J1042" t="s">
        <v>6022</v>
      </c>
      <c r="K1042">
        <v>11200000</v>
      </c>
      <c r="L1042">
        <v>12400000</v>
      </c>
      <c r="M1042">
        <v>8</v>
      </c>
      <c r="N1042" t="s">
        <v>4263</v>
      </c>
      <c r="O1042">
        <v>62.5</v>
      </c>
      <c r="P1042" t="s">
        <v>7451</v>
      </c>
    </row>
    <row r="1043" spans="1:16" x14ac:dyDescent="0.3">
      <c r="A1043" t="s">
        <v>5500</v>
      </c>
      <c r="B1043">
        <v>2022</v>
      </c>
      <c r="C1043" t="s">
        <v>62</v>
      </c>
      <c r="D1043" t="s">
        <v>4446</v>
      </c>
      <c r="E1043" t="s">
        <v>5048</v>
      </c>
      <c r="F1043" t="s">
        <v>43</v>
      </c>
      <c r="G1043">
        <v>63000</v>
      </c>
      <c r="H1043" t="s">
        <v>4180</v>
      </c>
      <c r="I1043">
        <v>13300000</v>
      </c>
      <c r="J1043" t="s">
        <v>6022</v>
      </c>
      <c r="K1043">
        <v>12800000</v>
      </c>
      <c r="L1043">
        <v>13800000</v>
      </c>
      <c r="M1043">
        <v>21</v>
      </c>
      <c r="N1043" t="s">
        <v>4213</v>
      </c>
      <c r="O1043">
        <v>64.599999999999994</v>
      </c>
      <c r="P1043" t="s">
        <v>7511</v>
      </c>
    </row>
    <row r="1044" spans="1:16" x14ac:dyDescent="0.3">
      <c r="A1044" t="s">
        <v>5465</v>
      </c>
      <c r="B1044">
        <v>2022</v>
      </c>
      <c r="C1044" t="s">
        <v>6124</v>
      </c>
      <c r="D1044" t="s">
        <v>6125</v>
      </c>
      <c r="E1044" t="s">
        <v>6126</v>
      </c>
      <c r="F1044" t="s">
        <v>173</v>
      </c>
      <c r="G1044">
        <v>79000</v>
      </c>
      <c r="H1044" t="s">
        <v>4180</v>
      </c>
      <c r="I1044">
        <v>11800000</v>
      </c>
      <c r="J1044" t="s">
        <v>6022</v>
      </c>
      <c r="K1044">
        <v>11300000</v>
      </c>
      <c r="L1044">
        <v>12400000</v>
      </c>
      <c r="M1044">
        <v>21</v>
      </c>
      <c r="N1044" t="s">
        <v>4192</v>
      </c>
      <c r="O1044">
        <v>68</v>
      </c>
      <c r="P1044" t="s">
        <v>7463</v>
      </c>
    </row>
    <row r="1045" spans="1:16" x14ac:dyDescent="0.3">
      <c r="A1045" t="s">
        <v>5960</v>
      </c>
      <c r="B1045">
        <v>2022</v>
      </c>
      <c r="C1045" t="s">
        <v>188</v>
      </c>
      <c r="D1045" t="s">
        <v>5101</v>
      </c>
      <c r="E1045" t="s">
        <v>5961</v>
      </c>
      <c r="F1045" t="s">
        <v>43</v>
      </c>
      <c r="G1045">
        <v>39000</v>
      </c>
      <c r="H1045" t="s">
        <v>4180</v>
      </c>
      <c r="I1045">
        <v>14400000</v>
      </c>
      <c r="J1045" t="s">
        <v>6022</v>
      </c>
      <c r="K1045">
        <v>13600000</v>
      </c>
      <c r="L1045">
        <v>15200000</v>
      </c>
      <c r="M1045">
        <v>2</v>
      </c>
      <c r="N1045" t="s">
        <v>4213</v>
      </c>
      <c r="O1045">
        <v>73.099999999999994</v>
      </c>
      <c r="P1045" t="s">
        <v>7469</v>
      </c>
    </row>
    <row r="1046" spans="1:16" x14ac:dyDescent="0.3">
      <c r="A1046" t="s">
        <v>5459</v>
      </c>
      <c r="B1046">
        <v>2022</v>
      </c>
      <c r="C1046" t="s">
        <v>188</v>
      </c>
      <c r="D1046" t="s">
        <v>6084</v>
      </c>
      <c r="E1046" t="s">
        <v>6085</v>
      </c>
      <c r="F1046" t="s">
        <v>43</v>
      </c>
      <c r="G1046">
        <v>52000</v>
      </c>
      <c r="H1046" t="s">
        <v>4180</v>
      </c>
      <c r="I1046">
        <v>21100000</v>
      </c>
      <c r="J1046" t="s">
        <v>6022</v>
      </c>
      <c r="K1046">
        <v>20300000</v>
      </c>
      <c r="L1046">
        <v>21800000</v>
      </c>
      <c r="M1046">
        <v>3</v>
      </c>
      <c r="N1046" t="s">
        <v>4978</v>
      </c>
      <c r="O1046">
        <v>77</v>
      </c>
      <c r="P1046" t="s">
        <v>7455</v>
      </c>
    </row>
    <row r="1047" spans="1:16" x14ac:dyDescent="0.3">
      <c r="A1047" t="s">
        <v>5355</v>
      </c>
      <c r="B1047">
        <v>2022</v>
      </c>
      <c r="C1047" t="s">
        <v>92</v>
      </c>
      <c r="D1047" t="s">
        <v>4824</v>
      </c>
      <c r="E1047" t="s">
        <v>6139</v>
      </c>
      <c r="F1047" t="s">
        <v>161</v>
      </c>
      <c r="G1047">
        <v>56891</v>
      </c>
      <c r="H1047" t="s">
        <v>4180</v>
      </c>
      <c r="I1047">
        <v>12100000</v>
      </c>
      <c r="J1047" t="s">
        <v>6022</v>
      </c>
      <c r="K1047">
        <v>11700000</v>
      </c>
      <c r="L1047">
        <v>12500000</v>
      </c>
      <c r="M1047">
        <v>10</v>
      </c>
      <c r="N1047" t="s">
        <v>4263</v>
      </c>
      <c r="O1047">
        <v>73.400000000000006</v>
      </c>
      <c r="P1047" t="s">
        <v>7476</v>
      </c>
    </row>
    <row r="1048" spans="1:16" x14ac:dyDescent="0.3">
      <c r="A1048" t="s">
        <v>5481</v>
      </c>
      <c r="B1048">
        <v>2022</v>
      </c>
      <c r="C1048" t="s">
        <v>4091</v>
      </c>
      <c r="D1048" t="s">
        <v>4923</v>
      </c>
      <c r="E1048" t="s">
        <v>6011</v>
      </c>
      <c r="F1048" t="s">
        <v>60</v>
      </c>
      <c r="G1048">
        <v>55500</v>
      </c>
      <c r="H1048" t="s">
        <v>4180</v>
      </c>
      <c r="I1048">
        <v>19400000</v>
      </c>
      <c r="J1048" t="s">
        <v>6022</v>
      </c>
      <c r="K1048">
        <v>18700000</v>
      </c>
      <c r="L1048">
        <v>20200000</v>
      </c>
      <c r="M1048">
        <v>26</v>
      </c>
      <c r="N1048" t="s">
        <v>4290</v>
      </c>
      <c r="O1048">
        <v>85</v>
      </c>
      <c r="P1048" t="s">
        <v>7483</v>
      </c>
    </row>
    <row r="1049" spans="1:16" x14ac:dyDescent="0.3">
      <c r="A1049" t="s">
        <v>5311</v>
      </c>
      <c r="B1049">
        <v>2022</v>
      </c>
      <c r="C1049" t="s">
        <v>4184</v>
      </c>
      <c r="D1049" t="s">
        <v>4185</v>
      </c>
      <c r="E1049" t="s">
        <v>6116</v>
      </c>
      <c r="F1049" t="s">
        <v>43</v>
      </c>
      <c r="G1049">
        <v>29381</v>
      </c>
      <c r="H1049" t="s">
        <v>4180</v>
      </c>
      <c r="I1049">
        <v>7720000</v>
      </c>
      <c r="J1049" t="s">
        <v>6022</v>
      </c>
      <c r="K1049">
        <v>7460000</v>
      </c>
      <c r="L1049">
        <v>7980000</v>
      </c>
      <c r="M1049">
        <v>7</v>
      </c>
      <c r="N1049" t="s">
        <v>4245</v>
      </c>
      <c r="O1049">
        <v>94.3</v>
      </c>
      <c r="P1049" t="s">
        <v>7453</v>
      </c>
    </row>
    <row r="1050" spans="1:16" x14ac:dyDescent="0.3">
      <c r="A1050" t="s">
        <v>6151</v>
      </c>
      <c r="B1050">
        <v>2023</v>
      </c>
      <c r="C1050" t="s">
        <v>4184</v>
      </c>
      <c r="D1050" t="s">
        <v>4303</v>
      </c>
      <c r="E1050" t="s">
        <v>4304</v>
      </c>
      <c r="F1050" t="s">
        <v>143</v>
      </c>
      <c r="G1050">
        <v>93000</v>
      </c>
      <c r="H1050" t="s">
        <v>4180</v>
      </c>
      <c r="I1050">
        <v>18600000</v>
      </c>
      <c r="J1050" t="s">
        <v>6022</v>
      </c>
      <c r="K1050">
        <v>17900000</v>
      </c>
      <c r="L1050">
        <v>19300000</v>
      </c>
      <c r="M1050">
        <v>31</v>
      </c>
      <c r="N1050" t="s">
        <v>4257</v>
      </c>
      <c r="O1050">
        <v>82.7</v>
      </c>
      <c r="P1050" t="s">
        <v>7491</v>
      </c>
    </row>
    <row r="1051" spans="1:16" x14ac:dyDescent="0.3">
      <c r="A1051" t="s">
        <v>5486</v>
      </c>
      <c r="B1051">
        <v>2023</v>
      </c>
      <c r="C1051" t="s">
        <v>24</v>
      </c>
      <c r="D1051" t="s">
        <v>4431</v>
      </c>
      <c r="E1051" t="s">
        <v>6002</v>
      </c>
      <c r="F1051" t="s">
        <v>161</v>
      </c>
      <c r="G1051">
        <v>70500</v>
      </c>
      <c r="H1051" t="s">
        <v>4180</v>
      </c>
      <c r="I1051">
        <v>33700000</v>
      </c>
      <c r="J1051" t="s">
        <v>6022</v>
      </c>
      <c r="K1051">
        <v>32200000</v>
      </c>
      <c r="L1051">
        <v>35100000</v>
      </c>
      <c r="M1051">
        <v>5</v>
      </c>
      <c r="N1051" t="s">
        <v>6086</v>
      </c>
      <c r="O1051">
        <v>68.2</v>
      </c>
      <c r="P1051" t="s">
        <v>7492</v>
      </c>
    </row>
    <row r="1052" spans="1:16" x14ac:dyDescent="0.3">
      <c r="A1052" t="s">
        <v>5512</v>
      </c>
      <c r="B1052">
        <v>2023</v>
      </c>
      <c r="C1052" t="s">
        <v>89</v>
      </c>
      <c r="D1052" t="s">
        <v>4423</v>
      </c>
      <c r="E1052" t="s">
        <v>4851</v>
      </c>
      <c r="F1052" t="s">
        <v>161</v>
      </c>
      <c r="G1052">
        <v>54000</v>
      </c>
      <c r="H1052" t="s">
        <v>4180</v>
      </c>
      <c r="I1052">
        <v>8900000</v>
      </c>
      <c r="J1052" t="s">
        <v>6022</v>
      </c>
      <c r="K1052">
        <v>8600000</v>
      </c>
      <c r="L1052">
        <v>9300000</v>
      </c>
      <c r="M1052">
        <v>16</v>
      </c>
      <c r="N1052" t="s">
        <v>4508</v>
      </c>
      <c r="O1052">
        <v>67</v>
      </c>
      <c r="P1052" t="s">
        <v>7523</v>
      </c>
    </row>
    <row r="1053" spans="1:16" x14ac:dyDescent="0.3">
      <c r="A1053" t="s">
        <v>6024</v>
      </c>
      <c r="B1053">
        <v>2024</v>
      </c>
      <c r="C1053" t="s">
        <v>41</v>
      </c>
      <c r="D1053" t="s">
        <v>6025</v>
      </c>
      <c r="E1053" t="s">
        <v>4925</v>
      </c>
      <c r="F1053" t="s">
        <v>43</v>
      </c>
      <c r="G1053">
        <v>26000</v>
      </c>
      <c r="H1053" t="s">
        <v>4173</v>
      </c>
      <c r="I1053">
        <v>10200000</v>
      </c>
      <c r="J1053" t="s">
        <v>6022</v>
      </c>
      <c r="K1053">
        <v>9700000</v>
      </c>
      <c r="L1053">
        <v>10700000</v>
      </c>
      <c r="M1053" t="s">
        <v>4175</v>
      </c>
      <c r="N1053" t="s">
        <v>4275</v>
      </c>
      <c r="O1053">
        <v>80.400000000000006</v>
      </c>
      <c r="P1053" t="s">
        <v>7112</v>
      </c>
    </row>
    <row r="1054" spans="1:16" x14ac:dyDescent="0.3">
      <c r="A1054" t="s">
        <v>5464</v>
      </c>
      <c r="B1054">
        <v>2023</v>
      </c>
      <c r="C1054" t="s">
        <v>62</v>
      </c>
      <c r="D1054" t="s">
        <v>4207</v>
      </c>
      <c r="E1054" t="s">
        <v>4259</v>
      </c>
      <c r="F1054" t="s">
        <v>43</v>
      </c>
      <c r="G1054">
        <v>41154</v>
      </c>
      <c r="H1054" t="s">
        <v>4180</v>
      </c>
      <c r="I1054">
        <v>14700000</v>
      </c>
      <c r="J1054" t="s">
        <v>6022</v>
      </c>
      <c r="K1054">
        <v>14000000</v>
      </c>
      <c r="L1054">
        <v>15400000</v>
      </c>
      <c r="M1054">
        <v>11</v>
      </c>
      <c r="N1054" t="s">
        <v>4192</v>
      </c>
      <c r="O1054">
        <v>67.7</v>
      </c>
      <c r="P1054" t="s">
        <v>7461</v>
      </c>
    </row>
    <row r="1055" spans="1:16" x14ac:dyDescent="0.3">
      <c r="A1055" t="s">
        <v>5498</v>
      </c>
      <c r="B1055">
        <v>2023</v>
      </c>
      <c r="C1055" t="s">
        <v>137</v>
      </c>
      <c r="D1055" t="s">
        <v>4703</v>
      </c>
      <c r="E1055" t="s">
        <v>4651</v>
      </c>
      <c r="F1055" t="s">
        <v>161</v>
      </c>
      <c r="G1055">
        <v>39500</v>
      </c>
      <c r="H1055" t="s">
        <v>4180</v>
      </c>
      <c r="I1055">
        <v>11000000</v>
      </c>
      <c r="J1055" t="s">
        <v>6022</v>
      </c>
      <c r="K1055">
        <v>10600000</v>
      </c>
      <c r="L1055">
        <v>11400000</v>
      </c>
      <c r="M1055">
        <v>36</v>
      </c>
      <c r="N1055" t="s">
        <v>4187</v>
      </c>
      <c r="O1055">
        <v>95</v>
      </c>
      <c r="P1055" t="s">
        <v>7507</v>
      </c>
    </row>
    <row r="1056" spans="1:16" x14ac:dyDescent="0.3">
      <c r="A1056" t="s">
        <v>5476</v>
      </c>
      <c r="B1056">
        <v>2023</v>
      </c>
      <c r="C1056" t="s">
        <v>182</v>
      </c>
      <c r="D1056" t="s">
        <v>5866</v>
      </c>
      <c r="E1056" t="s">
        <v>6140</v>
      </c>
      <c r="F1056" t="s">
        <v>143</v>
      </c>
      <c r="G1056">
        <v>89766</v>
      </c>
      <c r="H1056" t="s">
        <v>4180</v>
      </c>
      <c r="I1056">
        <v>17100000</v>
      </c>
      <c r="J1056" t="s">
        <v>6022</v>
      </c>
      <c r="K1056">
        <v>16500000</v>
      </c>
      <c r="L1056">
        <v>17800000</v>
      </c>
      <c r="M1056">
        <v>4</v>
      </c>
      <c r="N1056" t="s">
        <v>4187</v>
      </c>
      <c r="O1056">
        <v>65.3</v>
      </c>
      <c r="P1056" t="s">
        <v>7478</v>
      </c>
    </row>
    <row r="1057" spans="1:16" x14ac:dyDescent="0.3">
      <c r="A1057" t="s">
        <v>5490</v>
      </c>
      <c r="B1057">
        <v>2023</v>
      </c>
      <c r="C1057" t="s">
        <v>182</v>
      </c>
      <c r="D1057" t="s">
        <v>5984</v>
      </c>
      <c r="E1057" t="s">
        <v>5985</v>
      </c>
      <c r="F1057" t="s">
        <v>94</v>
      </c>
      <c r="G1057">
        <v>48363</v>
      </c>
      <c r="H1057" t="s">
        <v>4180</v>
      </c>
      <c r="I1057">
        <v>26300000</v>
      </c>
      <c r="J1057" t="s">
        <v>6022</v>
      </c>
      <c r="K1057">
        <v>25000000</v>
      </c>
      <c r="L1057">
        <v>27700000</v>
      </c>
      <c r="M1057">
        <v>3</v>
      </c>
      <c r="N1057" t="s">
        <v>4236</v>
      </c>
      <c r="O1057">
        <v>72.099999999999994</v>
      </c>
      <c r="P1057" t="s">
        <v>7497</v>
      </c>
    </row>
    <row r="1058" spans="1:16" x14ac:dyDescent="0.3">
      <c r="A1058" t="s">
        <v>5313</v>
      </c>
      <c r="B1058">
        <v>2023</v>
      </c>
      <c r="C1058" t="s">
        <v>191</v>
      </c>
      <c r="D1058" t="s">
        <v>5011</v>
      </c>
      <c r="E1058" t="s">
        <v>6145</v>
      </c>
      <c r="F1058" t="s">
        <v>173</v>
      </c>
      <c r="G1058">
        <v>44000</v>
      </c>
      <c r="H1058" t="s">
        <v>4173</v>
      </c>
      <c r="I1058">
        <v>18100000</v>
      </c>
      <c r="J1058" t="s">
        <v>6022</v>
      </c>
      <c r="K1058">
        <v>16900000</v>
      </c>
      <c r="L1058">
        <v>19300000</v>
      </c>
      <c r="M1058">
        <v>2</v>
      </c>
      <c r="N1058" t="s">
        <v>4192</v>
      </c>
      <c r="O1058">
        <v>76.5</v>
      </c>
      <c r="P1058" t="s">
        <v>7485</v>
      </c>
    </row>
    <row r="1059" spans="1:16" x14ac:dyDescent="0.3">
      <c r="A1059" t="s">
        <v>5313</v>
      </c>
      <c r="B1059">
        <v>2023</v>
      </c>
      <c r="C1059" t="s">
        <v>191</v>
      </c>
      <c r="D1059" t="s">
        <v>5011</v>
      </c>
      <c r="E1059" t="s">
        <v>6145</v>
      </c>
      <c r="F1059" t="s">
        <v>173</v>
      </c>
      <c r="G1059">
        <v>44000</v>
      </c>
      <c r="H1059" t="s">
        <v>6058</v>
      </c>
      <c r="I1059">
        <v>13200000</v>
      </c>
      <c r="J1059" t="s">
        <v>6022</v>
      </c>
      <c r="K1059">
        <v>12100000</v>
      </c>
      <c r="L1059">
        <v>14400000</v>
      </c>
      <c r="M1059">
        <v>2</v>
      </c>
      <c r="N1059" t="s">
        <v>4192</v>
      </c>
      <c r="O1059">
        <v>55.8</v>
      </c>
      <c r="P1059" t="s">
        <v>7502</v>
      </c>
    </row>
    <row r="1060" spans="1:16" x14ac:dyDescent="0.3">
      <c r="A1060" t="s">
        <v>5466</v>
      </c>
      <c r="B1060">
        <v>2023</v>
      </c>
      <c r="C1060" t="s">
        <v>191</v>
      </c>
      <c r="D1060" t="s">
        <v>5697</v>
      </c>
      <c r="E1060" t="s">
        <v>6127</v>
      </c>
      <c r="F1060" t="s">
        <v>43</v>
      </c>
      <c r="G1060">
        <v>59000</v>
      </c>
      <c r="H1060" t="s">
        <v>4180</v>
      </c>
      <c r="I1060">
        <v>17400000</v>
      </c>
      <c r="J1060" t="s">
        <v>6022</v>
      </c>
      <c r="K1060">
        <v>16700000</v>
      </c>
      <c r="L1060">
        <v>18100000</v>
      </c>
      <c r="M1060">
        <v>5</v>
      </c>
      <c r="N1060" t="s">
        <v>4263</v>
      </c>
      <c r="O1060">
        <v>68.3</v>
      </c>
      <c r="P1060" t="s">
        <v>7464</v>
      </c>
    </row>
    <row r="1061" spans="1:16" x14ac:dyDescent="0.3">
      <c r="A1061" t="s">
        <v>5451</v>
      </c>
      <c r="B1061">
        <v>2023</v>
      </c>
      <c r="C1061" t="s">
        <v>24</v>
      </c>
      <c r="D1061" t="s">
        <v>4190</v>
      </c>
      <c r="E1061" t="s">
        <v>4308</v>
      </c>
      <c r="F1061" t="s">
        <v>43</v>
      </c>
      <c r="G1061">
        <v>29600</v>
      </c>
      <c r="H1061" t="s">
        <v>4180</v>
      </c>
      <c r="I1061">
        <v>13500000</v>
      </c>
      <c r="J1061" t="s">
        <v>6022</v>
      </c>
      <c r="K1061">
        <v>13000000</v>
      </c>
      <c r="L1061">
        <v>13900000</v>
      </c>
      <c r="M1061">
        <v>29</v>
      </c>
      <c r="N1061" t="s">
        <v>4187</v>
      </c>
      <c r="O1061">
        <v>70</v>
      </c>
      <c r="P1061" t="s">
        <v>7446</v>
      </c>
    </row>
    <row r="1062" spans="1:16" x14ac:dyDescent="0.3">
      <c r="A1062" t="s">
        <v>5513</v>
      </c>
      <c r="B1062">
        <v>2023</v>
      </c>
      <c r="C1062" t="s">
        <v>188</v>
      </c>
      <c r="D1062" t="s">
        <v>6084</v>
      </c>
      <c r="E1062" t="s">
        <v>6176</v>
      </c>
      <c r="F1062" t="s">
        <v>43</v>
      </c>
      <c r="G1062">
        <v>11000</v>
      </c>
      <c r="H1062" t="s">
        <v>4180</v>
      </c>
      <c r="I1062">
        <v>25000000</v>
      </c>
      <c r="J1062" t="s">
        <v>6022</v>
      </c>
      <c r="K1062">
        <v>24100000</v>
      </c>
      <c r="L1062">
        <v>25800000</v>
      </c>
      <c r="M1062">
        <v>2</v>
      </c>
      <c r="N1062" t="s">
        <v>5641</v>
      </c>
      <c r="O1062">
        <v>84.3</v>
      </c>
      <c r="P1062" t="s">
        <v>7525</v>
      </c>
    </row>
    <row r="1063" spans="1:16" x14ac:dyDescent="0.3">
      <c r="A1063" t="s">
        <v>5463</v>
      </c>
      <c r="B1063">
        <v>2023</v>
      </c>
      <c r="C1063" t="s">
        <v>188</v>
      </c>
      <c r="D1063" t="s">
        <v>5889</v>
      </c>
      <c r="E1063" t="s">
        <v>6120</v>
      </c>
      <c r="F1063" t="s">
        <v>143</v>
      </c>
      <c r="G1063">
        <v>57000</v>
      </c>
      <c r="H1063" t="s">
        <v>4180</v>
      </c>
      <c r="I1063">
        <v>19000000</v>
      </c>
      <c r="J1063" t="s">
        <v>6022</v>
      </c>
      <c r="K1063">
        <v>18300000</v>
      </c>
      <c r="L1063">
        <v>19700000</v>
      </c>
      <c r="M1063" t="s">
        <v>4175</v>
      </c>
      <c r="N1063" t="s">
        <v>4272</v>
      </c>
      <c r="O1063">
        <v>75.5</v>
      </c>
      <c r="P1063" t="s">
        <v>7460</v>
      </c>
    </row>
    <row r="1064" spans="1:16" x14ac:dyDescent="0.3">
      <c r="A1064" t="s">
        <v>5452</v>
      </c>
      <c r="B1064">
        <v>2023</v>
      </c>
      <c r="C1064" t="s">
        <v>199</v>
      </c>
      <c r="D1064" t="s">
        <v>6110</v>
      </c>
      <c r="E1064" t="s">
        <v>6111</v>
      </c>
      <c r="F1064" t="s">
        <v>143</v>
      </c>
      <c r="G1064">
        <v>96500</v>
      </c>
      <c r="H1064" t="s">
        <v>4180</v>
      </c>
      <c r="I1064">
        <v>10200000</v>
      </c>
      <c r="J1064" t="s">
        <v>6022</v>
      </c>
      <c r="K1064">
        <v>9600000</v>
      </c>
      <c r="L1064">
        <v>10700000</v>
      </c>
      <c r="M1064">
        <v>7</v>
      </c>
      <c r="N1064" t="s">
        <v>4219</v>
      </c>
      <c r="O1064">
        <v>67.099999999999994</v>
      </c>
      <c r="P1064" t="s">
        <v>7447</v>
      </c>
    </row>
    <row r="1065" spans="1:16" x14ac:dyDescent="0.3">
      <c r="A1065" t="s">
        <v>5453</v>
      </c>
      <c r="B1065">
        <v>2023</v>
      </c>
      <c r="C1065" t="s">
        <v>166</v>
      </c>
      <c r="D1065" t="s">
        <v>5005</v>
      </c>
      <c r="E1065" t="s">
        <v>6112</v>
      </c>
      <c r="F1065" t="s">
        <v>143</v>
      </c>
      <c r="G1065">
        <v>30000</v>
      </c>
      <c r="H1065" t="s">
        <v>4180</v>
      </c>
      <c r="I1065">
        <v>30200000</v>
      </c>
      <c r="J1065" t="s">
        <v>6022</v>
      </c>
      <c r="K1065">
        <v>29000000</v>
      </c>
      <c r="L1065">
        <v>31300000</v>
      </c>
      <c r="M1065" t="s">
        <v>4175</v>
      </c>
      <c r="N1065" t="s">
        <v>4252</v>
      </c>
      <c r="O1065">
        <v>83.9</v>
      </c>
      <c r="P1065" t="s">
        <v>7448</v>
      </c>
    </row>
    <row r="1066" spans="1:16" x14ac:dyDescent="0.3">
      <c r="A1066" t="s">
        <v>5514</v>
      </c>
      <c r="B1066">
        <v>2023</v>
      </c>
      <c r="C1066" t="s">
        <v>137</v>
      </c>
      <c r="D1066" t="s">
        <v>4703</v>
      </c>
      <c r="E1066" t="s">
        <v>4438</v>
      </c>
      <c r="F1066" t="s">
        <v>143</v>
      </c>
      <c r="G1066">
        <v>65000</v>
      </c>
      <c r="H1066" t="s">
        <v>4180</v>
      </c>
      <c r="I1066">
        <v>11000000</v>
      </c>
      <c r="J1066" t="s">
        <v>6022</v>
      </c>
      <c r="K1066">
        <v>10600000</v>
      </c>
      <c r="L1066">
        <v>11400000</v>
      </c>
      <c r="M1066">
        <v>10</v>
      </c>
      <c r="N1066" t="s">
        <v>4187</v>
      </c>
      <c r="O1066">
        <v>81.5</v>
      </c>
      <c r="P1066" t="s">
        <v>7526</v>
      </c>
    </row>
    <row r="1067" spans="1:16" x14ac:dyDescent="0.3">
      <c r="A1067" t="s">
        <v>6020</v>
      </c>
      <c r="B1067">
        <v>2023</v>
      </c>
      <c r="C1067" t="s">
        <v>45</v>
      </c>
      <c r="D1067" t="s">
        <v>4935</v>
      </c>
      <c r="E1067" t="s">
        <v>6021</v>
      </c>
      <c r="F1067" t="s">
        <v>43</v>
      </c>
      <c r="G1067">
        <v>38600</v>
      </c>
      <c r="H1067" t="s">
        <v>4180</v>
      </c>
      <c r="I1067">
        <v>12500000</v>
      </c>
      <c r="J1067" t="s">
        <v>6022</v>
      </c>
      <c r="K1067">
        <v>11900000</v>
      </c>
      <c r="L1067">
        <v>13100000</v>
      </c>
      <c r="M1067">
        <v>2</v>
      </c>
      <c r="N1067" t="s">
        <v>4248</v>
      </c>
      <c r="O1067">
        <v>68.400000000000006</v>
      </c>
      <c r="P1067" t="s">
        <v>7110</v>
      </c>
    </row>
    <row r="1068" spans="1:16" x14ac:dyDescent="0.3">
      <c r="A1068" t="s">
        <v>6133</v>
      </c>
      <c r="B1068">
        <v>2024</v>
      </c>
      <c r="C1068" t="s">
        <v>6081</v>
      </c>
      <c r="D1068" t="s">
        <v>6134</v>
      </c>
      <c r="E1068" t="s">
        <v>6135</v>
      </c>
      <c r="F1068" t="s">
        <v>143</v>
      </c>
      <c r="G1068">
        <v>43200</v>
      </c>
      <c r="H1068" t="s">
        <v>4173</v>
      </c>
      <c r="I1068">
        <v>72000000</v>
      </c>
      <c r="J1068" t="s">
        <v>6022</v>
      </c>
      <c r="K1068">
        <v>70000000</v>
      </c>
      <c r="L1068">
        <v>75000000</v>
      </c>
      <c r="M1068" t="s">
        <v>4175</v>
      </c>
      <c r="N1068" t="s">
        <v>6136</v>
      </c>
      <c r="O1068">
        <v>73.3</v>
      </c>
      <c r="P1068" t="s">
        <v>7472</v>
      </c>
    </row>
    <row r="1069" spans="1:16" x14ac:dyDescent="0.3">
      <c r="A1069" t="s">
        <v>5470</v>
      </c>
      <c r="B1069">
        <v>2023</v>
      </c>
      <c r="C1069" t="s">
        <v>62</v>
      </c>
      <c r="D1069" t="s">
        <v>4207</v>
      </c>
      <c r="E1069" t="s">
        <v>4435</v>
      </c>
      <c r="F1069" t="s">
        <v>43</v>
      </c>
      <c r="G1069">
        <v>16900</v>
      </c>
      <c r="H1069" t="s">
        <v>4180</v>
      </c>
      <c r="I1069">
        <v>18900000</v>
      </c>
      <c r="J1069" t="s">
        <v>6022</v>
      </c>
      <c r="K1069">
        <v>18200000</v>
      </c>
      <c r="L1069">
        <v>19500000</v>
      </c>
      <c r="M1069">
        <v>16</v>
      </c>
      <c r="N1069" t="s">
        <v>4290</v>
      </c>
      <c r="O1069">
        <v>69.3</v>
      </c>
      <c r="P1069" t="s">
        <v>7468</v>
      </c>
    </row>
    <row r="1070" spans="1:16" x14ac:dyDescent="0.3">
      <c r="A1070" t="s">
        <v>5462</v>
      </c>
      <c r="B1070">
        <v>2023</v>
      </c>
      <c r="C1070" t="s">
        <v>50</v>
      </c>
      <c r="D1070">
        <v>560</v>
      </c>
      <c r="E1070" t="s">
        <v>4582</v>
      </c>
      <c r="F1070" t="s">
        <v>173</v>
      </c>
      <c r="G1070">
        <v>21000</v>
      </c>
      <c r="H1070" t="s">
        <v>4180</v>
      </c>
      <c r="I1070">
        <v>9300000</v>
      </c>
      <c r="J1070" t="s">
        <v>6022</v>
      </c>
      <c r="K1070">
        <v>8900000</v>
      </c>
      <c r="L1070">
        <v>9800000</v>
      </c>
      <c r="M1070">
        <v>16</v>
      </c>
      <c r="N1070" t="s">
        <v>4649</v>
      </c>
      <c r="O1070">
        <v>75.099999999999994</v>
      </c>
      <c r="P1070" t="s">
        <v>7459</v>
      </c>
    </row>
    <row r="1071" spans="1:16" x14ac:dyDescent="0.3">
      <c r="A1071" t="s">
        <v>5489</v>
      </c>
      <c r="B1071">
        <v>2023</v>
      </c>
      <c r="C1071" t="s">
        <v>230</v>
      </c>
      <c r="D1071" t="s">
        <v>5819</v>
      </c>
      <c r="E1071" t="s">
        <v>6094</v>
      </c>
      <c r="F1071" t="s">
        <v>143</v>
      </c>
      <c r="G1071">
        <v>41100</v>
      </c>
      <c r="H1071" t="s">
        <v>4180</v>
      </c>
      <c r="I1071">
        <v>12600000</v>
      </c>
      <c r="J1071" t="s">
        <v>6022</v>
      </c>
      <c r="K1071">
        <v>12200000</v>
      </c>
      <c r="L1071">
        <v>13100000</v>
      </c>
      <c r="M1071">
        <v>2</v>
      </c>
      <c r="N1071" t="s">
        <v>4226</v>
      </c>
      <c r="O1071">
        <v>69.7</v>
      </c>
      <c r="P1071" t="s">
        <v>7496</v>
      </c>
    </row>
    <row r="1072" spans="1:16" x14ac:dyDescent="0.3">
      <c r="A1072" t="s">
        <v>5491</v>
      </c>
      <c r="B1072">
        <v>2024</v>
      </c>
      <c r="C1072" t="s">
        <v>62</v>
      </c>
      <c r="D1072" t="s">
        <v>4250</v>
      </c>
      <c r="E1072" t="s">
        <v>4358</v>
      </c>
      <c r="F1072" t="s">
        <v>60</v>
      </c>
      <c r="G1072">
        <v>37000</v>
      </c>
      <c r="H1072" t="s">
        <v>4180</v>
      </c>
      <c r="I1072">
        <v>19900000</v>
      </c>
      <c r="J1072" t="s">
        <v>6022</v>
      </c>
      <c r="K1072">
        <v>18600000</v>
      </c>
      <c r="L1072">
        <v>21200000</v>
      </c>
      <c r="M1072">
        <v>33</v>
      </c>
      <c r="N1072" t="s">
        <v>4388</v>
      </c>
      <c r="O1072">
        <v>72.7</v>
      </c>
      <c r="P1072" t="s">
        <v>8485</v>
      </c>
    </row>
    <row r="1073" spans="1:16" x14ac:dyDescent="0.3">
      <c r="A1073" t="s">
        <v>5491</v>
      </c>
      <c r="B1073">
        <v>2024</v>
      </c>
      <c r="C1073" t="s">
        <v>62</v>
      </c>
      <c r="D1073" t="s">
        <v>4250</v>
      </c>
      <c r="E1073" t="s">
        <v>4358</v>
      </c>
      <c r="F1073" t="s">
        <v>60</v>
      </c>
      <c r="G1073">
        <v>37000</v>
      </c>
      <c r="H1073" t="s">
        <v>4180</v>
      </c>
      <c r="I1073">
        <v>19900000</v>
      </c>
      <c r="J1073" t="s">
        <v>6022</v>
      </c>
      <c r="K1073">
        <v>18600000</v>
      </c>
      <c r="L1073">
        <v>21200000</v>
      </c>
      <c r="M1073">
        <v>33</v>
      </c>
      <c r="N1073" t="s">
        <v>4388</v>
      </c>
      <c r="O1073">
        <v>72.7</v>
      </c>
      <c r="P1073" t="s">
        <v>7498</v>
      </c>
    </row>
    <row r="1074" spans="1:16" x14ac:dyDescent="0.3">
      <c r="A1074" t="s">
        <v>5356</v>
      </c>
      <c r="B1074">
        <v>2024</v>
      </c>
      <c r="C1074" t="s">
        <v>36</v>
      </c>
      <c r="D1074" t="s">
        <v>4400</v>
      </c>
      <c r="E1074" t="s">
        <v>4401</v>
      </c>
      <c r="F1074" t="s">
        <v>43</v>
      </c>
      <c r="G1074">
        <v>24000</v>
      </c>
      <c r="H1074" t="s">
        <v>4180</v>
      </c>
      <c r="I1074">
        <v>8200000</v>
      </c>
      <c r="J1074" t="s">
        <v>6022</v>
      </c>
      <c r="K1074">
        <v>7880000</v>
      </c>
      <c r="L1074">
        <v>8400000</v>
      </c>
      <c r="M1074">
        <v>18</v>
      </c>
      <c r="N1074" t="s">
        <v>4649</v>
      </c>
      <c r="O1074">
        <v>86.4</v>
      </c>
      <c r="P1074" t="s">
        <v>7473</v>
      </c>
    </row>
    <row r="1075" spans="1:16" x14ac:dyDescent="0.3">
      <c r="A1075" t="s">
        <v>5482</v>
      </c>
      <c r="B1075">
        <v>2025</v>
      </c>
      <c r="C1075" t="s">
        <v>188</v>
      </c>
      <c r="D1075" t="s">
        <v>5855</v>
      </c>
      <c r="E1075" t="s">
        <v>6146</v>
      </c>
      <c r="F1075" t="s">
        <v>4172</v>
      </c>
      <c r="G1075">
        <v>8400</v>
      </c>
      <c r="H1075" t="s">
        <v>4180</v>
      </c>
      <c r="I1075">
        <v>11300000</v>
      </c>
      <c r="J1075" t="s">
        <v>6022</v>
      </c>
      <c r="K1075">
        <v>10900000</v>
      </c>
      <c r="L1075">
        <v>11700000</v>
      </c>
      <c r="M1075">
        <v>23</v>
      </c>
      <c r="N1075" t="s">
        <v>4219</v>
      </c>
      <c r="O1075">
        <v>90.5</v>
      </c>
      <c r="P1075" t="s">
        <v>7486</v>
      </c>
    </row>
    <row r="1076" spans="1:16" x14ac:dyDescent="0.3">
      <c r="A1076" t="s">
        <v>5506</v>
      </c>
      <c r="B1076">
        <v>2024</v>
      </c>
      <c r="C1076" t="s">
        <v>92</v>
      </c>
      <c r="D1076" t="s">
        <v>4753</v>
      </c>
      <c r="E1076" t="s">
        <v>6171</v>
      </c>
      <c r="F1076" t="s">
        <v>143</v>
      </c>
      <c r="G1076">
        <v>8175</v>
      </c>
      <c r="H1076" t="s">
        <v>4180</v>
      </c>
      <c r="I1076">
        <v>11500000</v>
      </c>
      <c r="J1076" t="s">
        <v>6022</v>
      </c>
      <c r="K1076">
        <v>11100000</v>
      </c>
      <c r="L1076">
        <v>11900000</v>
      </c>
      <c r="M1076">
        <v>14</v>
      </c>
      <c r="N1076" t="s">
        <v>4583</v>
      </c>
      <c r="O1076">
        <v>90.6</v>
      </c>
      <c r="P1076" t="s">
        <v>7517</v>
      </c>
    </row>
    <row r="1077" spans="1:16" x14ac:dyDescent="0.3">
      <c r="A1077" t="s">
        <v>5510</v>
      </c>
      <c r="B1077">
        <v>2024</v>
      </c>
      <c r="C1077" t="s">
        <v>4896</v>
      </c>
      <c r="D1077" t="s">
        <v>5898</v>
      </c>
      <c r="E1077" t="s">
        <v>6173</v>
      </c>
      <c r="F1077" t="s">
        <v>43</v>
      </c>
      <c r="G1077">
        <v>30000</v>
      </c>
      <c r="H1077" t="s">
        <v>4180</v>
      </c>
      <c r="I1077">
        <v>14500000</v>
      </c>
      <c r="J1077" t="s">
        <v>6022</v>
      </c>
      <c r="K1077">
        <v>14000000</v>
      </c>
      <c r="L1077">
        <v>15000000</v>
      </c>
      <c r="M1077">
        <v>8</v>
      </c>
      <c r="N1077" t="s">
        <v>4187</v>
      </c>
      <c r="O1077">
        <v>76.400000000000006</v>
      </c>
      <c r="P1077" t="s">
        <v>7521</v>
      </c>
    </row>
    <row r="1078" spans="1:16" x14ac:dyDescent="0.3">
      <c r="A1078" t="s">
        <v>5505</v>
      </c>
      <c r="B1078">
        <v>2024</v>
      </c>
      <c r="C1078" t="s">
        <v>62</v>
      </c>
      <c r="D1078" t="s">
        <v>6169</v>
      </c>
      <c r="E1078" t="s">
        <v>6170</v>
      </c>
      <c r="F1078" t="s">
        <v>143</v>
      </c>
      <c r="G1078">
        <v>45000</v>
      </c>
      <c r="H1078" t="s">
        <v>4180</v>
      </c>
      <c r="I1078">
        <v>25100000</v>
      </c>
      <c r="J1078" t="s">
        <v>6022</v>
      </c>
      <c r="K1078">
        <v>24300000</v>
      </c>
      <c r="L1078">
        <v>26000000</v>
      </c>
      <c r="M1078">
        <v>8</v>
      </c>
      <c r="N1078" t="s">
        <v>4260</v>
      </c>
      <c r="O1078">
        <v>74.3</v>
      </c>
      <c r="P1078" t="s">
        <v>7516</v>
      </c>
    </row>
    <row r="1079" spans="1:16" x14ac:dyDescent="0.3">
      <c r="A1079" t="s">
        <v>5485</v>
      </c>
      <c r="B1079">
        <v>2024</v>
      </c>
      <c r="C1079" t="s">
        <v>50</v>
      </c>
      <c r="D1079" t="s">
        <v>5701</v>
      </c>
      <c r="E1079" t="s">
        <v>6149</v>
      </c>
      <c r="F1079" t="s">
        <v>43</v>
      </c>
      <c r="G1079">
        <v>26300</v>
      </c>
      <c r="H1079" t="s">
        <v>4180</v>
      </c>
      <c r="I1079">
        <v>7700000</v>
      </c>
      <c r="J1079" t="s">
        <v>6022</v>
      </c>
      <c r="K1079">
        <v>7430000</v>
      </c>
      <c r="L1079">
        <v>7970000</v>
      </c>
      <c r="M1079">
        <v>2</v>
      </c>
      <c r="N1079" t="s">
        <v>4649</v>
      </c>
      <c r="O1079">
        <v>94.8</v>
      </c>
      <c r="P1079" t="s">
        <v>7489</v>
      </c>
    </row>
    <row r="1080" spans="1:16" x14ac:dyDescent="0.3">
      <c r="A1080" t="s">
        <v>5474</v>
      </c>
      <c r="B1080">
        <v>2024</v>
      </c>
      <c r="C1080" t="s">
        <v>4184</v>
      </c>
      <c r="D1080" t="s">
        <v>4288</v>
      </c>
      <c r="E1080" t="s">
        <v>4719</v>
      </c>
      <c r="F1080" t="s">
        <v>143</v>
      </c>
      <c r="G1080">
        <v>53351</v>
      </c>
      <c r="H1080" t="s">
        <v>4173</v>
      </c>
      <c r="I1080">
        <v>15000000</v>
      </c>
      <c r="J1080" t="s">
        <v>6022</v>
      </c>
      <c r="K1080">
        <v>14400000</v>
      </c>
      <c r="L1080">
        <v>15500000</v>
      </c>
      <c r="M1080">
        <v>8</v>
      </c>
      <c r="N1080" t="s">
        <v>4263</v>
      </c>
      <c r="O1080">
        <v>86.8</v>
      </c>
      <c r="P1080" t="s">
        <v>7475</v>
      </c>
    </row>
    <row r="1081" spans="1:16" x14ac:dyDescent="0.3">
      <c r="A1081" t="s">
        <v>5361</v>
      </c>
      <c r="B1081">
        <v>2024</v>
      </c>
      <c r="C1081" t="s">
        <v>4184</v>
      </c>
      <c r="D1081" t="s">
        <v>4185</v>
      </c>
      <c r="E1081" t="s">
        <v>6102</v>
      </c>
      <c r="F1081" t="s">
        <v>161</v>
      </c>
      <c r="G1081">
        <v>10500</v>
      </c>
      <c r="H1081" t="s">
        <v>4180</v>
      </c>
      <c r="I1081">
        <v>10000000</v>
      </c>
      <c r="J1081" t="s">
        <v>6022</v>
      </c>
      <c r="K1081">
        <v>9500000</v>
      </c>
      <c r="L1081">
        <v>10400000</v>
      </c>
      <c r="M1081">
        <v>9</v>
      </c>
      <c r="N1081" t="s">
        <v>4263</v>
      </c>
      <c r="O1081">
        <v>91.8</v>
      </c>
      <c r="P1081" t="s">
        <v>7441</v>
      </c>
    </row>
    <row r="1082" spans="1:16" x14ac:dyDescent="0.3">
      <c r="A1082" t="s">
        <v>5469</v>
      </c>
      <c r="B1082">
        <v>2024</v>
      </c>
      <c r="C1082" t="s">
        <v>24</v>
      </c>
      <c r="D1082" t="s">
        <v>6129</v>
      </c>
      <c r="E1082" t="s">
        <v>6130</v>
      </c>
      <c r="F1082" t="s">
        <v>173</v>
      </c>
      <c r="G1082">
        <v>52000</v>
      </c>
      <c r="H1082" t="s">
        <v>4180</v>
      </c>
      <c r="I1082">
        <v>23600000</v>
      </c>
      <c r="J1082" t="s">
        <v>6022</v>
      </c>
      <c r="K1082">
        <v>22800000</v>
      </c>
      <c r="L1082">
        <v>24500000</v>
      </c>
      <c r="M1082">
        <v>2</v>
      </c>
      <c r="N1082" t="s">
        <v>4290</v>
      </c>
      <c r="O1082">
        <v>64.8</v>
      </c>
      <c r="P1082" t="s">
        <v>7467</v>
      </c>
    </row>
    <row r="1083" spans="1:16" x14ac:dyDescent="0.3">
      <c r="A1083" t="s">
        <v>5473</v>
      </c>
      <c r="B1083">
        <v>2024</v>
      </c>
      <c r="C1083" t="s">
        <v>62</v>
      </c>
      <c r="D1083" t="s">
        <v>6137</v>
      </c>
      <c r="E1083" t="s">
        <v>6138</v>
      </c>
      <c r="F1083" t="s">
        <v>43</v>
      </c>
      <c r="G1083">
        <v>63214</v>
      </c>
      <c r="H1083" t="s">
        <v>4180</v>
      </c>
      <c r="I1083">
        <v>19600000</v>
      </c>
      <c r="J1083" t="s">
        <v>6022</v>
      </c>
      <c r="K1083">
        <v>18700000</v>
      </c>
      <c r="L1083">
        <v>20500000</v>
      </c>
      <c r="M1083" t="s">
        <v>4175</v>
      </c>
      <c r="N1083" t="s">
        <v>4560</v>
      </c>
      <c r="O1083">
        <v>74.599999999999994</v>
      </c>
      <c r="P1083" t="s">
        <v>7474</v>
      </c>
    </row>
    <row r="1084" spans="1:16" x14ac:dyDescent="0.3">
      <c r="A1084" t="s">
        <v>5477</v>
      </c>
      <c r="B1084">
        <v>2024</v>
      </c>
      <c r="C1084" t="s">
        <v>4184</v>
      </c>
      <c r="D1084" t="s">
        <v>5939</v>
      </c>
      <c r="E1084" t="s">
        <v>5940</v>
      </c>
      <c r="F1084" t="s">
        <v>173</v>
      </c>
      <c r="G1084">
        <v>14190</v>
      </c>
      <c r="H1084" t="s">
        <v>4180</v>
      </c>
      <c r="I1084">
        <v>15600000</v>
      </c>
      <c r="J1084" t="s">
        <v>6022</v>
      </c>
      <c r="K1084">
        <v>15000000</v>
      </c>
      <c r="L1084">
        <v>16300000</v>
      </c>
      <c r="M1084" t="s">
        <v>4175</v>
      </c>
      <c r="N1084" t="s">
        <v>4700</v>
      </c>
      <c r="O1084">
        <v>78</v>
      </c>
      <c r="P1084" t="s">
        <v>7479</v>
      </c>
    </row>
    <row r="1085" spans="1:16" x14ac:dyDescent="0.3">
      <c r="A1085" t="s">
        <v>6023</v>
      </c>
      <c r="B1085">
        <v>2024</v>
      </c>
      <c r="C1085" t="s">
        <v>50</v>
      </c>
      <c r="D1085">
        <v>500</v>
      </c>
      <c r="E1085" t="s">
        <v>4424</v>
      </c>
      <c r="F1085" t="s">
        <v>173</v>
      </c>
      <c r="G1085">
        <v>30000</v>
      </c>
      <c r="H1085" t="s">
        <v>4180</v>
      </c>
      <c r="I1085">
        <v>8500000</v>
      </c>
      <c r="J1085" t="s">
        <v>6022</v>
      </c>
      <c r="K1085">
        <v>8200000</v>
      </c>
      <c r="L1085">
        <v>8900000</v>
      </c>
      <c r="M1085">
        <v>3</v>
      </c>
      <c r="N1085" t="s">
        <v>4245</v>
      </c>
      <c r="O1085">
        <v>83.4</v>
      </c>
      <c r="P1085" t="s">
        <v>7111</v>
      </c>
    </row>
    <row r="1086" spans="1:16" x14ac:dyDescent="0.3">
      <c r="A1086" t="s">
        <v>5471</v>
      </c>
      <c r="B1086">
        <v>2024</v>
      </c>
      <c r="C1086" t="s">
        <v>4641</v>
      </c>
      <c r="D1086" t="s">
        <v>4663</v>
      </c>
      <c r="E1086" t="s">
        <v>6131</v>
      </c>
      <c r="F1086" t="s">
        <v>143</v>
      </c>
      <c r="G1086">
        <v>12000</v>
      </c>
      <c r="H1086" t="s">
        <v>4180</v>
      </c>
      <c r="I1086">
        <v>7200000</v>
      </c>
      <c r="J1086" t="s">
        <v>6022</v>
      </c>
      <c r="K1086">
        <v>6860000</v>
      </c>
      <c r="L1086">
        <v>7550000</v>
      </c>
      <c r="M1086">
        <v>4</v>
      </c>
      <c r="N1086" t="s">
        <v>5710</v>
      </c>
      <c r="O1086">
        <v>91.3</v>
      </c>
      <c r="P1086" t="s">
        <v>7470</v>
      </c>
    </row>
    <row r="1087" spans="1:16" x14ac:dyDescent="0.3">
      <c r="A1087" t="s">
        <v>5511</v>
      </c>
      <c r="B1087">
        <v>2024</v>
      </c>
      <c r="C1087" t="s">
        <v>5179</v>
      </c>
      <c r="D1087" t="s">
        <v>5180</v>
      </c>
      <c r="E1087" t="s">
        <v>5181</v>
      </c>
      <c r="F1087" t="s">
        <v>143</v>
      </c>
      <c r="G1087">
        <v>37300</v>
      </c>
      <c r="H1087" t="s">
        <v>4180</v>
      </c>
      <c r="I1087">
        <v>11000000</v>
      </c>
      <c r="J1087" t="s">
        <v>6022</v>
      </c>
      <c r="K1087">
        <v>10600000</v>
      </c>
      <c r="L1087">
        <v>11400000</v>
      </c>
      <c r="M1087">
        <v>12</v>
      </c>
      <c r="N1087" t="s">
        <v>4263</v>
      </c>
      <c r="O1087">
        <v>91.7</v>
      </c>
      <c r="P1087" t="s">
        <v>7522</v>
      </c>
    </row>
    <row r="1088" spans="1:16" x14ac:dyDescent="0.3">
      <c r="A1088" t="s">
        <v>5493</v>
      </c>
      <c r="B1088">
        <v>2024</v>
      </c>
      <c r="C1088" t="s">
        <v>188</v>
      </c>
      <c r="D1088" t="s">
        <v>5797</v>
      </c>
      <c r="E1088" t="s">
        <v>6155</v>
      </c>
      <c r="F1088" t="s">
        <v>143</v>
      </c>
      <c r="G1088">
        <v>26400</v>
      </c>
      <c r="H1088" t="s">
        <v>4180</v>
      </c>
      <c r="I1088">
        <v>17600000</v>
      </c>
      <c r="J1088" t="s">
        <v>6022</v>
      </c>
      <c r="K1088">
        <v>17000000</v>
      </c>
      <c r="L1088">
        <v>18200000</v>
      </c>
      <c r="M1088">
        <v>2</v>
      </c>
      <c r="N1088" t="s">
        <v>4213</v>
      </c>
      <c r="O1088">
        <v>90.3</v>
      </c>
      <c r="P1088" t="s">
        <v>7500</v>
      </c>
    </row>
    <row r="1089" spans="1:16" x14ac:dyDescent="0.3">
      <c r="A1089" t="s">
        <v>5507</v>
      </c>
      <c r="B1089">
        <v>2025</v>
      </c>
      <c r="C1089" t="s">
        <v>201</v>
      </c>
      <c r="D1089" t="s">
        <v>4669</v>
      </c>
      <c r="E1089" t="s">
        <v>4740</v>
      </c>
      <c r="F1089" t="s">
        <v>4172</v>
      </c>
      <c r="G1089">
        <v>19300</v>
      </c>
      <c r="H1089" t="s">
        <v>4180</v>
      </c>
      <c r="I1089">
        <v>14200000</v>
      </c>
      <c r="J1089" t="s">
        <v>6022</v>
      </c>
      <c r="K1089">
        <v>13700000</v>
      </c>
      <c r="L1089">
        <v>14700000</v>
      </c>
      <c r="M1089">
        <v>16</v>
      </c>
      <c r="N1089" t="s">
        <v>4275</v>
      </c>
      <c r="O1089">
        <v>84.4</v>
      </c>
      <c r="P1089" t="s">
        <v>7518</v>
      </c>
    </row>
    <row r="1090" spans="1:16" x14ac:dyDescent="0.3">
      <c r="A1090" t="s">
        <v>5362</v>
      </c>
      <c r="B1090">
        <v>2025</v>
      </c>
      <c r="C1090" t="s">
        <v>50</v>
      </c>
      <c r="D1090" t="s">
        <v>6026</v>
      </c>
      <c r="E1090" t="s">
        <v>6027</v>
      </c>
      <c r="F1090" t="s">
        <v>4172</v>
      </c>
      <c r="G1090">
        <v>37000</v>
      </c>
      <c r="H1090" t="s">
        <v>4180</v>
      </c>
      <c r="I1090">
        <v>16500000</v>
      </c>
      <c r="J1090" t="s">
        <v>6022</v>
      </c>
      <c r="K1090">
        <v>15900000</v>
      </c>
      <c r="L1090">
        <v>17100000</v>
      </c>
      <c r="M1090">
        <v>4</v>
      </c>
      <c r="N1090" t="s">
        <v>4275</v>
      </c>
      <c r="O1090">
        <v>88.4</v>
      </c>
      <c r="P1090" t="s">
        <v>7113</v>
      </c>
    </row>
    <row r="1091" spans="1:16" x14ac:dyDescent="0.3">
      <c r="A1091" t="s">
        <v>5480</v>
      </c>
      <c r="B1091">
        <v>2025</v>
      </c>
      <c r="C1091" t="s">
        <v>62</v>
      </c>
      <c r="D1091" t="s">
        <v>4390</v>
      </c>
      <c r="E1091" t="s">
        <v>4682</v>
      </c>
      <c r="F1091" t="s">
        <v>4172</v>
      </c>
      <c r="G1091">
        <v>18583</v>
      </c>
      <c r="H1091" t="s">
        <v>4180</v>
      </c>
      <c r="I1091">
        <v>21900000</v>
      </c>
      <c r="J1091" t="s">
        <v>6022</v>
      </c>
      <c r="K1091">
        <v>21100000</v>
      </c>
      <c r="L1091">
        <v>22700000</v>
      </c>
      <c r="M1091">
        <v>7</v>
      </c>
      <c r="N1091" t="s">
        <v>4181</v>
      </c>
      <c r="O1091">
        <v>79.2</v>
      </c>
      <c r="P1091" t="s">
        <v>7482</v>
      </c>
    </row>
    <row r="1092" spans="1:16" x14ac:dyDescent="0.3">
      <c r="A1092" t="s">
        <v>5501</v>
      </c>
      <c r="B1092">
        <v>2025</v>
      </c>
      <c r="C1092" t="s">
        <v>24</v>
      </c>
      <c r="D1092" t="s">
        <v>4854</v>
      </c>
      <c r="E1092" t="s">
        <v>4308</v>
      </c>
      <c r="F1092" t="s">
        <v>4172</v>
      </c>
      <c r="G1092">
        <v>33500</v>
      </c>
      <c r="H1092" t="s">
        <v>4180</v>
      </c>
      <c r="I1092">
        <v>16200000</v>
      </c>
      <c r="J1092" t="s">
        <v>6022</v>
      </c>
      <c r="K1092">
        <v>15400000</v>
      </c>
      <c r="L1092">
        <v>17000000</v>
      </c>
      <c r="M1092">
        <v>3</v>
      </c>
      <c r="N1092" t="s">
        <v>4280</v>
      </c>
      <c r="O1092">
        <v>84.6</v>
      </c>
      <c r="P1092" t="s">
        <v>7114</v>
      </c>
    </row>
    <row r="1093" spans="1:16" x14ac:dyDescent="0.3">
      <c r="A1093" t="s">
        <v>5501</v>
      </c>
      <c r="B1093">
        <v>2025</v>
      </c>
      <c r="C1093" t="s">
        <v>24</v>
      </c>
      <c r="D1093" t="s">
        <v>4854</v>
      </c>
      <c r="E1093" t="s">
        <v>4308</v>
      </c>
      <c r="F1093" t="s">
        <v>4172</v>
      </c>
      <c r="G1093">
        <v>33500</v>
      </c>
      <c r="H1093" t="s">
        <v>4180</v>
      </c>
      <c r="I1093">
        <v>16200000</v>
      </c>
      <c r="J1093" t="s">
        <v>6022</v>
      </c>
      <c r="K1093">
        <v>15400000</v>
      </c>
      <c r="L1093">
        <v>17000000</v>
      </c>
      <c r="M1093">
        <v>3</v>
      </c>
      <c r="N1093" t="s">
        <v>4280</v>
      </c>
      <c r="O1093">
        <v>84.6</v>
      </c>
      <c r="P1093" t="s">
        <v>7512</v>
      </c>
    </row>
    <row r="1094" spans="1:16" x14ac:dyDescent="0.3">
      <c r="A1094" t="s">
        <v>5508</v>
      </c>
      <c r="B1094">
        <v>2025</v>
      </c>
      <c r="C1094" t="s">
        <v>4184</v>
      </c>
      <c r="D1094" t="s">
        <v>4228</v>
      </c>
      <c r="E1094" t="s">
        <v>4719</v>
      </c>
      <c r="F1094" t="s">
        <v>4172</v>
      </c>
      <c r="G1094">
        <v>11613</v>
      </c>
      <c r="H1094" t="s">
        <v>4180</v>
      </c>
      <c r="I1094">
        <v>13600000</v>
      </c>
      <c r="J1094" t="s">
        <v>6022</v>
      </c>
      <c r="K1094">
        <v>13100000</v>
      </c>
      <c r="L1094">
        <v>14100000</v>
      </c>
      <c r="M1094">
        <v>12</v>
      </c>
      <c r="N1094" t="s">
        <v>4263</v>
      </c>
      <c r="O1094">
        <v>93.4</v>
      </c>
      <c r="P1094" t="s">
        <v>7519</v>
      </c>
    </row>
    <row r="1095" spans="1:16" x14ac:dyDescent="0.3">
      <c r="A1095" t="s">
        <v>6117</v>
      </c>
      <c r="B1095">
        <v>2025</v>
      </c>
      <c r="C1095" t="s">
        <v>201</v>
      </c>
      <c r="D1095" t="s">
        <v>4669</v>
      </c>
      <c r="E1095" t="s">
        <v>4785</v>
      </c>
      <c r="F1095" t="s">
        <v>4172</v>
      </c>
      <c r="G1095">
        <v>11000</v>
      </c>
      <c r="H1095" t="s">
        <v>4173</v>
      </c>
      <c r="I1095">
        <v>15800000</v>
      </c>
      <c r="J1095" t="s">
        <v>6022</v>
      </c>
      <c r="K1095">
        <v>15300000</v>
      </c>
      <c r="L1095">
        <v>16400000</v>
      </c>
      <c r="M1095">
        <v>12</v>
      </c>
      <c r="N1095" t="s">
        <v>4219</v>
      </c>
      <c r="O1095">
        <v>87.8</v>
      </c>
      <c r="P1095" t="s">
        <v>7456</v>
      </c>
    </row>
    <row r="1096" spans="1:16" x14ac:dyDescent="0.3">
      <c r="A1096" t="s">
        <v>6028</v>
      </c>
      <c r="B1096">
        <v>2014</v>
      </c>
      <c r="C1096" t="s">
        <v>24</v>
      </c>
      <c r="D1096" t="s">
        <v>4572</v>
      </c>
      <c r="E1096" t="s">
        <v>6029</v>
      </c>
      <c r="F1096" t="s">
        <v>43</v>
      </c>
      <c r="G1096">
        <v>107000</v>
      </c>
      <c r="H1096" t="s">
        <v>4180</v>
      </c>
      <c r="I1096">
        <v>10600000</v>
      </c>
      <c r="J1096" t="s">
        <v>6030</v>
      </c>
      <c r="K1096">
        <v>9800000</v>
      </c>
      <c r="L1096">
        <v>11300000</v>
      </c>
      <c r="M1096" t="s">
        <v>4175</v>
      </c>
      <c r="N1096" t="s">
        <v>4257</v>
      </c>
      <c r="O1096">
        <v>62.4</v>
      </c>
      <c r="P1096" t="s">
        <v>7115</v>
      </c>
    </row>
    <row r="1097" spans="1:16" x14ac:dyDescent="0.3">
      <c r="A1097" t="s">
        <v>6039</v>
      </c>
      <c r="B1097">
        <v>2017</v>
      </c>
      <c r="C1097" t="s">
        <v>24</v>
      </c>
      <c r="D1097" t="s">
        <v>4393</v>
      </c>
      <c r="E1097" t="s">
        <v>6040</v>
      </c>
      <c r="F1097" t="s">
        <v>94</v>
      </c>
      <c r="G1097">
        <v>86000</v>
      </c>
      <c r="H1097" t="s">
        <v>4180</v>
      </c>
      <c r="I1097">
        <v>8200000</v>
      </c>
      <c r="J1097" t="s">
        <v>6030</v>
      </c>
      <c r="K1097">
        <v>7600000</v>
      </c>
      <c r="L1097">
        <v>8700000</v>
      </c>
      <c r="M1097">
        <v>3</v>
      </c>
      <c r="N1097" t="s">
        <v>4263</v>
      </c>
      <c r="O1097">
        <v>67.5</v>
      </c>
      <c r="P1097" t="s">
        <v>7122</v>
      </c>
    </row>
    <row r="1098" spans="1:16" x14ac:dyDescent="0.3">
      <c r="A1098" t="s">
        <v>5529</v>
      </c>
      <c r="B1098">
        <v>2017</v>
      </c>
      <c r="C1098" t="s">
        <v>4184</v>
      </c>
      <c r="D1098" t="s">
        <v>5169</v>
      </c>
      <c r="E1098" t="s">
        <v>6183</v>
      </c>
      <c r="F1098" t="s">
        <v>60</v>
      </c>
      <c r="G1098">
        <v>45337</v>
      </c>
      <c r="H1098" t="s">
        <v>4180</v>
      </c>
      <c r="I1098">
        <v>7340000</v>
      </c>
      <c r="J1098" t="s">
        <v>6030</v>
      </c>
      <c r="K1098">
        <v>6980000</v>
      </c>
      <c r="L1098">
        <v>7700000</v>
      </c>
      <c r="M1098">
        <v>6</v>
      </c>
      <c r="N1098" t="s">
        <v>4245</v>
      </c>
      <c r="O1098">
        <v>82.9</v>
      </c>
      <c r="P1098" t="s">
        <v>7544</v>
      </c>
    </row>
    <row r="1099" spans="1:16" x14ac:dyDescent="0.3">
      <c r="A1099" t="s">
        <v>5571</v>
      </c>
      <c r="B1099">
        <v>2018</v>
      </c>
      <c r="C1099" t="s">
        <v>137</v>
      </c>
      <c r="D1099" t="s">
        <v>4591</v>
      </c>
      <c r="E1099" t="s">
        <v>4750</v>
      </c>
      <c r="F1099" t="s">
        <v>161</v>
      </c>
      <c r="G1099">
        <v>67000</v>
      </c>
      <c r="H1099" t="s">
        <v>4180</v>
      </c>
      <c r="I1099">
        <v>9400000</v>
      </c>
      <c r="J1099" t="s">
        <v>6030</v>
      </c>
      <c r="K1099">
        <v>9100000</v>
      </c>
      <c r="L1099">
        <v>9800000</v>
      </c>
      <c r="M1099">
        <v>9</v>
      </c>
      <c r="N1099" t="s">
        <v>4245</v>
      </c>
      <c r="O1099">
        <v>83.6</v>
      </c>
      <c r="P1099" t="s">
        <v>7593</v>
      </c>
    </row>
    <row r="1100" spans="1:16" x14ac:dyDescent="0.3">
      <c r="A1100" t="s">
        <v>5537</v>
      </c>
      <c r="B1100">
        <v>2018</v>
      </c>
      <c r="C1100" t="s">
        <v>92</v>
      </c>
      <c r="D1100" t="s">
        <v>6189</v>
      </c>
      <c r="E1100" t="s">
        <v>6190</v>
      </c>
      <c r="F1100" t="s">
        <v>143</v>
      </c>
      <c r="G1100">
        <v>101179</v>
      </c>
      <c r="H1100" t="s">
        <v>4173</v>
      </c>
      <c r="I1100">
        <v>5060000</v>
      </c>
      <c r="J1100" t="s">
        <v>6030</v>
      </c>
      <c r="K1100">
        <v>4880000</v>
      </c>
      <c r="L1100">
        <v>5250000</v>
      </c>
      <c r="M1100">
        <v>4</v>
      </c>
      <c r="N1100" t="s">
        <v>4508</v>
      </c>
      <c r="O1100">
        <v>92.2</v>
      </c>
      <c r="P1100" t="s">
        <v>7552</v>
      </c>
    </row>
    <row r="1101" spans="1:16" x14ac:dyDescent="0.3">
      <c r="A1101" t="s">
        <v>5579</v>
      </c>
      <c r="B1101">
        <v>2019</v>
      </c>
      <c r="C1101" t="s">
        <v>250</v>
      </c>
      <c r="D1101" t="s">
        <v>6000</v>
      </c>
      <c r="E1101" t="s">
        <v>6015</v>
      </c>
      <c r="F1101" t="s">
        <v>161</v>
      </c>
      <c r="G1101">
        <v>82000</v>
      </c>
      <c r="H1101" t="s">
        <v>4180</v>
      </c>
      <c r="I1101">
        <v>14200000</v>
      </c>
      <c r="J1101" t="s">
        <v>6030</v>
      </c>
      <c r="K1101">
        <v>13600000</v>
      </c>
      <c r="L1101">
        <v>14800000</v>
      </c>
      <c r="M1101" t="s">
        <v>4175</v>
      </c>
      <c r="N1101" t="s">
        <v>4248</v>
      </c>
      <c r="O1101">
        <v>87.8</v>
      </c>
      <c r="P1101" t="s">
        <v>7604</v>
      </c>
    </row>
    <row r="1102" spans="1:16" x14ac:dyDescent="0.3">
      <c r="A1102" t="s">
        <v>5580</v>
      </c>
      <c r="B1102">
        <v>2020</v>
      </c>
      <c r="C1102" t="s">
        <v>41</v>
      </c>
      <c r="D1102" t="s">
        <v>6227</v>
      </c>
      <c r="E1102" t="s">
        <v>6228</v>
      </c>
      <c r="F1102" t="s">
        <v>43</v>
      </c>
      <c r="G1102">
        <v>107000</v>
      </c>
      <c r="H1102" t="s">
        <v>4180</v>
      </c>
      <c r="I1102">
        <v>7990000</v>
      </c>
      <c r="J1102" t="s">
        <v>6030</v>
      </c>
      <c r="K1102">
        <v>7700000</v>
      </c>
      <c r="L1102">
        <v>8300000</v>
      </c>
      <c r="M1102">
        <v>2</v>
      </c>
      <c r="N1102" t="s">
        <v>5710</v>
      </c>
      <c r="O1102">
        <v>71.400000000000006</v>
      </c>
      <c r="P1102" t="s">
        <v>7605</v>
      </c>
    </row>
    <row r="1103" spans="1:16" x14ac:dyDescent="0.3">
      <c r="A1103" t="s">
        <v>5545</v>
      </c>
      <c r="B1103">
        <v>2019</v>
      </c>
      <c r="C1103" t="s">
        <v>24</v>
      </c>
      <c r="D1103" t="s">
        <v>5247</v>
      </c>
      <c r="E1103" t="s">
        <v>5817</v>
      </c>
      <c r="F1103" t="s">
        <v>143</v>
      </c>
      <c r="G1103">
        <v>71600</v>
      </c>
      <c r="H1103" t="s">
        <v>4180</v>
      </c>
      <c r="I1103">
        <v>14100000</v>
      </c>
      <c r="J1103" t="s">
        <v>6030</v>
      </c>
      <c r="K1103">
        <v>13200000</v>
      </c>
      <c r="L1103">
        <v>15000000</v>
      </c>
      <c r="M1103">
        <v>7</v>
      </c>
      <c r="N1103" t="s">
        <v>4263</v>
      </c>
      <c r="O1103">
        <v>83</v>
      </c>
      <c r="P1103" t="s">
        <v>7560</v>
      </c>
    </row>
    <row r="1104" spans="1:16" x14ac:dyDescent="0.3">
      <c r="A1104" t="s">
        <v>6226</v>
      </c>
      <c r="B1104">
        <v>2019</v>
      </c>
      <c r="C1104" t="s">
        <v>24</v>
      </c>
      <c r="D1104" t="s">
        <v>4369</v>
      </c>
      <c r="E1104" t="s">
        <v>5670</v>
      </c>
      <c r="F1104" t="s">
        <v>43</v>
      </c>
      <c r="G1104">
        <v>130000</v>
      </c>
      <c r="H1104" t="s">
        <v>4180</v>
      </c>
      <c r="I1104">
        <v>24700000</v>
      </c>
      <c r="J1104" t="s">
        <v>6030</v>
      </c>
      <c r="K1104">
        <v>23400000</v>
      </c>
      <c r="L1104">
        <v>26000000</v>
      </c>
      <c r="M1104">
        <v>13</v>
      </c>
      <c r="N1104" t="s">
        <v>4700</v>
      </c>
      <c r="O1104">
        <v>75.099999999999994</v>
      </c>
      <c r="P1104" t="s">
        <v>7603</v>
      </c>
    </row>
    <row r="1105" spans="1:16" x14ac:dyDescent="0.3">
      <c r="A1105" t="s">
        <v>6220</v>
      </c>
      <c r="B1105">
        <v>2019</v>
      </c>
      <c r="C1105" t="s">
        <v>41</v>
      </c>
      <c r="D1105" t="s">
        <v>6221</v>
      </c>
      <c r="E1105" t="s">
        <v>6222</v>
      </c>
      <c r="F1105" t="s">
        <v>60</v>
      </c>
      <c r="G1105">
        <v>93102</v>
      </c>
      <c r="H1105" t="s">
        <v>4180</v>
      </c>
      <c r="I1105">
        <v>6000000</v>
      </c>
      <c r="J1105" t="s">
        <v>6030</v>
      </c>
      <c r="K1105">
        <v>5770000</v>
      </c>
      <c r="L1105">
        <v>6220000</v>
      </c>
      <c r="M1105">
        <v>4</v>
      </c>
      <c r="N1105" t="s">
        <v>4417</v>
      </c>
      <c r="O1105">
        <v>95</v>
      </c>
      <c r="P1105" t="s">
        <v>7600</v>
      </c>
    </row>
    <row r="1106" spans="1:16" x14ac:dyDescent="0.3">
      <c r="A1106" t="s">
        <v>6212</v>
      </c>
      <c r="B1106">
        <v>2019</v>
      </c>
      <c r="C1106" t="s">
        <v>4641</v>
      </c>
      <c r="D1106" t="s">
        <v>6057</v>
      </c>
      <c r="E1106" t="s">
        <v>6213</v>
      </c>
      <c r="F1106" t="s">
        <v>4789</v>
      </c>
      <c r="G1106">
        <v>93500</v>
      </c>
      <c r="H1106" t="s">
        <v>4180</v>
      </c>
      <c r="I1106">
        <v>12100000</v>
      </c>
      <c r="J1106" t="s">
        <v>6030</v>
      </c>
      <c r="K1106">
        <v>11400000</v>
      </c>
      <c r="L1106">
        <v>12700000</v>
      </c>
      <c r="M1106">
        <v>2</v>
      </c>
      <c r="N1106" t="s">
        <v>4219</v>
      </c>
      <c r="O1106">
        <v>94.5</v>
      </c>
      <c r="P1106" t="s">
        <v>7592</v>
      </c>
    </row>
    <row r="1107" spans="1:16" x14ac:dyDescent="0.3">
      <c r="A1107" t="s">
        <v>6038</v>
      </c>
      <c r="B1107">
        <v>2020</v>
      </c>
      <c r="C1107" t="s">
        <v>36</v>
      </c>
      <c r="D1107" t="s">
        <v>4427</v>
      </c>
      <c r="E1107" t="s">
        <v>4507</v>
      </c>
      <c r="F1107" t="s">
        <v>43</v>
      </c>
      <c r="G1107">
        <v>62200</v>
      </c>
      <c r="H1107" t="s">
        <v>4180</v>
      </c>
      <c r="I1107">
        <v>6880000</v>
      </c>
      <c r="J1107" t="s">
        <v>6030</v>
      </c>
      <c r="K1107">
        <v>6640000</v>
      </c>
      <c r="L1107">
        <v>7120000</v>
      </c>
      <c r="M1107">
        <v>11</v>
      </c>
      <c r="N1107" t="s">
        <v>4583</v>
      </c>
      <c r="O1107">
        <v>86.1</v>
      </c>
      <c r="P1107" t="s">
        <v>7121</v>
      </c>
    </row>
    <row r="1108" spans="1:16" x14ac:dyDescent="0.3">
      <c r="A1108" t="s">
        <v>4172</v>
      </c>
      <c r="B1108">
        <v>2025</v>
      </c>
      <c r="C1108" t="s">
        <v>24</v>
      </c>
      <c r="D1108" t="s">
        <v>4467</v>
      </c>
      <c r="E1108" t="s">
        <v>7614</v>
      </c>
      <c r="F1108" t="s">
        <v>4172</v>
      </c>
      <c r="G1108">
        <v>13700</v>
      </c>
      <c r="H1108" t="s">
        <v>4180</v>
      </c>
      <c r="I1108">
        <v>77000000</v>
      </c>
      <c r="J1108" t="s">
        <v>6030</v>
      </c>
      <c r="K1108">
        <v>74000000</v>
      </c>
      <c r="L1108">
        <v>79000000</v>
      </c>
      <c r="M1108">
        <v>5</v>
      </c>
      <c r="N1108" t="s">
        <v>6136</v>
      </c>
      <c r="O1108">
        <v>80.2</v>
      </c>
      <c r="P1108" t="s">
        <v>7615</v>
      </c>
    </row>
    <row r="1109" spans="1:16" x14ac:dyDescent="0.3">
      <c r="A1109" t="s">
        <v>4172</v>
      </c>
      <c r="B1109">
        <v>2025</v>
      </c>
      <c r="C1109" t="s">
        <v>7609</v>
      </c>
      <c r="D1109" t="s">
        <v>7610</v>
      </c>
      <c r="E1109" t="s">
        <v>7611</v>
      </c>
      <c r="F1109" t="s">
        <v>4172</v>
      </c>
      <c r="G1109">
        <v>12500</v>
      </c>
      <c r="H1109" t="s">
        <v>4180</v>
      </c>
      <c r="I1109">
        <v>9900000</v>
      </c>
      <c r="J1109" t="s">
        <v>6030</v>
      </c>
      <c r="K1109">
        <v>9600000</v>
      </c>
      <c r="L1109">
        <v>10300000</v>
      </c>
      <c r="M1109">
        <v>2</v>
      </c>
      <c r="N1109" t="s">
        <v>4245</v>
      </c>
      <c r="O1109">
        <v>78.599999999999994</v>
      </c>
      <c r="P1109" t="s">
        <v>7612</v>
      </c>
    </row>
    <row r="1110" spans="1:16" x14ac:dyDescent="0.3">
      <c r="A1110" t="s">
        <v>6051</v>
      </c>
      <c r="B1110">
        <v>2020</v>
      </c>
      <c r="C1110" t="s">
        <v>92</v>
      </c>
      <c r="D1110" t="s">
        <v>6052</v>
      </c>
      <c r="E1110" t="s">
        <v>6053</v>
      </c>
      <c r="F1110" t="s">
        <v>143</v>
      </c>
      <c r="G1110">
        <v>85300</v>
      </c>
      <c r="H1110" t="s">
        <v>4180</v>
      </c>
      <c r="I1110">
        <v>33500000</v>
      </c>
      <c r="J1110" t="s">
        <v>6030</v>
      </c>
      <c r="K1110">
        <v>32100000</v>
      </c>
      <c r="L1110">
        <v>35000000</v>
      </c>
      <c r="M1110">
        <v>3</v>
      </c>
      <c r="N1110" t="s">
        <v>7575</v>
      </c>
      <c r="O1110">
        <v>83.8</v>
      </c>
      <c r="P1110" t="s">
        <v>7576</v>
      </c>
    </row>
    <row r="1111" spans="1:16" x14ac:dyDescent="0.3">
      <c r="A1111" t="s">
        <v>5562</v>
      </c>
      <c r="B1111">
        <v>2021</v>
      </c>
      <c r="C1111" t="s">
        <v>3991</v>
      </c>
      <c r="D1111" t="s">
        <v>6188</v>
      </c>
      <c r="E1111" t="s">
        <v>6204</v>
      </c>
      <c r="F1111" t="s">
        <v>4789</v>
      </c>
      <c r="G1111">
        <v>55000</v>
      </c>
      <c r="H1111" t="s">
        <v>4180</v>
      </c>
      <c r="I1111">
        <v>6720000</v>
      </c>
      <c r="J1111" t="s">
        <v>6030</v>
      </c>
      <c r="K1111">
        <v>6490000</v>
      </c>
      <c r="L1111">
        <v>6960000</v>
      </c>
      <c r="M1111">
        <v>2</v>
      </c>
      <c r="N1111" t="s">
        <v>4583</v>
      </c>
      <c r="O1111">
        <v>85.2</v>
      </c>
      <c r="P1111" t="s">
        <v>7581</v>
      </c>
    </row>
    <row r="1112" spans="1:16" x14ac:dyDescent="0.3">
      <c r="A1112" t="s">
        <v>1357</v>
      </c>
      <c r="B1112">
        <v>2021</v>
      </c>
      <c r="C1112" t="s">
        <v>188</v>
      </c>
      <c r="D1112" t="s">
        <v>6041</v>
      </c>
      <c r="E1112" t="s">
        <v>6042</v>
      </c>
      <c r="F1112" t="s">
        <v>43</v>
      </c>
      <c r="G1112">
        <v>41900</v>
      </c>
      <c r="H1112" t="s">
        <v>4173</v>
      </c>
      <c r="I1112">
        <v>26200000</v>
      </c>
      <c r="J1112" t="s">
        <v>6030</v>
      </c>
      <c r="K1112">
        <v>25200000</v>
      </c>
      <c r="L1112">
        <v>27100000</v>
      </c>
      <c r="M1112" t="s">
        <v>4175</v>
      </c>
      <c r="N1112" t="s">
        <v>4627</v>
      </c>
      <c r="O1112">
        <v>85.1</v>
      </c>
      <c r="P1112" t="s">
        <v>7123</v>
      </c>
    </row>
    <row r="1113" spans="1:16" x14ac:dyDescent="0.3">
      <c r="A1113" t="s">
        <v>5350</v>
      </c>
      <c r="B1113">
        <v>2021</v>
      </c>
      <c r="C1113" t="s">
        <v>41</v>
      </c>
      <c r="D1113" t="s">
        <v>4722</v>
      </c>
      <c r="E1113" t="s">
        <v>4723</v>
      </c>
      <c r="F1113" t="s">
        <v>60</v>
      </c>
      <c r="G1113">
        <v>36268</v>
      </c>
      <c r="H1113" t="s">
        <v>4180</v>
      </c>
      <c r="I1113">
        <v>7930000</v>
      </c>
      <c r="J1113" t="s">
        <v>6030</v>
      </c>
      <c r="K1113">
        <v>7660000</v>
      </c>
      <c r="L1113">
        <v>8200000</v>
      </c>
      <c r="M1113">
        <v>13</v>
      </c>
      <c r="N1113" t="s">
        <v>4425</v>
      </c>
      <c r="O1113">
        <v>85.4</v>
      </c>
      <c r="P1113" t="s">
        <v>7597</v>
      </c>
    </row>
    <row r="1114" spans="1:16" x14ac:dyDescent="0.3">
      <c r="A1114" t="s">
        <v>5565</v>
      </c>
      <c r="B1114">
        <v>2021</v>
      </c>
      <c r="C1114" t="s">
        <v>36</v>
      </c>
      <c r="D1114" t="s">
        <v>4775</v>
      </c>
      <c r="E1114" t="s">
        <v>5022</v>
      </c>
      <c r="F1114" t="s">
        <v>43</v>
      </c>
      <c r="G1114">
        <v>42533</v>
      </c>
      <c r="H1114" t="s">
        <v>4173</v>
      </c>
      <c r="I1114">
        <v>11900000</v>
      </c>
      <c r="J1114" t="s">
        <v>6030</v>
      </c>
      <c r="K1114">
        <v>11500000</v>
      </c>
      <c r="L1114">
        <v>12300000</v>
      </c>
      <c r="M1114">
        <v>20</v>
      </c>
      <c r="N1114" t="s">
        <v>4219</v>
      </c>
      <c r="O1114">
        <v>74.400000000000006</v>
      </c>
      <c r="P1114" t="s">
        <v>7584</v>
      </c>
    </row>
    <row r="1115" spans="1:16" x14ac:dyDescent="0.3">
      <c r="A1115" t="s">
        <v>5536</v>
      </c>
      <c r="B1115">
        <v>2021</v>
      </c>
      <c r="C1115" t="s">
        <v>3991</v>
      </c>
      <c r="D1115" t="s">
        <v>6188</v>
      </c>
      <c r="E1115" t="s">
        <v>5808</v>
      </c>
      <c r="F1115" t="s">
        <v>43</v>
      </c>
      <c r="G1115">
        <v>33602</v>
      </c>
      <c r="H1115" t="s">
        <v>4180</v>
      </c>
      <c r="I1115">
        <v>7650000</v>
      </c>
      <c r="J1115" t="s">
        <v>6030</v>
      </c>
      <c r="K1115">
        <v>7390000</v>
      </c>
      <c r="L1115">
        <v>7910000</v>
      </c>
      <c r="M1115" t="s">
        <v>4175</v>
      </c>
      <c r="N1115" t="s">
        <v>4508</v>
      </c>
      <c r="O1115">
        <v>88</v>
      </c>
      <c r="P1115" t="s">
        <v>7551</v>
      </c>
    </row>
    <row r="1116" spans="1:16" x14ac:dyDescent="0.3">
      <c r="A1116" t="s">
        <v>5573</v>
      </c>
      <c r="B1116">
        <v>2021</v>
      </c>
      <c r="C1116" t="s">
        <v>36</v>
      </c>
      <c r="D1116" t="s">
        <v>4775</v>
      </c>
      <c r="E1116" t="s">
        <v>4814</v>
      </c>
      <c r="F1116" t="s">
        <v>173</v>
      </c>
      <c r="G1116">
        <v>92776</v>
      </c>
      <c r="H1116" t="s">
        <v>4180</v>
      </c>
      <c r="I1116">
        <v>10400000</v>
      </c>
      <c r="J1116" t="s">
        <v>6030</v>
      </c>
      <c r="K1116">
        <v>10000000</v>
      </c>
      <c r="L1116">
        <v>10700000</v>
      </c>
      <c r="M1116">
        <v>17</v>
      </c>
      <c r="N1116" t="s">
        <v>4275</v>
      </c>
      <c r="O1116">
        <v>77.099999999999994</v>
      </c>
      <c r="P1116" t="s">
        <v>7595</v>
      </c>
    </row>
    <row r="1117" spans="1:16" x14ac:dyDescent="0.3">
      <c r="A1117" t="s">
        <v>5552</v>
      </c>
      <c r="B1117">
        <v>2021</v>
      </c>
      <c r="C1117" t="s">
        <v>92</v>
      </c>
      <c r="D1117" t="s">
        <v>4946</v>
      </c>
      <c r="E1117" t="s">
        <v>5907</v>
      </c>
      <c r="F1117" t="s">
        <v>43</v>
      </c>
      <c r="G1117">
        <v>60100</v>
      </c>
      <c r="H1117" t="s">
        <v>4180</v>
      </c>
      <c r="I1117">
        <v>11400000</v>
      </c>
      <c r="J1117" t="s">
        <v>6030</v>
      </c>
      <c r="K1117">
        <v>11000000</v>
      </c>
      <c r="L1117">
        <v>11800000</v>
      </c>
      <c r="M1117">
        <v>29</v>
      </c>
      <c r="N1117" t="s">
        <v>4192</v>
      </c>
      <c r="O1117">
        <v>74.8</v>
      </c>
      <c r="P1117" t="s">
        <v>7567</v>
      </c>
    </row>
    <row r="1118" spans="1:16" x14ac:dyDescent="0.3">
      <c r="A1118" t="s">
        <v>5357</v>
      </c>
      <c r="B1118">
        <v>2021</v>
      </c>
      <c r="C1118" t="s">
        <v>89</v>
      </c>
      <c r="D1118" t="s">
        <v>4423</v>
      </c>
      <c r="E1118" t="s">
        <v>4851</v>
      </c>
      <c r="F1118" t="s">
        <v>60</v>
      </c>
      <c r="G1118">
        <v>74000</v>
      </c>
      <c r="H1118" t="s">
        <v>4180</v>
      </c>
      <c r="I1118">
        <v>8300000</v>
      </c>
      <c r="J1118" t="s">
        <v>6030</v>
      </c>
      <c r="K1118">
        <v>8000000</v>
      </c>
      <c r="L1118">
        <v>8600000</v>
      </c>
      <c r="M1118">
        <v>30</v>
      </c>
      <c r="N1118" t="s">
        <v>4382</v>
      </c>
      <c r="O1118">
        <v>71</v>
      </c>
      <c r="P1118" t="s">
        <v>7542</v>
      </c>
    </row>
    <row r="1119" spans="1:16" x14ac:dyDescent="0.3">
      <c r="A1119" t="s">
        <v>4977</v>
      </c>
      <c r="B1119">
        <v>2021</v>
      </c>
      <c r="C1119" t="s">
        <v>24</v>
      </c>
      <c r="D1119" t="s">
        <v>4449</v>
      </c>
      <c r="E1119" t="s">
        <v>4450</v>
      </c>
      <c r="F1119" t="s">
        <v>60</v>
      </c>
      <c r="G1119">
        <v>47500</v>
      </c>
      <c r="H1119" t="s">
        <v>4180</v>
      </c>
      <c r="I1119">
        <v>33400000</v>
      </c>
      <c r="J1119" t="s">
        <v>6030</v>
      </c>
      <c r="K1119">
        <v>32200000</v>
      </c>
      <c r="L1119">
        <v>34500000</v>
      </c>
      <c r="M1119">
        <v>4</v>
      </c>
      <c r="N1119" t="s">
        <v>4700</v>
      </c>
      <c r="O1119">
        <v>87.9</v>
      </c>
      <c r="P1119" t="s">
        <v>7571</v>
      </c>
    </row>
    <row r="1120" spans="1:16" x14ac:dyDescent="0.3">
      <c r="A1120" t="s">
        <v>5576</v>
      </c>
      <c r="B1120">
        <v>2021</v>
      </c>
      <c r="C1120" t="s">
        <v>36</v>
      </c>
      <c r="D1120" t="s">
        <v>4775</v>
      </c>
      <c r="E1120" t="s">
        <v>4776</v>
      </c>
      <c r="F1120" t="s">
        <v>143</v>
      </c>
      <c r="G1120">
        <v>38000</v>
      </c>
      <c r="H1120" t="s">
        <v>4180</v>
      </c>
      <c r="I1120">
        <v>11300000</v>
      </c>
      <c r="J1120" t="s">
        <v>6030</v>
      </c>
      <c r="K1120">
        <v>10800000</v>
      </c>
      <c r="L1120">
        <v>11700000</v>
      </c>
      <c r="M1120">
        <v>15</v>
      </c>
      <c r="N1120" t="s">
        <v>4275</v>
      </c>
      <c r="O1120">
        <v>90.5</v>
      </c>
      <c r="P1120" t="s">
        <v>7125</v>
      </c>
    </row>
    <row r="1121" spans="1:16" x14ac:dyDescent="0.3">
      <c r="A1121" t="s">
        <v>5576</v>
      </c>
      <c r="B1121">
        <v>2021</v>
      </c>
      <c r="C1121" t="s">
        <v>36</v>
      </c>
      <c r="D1121" t="s">
        <v>4775</v>
      </c>
      <c r="E1121" t="s">
        <v>4776</v>
      </c>
      <c r="F1121" t="s">
        <v>143</v>
      </c>
      <c r="G1121">
        <v>38000</v>
      </c>
      <c r="H1121" t="s">
        <v>4180</v>
      </c>
      <c r="I1121">
        <v>11300000</v>
      </c>
      <c r="J1121" t="s">
        <v>6030</v>
      </c>
      <c r="K1121">
        <v>10900000</v>
      </c>
      <c r="L1121">
        <v>11800000</v>
      </c>
      <c r="M1121">
        <v>15</v>
      </c>
      <c r="N1121" t="s">
        <v>4275</v>
      </c>
      <c r="O1121">
        <v>90.5</v>
      </c>
      <c r="P1121" t="s">
        <v>7126</v>
      </c>
    </row>
    <row r="1122" spans="1:16" x14ac:dyDescent="0.3">
      <c r="A1122" t="s">
        <v>5576</v>
      </c>
      <c r="B1122">
        <v>2021</v>
      </c>
      <c r="C1122" t="s">
        <v>36</v>
      </c>
      <c r="D1122" t="s">
        <v>4775</v>
      </c>
      <c r="E1122" t="s">
        <v>4814</v>
      </c>
      <c r="F1122" t="s">
        <v>143</v>
      </c>
      <c r="G1122">
        <v>38000</v>
      </c>
      <c r="H1122" t="s">
        <v>4180</v>
      </c>
      <c r="I1122">
        <v>11300000</v>
      </c>
      <c r="J1122" t="s">
        <v>6030</v>
      </c>
      <c r="K1122">
        <v>10900000</v>
      </c>
      <c r="L1122">
        <v>11700000</v>
      </c>
      <c r="M1122">
        <v>17</v>
      </c>
      <c r="N1122" t="s">
        <v>4275</v>
      </c>
      <c r="O1122">
        <v>83.8</v>
      </c>
      <c r="P1122" t="s">
        <v>7127</v>
      </c>
    </row>
    <row r="1123" spans="1:16" x14ac:dyDescent="0.3">
      <c r="A1123" t="s">
        <v>5576</v>
      </c>
      <c r="B1123">
        <v>2021</v>
      </c>
      <c r="C1123" t="s">
        <v>36</v>
      </c>
      <c r="D1123" t="s">
        <v>4775</v>
      </c>
      <c r="E1123" t="s">
        <v>4814</v>
      </c>
      <c r="F1123" t="s">
        <v>143</v>
      </c>
      <c r="G1123">
        <v>38000</v>
      </c>
      <c r="H1123" t="s">
        <v>4180</v>
      </c>
      <c r="I1123">
        <v>11300000</v>
      </c>
      <c r="J1123" t="s">
        <v>6030</v>
      </c>
      <c r="K1123">
        <v>10900000</v>
      </c>
      <c r="L1123">
        <v>11700000</v>
      </c>
      <c r="M1123">
        <v>17</v>
      </c>
      <c r="N1123" t="s">
        <v>4275</v>
      </c>
      <c r="O1123">
        <v>83.8</v>
      </c>
      <c r="P1123" t="s">
        <v>7128</v>
      </c>
    </row>
    <row r="1124" spans="1:16" x14ac:dyDescent="0.3">
      <c r="A1124" t="s">
        <v>5539</v>
      </c>
      <c r="B1124">
        <v>2021</v>
      </c>
      <c r="C1124" t="s">
        <v>6191</v>
      </c>
      <c r="D1124" t="s">
        <v>6192</v>
      </c>
      <c r="E1124" t="s">
        <v>6193</v>
      </c>
      <c r="F1124" t="s">
        <v>4636</v>
      </c>
      <c r="G1124">
        <v>67200</v>
      </c>
      <c r="H1124" t="s">
        <v>4180</v>
      </c>
      <c r="I1124">
        <v>16700000</v>
      </c>
      <c r="J1124" t="s">
        <v>6030</v>
      </c>
      <c r="K1124">
        <v>16100000</v>
      </c>
      <c r="L1124">
        <v>17300000</v>
      </c>
      <c r="M1124">
        <v>3</v>
      </c>
      <c r="N1124" t="s">
        <v>4219</v>
      </c>
      <c r="O1124">
        <v>65.5</v>
      </c>
      <c r="P1124" t="s">
        <v>7554</v>
      </c>
    </row>
    <row r="1125" spans="1:16" x14ac:dyDescent="0.3">
      <c r="A1125" t="s">
        <v>5567</v>
      </c>
      <c r="B1125">
        <v>2021</v>
      </c>
      <c r="C1125" t="s">
        <v>36</v>
      </c>
      <c r="D1125" t="s">
        <v>4775</v>
      </c>
      <c r="E1125" t="s">
        <v>4814</v>
      </c>
      <c r="F1125" t="s">
        <v>43</v>
      </c>
      <c r="G1125">
        <v>49000</v>
      </c>
      <c r="H1125" t="s">
        <v>4180</v>
      </c>
      <c r="I1125">
        <v>11200000</v>
      </c>
      <c r="J1125" t="s">
        <v>6030</v>
      </c>
      <c r="K1125">
        <v>10800000</v>
      </c>
      <c r="L1125">
        <v>11600000</v>
      </c>
      <c r="M1125">
        <v>17</v>
      </c>
      <c r="N1125" t="s">
        <v>4275</v>
      </c>
      <c r="O1125">
        <v>83</v>
      </c>
      <c r="P1125" t="s">
        <v>7586</v>
      </c>
    </row>
    <row r="1126" spans="1:16" x14ac:dyDescent="0.3">
      <c r="A1126" t="s">
        <v>5522</v>
      </c>
      <c r="B1126">
        <v>2021</v>
      </c>
      <c r="C1126" t="s">
        <v>36</v>
      </c>
      <c r="D1126" t="s">
        <v>4400</v>
      </c>
      <c r="E1126" t="s">
        <v>4401</v>
      </c>
      <c r="F1126" t="s">
        <v>143</v>
      </c>
      <c r="G1126">
        <v>51712</v>
      </c>
      <c r="H1126" t="s">
        <v>4180</v>
      </c>
      <c r="I1126">
        <v>7370000</v>
      </c>
      <c r="J1126" t="s">
        <v>6030</v>
      </c>
      <c r="K1126">
        <v>6920000</v>
      </c>
      <c r="L1126">
        <v>7830000</v>
      </c>
      <c r="M1126">
        <v>6</v>
      </c>
      <c r="N1126" t="s">
        <v>4439</v>
      </c>
      <c r="O1126">
        <v>77.7</v>
      </c>
      <c r="P1126" t="s">
        <v>7536</v>
      </c>
    </row>
    <row r="1127" spans="1:16" x14ac:dyDescent="0.3">
      <c r="A1127" t="s">
        <v>5541</v>
      </c>
      <c r="B1127">
        <v>2021</v>
      </c>
      <c r="C1127" t="s">
        <v>92</v>
      </c>
      <c r="D1127" t="s">
        <v>4753</v>
      </c>
      <c r="E1127" t="s">
        <v>4754</v>
      </c>
      <c r="F1127" t="s">
        <v>173</v>
      </c>
      <c r="G1127">
        <v>93000</v>
      </c>
      <c r="H1127" t="s">
        <v>4173</v>
      </c>
      <c r="I1127">
        <v>9100000</v>
      </c>
      <c r="J1127" t="s">
        <v>6030</v>
      </c>
      <c r="K1127">
        <v>8800000</v>
      </c>
      <c r="L1127">
        <v>9500000</v>
      </c>
      <c r="M1127">
        <v>23</v>
      </c>
      <c r="N1127" t="s">
        <v>4439</v>
      </c>
      <c r="O1127">
        <v>85.1</v>
      </c>
      <c r="P1127" t="s">
        <v>7556</v>
      </c>
    </row>
    <row r="1128" spans="1:16" x14ac:dyDescent="0.3">
      <c r="A1128" t="s">
        <v>5525</v>
      </c>
      <c r="B1128">
        <v>2024</v>
      </c>
      <c r="C1128" t="s">
        <v>188</v>
      </c>
      <c r="D1128" t="s">
        <v>4844</v>
      </c>
      <c r="E1128" t="s">
        <v>6181</v>
      </c>
      <c r="F1128" t="s">
        <v>143</v>
      </c>
      <c r="G1128">
        <v>8200</v>
      </c>
      <c r="H1128" t="s">
        <v>4173</v>
      </c>
      <c r="I1128">
        <v>17100000</v>
      </c>
      <c r="J1128" t="s">
        <v>6030</v>
      </c>
      <c r="K1128">
        <v>16500000</v>
      </c>
      <c r="L1128">
        <v>17700000</v>
      </c>
      <c r="M1128" t="s">
        <v>4175</v>
      </c>
      <c r="N1128" t="s">
        <v>4213</v>
      </c>
      <c r="O1128">
        <v>90</v>
      </c>
      <c r="P1128" t="s">
        <v>7539</v>
      </c>
    </row>
    <row r="1129" spans="1:16" x14ac:dyDescent="0.3">
      <c r="A1129" t="s">
        <v>5575</v>
      </c>
      <c r="B1129">
        <v>2022</v>
      </c>
      <c r="C1129" t="s">
        <v>36</v>
      </c>
      <c r="D1129" t="s">
        <v>5635</v>
      </c>
      <c r="E1129" t="s">
        <v>5636</v>
      </c>
      <c r="F1129" t="s">
        <v>43</v>
      </c>
      <c r="G1129">
        <v>44867</v>
      </c>
      <c r="H1129" t="s">
        <v>4180</v>
      </c>
      <c r="I1129">
        <v>8700000</v>
      </c>
      <c r="J1129" t="s">
        <v>6030</v>
      </c>
      <c r="K1129">
        <v>8400000</v>
      </c>
      <c r="L1129">
        <v>9000000</v>
      </c>
      <c r="M1129">
        <v>20</v>
      </c>
      <c r="N1129" t="s">
        <v>4245</v>
      </c>
      <c r="O1129">
        <v>72.599999999999994</v>
      </c>
      <c r="P1129" t="s">
        <v>7598</v>
      </c>
    </row>
    <row r="1130" spans="1:16" x14ac:dyDescent="0.3">
      <c r="A1130" t="s">
        <v>5531</v>
      </c>
      <c r="B1130">
        <v>2022</v>
      </c>
      <c r="C1130" t="s">
        <v>230</v>
      </c>
      <c r="D1130" t="s">
        <v>4555</v>
      </c>
      <c r="E1130" t="s">
        <v>6185</v>
      </c>
      <c r="F1130" t="s">
        <v>4636</v>
      </c>
      <c r="G1130">
        <v>55000</v>
      </c>
      <c r="H1130" t="s">
        <v>4173</v>
      </c>
      <c r="I1130">
        <v>13400000</v>
      </c>
      <c r="J1130" t="s">
        <v>6030</v>
      </c>
      <c r="K1130">
        <v>12900000</v>
      </c>
      <c r="L1130">
        <v>13900000</v>
      </c>
      <c r="M1130">
        <v>13</v>
      </c>
      <c r="N1130" t="s">
        <v>4192</v>
      </c>
      <c r="O1130">
        <v>59.3</v>
      </c>
      <c r="P1130" t="s">
        <v>7546</v>
      </c>
    </row>
    <row r="1131" spans="1:16" x14ac:dyDescent="0.3">
      <c r="A1131" t="s">
        <v>5569</v>
      </c>
      <c r="B1131">
        <v>2022</v>
      </c>
      <c r="C1131" t="s">
        <v>50</v>
      </c>
      <c r="D1131" t="s">
        <v>6207</v>
      </c>
      <c r="E1131" t="s">
        <v>6208</v>
      </c>
      <c r="F1131" t="s">
        <v>43</v>
      </c>
      <c r="G1131">
        <v>22519</v>
      </c>
      <c r="H1131" t="s">
        <v>4180</v>
      </c>
      <c r="I1131">
        <v>6210000</v>
      </c>
      <c r="J1131" t="s">
        <v>6030</v>
      </c>
      <c r="K1131">
        <v>5990000</v>
      </c>
      <c r="L1131">
        <v>6430000</v>
      </c>
      <c r="M1131" t="s">
        <v>4175</v>
      </c>
      <c r="N1131" t="s">
        <v>4382</v>
      </c>
      <c r="O1131">
        <v>67</v>
      </c>
      <c r="P1131" t="s">
        <v>7588</v>
      </c>
    </row>
    <row r="1132" spans="1:16" x14ac:dyDescent="0.3">
      <c r="A1132" t="s">
        <v>5563</v>
      </c>
      <c r="B1132">
        <v>2022</v>
      </c>
      <c r="C1132" t="s">
        <v>166</v>
      </c>
      <c r="D1132" t="s">
        <v>5005</v>
      </c>
      <c r="E1132" t="s">
        <v>5006</v>
      </c>
      <c r="F1132" t="s">
        <v>143</v>
      </c>
      <c r="G1132">
        <v>70000</v>
      </c>
      <c r="H1132" t="s">
        <v>4180</v>
      </c>
      <c r="I1132">
        <v>17800000</v>
      </c>
      <c r="J1132" t="s">
        <v>6030</v>
      </c>
      <c r="K1132">
        <v>17100000</v>
      </c>
      <c r="L1132">
        <v>18400000</v>
      </c>
      <c r="M1132">
        <v>31</v>
      </c>
      <c r="N1132" t="s">
        <v>4181</v>
      </c>
      <c r="O1132">
        <v>92.8</v>
      </c>
      <c r="P1132" t="s">
        <v>7582</v>
      </c>
    </row>
    <row r="1133" spans="1:16" x14ac:dyDescent="0.3">
      <c r="A1133" t="s">
        <v>5533</v>
      </c>
      <c r="B1133">
        <v>2022</v>
      </c>
      <c r="C1133" t="s">
        <v>4641</v>
      </c>
      <c r="D1133" t="s">
        <v>6186</v>
      </c>
      <c r="E1133" t="s">
        <v>6187</v>
      </c>
      <c r="F1133" t="s">
        <v>173</v>
      </c>
      <c r="G1133">
        <v>33869</v>
      </c>
      <c r="H1133" t="s">
        <v>4180</v>
      </c>
      <c r="I1133">
        <v>13200000</v>
      </c>
      <c r="J1133" t="s">
        <v>6030</v>
      </c>
      <c r="K1133">
        <v>12800000</v>
      </c>
      <c r="L1133">
        <v>13600000</v>
      </c>
      <c r="M1133">
        <v>2</v>
      </c>
      <c r="N1133" t="s">
        <v>4275</v>
      </c>
      <c r="O1133">
        <v>85.2</v>
      </c>
      <c r="P1133" t="s">
        <v>7548</v>
      </c>
    </row>
    <row r="1134" spans="1:16" x14ac:dyDescent="0.3">
      <c r="A1134" t="s">
        <v>5527</v>
      </c>
      <c r="B1134">
        <v>2022</v>
      </c>
      <c r="C1134" t="s">
        <v>36</v>
      </c>
      <c r="D1134" t="s">
        <v>5635</v>
      </c>
      <c r="E1134" t="s">
        <v>5636</v>
      </c>
      <c r="F1134" t="s">
        <v>60</v>
      </c>
      <c r="G1134">
        <v>45000</v>
      </c>
      <c r="H1134" t="s">
        <v>4180</v>
      </c>
      <c r="I1134">
        <v>8700000</v>
      </c>
      <c r="J1134" t="s">
        <v>6030</v>
      </c>
      <c r="K1134">
        <v>8400000</v>
      </c>
      <c r="L1134">
        <v>9000000</v>
      </c>
      <c r="M1134">
        <v>20</v>
      </c>
      <c r="N1134" t="s">
        <v>4245</v>
      </c>
      <c r="O1134">
        <v>72.599999999999994</v>
      </c>
      <c r="P1134" t="s">
        <v>7541</v>
      </c>
    </row>
    <row r="1135" spans="1:16" x14ac:dyDescent="0.3">
      <c r="A1135" t="s">
        <v>5570</v>
      </c>
      <c r="B1135">
        <v>2022</v>
      </c>
      <c r="C1135" t="s">
        <v>166</v>
      </c>
      <c r="D1135" t="s">
        <v>5005</v>
      </c>
      <c r="E1135" t="s">
        <v>5006</v>
      </c>
      <c r="F1135" t="s">
        <v>43</v>
      </c>
      <c r="G1135">
        <v>51310</v>
      </c>
      <c r="H1135" t="s">
        <v>4180</v>
      </c>
      <c r="I1135">
        <v>18500000</v>
      </c>
      <c r="J1135" t="s">
        <v>6030</v>
      </c>
      <c r="K1135">
        <v>17900000</v>
      </c>
      <c r="L1135">
        <v>19200000</v>
      </c>
      <c r="M1135">
        <v>31</v>
      </c>
      <c r="N1135" t="s">
        <v>4181</v>
      </c>
      <c r="O1135">
        <v>95</v>
      </c>
      <c r="P1135" t="s">
        <v>7591</v>
      </c>
    </row>
    <row r="1136" spans="1:16" x14ac:dyDescent="0.3">
      <c r="A1136" t="s">
        <v>5518</v>
      </c>
      <c r="B1136">
        <v>2022</v>
      </c>
      <c r="C1136" t="s">
        <v>3991</v>
      </c>
      <c r="D1136" t="s">
        <v>5959</v>
      </c>
      <c r="E1136" t="s">
        <v>4619</v>
      </c>
      <c r="F1136" t="s">
        <v>4539</v>
      </c>
      <c r="G1136">
        <v>35546</v>
      </c>
      <c r="H1136" t="s">
        <v>4180</v>
      </c>
      <c r="I1136">
        <v>7810000</v>
      </c>
      <c r="J1136" t="s">
        <v>6030</v>
      </c>
      <c r="K1136">
        <v>7540000</v>
      </c>
      <c r="L1136">
        <v>8100000</v>
      </c>
      <c r="M1136">
        <v>8</v>
      </c>
      <c r="N1136" t="s">
        <v>4583</v>
      </c>
      <c r="O1136">
        <v>57.9</v>
      </c>
      <c r="P1136" t="s">
        <v>7532</v>
      </c>
    </row>
    <row r="1137" spans="1:16" x14ac:dyDescent="0.3">
      <c r="A1137" t="s">
        <v>5540</v>
      </c>
      <c r="B1137">
        <v>2022</v>
      </c>
      <c r="C1137" t="s">
        <v>89</v>
      </c>
      <c r="D1137" t="s">
        <v>4423</v>
      </c>
      <c r="E1137" t="s">
        <v>4851</v>
      </c>
      <c r="F1137" t="s">
        <v>43</v>
      </c>
      <c r="G1137">
        <v>66000</v>
      </c>
      <c r="H1137" t="s">
        <v>4173</v>
      </c>
      <c r="I1137">
        <v>9000000</v>
      </c>
      <c r="J1137" t="s">
        <v>6030</v>
      </c>
      <c r="K1137">
        <v>8600000</v>
      </c>
      <c r="L1137">
        <v>9400000</v>
      </c>
      <c r="M1137">
        <v>13</v>
      </c>
      <c r="N1137" t="s">
        <v>4275</v>
      </c>
      <c r="O1137">
        <v>71.5</v>
      </c>
      <c r="P1137" t="s">
        <v>7555</v>
      </c>
    </row>
    <row r="1138" spans="1:16" x14ac:dyDescent="0.3">
      <c r="A1138" t="s">
        <v>5581</v>
      </c>
      <c r="B1138">
        <v>2022</v>
      </c>
      <c r="C1138" t="s">
        <v>24</v>
      </c>
      <c r="D1138" t="s">
        <v>4369</v>
      </c>
      <c r="E1138" t="s">
        <v>5717</v>
      </c>
      <c r="F1138" t="s">
        <v>43</v>
      </c>
      <c r="G1138">
        <v>60700</v>
      </c>
      <c r="H1138" t="s">
        <v>4180</v>
      </c>
      <c r="I1138">
        <v>37300000</v>
      </c>
      <c r="J1138" t="s">
        <v>6030</v>
      </c>
      <c r="K1138">
        <v>35600000</v>
      </c>
      <c r="L1138">
        <v>38900000</v>
      </c>
      <c r="M1138">
        <v>41</v>
      </c>
      <c r="N1138" t="s">
        <v>4574</v>
      </c>
      <c r="O1138">
        <v>74.5</v>
      </c>
      <c r="P1138" t="s">
        <v>7606</v>
      </c>
    </row>
    <row r="1139" spans="1:16" x14ac:dyDescent="0.3">
      <c r="A1139" t="s">
        <v>5523</v>
      </c>
      <c r="B1139">
        <v>2022</v>
      </c>
      <c r="C1139" t="s">
        <v>36</v>
      </c>
      <c r="D1139" t="s">
        <v>4427</v>
      </c>
      <c r="E1139" t="s">
        <v>4507</v>
      </c>
      <c r="F1139" t="s">
        <v>60</v>
      </c>
      <c r="G1139">
        <v>52000</v>
      </c>
      <c r="H1139" t="s">
        <v>4180</v>
      </c>
      <c r="I1139">
        <v>7230000</v>
      </c>
      <c r="J1139" t="s">
        <v>6030</v>
      </c>
      <c r="K1139">
        <v>6960000</v>
      </c>
      <c r="L1139">
        <v>7500000</v>
      </c>
      <c r="M1139">
        <v>54</v>
      </c>
      <c r="N1139" t="s">
        <v>4508</v>
      </c>
      <c r="O1139">
        <v>80.400000000000006</v>
      </c>
      <c r="P1139" t="s">
        <v>7537</v>
      </c>
    </row>
    <row r="1140" spans="1:16" x14ac:dyDescent="0.3">
      <c r="A1140" t="s">
        <v>5351</v>
      </c>
      <c r="B1140">
        <v>2022</v>
      </c>
      <c r="C1140" t="s">
        <v>36</v>
      </c>
      <c r="D1140" t="s">
        <v>4427</v>
      </c>
      <c r="E1140" t="s">
        <v>4507</v>
      </c>
      <c r="F1140" t="s">
        <v>143</v>
      </c>
      <c r="G1140">
        <v>42606</v>
      </c>
      <c r="H1140" t="s">
        <v>4180</v>
      </c>
      <c r="I1140">
        <v>7390000</v>
      </c>
      <c r="J1140" t="s">
        <v>6030</v>
      </c>
      <c r="K1140">
        <v>7120000</v>
      </c>
      <c r="L1140">
        <v>7650000</v>
      </c>
      <c r="M1140">
        <v>54</v>
      </c>
      <c r="N1140" t="s">
        <v>4508</v>
      </c>
      <c r="O1140">
        <v>82.2</v>
      </c>
      <c r="P1140" t="s">
        <v>7589</v>
      </c>
    </row>
    <row r="1141" spans="1:16" x14ac:dyDescent="0.3">
      <c r="A1141" t="s">
        <v>6209</v>
      </c>
      <c r="B1141">
        <v>2022</v>
      </c>
      <c r="C1141" t="s">
        <v>6081</v>
      </c>
      <c r="D1141" t="s">
        <v>6210</v>
      </c>
      <c r="E1141" t="s">
        <v>6211</v>
      </c>
      <c r="F1141" t="s">
        <v>4172</v>
      </c>
      <c r="G1141">
        <v>13500</v>
      </c>
      <c r="H1141" t="s">
        <v>4180</v>
      </c>
      <c r="I1141">
        <v>31800000</v>
      </c>
      <c r="J1141" t="s">
        <v>6030</v>
      </c>
      <c r="K1141">
        <v>29700000</v>
      </c>
      <c r="L1141">
        <v>33800000</v>
      </c>
      <c r="M1141">
        <v>5</v>
      </c>
      <c r="N1141" t="s">
        <v>4333</v>
      </c>
      <c r="O1141">
        <v>73.7</v>
      </c>
      <c r="P1141" t="s">
        <v>7590</v>
      </c>
    </row>
    <row r="1142" spans="1:16" x14ac:dyDescent="0.3">
      <c r="A1142" t="s">
        <v>5520</v>
      </c>
      <c r="B1142">
        <v>2023</v>
      </c>
      <c r="C1142" t="s">
        <v>36</v>
      </c>
      <c r="D1142" t="s">
        <v>4427</v>
      </c>
      <c r="E1142" t="s">
        <v>4638</v>
      </c>
      <c r="F1142" t="s">
        <v>143</v>
      </c>
      <c r="G1142">
        <v>81354</v>
      </c>
      <c r="H1142" t="s">
        <v>6058</v>
      </c>
      <c r="I1142">
        <v>5360000</v>
      </c>
      <c r="J1142" t="s">
        <v>6030</v>
      </c>
      <c r="K1142">
        <v>5080000</v>
      </c>
      <c r="L1142">
        <v>5630000</v>
      </c>
      <c r="M1142">
        <v>14</v>
      </c>
      <c r="N1142" t="s">
        <v>4583</v>
      </c>
      <c r="O1142">
        <v>57.5</v>
      </c>
      <c r="P1142" t="s">
        <v>7534</v>
      </c>
    </row>
    <row r="1143" spans="1:16" x14ac:dyDescent="0.3">
      <c r="A1143" t="s">
        <v>5534</v>
      </c>
      <c r="B1143">
        <v>2023</v>
      </c>
      <c r="C1143" t="s">
        <v>24</v>
      </c>
      <c r="D1143" t="s">
        <v>4572</v>
      </c>
      <c r="E1143" t="s">
        <v>4573</v>
      </c>
      <c r="F1143" t="s">
        <v>60</v>
      </c>
      <c r="G1143">
        <v>27937</v>
      </c>
      <c r="H1143" t="s">
        <v>4180</v>
      </c>
      <c r="I1143">
        <v>36400000</v>
      </c>
      <c r="J1143" t="s">
        <v>6030</v>
      </c>
      <c r="K1143">
        <v>35000000</v>
      </c>
      <c r="L1143">
        <v>37800000</v>
      </c>
      <c r="M1143">
        <v>13</v>
      </c>
      <c r="N1143" t="s">
        <v>5157</v>
      </c>
      <c r="O1143">
        <v>73.900000000000006</v>
      </c>
      <c r="P1143" t="s">
        <v>7549</v>
      </c>
    </row>
    <row r="1144" spans="1:16" x14ac:dyDescent="0.3">
      <c r="A1144" t="s">
        <v>5558</v>
      </c>
      <c r="B1144">
        <v>2023</v>
      </c>
      <c r="C1144" t="s">
        <v>137</v>
      </c>
      <c r="D1144" t="s">
        <v>4749</v>
      </c>
      <c r="E1144" t="s">
        <v>4925</v>
      </c>
      <c r="F1144" t="s">
        <v>143</v>
      </c>
      <c r="G1144">
        <v>48991</v>
      </c>
      <c r="H1144" t="s">
        <v>4180</v>
      </c>
      <c r="I1144">
        <v>13000000</v>
      </c>
      <c r="J1144" t="s">
        <v>6030</v>
      </c>
      <c r="K1144">
        <v>12500000</v>
      </c>
      <c r="L1144">
        <v>13400000</v>
      </c>
      <c r="M1144">
        <v>16</v>
      </c>
      <c r="N1144" t="s">
        <v>4219</v>
      </c>
      <c r="O1144">
        <v>86.3</v>
      </c>
      <c r="P1144" t="s">
        <v>7574</v>
      </c>
    </row>
    <row r="1145" spans="1:16" x14ac:dyDescent="0.3">
      <c r="A1145" t="s">
        <v>6034</v>
      </c>
      <c r="B1145">
        <v>2023</v>
      </c>
      <c r="C1145" t="s">
        <v>5326</v>
      </c>
      <c r="D1145" t="s">
        <v>6035</v>
      </c>
      <c r="E1145" t="s">
        <v>6036</v>
      </c>
      <c r="F1145" t="s">
        <v>60</v>
      </c>
      <c r="G1145">
        <v>27000</v>
      </c>
      <c r="H1145" t="s">
        <v>4180</v>
      </c>
      <c r="I1145">
        <v>11800000</v>
      </c>
      <c r="J1145" t="s">
        <v>6030</v>
      </c>
      <c r="K1145">
        <v>11400000</v>
      </c>
      <c r="L1145">
        <v>12200000</v>
      </c>
      <c r="M1145">
        <v>6</v>
      </c>
      <c r="N1145" t="s">
        <v>4187</v>
      </c>
      <c r="O1145">
        <v>76.2</v>
      </c>
      <c r="P1145" t="s">
        <v>7119</v>
      </c>
    </row>
    <row r="1146" spans="1:16" x14ac:dyDescent="0.3">
      <c r="A1146" t="s">
        <v>5559</v>
      </c>
      <c r="B1146">
        <v>2023</v>
      </c>
      <c r="C1146" t="s">
        <v>199</v>
      </c>
      <c r="D1146" t="s">
        <v>6202</v>
      </c>
      <c r="E1146" t="s">
        <v>6203</v>
      </c>
      <c r="F1146" t="s">
        <v>143</v>
      </c>
      <c r="G1146">
        <v>36863</v>
      </c>
      <c r="H1146" t="s">
        <v>4180</v>
      </c>
      <c r="I1146">
        <v>16200000</v>
      </c>
      <c r="J1146" t="s">
        <v>6030</v>
      </c>
      <c r="K1146">
        <v>15000000</v>
      </c>
      <c r="L1146">
        <v>17300000</v>
      </c>
      <c r="M1146">
        <v>7</v>
      </c>
      <c r="N1146" t="s">
        <v>4248</v>
      </c>
      <c r="O1146">
        <v>74</v>
      </c>
      <c r="P1146" t="s">
        <v>7577</v>
      </c>
    </row>
    <row r="1147" spans="1:16" x14ac:dyDescent="0.3">
      <c r="A1147" t="s">
        <v>5559</v>
      </c>
      <c r="B1147">
        <v>2023</v>
      </c>
      <c r="C1147" t="s">
        <v>199</v>
      </c>
      <c r="D1147" t="s">
        <v>6202</v>
      </c>
      <c r="E1147" t="s">
        <v>6203</v>
      </c>
      <c r="F1147" t="s">
        <v>143</v>
      </c>
      <c r="G1147">
        <v>36863</v>
      </c>
      <c r="H1147" t="s">
        <v>4180</v>
      </c>
      <c r="I1147">
        <v>16200000</v>
      </c>
      <c r="J1147" t="s">
        <v>6030</v>
      </c>
      <c r="K1147">
        <v>15000000</v>
      </c>
      <c r="L1147">
        <v>17300000</v>
      </c>
      <c r="M1147">
        <v>7</v>
      </c>
      <c r="N1147" t="s">
        <v>4248</v>
      </c>
      <c r="O1147">
        <v>74</v>
      </c>
      <c r="P1147" t="s">
        <v>7578</v>
      </c>
    </row>
    <row r="1148" spans="1:16" x14ac:dyDescent="0.3">
      <c r="A1148" t="s">
        <v>5566</v>
      </c>
      <c r="B1148">
        <v>2023</v>
      </c>
      <c r="C1148" t="s">
        <v>41</v>
      </c>
      <c r="D1148" t="s">
        <v>4876</v>
      </c>
      <c r="E1148" t="s">
        <v>6206</v>
      </c>
      <c r="F1148" t="s">
        <v>43</v>
      </c>
      <c r="G1148">
        <v>25000</v>
      </c>
      <c r="H1148" t="s">
        <v>4180</v>
      </c>
      <c r="I1148">
        <v>10100000</v>
      </c>
      <c r="J1148" t="s">
        <v>6030</v>
      </c>
      <c r="K1148">
        <v>9600000</v>
      </c>
      <c r="L1148">
        <v>10600000</v>
      </c>
      <c r="M1148">
        <v>2</v>
      </c>
      <c r="N1148" t="s">
        <v>4187</v>
      </c>
      <c r="O1148">
        <v>70.7</v>
      </c>
      <c r="P1148" t="s">
        <v>7585</v>
      </c>
    </row>
    <row r="1149" spans="1:16" x14ac:dyDescent="0.3">
      <c r="A1149" t="s">
        <v>5550</v>
      </c>
      <c r="B1149">
        <v>2023</v>
      </c>
      <c r="C1149" t="s">
        <v>166</v>
      </c>
      <c r="D1149" t="s">
        <v>5776</v>
      </c>
      <c r="E1149" t="s">
        <v>6200</v>
      </c>
      <c r="F1149" t="s">
        <v>43</v>
      </c>
      <c r="G1149">
        <v>41780</v>
      </c>
      <c r="H1149" t="s">
        <v>4180</v>
      </c>
      <c r="I1149">
        <v>12500000</v>
      </c>
      <c r="J1149" t="s">
        <v>6030</v>
      </c>
      <c r="K1149">
        <v>12100000</v>
      </c>
      <c r="L1149">
        <v>13000000</v>
      </c>
      <c r="M1149">
        <v>23</v>
      </c>
      <c r="N1149" t="s">
        <v>4263</v>
      </c>
      <c r="O1149">
        <v>83.4</v>
      </c>
      <c r="P1149" t="s">
        <v>7565</v>
      </c>
    </row>
    <row r="1150" spans="1:16" x14ac:dyDescent="0.3">
      <c r="A1150" t="s">
        <v>5547</v>
      </c>
      <c r="B1150">
        <v>2023</v>
      </c>
      <c r="C1150" t="s">
        <v>166</v>
      </c>
      <c r="D1150" t="s">
        <v>5776</v>
      </c>
      <c r="E1150" t="s">
        <v>5777</v>
      </c>
      <c r="F1150" t="s">
        <v>173</v>
      </c>
      <c r="G1150">
        <v>19600</v>
      </c>
      <c r="H1150" t="s">
        <v>4173</v>
      </c>
      <c r="I1150">
        <v>11600000</v>
      </c>
      <c r="J1150" t="s">
        <v>6030</v>
      </c>
      <c r="K1150">
        <v>11200000</v>
      </c>
      <c r="L1150">
        <v>12000000</v>
      </c>
      <c r="M1150">
        <v>23</v>
      </c>
      <c r="N1150" t="s">
        <v>4275</v>
      </c>
      <c r="O1150">
        <v>82.9</v>
      </c>
      <c r="P1150" t="s">
        <v>7562</v>
      </c>
    </row>
    <row r="1151" spans="1:16" x14ac:dyDescent="0.3">
      <c r="A1151" t="s">
        <v>5543</v>
      </c>
      <c r="B1151">
        <v>2023</v>
      </c>
      <c r="C1151" t="s">
        <v>50</v>
      </c>
      <c r="D1151">
        <v>580</v>
      </c>
      <c r="E1151" t="s">
        <v>4582</v>
      </c>
      <c r="F1151" t="s">
        <v>94</v>
      </c>
      <c r="G1151">
        <v>95601</v>
      </c>
      <c r="H1151" t="s">
        <v>4173</v>
      </c>
      <c r="I1151">
        <v>8600000</v>
      </c>
      <c r="J1151" t="s">
        <v>6030</v>
      </c>
      <c r="K1151">
        <v>8200000</v>
      </c>
      <c r="L1151">
        <v>8900000</v>
      </c>
      <c r="M1151">
        <v>10</v>
      </c>
      <c r="N1151" t="s">
        <v>4417</v>
      </c>
      <c r="O1151">
        <v>63.8</v>
      </c>
      <c r="P1151" t="s">
        <v>7558</v>
      </c>
    </row>
    <row r="1152" spans="1:16" x14ac:dyDescent="0.3">
      <c r="A1152" t="s">
        <v>5538</v>
      </c>
      <c r="B1152">
        <v>2023</v>
      </c>
      <c r="C1152" t="s">
        <v>4184</v>
      </c>
      <c r="D1152" t="s">
        <v>4303</v>
      </c>
      <c r="E1152" t="s">
        <v>4304</v>
      </c>
      <c r="F1152" t="s">
        <v>60</v>
      </c>
      <c r="G1152">
        <v>60109</v>
      </c>
      <c r="H1152" t="s">
        <v>4180</v>
      </c>
      <c r="I1152">
        <v>18700000</v>
      </c>
      <c r="J1152" t="s">
        <v>6030</v>
      </c>
      <c r="K1152">
        <v>18000000</v>
      </c>
      <c r="L1152">
        <v>19400000</v>
      </c>
      <c r="M1152">
        <v>27</v>
      </c>
      <c r="N1152" t="s">
        <v>4257</v>
      </c>
      <c r="O1152">
        <v>83.1</v>
      </c>
      <c r="P1152" t="s">
        <v>7553</v>
      </c>
    </row>
    <row r="1153" spans="1:16" x14ac:dyDescent="0.3">
      <c r="A1153" t="s">
        <v>5519</v>
      </c>
      <c r="B1153">
        <v>2023</v>
      </c>
      <c r="C1153" t="s">
        <v>166</v>
      </c>
      <c r="D1153" t="s">
        <v>5005</v>
      </c>
      <c r="E1153" t="s">
        <v>5074</v>
      </c>
      <c r="F1153" t="s">
        <v>143</v>
      </c>
      <c r="G1153">
        <v>60000</v>
      </c>
      <c r="H1153" t="s">
        <v>4180</v>
      </c>
      <c r="I1153">
        <v>18900000</v>
      </c>
      <c r="J1153" t="s">
        <v>6030</v>
      </c>
      <c r="K1153">
        <v>18300000</v>
      </c>
      <c r="L1153">
        <v>19600000</v>
      </c>
      <c r="M1153">
        <v>10</v>
      </c>
      <c r="N1153" t="s">
        <v>4272</v>
      </c>
      <c r="O1153">
        <v>94.5</v>
      </c>
      <c r="P1153" t="s">
        <v>7533</v>
      </c>
    </row>
    <row r="1154" spans="1:16" x14ac:dyDescent="0.3">
      <c r="A1154" t="s">
        <v>5358</v>
      </c>
      <c r="B1154">
        <v>2023</v>
      </c>
      <c r="C1154" t="s">
        <v>50</v>
      </c>
      <c r="D1154">
        <v>560</v>
      </c>
      <c r="E1154" t="s">
        <v>4582</v>
      </c>
      <c r="F1154" t="s">
        <v>43</v>
      </c>
      <c r="G1154">
        <v>36970</v>
      </c>
      <c r="H1154" t="s">
        <v>4180</v>
      </c>
      <c r="I1154">
        <v>9300000</v>
      </c>
      <c r="J1154" t="s">
        <v>6030</v>
      </c>
      <c r="K1154">
        <v>8800000</v>
      </c>
      <c r="L1154">
        <v>9800000</v>
      </c>
      <c r="M1154">
        <v>16</v>
      </c>
      <c r="N1154" t="s">
        <v>4649</v>
      </c>
      <c r="O1154">
        <v>75.099999999999994</v>
      </c>
      <c r="P1154" t="s">
        <v>7613</v>
      </c>
    </row>
    <row r="1155" spans="1:16" x14ac:dyDescent="0.3">
      <c r="A1155" t="s">
        <v>5585</v>
      </c>
      <c r="B1155">
        <v>2023</v>
      </c>
      <c r="C1155" t="s">
        <v>36</v>
      </c>
      <c r="D1155" t="s">
        <v>4400</v>
      </c>
      <c r="E1155" t="s">
        <v>4401</v>
      </c>
      <c r="F1155" t="s">
        <v>143</v>
      </c>
      <c r="G1155">
        <v>19000</v>
      </c>
      <c r="H1155" t="s">
        <v>4180</v>
      </c>
      <c r="I1155">
        <v>8100000</v>
      </c>
      <c r="J1155" t="s">
        <v>6030</v>
      </c>
      <c r="K1155">
        <v>7780000</v>
      </c>
      <c r="L1155">
        <v>8300000</v>
      </c>
      <c r="M1155">
        <v>32</v>
      </c>
      <c r="N1155" t="s">
        <v>4552</v>
      </c>
      <c r="O1155">
        <v>73.7</v>
      </c>
      <c r="P1155" t="s">
        <v>7616</v>
      </c>
    </row>
    <row r="1156" spans="1:16" x14ac:dyDescent="0.3">
      <c r="A1156" t="s">
        <v>5532</v>
      </c>
      <c r="B1156">
        <v>2023</v>
      </c>
      <c r="C1156" t="s">
        <v>36</v>
      </c>
      <c r="D1156" t="s">
        <v>4372</v>
      </c>
      <c r="E1156" t="s">
        <v>4373</v>
      </c>
      <c r="F1156" t="s">
        <v>143</v>
      </c>
      <c r="G1156">
        <v>13000</v>
      </c>
      <c r="H1156" t="s">
        <v>4180</v>
      </c>
      <c r="I1156">
        <v>12600000</v>
      </c>
      <c r="J1156" t="s">
        <v>6030</v>
      </c>
      <c r="K1156">
        <v>12200000</v>
      </c>
      <c r="L1156">
        <v>13000000</v>
      </c>
      <c r="M1156">
        <v>23</v>
      </c>
      <c r="N1156" t="s">
        <v>4219</v>
      </c>
      <c r="O1156">
        <v>68.8</v>
      </c>
      <c r="P1156" t="s">
        <v>7547</v>
      </c>
    </row>
    <row r="1157" spans="1:16" x14ac:dyDescent="0.3">
      <c r="A1157" t="s">
        <v>5561</v>
      </c>
      <c r="B1157">
        <v>2023</v>
      </c>
      <c r="C1157" t="s">
        <v>62</v>
      </c>
      <c r="D1157" t="s">
        <v>4446</v>
      </c>
      <c r="E1157" t="s">
        <v>4283</v>
      </c>
      <c r="F1157" t="s">
        <v>43</v>
      </c>
      <c r="G1157">
        <v>35000</v>
      </c>
      <c r="H1157" t="s">
        <v>4180</v>
      </c>
      <c r="I1157">
        <v>13200000</v>
      </c>
      <c r="J1157" t="s">
        <v>6030</v>
      </c>
      <c r="K1157">
        <v>12700000</v>
      </c>
      <c r="L1157">
        <v>13700000</v>
      </c>
      <c r="M1157">
        <v>17</v>
      </c>
      <c r="N1157" t="s">
        <v>4192</v>
      </c>
      <c r="O1157">
        <v>65.400000000000006</v>
      </c>
      <c r="P1157" t="s">
        <v>7580</v>
      </c>
    </row>
    <row r="1158" spans="1:16" x14ac:dyDescent="0.3">
      <c r="A1158" t="s">
        <v>5517</v>
      </c>
      <c r="B1158">
        <v>2024</v>
      </c>
      <c r="C1158" t="s">
        <v>4097</v>
      </c>
      <c r="D1158" t="s">
        <v>5724</v>
      </c>
      <c r="E1158" t="s">
        <v>6177</v>
      </c>
      <c r="F1158" t="s">
        <v>143</v>
      </c>
      <c r="G1158">
        <v>45000</v>
      </c>
      <c r="H1158" t="s">
        <v>4173</v>
      </c>
      <c r="I1158">
        <v>7910000</v>
      </c>
      <c r="J1158" t="s">
        <v>6030</v>
      </c>
      <c r="K1158">
        <v>7620000</v>
      </c>
      <c r="L1158">
        <v>8200000</v>
      </c>
      <c r="M1158" t="s">
        <v>4175</v>
      </c>
      <c r="N1158" t="s">
        <v>4508</v>
      </c>
      <c r="O1158">
        <v>80.8</v>
      </c>
      <c r="P1158" t="s">
        <v>7531</v>
      </c>
    </row>
    <row r="1159" spans="1:16" x14ac:dyDescent="0.3">
      <c r="A1159" t="s">
        <v>5353</v>
      </c>
      <c r="B1159">
        <v>2023</v>
      </c>
      <c r="C1159" t="s">
        <v>137</v>
      </c>
      <c r="D1159" t="s">
        <v>4437</v>
      </c>
      <c r="E1159" t="s">
        <v>4438</v>
      </c>
      <c r="F1159" t="s">
        <v>60</v>
      </c>
      <c r="G1159">
        <v>31142</v>
      </c>
      <c r="H1159" t="s">
        <v>4173</v>
      </c>
      <c r="I1159">
        <v>12300000</v>
      </c>
      <c r="J1159" t="s">
        <v>6030</v>
      </c>
      <c r="K1159">
        <v>11900000</v>
      </c>
      <c r="L1159">
        <v>12700000</v>
      </c>
      <c r="M1159">
        <v>9</v>
      </c>
      <c r="N1159" t="s">
        <v>4192</v>
      </c>
      <c r="O1159">
        <v>81.3</v>
      </c>
      <c r="P1159" t="s">
        <v>7569</v>
      </c>
    </row>
    <row r="1160" spans="1:16" x14ac:dyDescent="0.3">
      <c r="A1160" t="s">
        <v>6037</v>
      </c>
      <c r="B1160">
        <v>2023</v>
      </c>
      <c r="C1160" t="s">
        <v>137</v>
      </c>
      <c r="D1160" t="s">
        <v>4749</v>
      </c>
      <c r="E1160" t="s">
        <v>4925</v>
      </c>
      <c r="F1160" t="s">
        <v>143</v>
      </c>
      <c r="G1160">
        <v>71000</v>
      </c>
      <c r="H1160" t="s">
        <v>4180</v>
      </c>
      <c r="I1160">
        <v>12600000</v>
      </c>
      <c r="J1160" t="s">
        <v>6030</v>
      </c>
      <c r="K1160">
        <v>12100000</v>
      </c>
      <c r="L1160">
        <v>13000000</v>
      </c>
      <c r="M1160">
        <v>16</v>
      </c>
      <c r="N1160" t="s">
        <v>4219</v>
      </c>
      <c r="O1160">
        <v>83.7</v>
      </c>
      <c r="P1160" t="s">
        <v>7120</v>
      </c>
    </row>
    <row r="1161" spans="1:16" x14ac:dyDescent="0.3">
      <c r="A1161" t="s">
        <v>6216</v>
      </c>
      <c r="B1161">
        <v>2023</v>
      </c>
      <c r="C1161" t="s">
        <v>137</v>
      </c>
      <c r="D1161" t="s">
        <v>6217</v>
      </c>
      <c r="E1161" t="s">
        <v>6218</v>
      </c>
      <c r="F1161" t="s">
        <v>43</v>
      </c>
      <c r="G1161">
        <v>50000</v>
      </c>
      <c r="H1161" t="s">
        <v>4180</v>
      </c>
      <c r="I1161">
        <v>27600000</v>
      </c>
      <c r="J1161" t="s">
        <v>6030</v>
      </c>
      <c r="K1161">
        <v>25600000</v>
      </c>
      <c r="L1161">
        <v>29600000</v>
      </c>
      <c r="M1161" t="s">
        <v>4175</v>
      </c>
      <c r="N1161" t="s">
        <v>6219</v>
      </c>
      <c r="O1161">
        <v>73.400000000000006</v>
      </c>
      <c r="P1161" t="s">
        <v>7599</v>
      </c>
    </row>
    <row r="1162" spans="1:16" x14ac:dyDescent="0.3">
      <c r="A1162" t="s">
        <v>5521</v>
      </c>
      <c r="B1162">
        <v>2023</v>
      </c>
      <c r="C1162" t="s">
        <v>36</v>
      </c>
      <c r="D1162" t="s">
        <v>6178</v>
      </c>
      <c r="E1162" t="s">
        <v>4373</v>
      </c>
      <c r="F1162" t="s">
        <v>143</v>
      </c>
      <c r="G1162">
        <v>70300</v>
      </c>
      <c r="H1162" t="s">
        <v>4180</v>
      </c>
      <c r="I1162">
        <v>10500000</v>
      </c>
      <c r="J1162" t="s">
        <v>6030</v>
      </c>
      <c r="K1162">
        <v>10100000</v>
      </c>
      <c r="L1162">
        <v>10900000</v>
      </c>
      <c r="M1162">
        <v>7</v>
      </c>
      <c r="N1162" t="s">
        <v>4245</v>
      </c>
      <c r="O1162">
        <v>65.7</v>
      </c>
      <c r="P1162" t="s">
        <v>7535</v>
      </c>
    </row>
    <row r="1163" spans="1:16" x14ac:dyDescent="0.3">
      <c r="A1163" t="s">
        <v>5470</v>
      </c>
      <c r="B1163">
        <v>2023</v>
      </c>
      <c r="C1163" t="s">
        <v>62</v>
      </c>
      <c r="D1163" t="s">
        <v>4207</v>
      </c>
      <c r="E1163" t="s">
        <v>4435</v>
      </c>
      <c r="F1163" t="s">
        <v>43</v>
      </c>
      <c r="G1163">
        <v>17000</v>
      </c>
      <c r="H1163" t="s">
        <v>4180</v>
      </c>
      <c r="I1163">
        <v>19000000</v>
      </c>
      <c r="J1163" t="s">
        <v>6030</v>
      </c>
      <c r="K1163">
        <v>18300000</v>
      </c>
      <c r="L1163">
        <v>19700000</v>
      </c>
      <c r="M1163">
        <v>16</v>
      </c>
      <c r="N1163" t="s">
        <v>4290</v>
      </c>
      <c r="O1163">
        <v>69.599999999999994</v>
      </c>
      <c r="P1163" t="s">
        <v>7117</v>
      </c>
    </row>
    <row r="1164" spans="1:16" x14ac:dyDescent="0.3">
      <c r="A1164" t="s">
        <v>5560</v>
      </c>
      <c r="B1164">
        <v>2024</v>
      </c>
      <c r="C1164" t="s">
        <v>62</v>
      </c>
      <c r="D1164" t="s">
        <v>4292</v>
      </c>
      <c r="E1164" t="s">
        <v>4811</v>
      </c>
      <c r="F1164" t="s">
        <v>4636</v>
      </c>
      <c r="G1164">
        <v>3000</v>
      </c>
      <c r="H1164" t="s">
        <v>4173</v>
      </c>
      <c r="I1164">
        <v>16400000</v>
      </c>
      <c r="J1164" t="s">
        <v>6030</v>
      </c>
      <c r="K1164">
        <v>15800000</v>
      </c>
      <c r="L1164">
        <v>17000000</v>
      </c>
      <c r="M1164">
        <v>13</v>
      </c>
      <c r="N1164" t="s">
        <v>4260</v>
      </c>
      <c r="O1164">
        <v>69.900000000000006</v>
      </c>
      <c r="P1164" t="s">
        <v>7118</v>
      </c>
    </row>
    <row r="1165" spans="1:16" x14ac:dyDescent="0.3">
      <c r="A1165" t="s">
        <v>5560</v>
      </c>
      <c r="B1165">
        <v>2024</v>
      </c>
      <c r="C1165" t="s">
        <v>62</v>
      </c>
      <c r="D1165" t="s">
        <v>4292</v>
      </c>
      <c r="E1165" t="s">
        <v>4283</v>
      </c>
      <c r="F1165" t="s">
        <v>4636</v>
      </c>
      <c r="G1165">
        <v>2891</v>
      </c>
      <c r="H1165" t="s">
        <v>4180</v>
      </c>
      <c r="I1165">
        <v>15500000</v>
      </c>
      <c r="J1165" t="s">
        <v>6030</v>
      </c>
      <c r="K1165">
        <v>15000000</v>
      </c>
      <c r="L1165">
        <v>16000000</v>
      </c>
      <c r="M1165">
        <v>11</v>
      </c>
      <c r="N1165" t="s">
        <v>4248</v>
      </c>
      <c r="O1165">
        <v>72.400000000000006</v>
      </c>
      <c r="P1165" t="s">
        <v>7579</v>
      </c>
    </row>
    <row r="1166" spans="1:16" x14ac:dyDescent="0.3">
      <c r="A1166" t="s">
        <v>5577</v>
      </c>
      <c r="B1166">
        <v>2024</v>
      </c>
      <c r="C1166" t="s">
        <v>191</v>
      </c>
      <c r="D1166" t="s">
        <v>6223</v>
      </c>
      <c r="E1166" t="s">
        <v>6224</v>
      </c>
      <c r="F1166" t="s">
        <v>143</v>
      </c>
      <c r="G1166">
        <v>42117</v>
      </c>
      <c r="H1166" t="s">
        <v>4173</v>
      </c>
      <c r="I1166">
        <v>15800000</v>
      </c>
      <c r="J1166" t="s">
        <v>6030</v>
      </c>
      <c r="K1166">
        <v>15100000</v>
      </c>
      <c r="L1166">
        <v>16600000</v>
      </c>
      <c r="M1166">
        <v>2</v>
      </c>
      <c r="N1166" t="s">
        <v>4263</v>
      </c>
      <c r="O1166">
        <v>85.5</v>
      </c>
      <c r="P1166" t="s">
        <v>7601</v>
      </c>
    </row>
    <row r="1167" spans="1:16" x14ac:dyDescent="0.3">
      <c r="A1167" t="s">
        <v>5516</v>
      </c>
      <c r="B1167">
        <v>2024</v>
      </c>
      <c r="C1167" t="s">
        <v>137</v>
      </c>
      <c r="D1167" t="s">
        <v>5109</v>
      </c>
      <c r="E1167" t="s">
        <v>4203</v>
      </c>
      <c r="F1167" t="s">
        <v>143</v>
      </c>
      <c r="G1167">
        <v>35500</v>
      </c>
      <c r="H1167" t="s">
        <v>4180</v>
      </c>
      <c r="I1167">
        <v>24500000</v>
      </c>
      <c r="J1167" t="s">
        <v>6030</v>
      </c>
      <c r="K1167">
        <v>23600000</v>
      </c>
      <c r="L1167">
        <v>25400000</v>
      </c>
      <c r="M1167">
        <v>4</v>
      </c>
      <c r="N1167" t="s">
        <v>4200</v>
      </c>
      <c r="O1167">
        <v>75.3</v>
      </c>
      <c r="P1167" t="s">
        <v>7530</v>
      </c>
    </row>
    <row r="1168" spans="1:16" x14ac:dyDescent="0.3">
      <c r="A1168" t="s">
        <v>5568</v>
      </c>
      <c r="B1168">
        <v>2024</v>
      </c>
      <c r="C1168" t="s">
        <v>62</v>
      </c>
      <c r="D1168" t="s">
        <v>4250</v>
      </c>
      <c r="E1168" t="s">
        <v>4279</v>
      </c>
      <c r="F1168" t="s">
        <v>43</v>
      </c>
      <c r="G1168">
        <v>31643</v>
      </c>
      <c r="H1168" t="s">
        <v>4173</v>
      </c>
      <c r="I1168">
        <v>21200000</v>
      </c>
      <c r="J1168" t="s">
        <v>6030</v>
      </c>
      <c r="K1168">
        <v>20000000</v>
      </c>
      <c r="L1168">
        <v>22300000</v>
      </c>
      <c r="M1168">
        <v>8</v>
      </c>
      <c r="N1168" t="s">
        <v>4272</v>
      </c>
      <c r="O1168">
        <v>66.3</v>
      </c>
      <c r="P1168" t="s">
        <v>7587</v>
      </c>
    </row>
    <row r="1169" spans="1:16" x14ac:dyDescent="0.3">
      <c r="A1169" t="s">
        <v>5557</v>
      </c>
      <c r="B1169">
        <v>2024</v>
      </c>
      <c r="C1169" t="s">
        <v>4184</v>
      </c>
      <c r="D1169" t="s">
        <v>4288</v>
      </c>
      <c r="E1169" t="s">
        <v>4719</v>
      </c>
      <c r="F1169" t="s">
        <v>143</v>
      </c>
      <c r="G1169">
        <v>25175</v>
      </c>
      <c r="H1169" t="s">
        <v>4180</v>
      </c>
      <c r="I1169">
        <v>15400000</v>
      </c>
      <c r="J1169" t="s">
        <v>6030</v>
      </c>
      <c r="K1169">
        <v>14900000</v>
      </c>
      <c r="L1169">
        <v>16000000</v>
      </c>
      <c r="M1169">
        <v>7</v>
      </c>
      <c r="N1169" t="s">
        <v>4263</v>
      </c>
      <c r="O1169">
        <v>89.1</v>
      </c>
      <c r="P1169" t="s">
        <v>7573</v>
      </c>
    </row>
    <row r="1170" spans="1:16" x14ac:dyDescent="0.3">
      <c r="A1170" t="s">
        <v>5554</v>
      </c>
      <c r="B1170">
        <v>2025</v>
      </c>
      <c r="C1170" t="s">
        <v>392</v>
      </c>
      <c r="D1170" t="s">
        <v>6195</v>
      </c>
      <c r="E1170" t="s">
        <v>6196</v>
      </c>
      <c r="F1170" t="s">
        <v>4172</v>
      </c>
      <c r="G1170">
        <v>20000</v>
      </c>
      <c r="H1170" t="s">
        <v>4180</v>
      </c>
      <c r="I1170">
        <v>40300000</v>
      </c>
      <c r="J1170" t="s">
        <v>6030</v>
      </c>
      <c r="K1170">
        <v>38900000</v>
      </c>
      <c r="L1170">
        <v>41800000</v>
      </c>
      <c r="M1170" t="s">
        <v>4175</v>
      </c>
      <c r="N1170" t="s">
        <v>4280</v>
      </c>
      <c r="O1170">
        <v>80.7</v>
      </c>
      <c r="P1170" t="s">
        <v>7570</v>
      </c>
    </row>
    <row r="1171" spans="1:16" x14ac:dyDescent="0.3">
      <c r="A1171" t="s">
        <v>5544</v>
      </c>
      <c r="B1171">
        <v>2025</v>
      </c>
      <c r="C1171" t="s">
        <v>392</v>
      </c>
      <c r="D1171" t="s">
        <v>6195</v>
      </c>
      <c r="E1171" t="s">
        <v>6196</v>
      </c>
      <c r="F1171" t="s">
        <v>4172</v>
      </c>
      <c r="G1171">
        <v>18305</v>
      </c>
      <c r="H1171" t="s">
        <v>4180</v>
      </c>
      <c r="I1171">
        <v>40600000</v>
      </c>
      <c r="J1171" t="s">
        <v>6030</v>
      </c>
      <c r="K1171">
        <v>39100000</v>
      </c>
      <c r="L1171">
        <v>42000000</v>
      </c>
      <c r="M1171" t="s">
        <v>4175</v>
      </c>
      <c r="N1171" t="s">
        <v>4280</v>
      </c>
      <c r="O1171">
        <v>81.3</v>
      </c>
      <c r="P1171" t="s">
        <v>7559</v>
      </c>
    </row>
    <row r="1172" spans="1:16" x14ac:dyDescent="0.3">
      <c r="A1172" t="s">
        <v>5549</v>
      </c>
      <c r="B1172">
        <v>2024</v>
      </c>
      <c r="C1172" t="s">
        <v>188</v>
      </c>
      <c r="D1172" t="s">
        <v>5889</v>
      </c>
      <c r="E1172" t="s">
        <v>5923</v>
      </c>
      <c r="F1172" t="s">
        <v>173</v>
      </c>
      <c r="G1172">
        <v>12800</v>
      </c>
      <c r="H1172" t="s">
        <v>4180</v>
      </c>
      <c r="I1172">
        <v>19700000</v>
      </c>
      <c r="J1172" t="s">
        <v>6030</v>
      </c>
      <c r="K1172">
        <v>19100000</v>
      </c>
      <c r="L1172">
        <v>20400000</v>
      </c>
      <c r="M1172">
        <v>17</v>
      </c>
      <c r="N1172" t="s">
        <v>4192</v>
      </c>
      <c r="O1172">
        <v>95</v>
      </c>
      <c r="P1172" t="s">
        <v>7564</v>
      </c>
    </row>
    <row r="1173" spans="1:16" x14ac:dyDescent="0.3">
      <c r="A1173" t="s">
        <v>5582</v>
      </c>
      <c r="B1173">
        <v>2024</v>
      </c>
      <c r="C1173" t="s">
        <v>62</v>
      </c>
      <c r="D1173" t="s">
        <v>4434</v>
      </c>
      <c r="E1173" t="s">
        <v>4346</v>
      </c>
      <c r="F1173" t="s">
        <v>143</v>
      </c>
      <c r="G1173">
        <v>38000</v>
      </c>
      <c r="H1173" t="s">
        <v>4180</v>
      </c>
      <c r="I1173">
        <v>23000000</v>
      </c>
      <c r="J1173" t="s">
        <v>6030</v>
      </c>
      <c r="K1173">
        <v>22200000</v>
      </c>
      <c r="L1173">
        <v>23800000</v>
      </c>
      <c r="M1173">
        <v>6</v>
      </c>
      <c r="N1173" t="s">
        <v>4388</v>
      </c>
      <c r="O1173">
        <v>71.2</v>
      </c>
      <c r="P1173" t="s">
        <v>7607</v>
      </c>
    </row>
    <row r="1174" spans="1:16" x14ac:dyDescent="0.3">
      <c r="A1174" t="s">
        <v>5564</v>
      </c>
      <c r="B1174">
        <v>2024</v>
      </c>
      <c r="C1174" t="s">
        <v>5188</v>
      </c>
      <c r="D1174" t="s">
        <v>5738</v>
      </c>
      <c r="E1174" t="s">
        <v>6205</v>
      </c>
      <c r="F1174" t="s">
        <v>43</v>
      </c>
      <c r="G1174">
        <v>50619</v>
      </c>
      <c r="H1174" t="s">
        <v>4180</v>
      </c>
      <c r="I1174">
        <v>6990000</v>
      </c>
      <c r="J1174" t="s">
        <v>6030</v>
      </c>
      <c r="K1174">
        <v>6550000</v>
      </c>
      <c r="L1174">
        <v>7420000</v>
      </c>
      <c r="M1174" t="s">
        <v>4175</v>
      </c>
      <c r="N1174" t="s">
        <v>4508</v>
      </c>
      <c r="O1174">
        <v>75.400000000000006</v>
      </c>
      <c r="P1174" t="s">
        <v>7583</v>
      </c>
    </row>
    <row r="1175" spans="1:16" x14ac:dyDescent="0.3">
      <c r="A1175" t="s">
        <v>5551</v>
      </c>
      <c r="B1175">
        <v>2024</v>
      </c>
      <c r="C1175" t="s">
        <v>4091</v>
      </c>
      <c r="D1175" t="s">
        <v>4923</v>
      </c>
      <c r="E1175" t="s">
        <v>6201</v>
      </c>
      <c r="F1175" t="s">
        <v>173</v>
      </c>
      <c r="G1175">
        <v>45000</v>
      </c>
      <c r="H1175" t="s">
        <v>4180</v>
      </c>
      <c r="I1175">
        <v>18500000</v>
      </c>
      <c r="J1175" t="s">
        <v>6030</v>
      </c>
      <c r="K1175">
        <v>17800000</v>
      </c>
      <c r="L1175">
        <v>19200000</v>
      </c>
      <c r="M1175">
        <v>17</v>
      </c>
      <c r="N1175" t="s">
        <v>4260</v>
      </c>
      <c r="O1175">
        <v>81.900000000000006</v>
      </c>
      <c r="P1175" t="s">
        <v>7566</v>
      </c>
    </row>
    <row r="1176" spans="1:16" x14ac:dyDescent="0.3">
      <c r="A1176" t="s">
        <v>449</v>
      </c>
      <c r="B1176">
        <v>2024</v>
      </c>
      <c r="C1176" t="s">
        <v>36</v>
      </c>
      <c r="D1176" t="s">
        <v>6178</v>
      </c>
      <c r="E1176" t="s">
        <v>6199</v>
      </c>
      <c r="F1176" t="s">
        <v>143</v>
      </c>
      <c r="G1176">
        <v>6000</v>
      </c>
      <c r="H1176" t="s">
        <v>4180</v>
      </c>
      <c r="I1176">
        <v>10400000</v>
      </c>
      <c r="J1176" t="s">
        <v>6030</v>
      </c>
      <c r="K1176">
        <v>10000000</v>
      </c>
      <c r="L1176">
        <v>10700000</v>
      </c>
      <c r="M1176">
        <v>6</v>
      </c>
      <c r="N1176" t="s">
        <v>4439</v>
      </c>
      <c r="O1176">
        <v>77.099999999999994</v>
      </c>
      <c r="P1176" t="s">
        <v>7563</v>
      </c>
    </row>
    <row r="1177" spans="1:16" x14ac:dyDescent="0.3">
      <c r="A1177" t="s">
        <v>5526</v>
      </c>
      <c r="B1177">
        <v>2024</v>
      </c>
      <c r="C1177" t="s">
        <v>4269</v>
      </c>
      <c r="D1177" t="s">
        <v>4270</v>
      </c>
      <c r="E1177" t="s">
        <v>4271</v>
      </c>
      <c r="F1177" t="s">
        <v>43</v>
      </c>
      <c r="G1177">
        <v>16951</v>
      </c>
      <c r="H1177" t="s">
        <v>4180</v>
      </c>
      <c r="I1177">
        <v>14500000</v>
      </c>
      <c r="J1177" t="s">
        <v>6030</v>
      </c>
      <c r="K1177">
        <v>14000000</v>
      </c>
      <c r="L1177">
        <v>15000000</v>
      </c>
      <c r="M1177">
        <v>8</v>
      </c>
      <c r="N1177" t="s">
        <v>4213</v>
      </c>
      <c r="O1177">
        <v>78.400000000000006</v>
      </c>
      <c r="P1177" t="s">
        <v>7540</v>
      </c>
    </row>
    <row r="1178" spans="1:16" x14ac:dyDescent="0.3">
      <c r="A1178" t="s">
        <v>5553</v>
      </c>
      <c r="B1178">
        <v>2024</v>
      </c>
      <c r="C1178" t="s">
        <v>4184</v>
      </c>
      <c r="D1178" t="s">
        <v>4365</v>
      </c>
      <c r="E1178" t="s">
        <v>6182</v>
      </c>
      <c r="F1178" t="s">
        <v>60</v>
      </c>
      <c r="G1178">
        <v>24865</v>
      </c>
      <c r="H1178" t="s">
        <v>4180</v>
      </c>
      <c r="I1178">
        <v>9500000</v>
      </c>
      <c r="J1178" t="s">
        <v>6030</v>
      </c>
      <c r="K1178">
        <v>9200000</v>
      </c>
      <c r="L1178">
        <v>9800000</v>
      </c>
      <c r="M1178">
        <v>2</v>
      </c>
      <c r="N1178" t="s">
        <v>4245</v>
      </c>
      <c r="O1178">
        <v>84.9</v>
      </c>
      <c r="P1178" t="s">
        <v>7568</v>
      </c>
    </row>
    <row r="1179" spans="1:16" x14ac:dyDescent="0.3">
      <c r="A1179" t="s">
        <v>5542</v>
      </c>
      <c r="B1179">
        <v>2025</v>
      </c>
      <c r="C1179" t="s">
        <v>163</v>
      </c>
      <c r="D1179">
        <v>7</v>
      </c>
      <c r="E1179" t="s">
        <v>6194</v>
      </c>
      <c r="F1179" t="s">
        <v>4172</v>
      </c>
      <c r="G1179">
        <v>13200</v>
      </c>
      <c r="H1179" t="s">
        <v>4180</v>
      </c>
      <c r="I1179">
        <v>20900000</v>
      </c>
      <c r="J1179" t="s">
        <v>6030</v>
      </c>
      <c r="K1179">
        <v>20200000</v>
      </c>
      <c r="L1179">
        <v>21600000</v>
      </c>
      <c r="M1179">
        <v>2</v>
      </c>
      <c r="N1179" t="s">
        <v>4181</v>
      </c>
      <c r="O1179">
        <v>87.1</v>
      </c>
      <c r="P1179" t="s">
        <v>7557</v>
      </c>
    </row>
    <row r="1180" spans="1:16" x14ac:dyDescent="0.3">
      <c r="A1180" t="s">
        <v>5574</v>
      </c>
      <c r="B1180">
        <v>2025</v>
      </c>
      <c r="C1180" t="s">
        <v>163</v>
      </c>
      <c r="D1180">
        <v>7</v>
      </c>
      <c r="E1180" t="s">
        <v>4277</v>
      </c>
      <c r="F1180" t="s">
        <v>4172</v>
      </c>
      <c r="G1180">
        <v>21341</v>
      </c>
      <c r="H1180" t="s">
        <v>4180</v>
      </c>
      <c r="I1180">
        <v>17500000</v>
      </c>
      <c r="J1180" t="s">
        <v>6030</v>
      </c>
      <c r="K1180">
        <v>16900000</v>
      </c>
      <c r="L1180">
        <v>18200000</v>
      </c>
      <c r="M1180">
        <v>5</v>
      </c>
      <c r="N1180" t="s">
        <v>4257</v>
      </c>
      <c r="O1180">
        <v>89</v>
      </c>
      <c r="P1180" t="s">
        <v>7596</v>
      </c>
    </row>
    <row r="1181" spans="1:16" x14ac:dyDescent="0.3">
      <c r="A1181" t="s">
        <v>5578</v>
      </c>
      <c r="B1181">
        <v>2025</v>
      </c>
      <c r="C1181" t="s">
        <v>137</v>
      </c>
      <c r="D1181" t="s">
        <v>4437</v>
      </c>
      <c r="E1181" t="s">
        <v>6225</v>
      </c>
      <c r="F1181" t="s">
        <v>4172</v>
      </c>
      <c r="G1181">
        <v>34000</v>
      </c>
      <c r="H1181" t="s">
        <v>4180</v>
      </c>
      <c r="I1181">
        <v>12600000</v>
      </c>
      <c r="J1181" t="s">
        <v>6030</v>
      </c>
      <c r="K1181">
        <v>12200000</v>
      </c>
      <c r="L1181">
        <v>13100000</v>
      </c>
      <c r="M1181">
        <v>3</v>
      </c>
      <c r="N1181" t="s">
        <v>4219</v>
      </c>
      <c r="O1181">
        <v>95</v>
      </c>
      <c r="P1181" t="s">
        <v>7602</v>
      </c>
    </row>
    <row r="1182" spans="1:16" x14ac:dyDescent="0.3">
      <c r="A1182" t="s">
        <v>5546</v>
      </c>
      <c r="B1182">
        <v>2025</v>
      </c>
      <c r="C1182" t="s">
        <v>45</v>
      </c>
      <c r="D1182" t="s">
        <v>6197</v>
      </c>
      <c r="E1182" t="s">
        <v>6198</v>
      </c>
      <c r="F1182" t="s">
        <v>4172</v>
      </c>
      <c r="G1182">
        <v>10455</v>
      </c>
      <c r="H1182" t="s">
        <v>4180</v>
      </c>
      <c r="I1182">
        <v>13000000</v>
      </c>
      <c r="J1182" t="s">
        <v>6030</v>
      </c>
      <c r="K1182">
        <v>12600000</v>
      </c>
      <c r="L1182">
        <v>13500000</v>
      </c>
      <c r="M1182" t="s">
        <v>4175</v>
      </c>
      <c r="N1182" t="s">
        <v>4417</v>
      </c>
      <c r="O1182">
        <v>91.1</v>
      </c>
      <c r="P1182" t="s">
        <v>7561</v>
      </c>
    </row>
    <row r="1183" spans="1:16" x14ac:dyDescent="0.3">
      <c r="A1183" t="s">
        <v>5328</v>
      </c>
      <c r="B1183">
        <v>2025</v>
      </c>
      <c r="C1183" t="s">
        <v>154</v>
      </c>
      <c r="D1183" t="s">
        <v>4170</v>
      </c>
      <c r="E1183" t="s">
        <v>4171</v>
      </c>
      <c r="F1183" t="s">
        <v>4172</v>
      </c>
      <c r="G1183">
        <v>10000</v>
      </c>
      <c r="H1183" t="s">
        <v>4180</v>
      </c>
      <c r="I1183">
        <v>13600000</v>
      </c>
      <c r="J1183" t="s">
        <v>6030</v>
      </c>
      <c r="K1183">
        <v>13100000</v>
      </c>
      <c r="L1183">
        <v>14000000</v>
      </c>
      <c r="M1183" t="s">
        <v>4175</v>
      </c>
      <c r="N1183" t="s">
        <v>4176</v>
      </c>
      <c r="O1183">
        <v>80.8</v>
      </c>
      <c r="P1183" t="s">
        <v>7124</v>
      </c>
    </row>
    <row r="1184" spans="1:16" x14ac:dyDescent="0.3">
      <c r="A1184" t="s">
        <v>5583</v>
      </c>
      <c r="B1184">
        <v>2025</v>
      </c>
      <c r="C1184" t="s">
        <v>199</v>
      </c>
      <c r="D1184" t="s">
        <v>6229</v>
      </c>
      <c r="E1184" t="s">
        <v>6230</v>
      </c>
      <c r="F1184" t="s">
        <v>4172</v>
      </c>
      <c r="G1184">
        <v>9250</v>
      </c>
      <c r="H1184" t="s">
        <v>4180</v>
      </c>
      <c r="I1184">
        <v>22700000</v>
      </c>
      <c r="J1184" t="s">
        <v>6030</v>
      </c>
      <c r="K1184">
        <v>22000000</v>
      </c>
      <c r="L1184">
        <v>23500000</v>
      </c>
      <c r="M1184">
        <v>2</v>
      </c>
      <c r="N1184" t="s">
        <v>4290</v>
      </c>
      <c r="O1184">
        <v>84.1</v>
      </c>
      <c r="P1184" t="s">
        <v>7608</v>
      </c>
    </row>
    <row r="1185" spans="1:16" x14ac:dyDescent="0.3">
      <c r="A1185" t="s">
        <v>5528</v>
      </c>
      <c r="B1185">
        <v>2025</v>
      </c>
      <c r="C1185" t="s">
        <v>4184</v>
      </c>
      <c r="D1185" t="s">
        <v>4365</v>
      </c>
      <c r="E1185" t="s">
        <v>6182</v>
      </c>
      <c r="F1185" t="s">
        <v>4172</v>
      </c>
      <c r="G1185">
        <v>18900</v>
      </c>
      <c r="H1185" t="s">
        <v>4173</v>
      </c>
      <c r="I1185">
        <v>10000000</v>
      </c>
      <c r="J1185" t="s">
        <v>6030</v>
      </c>
      <c r="K1185">
        <v>9700000</v>
      </c>
      <c r="L1185">
        <v>10400000</v>
      </c>
      <c r="M1185">
        <v>2</v>
      </c>
      <c r="N1185" t="s">
        <v>4263</v>
      </c>
      <c r="O1185">
        <v>86.3</v>
      </c>
      <c r="P1185" t="s">
        <v>7543</v>
      </c>
    </row>
    <row r="1186" spans="1:16" x14ac:dyDescent="0.3">
      <c r="A1186" t="s">
        <v>5556</v>
      </c>
      <c r="B1186">
        <v>2025</v>
      </c>
      <c r="C1186" t="s">
        <v>62</v>
      </c>
      <c r="D1186" t="s">
        <v>4355</v>
      </c>
      <c r="E1186" t="s">
        <v>5199</v>
      </c>
      <c r="F1186" t="s">
        <v>4172</v>
      </c>
      <c r="G1186">
        <v>1000</v>
      </c>
      <c r="H1186" t="s">
        <v>4180</v>
      </c>
      <c r="I1186">
        <v>16500000</v>
      </c>
      <c r="J1186" t="s">
        <v>6030</v>
      </c>
      <c r="K1186">
        <v>15900000</v>
      </c>
      <c r="L1186">
        <v>17100000</v>
      </c>
      <c r="M1186">
        <v>9</v>
      </c>
      <c r="N1186" t="s">
        <v>4263</v>
      </c>
      <c r="O1186">
        <v>77.5</v>
      </c>
      <c r="P1186" t="s">
        <v>7572</v>
      </c>
    </row>
    <row r="1187" spans="1:16" x14ac:dyDescent="0.3">
      <c r="A1187" t="s">
        <v>5524</v>
      </c>
      <c r="B1187">
        <v>2025</v>
      </c>
      <c r="C1187" t="s">
        <v>4184</v>
      </c>
      <c r="D1187" t="s">
        <v>6179</v>
      </c>
      <c r="E1187" t="s">
        <v>6180</v>
      </c>
      <c r="F1187" t="s">
        <v>4172</v>
      </c>
      <c r="G1187">
        <v>7600</v>
      </c>
      <c r="H1187" t="s">
        <v>4180</v>
      </c>
      <c r="I1187">
        <v>12700000</v>
      </c>
      <c r="J1187" t="s">
        <v>6030</v>
      </c>
      <c r="K1187">
        <v>12200000</v>
      </c>
      <c r="L1187">
        <v>13100000</v>
      </c>
      <c r="M1187">
        <v>11</v>
      </c>
      <c r="N1187" t="s">
        <v>4439</v>
      </c>
      <c r="O1187">
        <v>92.3</v>
      </c>
      <c r="P1187" t="s">
        <v>7538</v>
      </c>
    </row>
    <row r="1188" spans="1:16" x14ac:dyDescent="0.3">
      <c r="A1188" t="s">
        <v>5572</v>
      </c>
      <c r="B1188">
        <v>2025</v>
      </c>
      <c r="C1188" t="s">
        <v>188</v>
      </c>
      <c r="D1188" t="s">
        <v>6214</v>
      </c>
      <c r="E1188" t="s">
        <v>6215</v>
      </c>
      <c r="F1188" t="s">
        <v>4172</v>
      </c>
      <c r="G1188">
        <v>8800</v>
      </c>
      <c r="H1188" t="s">
        <v>4180</v>
      </c>
      <c r="I1188">
        <v>19300000</v>
      </c>
      <c r="J1188" t="s">
        <v>6030</v>
      </c>
      <c r="K1188">
        <v>18600000</v>
      </c>
      <c r="L1188">
        <v>20000000</v>
      </c>
      <c r="M1188">
        <v>2</v>
      </c>
      <c r="N1188" t="s">
        <v>4272</v>
      </c>
      <c r="O1188">
        <v>87.8</v>
      </c>
      <c r="P1188" t="s">
        <v>7594</v>
      </c>
    </row>
    <row r="1189" spans="1:16" x14ac:dyDescent="0.3">
      <c r="A1189" t="s">
        <v>5530</v>
      </c>
      <c r="B1189">
        <v>2026</v>
      </c>
      <c r="C1189" t="s">
        <v>50</v>
      </c>
      <c r="D1189" t="s">
        <v>5701</v>
      </c>
      <c r="E1189" t="s">
        <v>6184</v>
      </c>
      <c r="F1189" t="s">
        <v>4172</v>
      </c>
      <c r="G1189">
        <v>2750</v>
      </c>
      <c r="H1189" t="s">
        <v>4180</v>
      </c>
      <c r="I1189">
        <v>7880000</v>
      </c>
      <c r="J1189" t="s">
        <v>6030</v>
      </c>
      <c r="K1189">
        <v>7380000</v>
      </c>
      <c r="L1189">
        <v>8400000</v>
      </c>
      <c r="M1189" t="s">
        <v>4175</v>
      </c>
      <c r="N1189" t="s">
        <v>6072</v>
      </c>
      <c r="O1189">
        <v>94.7</v>
      </c>
      <c r="P1189" t="s">
        <v>7545</v>
      </c>
    </row>
    <row r="1190" spans="1:16" x14ac:dyDescent="0.3">
      <c r="A1190" t="s">
        <v>5535</v>
      </c>
      <c r="B1190">
        <v>2026</v>
      </c>
      <c r="C1190" t="s">
        <v>24</v>
      </c>
      <c r="D1190" t="s">
        <v>6031</v>
      </c>
      <c r="E1190" t="s">
        <v>6032</v>
      </c>
      <c r="F1190" t="s">
        <v>4172</v>
      </c>
      <c r="G1190">
        <v>5964</v>
      </c>
      <c r="H1190" t="s">
        <v>4173</v>
      </c>
      <c r="I1190">
        <v>31100000</v>
      </c>
      <c r="J1190" t="s">
        <v>6030</v>
      </c>
      <c r="K1190">
        <v>29600000</v>
      </c>
      <c r="L1190">
        <v>32700000</v>
      </c>
      <c r="M1190">
        <v>9</v>
      </c>
      <c r="N1190" t="s">
        <v>6033</v>
      </c>
      <c r="O1190">
        <v>89.2</v>
      </c>
      <c r="P1190" t="s">
        <v>7550</v>
      </c>
    </row>
    <row r="1191" spans="1:16" x14ac:dyDescent="0.3">
      <c r="A1191" t="s">
        <v>5535</v>
      </c>
      <c r="B1191">
        <v>2026</v>
      </c>
      <c r="C1191" t="s">
        <v>24</v>
      </c>
      <c r="D1191" t="s">
        <v>6031</v>
      </c>
      <c r="E1191" t="s">
        <v>6032</v>
      </c>
      <c r="F1191" t="s">
        <v>4172</v>
      </c>
      <c r="G1191">
        <v>6000</v>
      </c>
      <c r="H1191" t="s">
        <v>4180</v>
      </c>
      <c r="I1191">
        <v>31100000</v>
      </c>
      <c r="J1191" t="s">
        <v>6030</v>
      </c>
      <c r="K1191">
        <v>29600000</v>
      </c>
      <c r="L1191">
        <v>32700000</v>
      </c>
      <c r="M1191">
        <v>9</v>
      </c>
      <c r="N1191" t="s">
        <v>6033</v>
      </c>
      <c r="O1191">
        <v>89.2</v>
      </c>
      <c r="P1191" t="s">
        <v>7116</v>
      </c>
    </row>
    <row r="1192" spans="1:16" x14ac:dyDescent="0.3">
      <c r="A1192" t="s">
        <v>208</v>
      </c>
      <c r="B1192">
        <v>2015</v>
      </c>
      <c r="C1192" t="s">
        <v>137</v>
      </c>
      <c r="D1192" t="s">
        <v>6043</v>
      </c>
      <c r="E1192" t="s">
        <v>6044</v>
      </c>
      <c r="F1192" t="s">
        <v>43</v>
      </c>
      <c r="G1192">
        <v>90000</v>
      </c>
      <c r="H1192" t="s">
        <v>4173</v>
      </c>
      <c r="I1192">
        <v>8800000</v>
      </c>
      <c r="J1192" t="s">
        <v>6045</v>
      </c>
      <c r="K1192">
        <v>8500000</v>
      </c>
      <c r="L1192">
        <v>9100000</v>
      </c>
      <c r="M1192">
        <v>2</v>
      </c>
      <c r="N1192" t="s">
        <v>4649</v>
      </c>
      <c r="O1192">
        <v>65.900000000000006</v>
      </c>
      <c r="P1192" t="s">
        <v>7129</v>
      </c>
    </row>
    <row r="1193" spans="1:16" x14ac:dyDescent="0.3">
      <c r="A1193" t="s">
        <v>208</v>
      </c>
      <c r="B1193">
        <v>2015</v>
      </c>
      <c r="C1193" t="s">
        <v>137</v>
      </c>
      <c r="D1193" t="s">
        <v>6043</v>
      </c>
      <c r="E1193" t="s">
        <v>6044</v>
      </c>
      <c r="F1193" t="s">
        <v>43</v>
      </c>
      <c r="G1193">
        <v>96000</v>
      </c>
      <c r="H1193" t="s">
        <v>4173</v>
      </c>
      <c r="I1193">
        <v>8700000</v>
      </c>
      <c r="J1193" t="s">
        <v>6045</v>
      </c>
      <c r="K1193">
        <v>8400000</v>
      </c>
      <c r="L1193">
        <v>9100000</v>
      </c>
      <c r="M1193">
        <v>2</v>
      </c>
      <c r="N1193" t="s">
        <v>4649</v>
      </c>
      <c r="O1193">
        <v>65.2</v>
      </c>
      <c r="P1193" t="s">
        <v>7726</v>
      </c>
    </row>
    <row r="1194" spans="1:16" x14ac:dyDescent="0.3">
      <c r="A1194" t="s">
        <v>6046</v>
      </c>
      <c r="B1194">
        <v>2017</v>
      </c>
      <c r="C1194" t="s">
        <v>137</v>
      </c>
      <c r="D1194" t="s">
        <v>5893</v>
      </c>
      <c r="E1194" t="s">
        <v>7131</v>
      </c>
      <c r="F1194" t="s">
        <v>173</v>
      </c>
      <c r="G1194">
        <v>120000</v>
      </c>
      <c r="H1194" t="s">
        <v>4180</v>
      </c>
      <c r="I1194">
        <v>11000000</v>
      </c>
      <c r="J1194" t="s">
        <v>6045</v>
      </c>
      <c r="K1194">
        <v>10100000</v>
      </c>
      <c r="L1194">
        <v>11800000</v>
      </c>
      <c r="M1194">
        <v>2</v>
      </c>
      <c r="N1194" t="s">
        <v>4272</v>
      </c>
      <c r="O1194">
        <v>53.4</v>
      </c>
      <c r="P1194" t="s">
        <v>7132</v>
      </c>
    </row>
    <row r="1195" spans="1:16" x14ac:dyDescent="0.3">
      <c r="A1195" t="s">
        <v>6046</v>
      </c>
      <c r="B1195">
        <v>2017</v>
      </c>
      <c r="C1195" t="s">
        <v>137</v>
      </c>
      <c r="D1195" t="s">
        <v>5893</v>
      </c>
      <c r="E1195" t="s">
        <v>6047</v>
      </c>
      <c r="F1195" t="s">
        <v>173</v>
      </c>
      <c r="G1195">
        <v>120000</v>
      </c>
      <c r="H1195" t="s">
        <v>4180</v>
      </c>
      <c r="I1195">
        <v>10800000</v>
      </c>
      <c r="J1195" t="s">
        <v>6045</v>
      </c>
      <c r="K1195">
        <v>9900000</v>
      </c>
      <c r="L1195">
        <v>11600000</v>
      </c>
      <c r="M1195">
        <v>2</v>
      </c>
      <c r="N1195" t="s">
        <v>4388</v>
      </c>
      <c r="O1195">
        <v>66.7</v>
      </c>
      <c r="P1195" t="s">
        <v>7130</v>
      </c>
    </row>
    <row r="1196" spans="1:16" x14ac:dyDescent="0.3">
      <c r="A1196" t="s">
        <v>5595</v>
      </c>
      <c r="B1196">
        <v>2017</v>
      </c>
      <c r="C1196" t="s">
        <v>24</v>
      </c>
      <c r="D1196" t="s">
        <v>5847</v>
      </c>
      <c r="E1196" t="s">
        <v>5166</v>
      </c>
      <c r="F1196" t="s">
        <v>94</v>
      </c>
      <c r="G1196">
        <v>68000</v>
      </c>
      <c r="H1196" t="s">
        <v>4180</v>
      </c>
      <c r="I1196">
        <v>14500000</v>
      </c>
      <c r="J1196" t="s">
        <v>6045</v>
      </c>
      <c r="K1196">
        <v>13800000</v>
      </c>
      <c r="L1196">
        <v>15200000</v>
      </c>
      <c r="M1196">
        <v>4</v>
      </c>
      <c r="N1196" t="s">
        <v>4280</v>
      </c>
      <c r="O1196">
        <v>70.7</v>
      </c>
      <c r="P1196" t="s">
        <v>7628</v>
      </c>
    </row>
    <row r="1197" spans="1:16" x14ac:dyDescent="0.3">
      <c r="A1197" t="s">
        <v>5619</v>
      </c>
      <c r="B1197">
        <v>2017</v>
      </c>
      <c r="C1197" t="s">
        <v>137</v>
      </c>
      <c r="D1197" t="s">
        <v>4591</v>
      </c>
      <c r="E1197" t="s">
        <v>4925</v>
      </c>
      <c r="F1197" t="s">
        <v>94</v>
      </c>
      <c r="G1197">
        <v>39000</v>
      </c>
      <c r="H1197" t="s">
        <v>4173</v>
      </c>
      <c r="I1197">
        <v>9600000</v>
      </c>
      <c r="J1197" t="s">
        <v>6045</v>
      </c>
      <c r="K1197">
        <v>9200000</v>
      </c>
      <c r="L1197">
        <v>9900000</v>
      </c>
      <c r="M1197">
        <v>12</v>
      </c>
      <c r="N1197" t="s">
        <v>4439</v>
      </c>
      <c r="O1197">
        <v>75.8</v>
      </c>
      <c r="P1197" t="s">
        <v>7657</v>
      </c>
    </row>
    <row r="1198" spans="1:16" x14ac:dyDescent="0.3">
      <c r="A1198" t="s">
        <v>5600</v>
      </c>
      <c r="B1198">
        <v>2018</v>
      </c>
      <c r="C1198" t="s">
        <v>24</v>
      </c>
      <c r="D1198" t="s">
        <v>4705</v>
      </c>
      <c r="E1198" t="s">
        <v>6238</v>
      </c>
      <c r="F1198" t="s">
        <v>43</v>
      </c>
      <c r="G1198">
        <v>44500</v>
      </c>
      <c r="H1198" t="s">
        <v>4180</v>
      </c>
      <c r="I1198">
        <v>9800000</v>
      </c>
      <c r="J1198" t="s">
        <v>6045</v>
      </c>
      <c r="K1198">
        <v>9500000</v>
      </c>
      <c r="L1198">
        <v>10200000</v>
      </c>
      <c r="M1198">
        <v>4</v>
      </c>
      <c r="N1198" t="s">
        <v>4248</v>
      </c>
      <c r="O1198">
        <v>70.099999999999994</v>
      </c>
      <c r="P1198" t="s">
        <v>7635</v>
      </c>
    </row>
    <row r="1199" spans="1:16" x14ac:dyDescent="0.3">
      <c r="A1199" t="s">
        <v>5625</v>
      </c>
      <c r="B1199">
        <v>2018</v>
      </c>
      <c r="C1199" t="s">
        <v>4184</v>
      </c>
      <c r="D1199" t="s">
        <v>6106</v>
      </c>
      <c r="E1199" t="s">
        <v>6251</v>
      </c>
      <c r="F1199" t="s">
        <v>161</v>
      </c>
      <c r="G1199">
        <v>98720</v>
      </c>
      <c r="H1199" t="s">
        <v>4180</v>
      </c>
      <c r="I1199">
        <v>16100000</v>
      </c>
      <c r="J1199" t="s">
        <v>6045</v>
      </c>
      <c r="K1199">
        <v>15500000</v>
      </c>
      <c r="L1199">
        <v>16600000</v>
      </c>
      <c r="M1199">
        <v>7</v>
      </c>
      <c r="N1199" t="s">
        <v>4627</v>
      </c>
      <c r="O1199">
        <v>80.5</v>
      </c>
      <c r="P1199" t="s">
        <v>7664</v>
      </c>
    </row>
    <row r="1200" spans="1:16" x14ac:dyDescent="0.3">
      <c r="A1200" t="s">
        <v>6256</v>
      </c>
      <c r="B1200">
        <v>2018</v>
      </c>
      <c r="C1200" t="s">
        <v>5787</v>
      </c>
      <c r="D1200" t="s">
        <v>6257</v>
      </c>
      <c r="E1200" t="s">
        <v>6258</v>
      </c>
      <c r="F1200" t="s">
        <v>143</v>
      </c>
      <c r="G1200">
        <v>121000</v>
      </c>
      <c r="H1200" t="s">
        <v>4180</v>
      </c>
      <c r="I1200">
        <v>17500000</v>
      </c>
      <c r="J1200" t="s">
        <v>6045</v>
      </c>
      <c r="K1200">
        <v>16100000</v>
      </c>
      <c r="L1200">
        <v>18900000</v>
      </c>
      <c r="M1200">
        <v>2</v>
      </c>
      <c r="N1200" t="s">
        <v>4333</v>
      </c>
      <c r="O1200">
        <v>60.4</v>
      </c>
      <c r="P1200" t="s">
        <v>7671</v>
      </c>
    </row>
    <row r="1201" spans="1:16" x14ac:dyDescent="0.3">
      <c r="A1201" t="s">
        <v>5598</v>
      </c>
      <c r="B1201">
        <v>2018</v>
      </c>
      <c r="C1201" t="s">
        <v>3991</v>
      </c>
      <c r="D1201" t="s">
        <v>6188</v>
      </c>
      <c r="E1201" t="s">
        <v>6204</v>
      </c>
      <c r="F1201" t="s">
        <v>43</v>
      </c>
      <c r="G1201">
        <v>59101</v>
      </c>
      <c r="H1201" t="s">
        <v>4180</v>
      </c>
      <c r="I1201">
        <v>4910000</v>
      </c>
      <c r="J1201" t="s">
        <v>6045</v>
      </c>
      <c r="K1201">
        <v>4740000</v>
      </c>
      <c r="L1201">
        <v>5080000</v>
      </c>
      <c r="M1201">
        <v>2</v>
      </c>
      <c r="N1201" t="s">
        <v>4176</v>
      </c>
      <c r="O1201">
        <v>62.6</v>
      </c>
      <c r="P1201" t="s">
        <v>7632</v>
      </c>
    </row>
    <row r="1202" spans="1:16" x14ac:dyDescent="0.3">
      <c r="A1202" t="s">
        <v>5629</v>
      </c>
      <c r="B1202">
        <v>2018</v>
      </c>
      <c r="C1202" t="s">
        <v>154</v>
      </c>
      <c r="D1202" t="s">
        <v>6253</v>
      </c>
      <c r="E1202" t="s">
        <v>6254</v>
      </c>
      <c r="F1202" t="s">
        <v>161</v>
      </c>
      <c r="G1202">
        <v>102000</v>
      </c>
      <c r="H1202" t="s">
        <v>4180</v>
      </c>
      <c r="I1202">
        <v>9400000</v>
      </c>
      <c r="J1202" t="s">
        <v>6045</v>
      </c>
      <c r="K1202">
        <v>9100000</v>
      </c>
      <c r="L1202">
        <v>9800000</v>
      </c>
      <c r="M1202">
        <v>12</v>
      </c>
      <c r="N1202" t="s">
        <v>4219</v>
      </c>
      <c r="O1202">
        <v>64</v>
      </c>
      <c r="P1202" t="s">
        <v>7669</v>
      </c>
    </row>
    <row r="1203" spans="1:16" x14ac:dyDescent="0.3">
      <c r="A1203" t="s">
        <v>5632</v>
      </c>
      <c r="B1203">
        <v>2019</v>
      </c>
      <c r="C1203" t="s">
        <v>24</v>
      </c>
      <c r="D1203" t="s">
        <v>4705</v>
      </c>
      <c r="E1203" t="s">
        <v>6259</v>
      </c>
      <c r="F1203" t="s">
        <v>143</v>
      </c>
      <c r="G1203">
        <v>63400</v>
      </c>
      <c r="H1203" t="s">
        <v>4180</v>
      </c>
      <c r="I1203">
        <v>11900000</v>
      </c>
      <c r="J1203" t="s">
        <v>6045</v>
      </c>
      <c r="K1203">
        <v>11100000</v>
      </c>
      <c r="L1203">
        <v>12700000</v>
      </c>
      <c r="M1203" t="s">
        <v>4175</v>
      </c>
      <c r="N1203" t="s">
        <v>4388</v>
      </c>
      <c r="O1203">
        <v>70</v>
      </c>
      <c r="P1203" t="s">
        <v>7673</v>
      </c>
    </row>
    <row r="1204" spans="1:16" x14ac:dyDescent="0.3">
      <c r="A1204" t="s">
        <v>6300</v>
      </c>
      <c r="B1204">
        <v>2019</v>
      </c>
      <c r="C1204" t="s">
        <v>41</v>
      </c>
      <c r="D1204" t="s">
        <v>6244</v>
      </c>
      <c r="E1204" t="s">
        <v>7746</v>
      </c>
      <c r="F1204" t="s">
        <v>4789</v>
      </c>
      <c r="G1204">
        <v>86000</v>
      </c>
      <c r="H1204" t="s">
        <v>4180</v>
      </c>
      <c r="I1204">
        <v>6780000</v>
      </c>
      <c r="J1204" t="s">
        <v>6045</v>
      </c>
      <c r="K1204">
        <v>6490000</v>
      </c>
      <c r="L1204">
        <v>7070000</v>
      </c>
      <c r="M1204">
        <v>4</v>
      </c>
      <c r="N1204" t="s">
        <v>4176</v>
      </c>
      <c r="O1204">
        <v>93</v>
      </c>
      <c r="P1204" t="s">
        <v>7747</v>
      </c>
    </row>
    <row r="1205" spans="1:16" x14ac:dyDescent="0.3">
      <c r="A1205" t="s">
        <v>5610</v>
      </c>
      <c r="B1205">
        <v>2019</v>
      </c>
      <c r="C1205" t="s">
        <v>41</v>
      </c>
      <c r="D1205" t="s">
        <v>6244</v>
      </c>
      <c r="E1205" t="s">
        <v>4737</v>
      </c>
      <c r="F1205" t="s">
        <v>60</v>
      </c>
      <c r="G1205">
        <v>91000</v>
      </c>
      <c r="H1205" t="s">
        <v>4180</v>
      </c>
      <c r="I1205">
        <v>6730000</v>
      </c>
      <c r="J1205" t="s">
        <v>6045</v>
      </c>
      <c r="K1205">
        <v>6500000</v>
      </c>
      <c r="L1205">
        <v>6970000</v>
      </c>
      <c r="M1205">
        <v>16</v>
      </c>
      <c r="N1205" t="s">
        <v>4176</v>
      </c>
      <c r="O1205">
        <v>95</v>
      </c>
      <c r="P1205" t="s">
        <v>7648</v>
      </c>
    </row>
    <row r="1206" spans="1:16" x14ac:dyDescent="0.3">
      <c r="A1206" t="s">
        <v>5621</v>
      </c>
      <c r="B1206">
        <v>2019</v>
      </c>
      <c r="C1206" t="s">
        <v>191</v>
      </c>
      <c r="D1206" t="s">
        <v>5011</v>
      </c>
      <c r="E1206" t="s">
        <v>5753</v>
      </c>
      <c r="F1206" t="s">
        <v>143</v>
      </c>
      <c r="G1206">
        <v>23000</v>
      </c>
      <c r="H1206" t="s">
        <v>4180</v>
      </c>
      <c r="I1206">
        <v>12200000</v>
      </c>
      <c r="J1206" t="s">
        <v>6045</v>
      </c>
      <c r="K1206">
        <v>11700000</v>
      </c>
      <c r="L1206">
        <v>12600000</v>
      </c>
      <c r="M1206">
        <v>17</v>
      </c>
      <c r="N1206" t="s">
        <v>4248</v>
      </c>
      <c r="O1206">
        <v>95</v>
      </c>
      <c r="P1206" t="s">
        <v>7660</v>
      </c>
    </row>
    <row r="1207" spans="1:16" x14ac:dyDescent="0.3">
      <c r="A1207" t="s">
        <v>6296</v>
      </c>
      <c r="B1207">
        <v>2019</v>
      </c>
      <c r="C1207" t="s">
        <v>4641</v>
      </c>
      <c r="D1207" t="s">
        <v>7739</v>
      </c>
      <c r="E1207" t="s">
        <v>7740</v>
      </c>
      <c r="F1207" t="s">
        <v>94</v>
      </c>
      <c r="G1207">
        <v>63101</v>
      </c>
      <c r="H1207" t="s">
        <v>4173</v>
      </c>
      <c r="I1207">
        <v>12200000</v>
      </c>
      <c r="J1207" t="s">
        <v>6045</v>
      </c>
      <c r="K1207">
        <v>11600000</v>
      </c>
      <c r="L1207">
        <v>12800000</v>
      </c>
      <c r="M1207">
        <v>3</v>
      </c>
      <c r="N1207" t="s">
        <v>4187</v>
      </c>
      <c r="O1207">
        <v>95</v>
      </c>
      <c r="P1207" t="s">
        <v>7741</v>
      </c>
    </row>
    <row r="1208" spans="1:16" x14ac:dyDescent="0.3">
      <c r="A1208" t="s">
        <v>6294</v>
      </c>
      <c r="B1208">
        <v>2019</v>
      </c>
      <c r="C1208" t="s">
        <v>4184</v>
      </c>
      <c r="D1208" t="s">
        <v>6114</v>
      </c>
      <c r="E1208" t="s">
        <v>7735</v>
      </c>
      <c r="F1208" t="s">
        <v>143</v>
      </c>
      <c r="G1208">
        <v>79000</v>
      </c>
      <c r="H1208" t="s">
        <v>4180</v>
      </c>
      <c r="I1208">
        <v>9600000</v>
      </c>
      <c r="J1208" t="s">
        <v>6045</v>
      </c>
      <c r="K1208">
        <v>9100000</v>
      </c>
      <c r="L1208">
        <v>10000000</v>
      </c>
      <c r="M1208">
        <v>5</v>
      </c>
      <c r="N1208" t="s">
        <v>4382</v>
      </c>
      <c r="O1208">
        <v>85.8</v>
      </c>
      <c r="P1208" t="s">
        <v>7736</v>
      </c>
    </row>
    <row r="1209" spans="1:16" x14ac:dyDescent="0.3">
      <c r="A1209" t="s">
        <v>5601</v>
      </c>
      <c r="B1209">
        <v>2019</v>
      </c>
      <c r="C1209" t="s">
        <v>89</v>
      </c>
      <c r="D1209" t="s">
        <v>4423</v>
      </c>
      <c r="E1209" t="s">
        <v>4851</v>
      </c>
      <c r="F1209" t="s">
        <v>173</v>
      </c>
      <c r="G1209">
        <v>63600</v>
      </c>
      <c r="H1209" t="s">
        <v>4173</v>
      </c>
      <c r="I1209">
        <v>8200000</v>
      </c>
      <c r="J1209" t="s">
        <v>6045</v>
      </c>
      <c r="K1209">
        <v>7940000</v>
      </c>
      <c r="L1209">
        <v>8500000</v>
      </c>
      <c r="M1209">
        <v>12</v>
      </c>
      <c r="N1209" t="s">
        <v>4439</v>
      </c>
      <c r="O1209">
        <v>82.1</v>
      </c>
      <c r="P1209" t="s">
        <v>7636</v>
      </c>
    </row>
    <row r="1210" spans="1:16" x14ac:dyDescent="0.3">
      <c r="A1210" t="s">
        <v>6268</v>
      </c>
      <c r="B1210">
        <v>2019</v>
      </c>
      <c r="C1210" t="s">
        <v>131</v>
      </c>
      <c r="D1210" t="s">
        <v>7679</v>
      </c>
      <c r="E1210" t="s">
        <v>7680</v>
      </c>
      <c r="F1210" t="s">
        <v>173</v>
      </c>
      <c r="G1210">
        <v>94000</v>
      </c>
      <c r="H1210" t="s">
        <v>4180</v>
      </c>
      <c r="I1210">
        <v>17700000</v>
      </c>
      <c r="J1210" t="s">
        <v>6045</v>
      </c>
      <c r="K1210">
        <v>17100000</v>
      </c>
      <c r="L1210">
        <v>18300000</v>
      </c>
      <c r="M1210">
        <v>2</v>
      </c>
      <c r="N1210" t="s">
        <v>4290</v>
      </c>
      <c r="O1210">
        <v>84.6</v>
      </c>
      <c r="P1210" t="s">
        <v>7681</v>
      </c>
    </row>
    <row r="1211" spans="1:16" x14ac:dyDescent="0.3">
      <c r="A1211" t="s">
        <v>6299</v>
      </c>
      <c r="B1211">
        <v>2019</v>
      </c>
      <c r="C1211" t="s">
        <v>24</v>
      </c>
      <c r="D1211" t="s">
        <v>4393</v>
      </c>
      <c r="E1211" t="s">
        <v>7744</v>
      </c>
      <c r="F1211" t="s">
        <v>43</v>
      </c>
      <c r="G1211">
        <v>82585</v>
      </c>
      <c r="H1211" t="s">
        <v>4180</v>
      </c>
      <c r="I1211">
        <v>8800000</v>
      </c>
      <c r="J1211" t="s">
        <v>6045</v>
      </c>
      <c r="K1211">
        <v>8500000</v>
      </c>
      <c r="L1211">
        <v>9100000</v>
      </c>
      <c r="M1211">
        <v>9</v>
      </c>
      <c r="N1211" t="s">
        <v>4219</v>
      </c>
      <c r="O1211">
        <v>75.900000000000006</v>
      </c>
      <c r="P1211" t="s">
        <v>7745</v>
      </c>
    </row>
    <row r="1212" spans="1:16" x14ac:dyDescent="0.3">
      <c r="A1212" t="s">
        <v>5633</v>
      </c>
      <c r="B1212">
        <v>2019</v>
      </c>
      <c r="C1212" t="s">
        <v>6260</v>
      </c>
      <c r="D1212" t="s">
        <v>6261</v>
      </c>
      <c r="E1212" t="s">
        <v>6262</v>
      </c>
      <c r="F1212" t="s">
        <v>6263</v>
      </c>
      <c r="G1212">
        <v>62000</v>
      </c>
      <c r="H1212" t="s">
        <v>4180</v>
      </c>
      <c r="I1212">
        <v>7510000</v>
      </c>
      <c r="J1212" t="s">
        <v>6045</v>
      </c>
      <c r="K1212">
        <v>7250000</v>
      </c>
      <c r="L1212">
        <v>7770000</v>
      </c>
      <c r="M1212" t="s">
        <v>4175</v>
      </c>
      <c r="N1212" t="s">
        <v>4181</v>
      </c>
      <c r="O1212">
        <v>62.6</v>
      </c>
      <c r="P1212" t="s">
        <v>7674</v>
      </c>
    </row>
    <row r="1213" spans="1:16" x14ac:dyDescent="0.3">
      <c r="A1213" t="s">
        <v>5589</v>
      </c>
      <c r="B1213">
        <v>2019</v>
      </c>
      <c r="C1213" t="s">
        <v>108</v>
      </c>
      <c r="D1213" t="s">
        <v>6231</v>
      </c>
      <c r="E1213" t="s">
        <v>4619</v>
      </c>
      <c r="F1213" t="s">
        <v>161</v>
      </c>
      <c r="G1213">
        <v>42451</v>
      </c>
      <c r="H1213" t="s">
        <v>4180</v>
      </c>
      <c r="I1213">
        <v>7410000</v>
      </c>
      <c r="J1213" t="s">
        <v>6045</v>
      </c>
      <c r="K1213">
        <v>7150000</v>
      </c>
      <c r="L1213">
        <v>7670000</v>
      </c>
      <c r="M1213">
        <v>3</v>
      </c>
      <c r="N1213" t="s">
        <v>4402</v>
      </c>
      <c r="O1213">
        <v>95</v>
      </c>
      <c r="P1213" t="s">
        <v>7620</v>
      </c>
    </row>
    <row r="1214" spans="1:16" x14ac:dyDescent="0.3">
      <c r="A1214" t="s">
        <v>6287</v>
      </c>
      <c r="B1214">
        <v>2019</v>
      </c>
      <c r="C1214" t="s">
        <v>250</v>
      </c>
      <c r="D1214" t="s">
        <v>4962</v>
      </c>
      <c r="E1214" t="s">
        <v>4655</v>
      </c>
      <c r="F1214" t="s">
        <v>143</v>
      </c>
      <c r="G1214">
        <v>62500</v>
      </c>
      <c r="H1214" t="s">
        <v>4173</v>
      </c>
      <c r="I1214">
        <v>16000000</v>
      </c>
      <c r="J1214" t="s">
        <v>6045</v>
      </c>
      <c r="K1214">
        <v>15400000</v>
      </c>
      <c r="L1214">
        <v>16500000</v>
      </c>
      <c r="M1214">
        <v>9</v>
      </c>
      <c r="N1214" t="s">
        <v>4213</v>
      </c>
      <c r="O1214">
        <v>95</v>
      </c>
      <c r="P1214" t="s">
        <v>7712</v>
      </c>
    </row>
    <row r="1215" spans="1:16" x14ac:dyDescent="0.3">
      <c r="A1215" t="s">
        <v>5624</v>
      </c>
      <c r="B1215">
        <v>2020</v>
      </c>
      <c r="C1215" t="s">
        <v>188</v>
      </c>
      <c r="D1215" t="s">
        <v>5889</v>
      </c>
      <c r="E1215" t="s">
        <v>6250</v>
      </c>
      <c r="F1215" t="s">
        <v>143</v>
      </c>
      <c r="G1215">
        <v>47000</v>
      </c>
      <c r="H1215" t="s">
        <v>4180</v>
      </c>
      <c r="I1215">
        <v>14500000</v>
      </c>
      <c r="J1215" t="s">
        <v>6045</v>
      </c>
      <c r="K1215">
        <v>14000000</v>
      </c>
      <c r="L1215">
        <v>15000000</v>
      </c>
      <c r="M1215">
        <v>11</v>
      </c>
      <c r="N1215" t="s">
        <v>4263</v>
      </c>
      <c r="O1215">
        <v>95</v>
      </c>
      <c r="P1215" t="s">
        <v>7663</v>
      </c>
    </row>
    <row r="1216" spans="1:16" x14ac:dyDescent="0.3">
      <c r="A1216" t="s">
        <v>6275</v>
      </c>
      <c r="B1216">
        <v>2019</v>
      </c>
      <c r="C1216" t="s">
        <v>250</v>
      </c>
      <c r="D1216" t="s">
        <v>6000</v>
      </c>
      <c r="E1216" t="s">
        <v>7690</v>
      </c>
      <c r="F1216" t="s">
        <v>43</v>
      </c>
      <c r="G1216">
        <v>67811</v>
      </c>
      <c r="H1216" t="s">
        <v>4180</v>
      </c>
      <c r="I1216">
        <v>18200000</v>
      </c>
      <c r="J1216" t="s">
        <v>6045</v>
      </c>
      <c r="K1216">
        <v>17500000</v>
      </c>
      <c r="L1216">
        <v>18900000</v>
      </c>
      <c r="M1216" t="s">
        <v>4175</v>
      </c>
      <c r="N1216" t="s">
        <v>4627</v>
      </c>
      <c r="O1216">
        <v>95</v>
      </c>
      <c r="P1216" t="s">
        <v>7691</v>
      </c>
    </row>
    <row r="1217" spans="1:16" x14ac:dyDescent="0.3">
      <c r="A1217" t="s">
        <v>5590</v>
      </c>
      <c r="B1217">
        <v>2022</v>
      </c>
      <c r="C1217" t="s">
        <v>41</v>
      </c>
      <c r="D1217" t="s">
        <v>4876</v>
      </c>
      <c r="E1217" t="s">
        <v>4619</v>
      </c>
      <c r="F1217" t="s">
        <v>94</v>
      </c>
      <c r="G1217">
        <v>64879</v>
      </c>
      <c r="H1217" t="s">
        <v>4173</v>
      </c>
      <c r="I1217">
        <v>8500000</v>
      </c>
      <c r="J1217" t="s">
        <v>6045</v>
      </c>
      <c r="K1217">
        <v>8200000</v>
      </c>
      <c r="L1217">
        <v>8800000</v>
      </c>
      <c r="M1217">
        <v>4</v>
      </c>
      <c r="N1217" t="s">
        <v>4245</v>
      </c>
      <c r="O1217">
        <v>62.5</v>
      </c>
      <c r="P1217" t="s">
        <v>7621</v>
      </c>
    </row>
    <row r="1218" spans="1:16" x14ac:dyDescent="0.3">
      <c r="A1218" t="s">
        <v>4172</v>
      </c>
      <c r="B1218">
        <v>2020</v>
      </c>
      <c r="C1218" t="s">
        <v>4641</v>
      </c>
      <c r="D1218" t="s">
        <v>5793</v>
      </c>
      <c r="E1218" t="s">
        <v>5095</v>
      </c>
      <c r="F1218" t="s">
        <v>4172</v>
      </c>
      <c r="G1218">
        <v>85000</v>
      </c>
      <c r="H1218" t="s">
        <v>4180</v>
      </c>
      <c r="I1218">
        <v>8600000</v>
      </c>
      <c r="J1218" t="s">
        <v>6045</v>
      </c>
      <c r="K1218">
        <v>8300000</v>
      </c>
      <c r="L1218">
        <v>9000000</v>
      </c>
      <c r="M1218">
        <v>16</v>
      </c>
      <c r="N1218" t="s">
        <v>4439</v>
      </c>
      <c r="O1218">
        <v>95</v>
      </c>
      <c r="P1218" t="s">
        <v>7662</v>
      </c>
    </row>
    <row r="1219" spans="1:16" x14ac:dyDescent="0.3">
      <c r="A1219" t="s">
        <v>4172</v>
      </c>
      <c r="B1219">
        <v>2024</v>
      </c>
      <c r="C1219" t="s">
        <v>131</v>
      </c>
      <c r="D1219" t="s">
        <v>4994</v>
      </c>
      <c r="E1219" t="s">
        <v>7633</v>
      </c>
      <c r="F1219" t="s">
        <v>4172</v>
      </c>
      <c r="G1219">
        <v>72751</v>
      </c>
      <c r="H1219" t="s">
        <v>4180</v>
      </c>
      <c r="I1219">
        <v>22800000</v>
      </c>
      <c r="J1219" t="s">
        <v>6045</v>
      </c>
      <c r="K1219">
        <v>21100000</v>
      </c>
      <c r="L1219">
        <v>24600000</v>
      </c>
      <c r="M1219">
        <v>3</v>
      </c>
      <c r="N1219" t="s">
        <v>4290</v>
      </c>
      <c r="O1219">
        <v>81.5</v>
      </c>
      <c r="P1219" t="s">
        <v>7634</v>
      </c>
    </row>
    <row r="1220" spans="1:16" x14ac:dyDescent="0.3">
      <c r="A1220" t="s">
        <v>4172</v>
      </c>
      <c r="B1220">
        <v>2025</v>
      </c>
      <c r="C1220" t="s">
        <v>188</v>
      </c>
      <c r="D1220" t="s">
        <v>5855</v>
      </c>
      <c r="E1220" t="s">
        <v>7719</v>
      </c>
      <c r="F1220" t="s">
        <v>4172</v>
      </c>
      <c r="G1220">
        <v>14600</v>
      </c>
      <c r="H1220" t="s">
        <v>4180</v>
      </c>
      <c r="I1220">
        <v>11000000</v>
      </c>
      <c r="J1220" t="s">
        <v>6045</v>
      </c>
      <c r="K1220">
        <v>10600000</v>
      </c>
      <c r="L1220">
        <v>11300000</v>
      </c>
      <c r="M1220" t="s">
        <v>4175</v>
      </c>
      <c r="N1220" t="s">
        <v>4219</v>
      </c>
      <c r="O1220">
        <v>88.1</v>
      </c>
      <c r="P1220" t="s">
        <v>7720</v>
      </c>
    </row>
    <row r="1221" spans="1:16" x14ac:dyDescent="0.3">
      <c r="A1221" t="s">
        <v>6051</v>
      </c>
      <c r="B1221">
        <v>2020</v>
      </c>
      <c r="C1221" t="s">
        <v>92</v>
      </c>
      <c r="D1221" t="s">
        <v>6052</v>
      </c>
      <c r="E1221" t="s">
        <v>6053</v>
      </c>
      <c r="F1221" t="s">
        <v>143</v>
      </c>
      <c r="G1221">
        <v>85300</v>
      </c>
      <c r="H1221" t="s">
        <v>4180</v>
      </c>
      <c r="I1221">
        <v>32700000</v>
      </c>
      <c r="J1221" t="s">
        <v>6045</v>
      </c>
      <c r="K1221">
        <v>31200000</v>
      </c>
      <c r="L1221">
        <v>34200000</v>
      </c>
      <c r="M1221">
        <v>4</v>
      </c>
      <c r="N1221" t="s">
        <v>6054</v>
      </c>
      <c r="O1221">
        <v>81.8</v>
      </c>
      <c r="P1221" t="s">
        <v>7137</v>
      </c>
    </row>
    <row r="1222" spans="1:16" x14ac:dyDescent="0.3">
      <c r="A1222" t="s">
        <v>6295</v>
      </c>
      <c r="B1222">
        <v>2020</v>
      </c>
      <c r="C1222" t="s">
        <v>85</v>
      </c>
      <c r="D1222" t="s">
        <v>7731</v>
      </c>
      <c r="E1222" t="s">
        <v>7737</v>
      </c>
      <c r="F1222" t="s">
        <v>161</v>
      </c>
      <c r="G1222">
        <v>63906</v>
      </c>
      <c r="H1222" t="s">
        <v>4180</v>
      </c>
      <c r="I1222">
        <v>12000000</v>
      </c>
      <c r="J1222" t="s">
        <v>6045</v>
      </c>
      <c r="K1222">
        <v>11600000</v>
      </c>
      <c r="L1222">
        <v>12400000</v>
      </c>
      <c r="M1222">
        <v>11</v>
      </c>
      <c r="N1222" t="s">
        <v>4187</v>
      </c>
      <c r="O1222">
        <v>91</v>
      </c>
      <c r="P1222" t="s">
        <v>7738</v>
      </c>
    </row>
    <row r="1223" spans="1:16" x14ac:dyDescent="0.3">
      <c r="A1223" t="s">
        <v>6295</v>
      </c>
      <c r="B1223">
        <v>2020</v>
      </c>
      <c r="C1223" t="s">
        <v>85</v>
      </c>
      <c r="D1223" t="s">
        <v>7731</v>
      </c>
      <c r="E1223" t="s">
        <v>7732</v>
      </c>
      <c r="F1223" t="s">
        <v>161</v>
      </c>
      <c r="G1223">
        <v>63906</v>
      </c>
      <c r="H1223" t="s">
        <v>4180</v>
      </c>
      <c r="I1223">
        <v>12600000</v>
      </c>
      <c r="J1223" t="s">
        <v>6045</v>
      </c>
      <c r="K1223">
        <v>12100000</v>
      </c>
      <c r="L1223">
        <v>13000000</v>
      </c>
      <c r="M1223">
        <v>2</v>
      </c>
      <c r="N1223" t="s">
        <v>4187</v>
      </c>
      <c r="O1223">
        <v>81.900000000000006</v>
      </c>
      <c r="P1223" t="s">
        <v>7733</v>
      </c>
    </row>
    <row r="1224" spans="1:16" x14ac:dyDescent="0.3">
      <c r="A1224" t="s">
        <v>5588</v>
      </c>
      <c r="B1224">
        <v>2020</v>
      </c>
      <c r="C1224" t="s">
        <v>191</v>
      </c>
      <c r="D1224" t="s">
        <v>4314</v>
      </c>
      <c r="E1224" t="s">
        <v>4686</v>
      </c>
      <c r="F1224" t="s">
        <v>43</v>
      </c>
      <c r="G1224">
        <v>38000</v>
      </c>
      <c r="H1224" t="s">
        <v>4180</v>
      </c>
      <c r="I1224">
        <v>20300000</v>
      </c>
      <c r="J1224" t="s">
        <v>6045</v>
      </c>
      <c r="K1224">
        <v>19600000</v>
      </c>
      <c r="L1224">
        <v>20900000</v>
      </c>
      <c r="M1224">
        <v>4</v>
      </c>
      <c r="N1224" t="s">
        <v>4325</v>
      </c>
      <c r="O1224">
        <v>95</v>
      </c>
      <c r="P1224" t="s">
        <v>7619</v>
      </c>
    </row>
    <row r="1225" spans="1:16" x14ac:dyDescent="0.3">
      <c r="A1225" t="s">
        <v>1905</v>
      </c>
      <c r="B1225">
        <v>2021</v>
      </c>
      <c r="C1225" t="s">
        <v>137</v>
      </c>
      <c r="D1225" t="s">
        <v>4591</v>
      </c>
      <c r="E1225" t="s">
        <v>4750</v>
      </c>
      <c r="F1225" t="s">
        <v>60</v>
      </c>
      <c r="G1225">
        <v>89000</v>
      </c>
      <c r="H1225" t="s">
        <v>4180</v>
      </c>
      <c r="I1225">
        <v>10900000</v>
      </c>
      <c r="J1225" t="s">
        <v>6045</v>
      </c>
      <c r="K1225">
        <v>10500000</v>
      </c>
      <c r="L1225">
        <v>11300000</v>
      </c>
      <c r="M1225">
        <v>18</v>
      </c>
      <c r="N1225" t="s">
        <v>4275</v>
      </c>
      <c r="O1225">
        <v>95</v>
      </c>
      <c r="P1225" t="s">
        <v>7703</v>
      </c>
    </row>
    <row r="1226" spans="1:16" x14ac:dyDescent="0.3">
      <c r="A1226" t="s">
        <v>6297</v>
      </c>
      <c r="B1226">
        <v>2021</v>
      </c>
      <c r="C1226" t="s">
        <v>6191</v>
      </c>
      <c r="D1226" t="s">
        <v>7160</v>
      </c>
      <c r="E1226" t="s">
        <v>7161</v>
      </c>
      <c r="F1226" t="s">
        <v>161</v>
      </c>
      <c r="G1226">
        <v>72000</v>
      </c>
      <c r="H1226" t="s">
        <v>4180</v>
      </c>
      <c r="I1226">
        <v>13200000</v>
      </c>
      <c r="J1226" t="s">
        <v>6045</v>
      </c>
      <c r="K1226">
        <v>12500000</v>
      </c>
      <c r="L1226">
        <v>13900000</v>
      </c>
      <c r="M1226" t="s">
        <v>4175</v>
      </c>
      <c r="N1226" t="s">
        <v>4226</v>
      </c>
      <c r="O1226">
        <v>74.2</v>
      </c>
      <c r="P1226" t="s">
        <v>7742</v>
      </c>
    </row>
    <row r="1227" spans="1:16" x14ac:dyDescent="0.3">
      <c r="A1227" t="s">
        <v>6281</v>
      </c>
      <c r="B1227">
        <v>2021</v>
      </c>
      <c r="C1227" t="s">
        <v>250</v>
      </c>
      <c r="D1227" t="s">
        <v>7704</v>
      </c>
      <c r="E1227" t="s">
        <v>7705</v>
      </c>
      <c r="F1227" t="s">
        <v>43</v>
      </c>
      <c r="G1227">
        <v>78000</v>
      </c>
      <c r="H1227" t="s">
        <v>4180</v>
      </c>
      <c r="I1227">
        <v>13700000</v>
      </c>
      <c r="J1227" t="s">
        <v>6045</v>
      </c>
      <c r="K1227">
        <v>12900000</v>
      </c>
      <c r="L1227">
        <v>14500000</v>
      </c>
      <c r="M1227">
        <v>4</v>
      </c>
      <c r="N1227" t="s">
        <v>4219</v>
      </c>
      <c r="O1227">
        <v>95</v>
      </c>
      <c r="P1227" t="s">
        <v>7706</v>
      </c>
    </row>
    <row r="1228" spans="1:16" x14ac:dyDescent="0.3">
      <c r="A1228" t="s">
        <v>6285</v>
      </c>
      <c r="B1228">
        <v>2021</v>
      </c>
      <c r="C1228" t="s">
        <v>191</v>
      </c>
      <c r="D1228" t="s">
        <v>5697</v>
      </c>
      <c r="E1228" t="s">
        <v>5698</v>
      </c>
      <c r="F1228" t="s">
        <v>161</v>
      </c>
      <c r="G1228">
        <v>50000</v>
      </c>
      <c r="H1228" t="s">
        <v>4173</v>
      </c>
      <c r="I1228">
        <v>14100000</v>
      </c>
      <c r="J1228" t="s">
        <v>6045</v>
      </c>
      <c r="K1228">
        <v>13600000</v>
      </c>
      <c r="L1228">
        <v>14600000</v>
      </c>
      <c r="M1228">
        <v>6</v>
      </c>
      <c r="N1228" t="s">
        <v>4280</v>
      </c>
      <c r="O1228">
        <v>74.2</v>
      </c>
      <c r="P1228" t="s">
        <v>7710</v>
      </c>
    </row>
    <row r="1229" spans="1:16" x14ac:dyDescent="0.3">
      <c r="A1229" t="s">
        <v>7727</v>
      </c>
      <c r="B1229">
        <v>2021</v>
      </c>
      <c r="C1229" t="s">
        <v>250</v>
      </c>
      <c r="D1229" t="s">
        <v>7728</v>
      </c>
      <c r="E1229" t="s">
        <v>7729</v>
      </c>
      <c r="F1229" t="s">
        <v>43</v>
      </c>
      <c r="G1229">
        <v>77874</v>
      </c>
      <c r="H1229" t="s">
        <v>4173</v>
      </c>
      <c r="I1229">
        <v>23300000</v>
      </c>
      <c r="J1229" t="s">
        <v>6045</v>
      </c>
      <c r="K1229">
        <v>22500000</v>
      </c>
      <c r="L1229">
        <v>24200000</v>
      </c>
      <c r="M1229">
        <v>3</v>
      </c>
      <c r="N1229" t="s">
        <v>4263</v>
      </c>
      <c r="O1229">
        <v>78.2</v>
      </c>
      <c r="P1229" t="s">
        <v>7730</v>
      </c>
    </row>
    <row r="1230" spans="1:16" x14ac:dyDescent="0.3">
      <c r="A1230" t="s">
        <v>5597</v>
      </c>
      <c r="B1230">
        <v>2021</v>
      </c>
      <c r="C1230" t="s">
        <v>36</v>
      </c>
      <c r="D1230" t="s">
        <v>4427</v>
      </c>
      <c r="E1230" t="s">
        <v>4507</v>
      </c>
      <c r="F1230" t="s">
        <v>60</v>
      </c>
      <c r="G1230">
        <v>77000</v>
      </c>
      <c r="H1230" t="s">
        <v>4173</v>
      </c>
      <c r="I1230">
        <v>7000000</v>
      </c>
      <c r="J1230" t="s">
        <v>6045</v>
      </c>
      <c r="K1230">
        <v>6710000</v>
      </c>
      <c r="L1230">
        <v>7290000</v>
      </c>
      <c r="M1230">
        <v>32</v>
      </c>
      <c r="N1230" t="s">
        <v>4583</v>
      </c>
      <c r="O1230">
        <v>87.6</v>
      </c>
      <c r="P1230" t="s">
        <v>7631</v>
      </c>
    </row>
    <row r="1231" spans="1:16" x14ac:dyDescent="0.3">
      <c r="A1231" t="s">
        <v>5602</v>
      </c>
      <c r="B1231">
        <v>2021</v>
      </c>
      <c r="C1231" t="s">
        <v>191</v>
      </c>
      <c r="D1231" t="s">
        <v>5769</v>
      </c>
      <c r="E1231" t="s">
        <v>6239</v>
      </c>
      <c r="F1231" t="s">
        <v>161</v>
      </c>
      <c r="G1231">
        <v>79100</v>
      </c>
      <c r="H1231" t="s">
        <v>4180</v>
      </c>
      <c r="I1231">
        <v>14100000</v>
      </c>
      <c r="J1231" t="s">
        <v>6045</v>
      </c>
      <c r="K1231">
        <v>13600000</v>
      </c>
      <c r="L1231">
        <v>14600000</v>
      </c>
      <c r="M1231">
        <v>2</v>
      </c>
      <c r="N1231" t="s">
        <v>4439</v>
      </c>
      <c r="O1231">
        <v>67.2</v>
      </c>
      <c r="P1231" t="s">
        <v>7637</v>
      </c>
    </row>
    <row r="1232" spans="1:16" x14ac:dyDescent="0.3">
      <c r="A1232" t="s">
        <v>6288</v>
      </c>
      <c r="B1232">
        <v>2021</v>
      </c>
      <c r="C1232" t="s">
        <v>92</v>
      </c>
      <c r="D1232" t="s">
        <v>4910</v>
      </c>
      <c r="E1232" t="s">
        <v>7715</v>
      </c>
      <c r="F1232" t="s">
        <v>43</v>
      </c>
      <c r="G1232">
        <v>91845</v>
      </c>
      <c r="H1232" t="s">
        <v>4173</v>
      </c>
      <c r="I1232">
        <v>6470000</v>
      </c>
      <c r="J1232" t="s">
        <v>6045</v>
      </c>
      <c r="K1232">
        <v>6220000</v>
      </c>
      <c r="L1232">
        <v>6710000</v>
      </c>
      <c r="M1232">
        <v>43</v>
      </c>
      <c r="N1232" t="s">
        <v>4425</v>
      </c>
      <c r="O1232">
        <v>95</v>
      </c>
      <c r="P1232" t="s">
        <v>7716</v>
      </c>
    </row>
    <row r="1233" spans="1:16" x14ac:dyDescent="0.3">
      <c r="A1233" t="s">
        <v>6242</v>
      </c>
      <c r="B1233">
        <v>2021</v>
      </c>
      <c r="C1233" t="s">
        <v>4091</v>
      </c>
      <c r="D1233" t="s">
        <v>4923</v>
      </c>
      <c r="E1233" t="s">
        <v>6243</v>
      </c>
      <c r="F1233" t="s">
        <v>60</v>
      </c>
      <c r="G1233">
        <v>56000</v>
      </c>
      <c r="H1233" t="s">
        <v>4173</v>
      </c>
      <c r="I1233">
        <v>13100000</v>
      </c>
      <c r="J1233" t="s">
        <v>6045</v>
      </c>
      <c r="K1233">
        <v>12600000</v>
      </c>
      <c r="L1233">
        <v>13500000</v>
      </c>
      <c r="M1233">
        <v>7</v>
      </c>
      <c r="N1233" t="s">
        <v>4192</v>
      </c>
      <c r="O1233">
        <v>93.4</v>
      </c>
      <c r="P1233" t="s">
        <v>7647</v>
      </c>
    </row>
    <row r="1234" spans="1:16" x14ac:dyDescent="0.3">
      <c r="A1234" t="s">
        <v>5631</v>
      </c>
      <c r="B1234">
        <v>2022</v>
      </c>
      <c r="C1234" t="s">
        <v>24</v>
      </c>
      <c r="D1234" t="s">
        <v>4190</v>
      </c>
      <c r="E1234" t="s">
        <v>4191</v>
      </c>
      <c r="F1234" t="s">
        <v>60</v>
      </c>
      <c r="G1234">
        <v>51922</v>
      </c>
      <c r="H1234" t="s">
        <v>4173</v>
      </c>
      <c r="I1234">
        <v>12400000</v>
      </c>
      <c r="J1234" t="s">
        <v>6045</v>
      </c>
      <c r="K1234">
        <v>12000000</v>
      </c>
      <c r="L1234">
        <v>12900000</v>
      </c>
      <c r="M1234">
        <v>36</v>
      </c>
      <c r="N1234" t="s">
        <v>4192</v>
      </c>
      <c r="O1234">
        <v>50</v>
      </c>
      <c r="P1234" t="s">
        <v>7672</v>
      </c>
    </row>
    <row r="1235" spans="1:16" x14ac:dyDescent="0.3">
      <c r="A1235" t="s">
        <v>5622</v>
      </c>
      <c r="B1235">
        <v>2022</v>
      </c>
      <c r="C1235" t="s">
        <v>24</v>
      </c>
      <c r="D1235" t="s">
        <v>4190</v>
      </c>
      <c r="E1235" t="s">
        <v>4191</v>
      </c>
      <c r="F1235" t="s">
        <v>43</v>
      </c>
      <c r="G1235">
        <v>47624</v>
      </c>
      <c r="H1235" t="s">
        <v>4173</v>
      </c>
      <c r="I1235">
        <v>12600000</v>
      </c>
      <c r="J1235" t="s">
        <v>6045</v>
      </c>
      <c r="K1235">
        <v>12100000</v>
      </c>
      <c r="L1235">
        <v>13000000</v>
      </c>
      <c r="M1235">
        <v>36</v>
      </c>
      <c r="N1235" t="s">
        <v>4192</v>
      </c>
      <c r="O1235">
        <v>50.8</v>
      </c>
      <c r="P1235" t="s">
        <v>7661</v>
      </c>
    </row>
    <row r="1236" spans="1:16" x14ac:dyDescent="0.3">
      <c r="A1236" t="s">
        <v>6289</v>
      </c>
      <c r="B1236">
        <v>2022</v>
      </c>
      <c r="C1236" t="s">
        <v>137</v>
      </c>
      <c r="D1236" t="s">
        <v>4437</v>
      </c>
      <c r="E1236" t="s">
        <v>4651</v>
      </c>
      <c r="F1236" t="s">
        <v>43</v>
      </c>
      <c r="G1236">
        <v>15648</v>
      </c>
      <c r="H1236" t="s">
        <v>4173</v>
      </c>
      <c r="I1236">
        <v>10400000</v>
      </c>
      <c r="J1236" t="s">
        <v>6045</v>
      </c>
      <c r="K1236">
        <v>10100000</v>
      </c>
      <c r="L1236">
        <v>10800000</v>
      </c>
      <c r="M1236">
        <v>17</v>
      </c>
      <c r="N1236" t="s">
        <v>4219</v>
      </c>
      <c r="O1236">
        <v>95</v>
      </c>
      <c r="P1236" t="s">
        <v>7717</v>
      </c>
    </row>
    <row r="1237" spans="1:16" x14ac:dyDescent="0.3">
      <c r="A1237" t="s">
        <v>7142</v>
      </c>
      <c r="B1237">
        <v>2022</v>
      </c>
      <c r="C1237" t="s">
        <v>4184</v>
      </c>
      <c r="D1237" t="s">
        <v>4365</v>
      </c>
      <c r="E1237" t="s">
        <v>4708</v>
      </c>
      <c r="F1237" t="s">
        <v>161</v>
      </c>
      <c r="G1237">
        <v>63400</v>
      </c>
      <c r="H1237" t="s">
        <v>5852</v>
      </c>
      <c r="I1237">
        <v>7750000</v>
      </c>
      <c r="J1237" t="s">
        <v>6045</v>
      </c>
      <c r="K1237">
        <v>7470000</v>
      </c>
      <c r="L1237">
        <v>8000000</v>
      </c>
      <c r="M1237">
        <v>11</v>
      </c>
      <c r="N1237" t="s">
        <v>4245</v>
      </c>
      <c r="O1237">
        <v>73.2</v>
      </c>
      <c r="P1237" t="s">
        <v>7143</v>
      </c>
    </row>
    <row r="1238" spans="1:16" x14ac:dyDescent="0.3">
      <c r="A1238" t="s">
        <v>6271</v>
      </c>
      <c r="B1238">
        <v>2022</v>
      </c>
      <c r="C1238" t="s">
        <v>92</v>
      </c>
      <c r="D1238" t="s">
        <v>4753</v>
      </c>
      <c r="E1238" t="s">
        <v>5213</v>
      </c>
      <c r="F1238" t="s">
        <v>60</v>
      </c>
      <c r="G1238">
        <v>66209</v>
      </c>
      <c r="H1238" t="s">
        <v>4180</v>
      </c>
      <c r="I1238">
        <v>9500000</v>
      </c>
      <c r="J1238" t="s">
        <v>6045</v>
      </c>
      <c r="K1238">
        <v>9100000</v>
      </c>
      <c r="L1238">
        <v>9800000</v>
      </c>
      <c r="M1238">
        <v>8</v>
      </c>
      <c r="N1238" t="s">
        <v>4417</v>
      </c>
      <c r="O1238">
        <v>92.3</v>
      </c>
      <c r="P1238" t="s">
        <v>7684</v>
      </c>
    </row>
    <row r="1239" spans="1:16" x14ac:dyDescent="0.3">
      <c r="A1239" t="s">
        <v>5611</v>
      </c>
      <c r="B1239">
        <v>2022</v>
      </c>
      <c r="C1239" t="s">
        <v>199</v>
      </c>
      <c r="D1239" t="s">
        <v>4988</v>
      </c>
      <c r="E1239" t="s">
        <v>6245</v>
      </c>
      <c r="F1239" t="s">
        <v>143</v>
      </c>
      <c r="G1239">
        <v>61946</v>
      </c>
      <c r="H1239" t="s">
        <v>4173</v>
      </c>
      <c r="I1239">
        <v>14800000</v>
      </c>
      <c r="J1239" t="s">
        <v>6045</v>
      </c>
      <c r="K1239">
        <v>14300000</v>
      </c>
      <c r="L1239">
        <v>15400000</v>
      </c>
      <c r="M1239">
        <v>10</v>
      </c>
      <c r="N1239" t="s">
        <v>4700</v>
      </c>
      <c r="O1239">
        <v>66.400000000000006</v>
      </c>
      <c r="P1239" t="s">
        <v>7649</v>
      </c>
    </row>
    <row r="1240" spans="1:16" x14ac:dyDescent="0.3">
      <c r="A1240" t="s">
        <v>77</v>
      </c>
      <c r="B1240">
        <v>2022</v>
      </c>
      <c r="C1240" t="s">
        <v>62</v>
      </c>
      <c r="D1240" t="s">
        <v>4207</v>
      </c>
      <c r="E1240" t="s">
        <v>5661</v>
      </c>
      <c r="F1240" t="s">
        <v>43</v>
      </c>
      <c r="G1240">
        <v>38000</v>
      </c>
      <c r="H1240" t="s">
        <v>4180</v>
      </c>
      <c r="I1240">
        <v>20400000</v>
      </c>
      <c r="J1240" t="s">
        <v>6045</v>
      </c>
      <c r="K1240">
        <v>19600000</v>
      </c>
      <c r="L1240">
        <v>21100000</v>
      </c>
      <c r="M1240">
        <v>9</v>
      </c>
      <c r="N1240" t="s">
        <v>4272</v>
      </c>
      <c r="O1240">
        <v>68</v>
      </c>
      <c r="P1240" t="s">
        <v>7141</v>
      </c>
    </row>
    <row r="1241" spans="1:16" x14ac:dyDescent="0.3">
      <c r="A1241" t="s">
        <v>5500</v>
      </c>
      <c r="B1241">
        <v>2022</v>
      </c>
      <c r="C1241" t="s">
        <v>62</v>
      </c>
      <c r="D1241" t="s">
        <v>4446</v>
      </c>
      <c r="E1241" t="s">
        <v>6924</v>
      </c>
      <c r="F1241" t="s">
        <v>43</v>
      </c>
      <c r="G1241">
        <v>63000</v>
      </c>
      <c r="H1241" t="s">
        <v>4180</v>
      </c>
      <c r="I1241">
        <v>13100000</v>
      </c>
      <c r="J1241" t="s">
        <v>6045</v>
      </c>
      <c r="K1241">
        <v>12200000</v>
      </c>
      <c r="L1241">
        <v>14000000</v>
      </c>
      <c r="M1241">
        <v>25</v>
      </c>
      <c r="N1241" t="s">
        <v>4192</v>
      </c>
      <c r="O1241">
        <v>72</v>
      </c>
      <c r="P1241" t="s">
        <v>7723</v>
      </c>
    </row>
    <row r="1242" spans="1:16" x14ac:dyDescent="0.3">
      <c r="A1242" t="s">
        <v>5614</v>
      </c>
      <c r="B1242">
        <v>2022</v>
      </c>
      <c r="C1242" t="s">
        <v>36</v>
      </c>
      <c r="D1242" t="s">
        <v>4372</v>
      </c>
      <c r="E1242" t="s">
        <v>4373</v>
      </c>
      <c r="F1242" t="s">
        <v>94</v>
      </c>
      <c r="G1242">
        <v>29000</v>
      </c>
      <c r="H1242" t="s">
        <v>4180</v>
      </c>
      <c r="I1242">
        <v>12200000</v>
      </c>
      <c r="J1242" t="s">
        <v>6045</v>
      </c>
      <c r="K1242">
        <v>11800000</v>
      </c>
      <c r="L1242">
        <v>12600000</v>
      </c>
      <c r="M1242">
        <v>29</v>
      </c>
      <c r="N1242" t="s">
        <v>4245</v>
      </c>
      <c r="O1242">
        <v>67.8</v>
      </c>
      <c r="P1242" t="s">
        <v>7652</v>
      </c>
    </row>
    <row r="1243" spans="1:16" x14ac:dyDescent="0.3">
      <c r="A1243" t="s">
        <v>1665</v>
      </c>
      <c r="B1243">
        <v>2022</v>
      </c>
      <c r="C1243" t="s">
        <v>188</v>
      </c>
      <c r="D1243" t="s">
        <v>5101</v>
      </c>
      <c r="E1243" t="s">
        <v>6252</v>
      </c>
      <c r="F1243" t="s">
        <v>43</v>
      </c>
      <c r="G1243">
        <v>95000</v>
      </c>
      <c r="H1243" t="s">
        <v>4173</v>
      </c>
      <c r="I1243">
        <v>16300000</v>
      </c>
      <c r="J1243" t="s">
        <v>6045</v>
      </c>
      <c r="K1243">
        <v>15000000</v>
      </c>
      <c r="L1243">
        <v>17600000</v>
      </c>
      <c r="M1243" t="s">
        <v>4175</v>
      </c>
      <c r="N1243" t="s">
        <v>4333</v>
      </c>
      <c r="O1243">
        <v>69.7</v>
      </c>
      <c r="P1243" t="s">
        <v>7666</v>
      </c>
    </row>
    <row r="1244" spans="1:16" x14ac:dyDescent="0.3">
      <c r="A1244" t="s">
        <v>6276</v>
      </c>
      <c r="B1244">
        <v>2022</v>
      </c>
      <c r="C1244" t="s">
        <v>85</v>
      </c>
      <c r="D1244" t="s">
        <v>7692</v>
      </c>
      <c r="E1244" t="s">
        <v>7693</v>
      </c>
      <c r="F1244" t="s">
        <v>43</v>
      </c>
      <c r="G1244">
        <v>83718</v>
      </c>
      <c r="H1244" t="s">
        <v>4180</v>
      </c>
      <c r="I1244">
        <v>7350000</v>
      </c>
      <c r="J1244" t="s">
        <v>6045</v>
      </c>
      <c r="K1244">
        <v>7030000</v>
      </c>
      <c r="L1244">
        <v>7670000</v>
      </c>
      <c r="M1244">
        <v>11</v>
      </c>
      <c r="N1244" t="s">
        <v>4275</v>
      </c>
      <c r="O1244">
        <v>71.400000000000006</v>
      </c>
      <c r="P1244" t="s">
        <v>7694</v>
      </c>
    </row>
    <row r="1245" spans="1:16" x14ac:dyDescent="0.3">
      <c r="A1245" t="s">
        <v>4070</v>
      </c>
      <c r="B1245">
        <v>2023</v>
      </c>
      <c r="C1245" t="s">
        <v>24</v>
      </c>
      <c r="D1245" t="s">
        <v>4572</v>
      </c>
      <c r="E1245" t="s">
        <v>4573</v>
      </c>
      <c r="F1245" t="s">
        <v>94</v>
      </c>
      <c r="G1245">
        <v>114000</v>
      </c>
      <c r="H1245" t="s">
        <v>4180</v>
      </c>
      <c r="I1245">
        <v>33500000</v>
      </c>
      <c r="J1245" t="s">
        <v>6045</v>
      </c>
      <c r="K1245">
        <v>32200000</v>
      </c>
      <c r="L1245">
        <v>34900000</v>
      </c>
      <c r="M1245">
        <v>12</v>
      </c>
      <c r="N1245" t="s">
        <v>5644</v>
      </c>
      <c r="O1245">
        <v>68</v>
      </c>
      <c r="P1245" t="s">
        <v>7718</v>
      </c>
    </row>
    <row r="1246" spans="1:16" x14ac:dyDescent="0.3">
      <c r="A1246" t="s">
        <v>6272</v>
      </c>
      <c r="B1246">
        <v>2023</v>
      </c>
      <c r="C1246" t="s">
        <v>131</v>
      </c>
      <c r="D1246" t="s">
        <v>4994</v>
      </c>
      <c r="E1246" t="s">
        <v>7633</v>
      </c>
      <c r="F1246" t="s">
        <v>161</v>
      </c>
      <c r="G1246">
        <v>63400</v>
      </c>
      <c r="H1246" t="s">
        <v>4180</v>
      </c>
      <c r="I1246">
        <v>21700000</v>
      </c>
      <c r="J1246" t="s">
        <v>6045</v>
      </c>
      <c r="K1246">
        <v>20900000</v>
      </c>
      <c r="L1246">
        <v>22500000</v>
      </c>
      <c r="M1246">
        <v>3</v>
      </c>
      <c r="N1246" t="s">
        <v>4272</v>
      </c>
      <c r="O1246">
        <v>78.099999999999994</v>
      </c>
      <c r="P1246" t="s">
        <v>8487</v>
      </c>
    </row>
    <row r="1247" spans="1:16" x14ac:dyDescent="0.3">
      <c r="A1247" t="s">
        <v>6272</v>
      </c>
      <c r="B1247">
        <v>2023</v>
      </c>
      <c r="C1247" t="s">
        <v>131</v>
      </c>
      <c r="D1247" t="s">
        <v>4994</v>
      </c>
      <c r="E1247" t="s">
        <v>7633</v>
      </c>
      <c r="F1247" t="s">
        <v>161</v>
      </c>
      <c r="G1247">
        <v>63400</v>
      </c>
      <c r="H1247" t="s">
        <v>4180</v>
      </c>
      <c r="I1247">
        <v>21700000</v>
      </c>
      <c r="J1247" t="s">
        <v>6045</v>
      </c>
      <c r="K1247">
        <v>20900000</v>
      </c>
      <c r="L1247">
        <v>22500000</v>
      </c>
      <c r="M1247">
        <v>3</v>
      </c>
      <c r="N1247" t="s">
        <v>4272</v>
      </c>
      <c r="O1247">
        <v>78.099999999999994</v>
      </c>
      <c r="P1247" t="s">
        <v>8488</v>
      </c>
    </row>
    <row r="1248" spans="1:16" x14ac:dyDescent="0.3">
      <c r="A1248" t="s">
        <v>6272</v>
      </c>
      <c r="B1248">
        <v>2023</v>
      </c>
      <c r="C1248" t="s">
        <v>131</v>
      </c>
      <c r="D1248" t="s">
        <v>4994</v>
      </c>
      <c r="E1248" t="s">
        <v>7685</v>
      </c>
      <c r="F1248" t="s">
        <v>161</v>
      </c>
      <c r="G1248">
        <v>63400</v>
      </c>
      <c r="H1248" t="s">
        <v>4180</v>
      </c>
      <c r="I1248">
        <v>22000000</v>
      </c>
      <c r="J1248" t="s">
        <v>6045</v>
      </c>
      <c r="K1248">
        <v>21100000</v>
      </c>
      <c r="L1248">
        <v>22800000</v>
      </c>
      <c r="M1248">
        <v>4</v>
      </c>
      <c r="N1248" t="s">
        <v>4272</v>
      </c>
      <c r="O1248">
        <v>73.900000000000006</v>
      </c>
      <c r="P1248" t="s">
        <v>7686</v>
      </c>
    </row>
    <row r="1249" spans="1:16" x14ac:dyDescent="0.3">
      <c r="A1249" t="s">
        <v>5613</v>
      </c>
      <c r="B1249">
        <v>2023</v>
      </c>
      <c r="C1249" t="s">
        <v>36</v>
      </c>
      <c r="D1249" t="s">
        <v>4372</v>
      </c>
      <c r="E1249" t="s">
        <v>4373</v>
      </c>
      <c r="F1249" t="s">
        <v>43</v>
      </c>
      <c r="G1249">
        <v>43095</v>
      </c>
      <c r="H1249" t="s">
        <v>4180</v>
      </c>
      <c r="I1249">
        <v>12200000</v>
      </c>
      <c r="J1249" t="s">
        <v>6045</v>
      </c>
      <c r="K1249">
        <v>11800000</v>
      </c>
      <c r="L1249">
        <v>12700000</v>
      </c>
      <c r="M1249">
        <v>23</v>
      </c>
      <c r="N1249" t="s">
        <v>4275</v>
      </c>
      <c r="O1249">
        <v>66.599999999999994</v>
      </c>
      <c r="P1249" t="s">
        <v>7651</v>
      </c>
    </row>
    <row r="1250" spans="1:16" x14ac:dyDescent="0.3">
      <c r="A1250" t="s">
        <v>6280</v>
      </c>
      <c r="B1250">
        <v>2023</v>
      </c>
      <c r="C1250" t="s">
        <v>4496</v>
      </c>
      <c r="D1250" t="s">
        <v>7696</v>
      </c>
      <c r="E1250" t="s">
        <v>6156</v>
      </c>
      <c r="F1250" t="s">
        <v>43</v>
      </c>
      <c r="G1250">
        <v>37000</v>
      </c>
      <c r="H1250" t="s">
        <v>4180</v>
      </c>
      <c r="I1250">
        <v>29700000</v>
      </c>
      <c r="J1250" t="s">
        <v>6045</v>
      </c>
      <c r="K1250">
        <v>28700000</v>
      </c>
      <c r="L1250">
        <v>30800000</v>
      </c>
      <c r="M1250">
        <v>3</v>
      </c>
      <c r="N1250" t="s">
        <v>4342</v>
      </c>
      <c r="O1250">
        <v>72.7</v>
      </c>
      <c r="P1250" t="s">
        <v>7697</v>
      </c>
    </row>
    <row r="1251" spans="1:16" x14ac:dyDescent="0.3">
      <c r="A1251" t="s">
        <v>6265</v>
      </c>
      <c r="B1251">
        <v>2023</v>
      </c>
      <c r="C1251" t="s">
        <v>24</v>
      </c>
      <c r="D1251" t="s">
        <v>4572</v>
      </c>
      <c r="E1251" t="s">
        <v>8489</v>
      </c>
      <c r="F1251" t="s">
        <v>43</v>
      </c>
      <c r="G1251">
        <v>46000</v>
      </c>
      <c r="H1251" t="s">
        <v>5852</v>
      </c>
      <c r="I1251">
        <v>26000000</v>
      </c>
      <c r="J1251" t="s">
        <v>6045</v>
      </c>
      <c r="K1251">
        <v>25100000</v>
      </c>
      <c r="L1251">
        <v>26900000</v>
      </c>
      <c r="M1251">
        <v>7</v>
      </c>
      <c r="N1251" t="s">
        <v>4223</v>
      </c>
      <c r="O1251">
        <v>72.7</v>
      </c>
      <c r="P1251" t="s">
        <v>8490</v>
      </c>
    </row>
    <row r="1252" spans="1:16" x14ac:dyDescent="0.3">
      <c r="A1252" t="s">
        <v>6265</v>
      </c>
      <c r="B1252">
        <v>2023</v>
      </c>
      <c r="C1252" t="s">
        <v>24</v>
      </c>
      <c r="D1252" t="s">
        <v>4572</v>
      </c>
      <c r="E1252" t="s">
        <v>6266</v>
      </c>
      <c r="F1252" t="s">
        <v>43</v>
      </c>
      <c r="G1252">
        <v>46000</v>
      </c>
      <c r="H1252" t="s">
        <v>5852</v>
      </c>
      <c r="I1252">
        <v>25100000</v>
      </c>
      <c r="J1252" t="s">
        <v>6045</v>
      </c>
      <c r="K1252">
        <v>23700000</v>
      </c>
      <c r="L1252">
        <v>26400000</v>
      </c>
      <c r="M1252">
        <v>13</v>
      </c>
      <c r="N1252" t="s">
        <v>4347</v>
      </c>
      <c r="O1252">
        <v>70.599999999999994</v>
      </c>
      <c r="P1252" t="s">
        <v>8486</v>
      </c>
    </row>
    <row r="1253" spans="1:16" x14ac:dyDescent="0.3">
      <c r="A1253" t="s">
        <v>5609</v>
      </c>
      <c r="B1253">
        <v>2023</v>
      </c>
      <c r="C1253" t="s">
        <v>137</v>
      </c>
      <c r="D1253" t="s">
        <v>4202</v>
      </c>
      <c r="E1253" t="s">
        <v>4841</v>
      </c>
      <c r="F1253" t="s">
        <v>143</v>
      </c>
      <c r="G1253">
        <v>90970</v>
      </c>
      <c r="H1253" t="s">
        <v>4173</v>
      </c>
      <c r="I1253">
        <v>17700000</v>
      </c>
      <c r="J1253" t="s">
        <v>6045</v>
      </c>
      <c r="K1253">
        <v>17100000</v>
      </c>
      <c r="L1253">
        <v>18400000</v>
      </c>
      <c r="M1253">
        <v>19</v>
      </c>
      <c r="N1253" t="s">
        <v>4260</v>
      </c>
      <c r="O1253">
        <v>86.8</v>
      </c>
      <c r="P1253" t="s">
        <v>7646</v>
      </c>
    </row>
    <row r="1254" spans="1:16" x14ac:dyDescent="0.3">
      <c r="A1254" t="s">
        <v>5608</v>
      </c>
      <c r="B1254">
        <v>2023</v>
      </c>
      <c r="C1254" t="s">
        <v>137</v>
      </c>
      <c r="D1254" t="s">
        <v>4749</v>
      </c>
      <c r="E1254" t="s">
        <v>6241</v>
      </c>
      <c r="F1254" t="s">
        <v>143</v>
      </c>
      <c r="G1254">
        <v>21000</v>
      </c>
      <c r="H1254" t="s">
        <v>4173</v>
      </c>
      <c r="I1254">
        <v>16100000</v>
      </c>
      <c r="J1254" t="s">
        <v>6045</v>
      </c>
      <c r="K1254">
        <v>15600000</v>
      </c>
      <c r="L1254">
        <v>16700000</v>
      </c>
      <c r="M1254">
        <v>4</v>
      </c>
      <c r="N1254" t="s">
        <v>4192</v>
      </c>
      <c r="O1254">
        <v>76.3</v>
      </c>
      <c r="P1254" t="s">
        <v>7645</v>
      </c>
    </row>
    <row r="1255" spans="1:16" x14ac:dyDescent="0.3">
      <c r="A1255" t="s">
        <v>5592</v>
      </c>
      <c r="B1255">
        <v>2024</v>
      </c>
      <c r="C1255" t="s">
        <v>41</v>
      </c>
      <c r="D1255" t="s">
        <v>4876</v>
      </c>
      <c r="E1255" t="s">
        <v>4877</v>
      </c>
      <c r="F1255" t="s">
        <v>143</v>
      </c>
      <c r="G1255">
        <v>14300</v>
      </c>
      <c r="H1255" t="s">
        <v>4173</v>
      </c>
      <c r="I1255">
        <v>9900000</v>
      </c>
      <c r="J1255" t="s">
        <v>6045</v>
      </c>
      <c r="K1255">
        <v>9500000</v>
      </c>
      <c r="L1255">
        <v>10400000</v>
      </c>
      <c r="M1255" t="s">
        <v>4175</v>
      </c>
      <c r="N1255" t="s">
        <v>4280</v>
      </c>
      <c r="O1255">
        <v>82.6</v>
      </c>
      <c r="P1255" t="s">
        <v>7625</v>
      </c>
    </row>
    <row r="1256" spans="1:16" x14ac:dyDescent="0.3">
      <c r="A1256" t="s">
        <v>5626</v>
      </c>
      <c r="B1256">
        <v>2023</v>
      </c>
      <c r="C1256" t="s">
        <v>62</v>
      </c>
      <c r="D1256" t="s">
        <v>4292</v>
      </c>
      <c r="E1256" t="s">
        <v>4225</v>
      </c>
      <c r="F1256" t="s">
        <v>94</v>
      </c>
      <c r="G1256">
        <v>12000</v>
      </c>
      <c r="H1256" t="s">
        <v>4180</v>
      </c>
      <c r="I1256">
        <v>16800000</v>
      </c>
      <c r="J1256" t="s">
        <v>6045</v>
      </c>
      <c r="K1256">
        <v>16200000</v>
      </c>
      <c r="L1256">
        <v>17400000</v>
      </c>
      <c r="M1256">
        <v>14</v>
      </c>
      <c r="N1256" t="s">
        <v>4290</v>
      </c>
      <c r="O1256">
        <v>67.5</v>
      </c>
      <c r="P1256" t="s">
        <v>7665</v>
      </c>
    </row>
    <row r="1257" spans="1:16" x14ac:dyDescent="0.3">
      <c r="A1257" t="s">
        <v>6278</v>
      </c>
      <c r="B1257">
        <v>2023</v>
      </c>
      <c r="C1257" t="s">
        <v>36</v>
      </c>
      <c r="D1257" t="s">
        <v>4178</v>
      </c>
      <c r="E1257" t="s">
        <v>4179</v>
      </c>
      <c r="F1257" t="s">
        <v>143</v>
      </c>
      <c r="G1257">
        <v>67000</v>
      </c>
      <c r="H1257" t="s">
        <v>4180</v>
      </c>
      <c r="I1257">
        <v>13700000</v>
      </c>
      <c r="J1257" t="s">
        <v>6045</v>
      </c>
      <c r="K1257">
        <v>13000000</v>
      </c>
      <c r="L1257">
        <v>14500000</v>
      </c>
      <c r="M1257">
        <v>31</v>
      </c>
      <c r="N1257" t="s">
        <v>4204</v>
      </c>
      <c r="O1257">
        <v>68.5</v>
      </c>
      <c r="P1257" t="s">
        <v>7698</v>
      </c>
    </row>
    <row r="1258" spans="1:16" x14ac:dyDescent="0.3">
      <c r="A1258" t="s">
        <v>5605</v>
      </c>
      <c r="B1258">
        <v>2023</v>
      </c>
      <c r="C1258" t="s">
        <v>92</v>
      </c>
      <c r="D1258" t="s">
        <v>4753</v>
      </c>
      <c r="E1258" t="s">
        <v>4754</v>
      </c>
      <c r="F1258" t="s">
        <v>161</v>
      </c>
      <c r="G1258">
        <v>31800</v>
      </c>
      <c r="H1258" t="s">
        <v>4180</v>
      </c>
      <c r="I1258">
        <v>11200000</v>
      </c>
      <c r="J1258" t="s">
        <v>6045</v>
      </c>
      <c r="K1258">
        <v>10800000</v>
      </c>
      <c r="L1258">
        <v>11500000</v>
      </c>
      <c r="M1258">
        <v>29</v>
      </c>
      <c r="N1258" t="s">
        <v>4382</v>
      </c>
      <c r="O1258">
        <v>85.8</v>
      </c>
      <c r="P1258" t="s">
        <v>7642</v>
      </c>
    </row>
    <row r="1259" spans="1:16" x14ac:dyDescent="0.3">
      <c r="A1259" t="s">
        <v>5594</v>
      </c>
      <c r="B1259">
        <v>2023</v>
      </c>
      <c r="C1259" t="s">
        <v>131</v>
      </c>
      <c r="D1259" t="s">
        <v>4994</v>
      </c>
      <c r="E1259" t="s">
        <v>6235</v>
      </c>
      <c r="F1259" t="s">
        <v>143</v>
      </c>
      <c r="G1259">
        <v>44000</v>
      </c>
      <c r="H1259" t="s">
        <v>4180</v>
      </c>
      <c r="I1259">
        <v>24200000</v>
      </c>
      <c r="J1259" t="s">
        <v>6045</v>
      </c>
      <c r="K1259">
        <v>23300000</v>
      </c>
      <c r="L1259">
        <v>25100000</v>
      </c>
      <c r="M1259">
        <v>2</v>
      </c>
      <c r="N1259" t="s">
        <v>4280</v>
      </c>
      <c r="O1259">
        <v>82.9</v>
      </c>
      <c r="P1259" t="s">
        <v>7627</v>
      </c>
    </row>
    <row r="1260" spans="1:16" x14ac:dyDescent="0.3">
      <c r="A1260" t="s">
        <v>5303</v>
      </c>
      <c r="B1260">
        <v>2023</v>
      </c>
      <c r="C1260" t="s">
        <v>62</v>
      </c>
      <c r="D1260" t="s">
        <v>4232</v>
      </c>
      <c r="E1260" t="s">
        <v>5839</v>
      </c>
      <c r="F1260" t="s">
        <v>143</v>
      </c>
      <c r="G1260">
        <v>13200</v>
      </c>
      <c r="H1260" t="s">
        <v>4180</v>
      </c>
      <c r="I1260">
        <v>14300000</v>
      </c>
      <c r="J1260" t="s">
        <v>6045</v>
      </c>
      <c r="K1260">
        <v>13100000</v>
      </c>
      <c r="L1260">
        <v>15400000</v>
      </c>
      <c r="M1260">
        <v>2</v>
      </c>
      <c r="N1260" t="s">
        <v>4192</v>
      </c>
      <c r="O1260">
        <v>67.900000000000006</v>
      </c>
      <c r="P1260" t="s">
        <v>7709</v>
      </c>
    </row>
    <row r="1261" spans="1:16" x14ac:dyDescent="0.3">
      <c r="A1261" t="s">
        <v>5593</v>
      </c>
      <c r="B1261">
        <v>2023</v>
      </c>
      <c r="C1261" t="s">
        <v>188</v>
      </c>
      <c r="D1261" t="s">
        <v>5889</v>
      </c>
      <c r="E1261" t="s">
        <v>6234</v>
      </c>
      <c r="F1261" t="s">
        <v>161</v>
      </c>
      <c r="G1261">
        <v>43739</v>
      </c>
      <c r="H1261" t="s">
        <v>4180</v>
      </c>
      <c r="I1261">
        <v>19700000</v>
      </c>
      <c r="J1261" t="s">
        <v>6045</v>
      </c>
      <c r="K1261">
        <v>19000000</v>
      </c>
      <c r="L1261">
        <v>20400000</v>
      </c>
      <c r="M1261">
        <v>3</v>
      </c>
      <c r="N1261" t="s">
        <v>4388</v>
      </c>
      <c r="O1261">
        <v>70.400000000000006</v>
      </c>
      <c r="P1261" t="s">
        <v>7626</v>
      </c>
    </row>
    <row r="1262" spans="1:16" x14ac:dyDescent="0.3">
      <c r="A1262" t="s">
        <v>5612</v>
      </c>
      <c r="B1262">
        <v>2023</v>
      </c>
      <c r="C1262" t="s">
        <v>131</v>
      </c>
      <c r="D1262" t="s">
        <v>6246</v>
      </c>
      <c r="E1262" t="s">
        <v>6247</v>
      </c>
      <c r="F1262" t="s">
        <v>43</v>
      </c>
      <c r="G1262">
        <v>39350</v>
      </c>
      <c r="H1262" t="s">
        <v>4180</v>
      </c>
      <c r="I1262">
        <v>33300000</v>
      </c>
      <c r="J1262" t="s">
        <v>6045</v>
      </c>
      <c r="K1262">
        <v>32100000</v>
      </c>
      <c r="L1262">
        <v>34500000</v>
      </c>
      <c r="M1262">
        <v>8</v>
      </c>
      <c r="N1262" t="s">
        <v>4888</v>
      </c>
      <c r="O1262">
        <v>77.5</v>
      </c>
      <c r="P1262" t="s">
        <v>7650</v>
      </c>
    </row>
    <row r="1263" spans="1:16" x14ac:dyDescent="0.3">
      <c r="A1263" t="s">
        <v>5606</v>
      </c>
      <c r="B1263">
        <v>2024</v>
      </c>
      <c r="C1263" t="s">
        <v>182</v>
      </c>
      <c r="D1263" t="s">
        <v>5984</v>
      </c>
      <c r="E1263" t="s">
        <v>6240</v>
      </c>
      <c r="F1263" t="s">
        <v>94</v>
      </c>
      <c r="G1263">
        <v>33533</v>
      </c>
      <c r="H1263" t="s">
        <v>4173</v>
      </c>
      <c r="I1263">
        <v>25100000</v>
      </c>
      <c r="J1263" t="s">
        <v>6045</v>
      </c>
      <c r="K1263">
        <v>24000000</v>
      </c>
      <c r="L1263">
        <v>26100000</v>
      </c>
      <c r="M1263">
        <v>2</v>
      </c>
      <c r="N1263" t="s">
        <v>4181</v>
      </c>
      <c r="O1263">
        <v>78.5</v>
      </c>
      <c r="P1263" t="s">
        <v>7658</v>
      </c>
    </row>
    <row r="1264" spans="1:16" x14ac:dyDescent="0.3">
      <c r="A1264" t="s">
        <v>5606</v>
      </c>
      <c r="B1264">
        <v>2024</v>
      </c>
      <c r="C1264" t="s">
        <v>182</v>
      </c>
      <c r="D1264" t="s">
        <v>5984</v>
      </c>
      <c r="E1264" t="s">
        <v>6240</v>
      </c>
      <c r="F1264" t="s">
        <v>94</v>
      </c>
      <c r="G1264">
        <v>33533</v>
      </c>
      <c r="H1264" t="s">
        <v>4180</v>
      </c>
      <c r="I1264">
        <v>25100000</v>
      </c>
      <c r="J1264" t="s">
        <v>6045</v>
      </c>
      <c r="K1264">
        <v>24000000</v>
      </c>
      <c r="L1264">
        <v>26100000</v>
      </c>
      <c r="M1264">
        <v>2</v>
      </c>
      <c r="N1264" t="s">
        <v>4181</v>
      </c>
      <c r="O1264">
        <v>78.5</v>
      </c>
      <c r="P1264" t="s">
        <v>7643</v>
      </c>
    </row>
    <row r="1265" spans="1:16" x14ac:dyDescent="0.3">
      <c r="A1265" t="s">
        <v>6293</v>
      </c>
      <c r="B1265">
        <v>2023</v>
      </c>
      <c r="C1265" t="s">
        <v>62</v>
      </c>
      <c r="D1265" t="s">
        <v>4207</v>
      </c>
      <c r="E1265" t="s">
        <v>4387</v>
      </c>
      <c r="F1265" t="s">
        <v>43</v>
      </c>
      <c r="G1265">
        <v>63000</v>
      </c>
      <c r="H1265" t="s">
        <v>4180</v>
      </c>
      <c r="I1265">
        <v>17700000</v>
      </c>
      <c r="J1265" t="s">
        <v>6045</v>
      </c>
      <c r="K1265">
        <v>17100000</v>
      </c>
      <c r="L1265">
        <v>18400000</v>
      </c>
      <c r="M1265">
        <v>20</v>
      </c>
      <c r="N1265" t="s">
        <v>4290</v>
      </c>
      <c r="O1265">
        <v>69.7</v>
      </c>
      <c r="P1265" t="s">
        <v>7734</v>
      </c>
    </row>
    <row r="1266" spans="1:16" x14ac:dyDescent="0.3">
      <c r="A1266" t="s">
        <v>5604</v>
      </c>
      <c r="B1266">
        <v>2023</v>
      </c>
      <c r="C1266" t="s">
        <v>188</v>
      </c>
      <c r="D1266" t="s">
        <v>4678</v>
      </c>
      <c r="E1266" t="s">
        <v>5719</v>
      </c>
      <c r="F1266" t="s">
        <v>43</v>
      </c>
      <c r="G1266">
        <v>27664</v>
      </c>
      <c r="H1266" t="s">
        <v>4180</v>
      </c>
      <c r="I1266">
        <v>12000000</v>
      </c>
      <c r="J1266" t="s">
        <v>6045</v>
      </c>
      <c r="K1266">
        <v>11500000</v>
      </c>
      <c r="L1266">
        <v>12500000</v>
      </c>
      <c r="M1266">
        <v>2</v>
      </c>
      <c r="N1266" t="s">
        <v>4187</v>
      </c>
      <c r="O1266">
        <v>89</v>
      </c>
      <c r="P1266" t="s">
        <v>7641</v>
      </c>
    </row>
    <row r="1267" spans="1:16" x14ac:dyDescent="0.3">
      <c r="A1267" t="s">
        <v>4117</v>
      </c>
      <c r="B1267">
        <v>2023</v>
      </c>
      <c r="C1267" t="s">
        <v>50</v>
      </c>
      <c r="D1267">
        <v>580</v>
      </c>
      <c r="E1267" t="s">
        <v>4582</v>
      </c>
      <c r="F1267" t="s">
        <v>43</v>
      </c>
      <c r="G1267">
        <v>23000</v>
      </c>
      <c r="H1267" t="s">
        <v>4180</v>
      </c>
      <c r="I1267">
        <v>9000000</v>
      </c>
      <c r="J1267" t="s">
        <v>6045</v>
      </c>
      <c r="K1267">
        <v>8700000</v>
      </c>
      <c r="L1267">
        <v>9300000</v>
      </c>
      <c r="M1267">
        <v>12</v>
      </c>
      <c r="N1267" t="s">
        <v>4402</v>
      </c>
      <c r="O1267">
        <v>66.7</v>
      </c>
      <c r="P1267" t="s">
        <v>7135</v>
      </c>
    </row>
    <row r="1268" spans="1:16" x14ac:dyDescent="0.3">
      <c r="A1268" t="s">
        <v>6292</v>
      </c>
      <c r="B1268">
        <v>2023</v>
      </c>
      <c r="C1268" t="s">
        <v>5326</v>
      </c>
      <c r="D1268" t="s">
        <v>6035</v>
      </c>
      <c r="E1268" t="s">
        <v>6036</v>
      </c>
      <c r="F1268" t="s">
        <v>173</v>
      </c>
      <c r="G1268">
        <v>10100</v>
      </c>
      <c r="H1268" t="s">
        <v>4180</v>
      </c>
      <c r="I1268">
        <v>11900000</v>
      </c>
      <c r="J1268" t="s">
        <v>6045</v>
      </c>
      <c r="K1268">
        <v>11500000</v>
      </c>
      <c r="L1268">
        <v>12300000</v>
      </c>
      <c r="M1268">
        <v>5</v>
      </c>
      <c r="N1268" t="s">
        <v>4248</v>
      </c>
      <c r="O1268">
        <v>76.8</v>
      </c>
      <c r="P1268" t="s">
        <v>7725</v>
      </c>
    </row>
    <row r="1269" spans="1:16" x14ac:dyDescent="0.3">
      <c r="A1269" t="s">
        <v>5591</v>
      </c>
      <c r="B1269">
        <v>2024</v>
      </c>
      <c r="C1269" t="s">
        <v>85</v>
      </c>
      <c r="D1269" t="s">
        <v>6232</v>
      </c>
      <c r="E1269" t="s">
        <v>7623</v>
      </c>
      <c r="F1269" t="s">
        <v>4172</v>
      </c>
      <c r="G1269">
        <v>36000</v>
      </c>
      <c r="H1269" t="s">
        <v>4180</v>
      </c>
      <c r="I1269">
        <v>23100000</v>
      </c>
      <c r="J1269" t="s">
        <v>6045</v>
      </c>
      <c r="K1269">
        <v>22200000</v>
      </c>
      <c r="L1269">
        <v>23900000</v>
      </c>
      <c r="M1269">
        <v>5</v>
      </c>
      <c r="N1269" t="s">
        <v>4965</v>
      </c>
      <c r="O1269">
        <v>90.3</v>
      </c>
      <c r="P1269" t="s">
        <v>7624</v>
      </c>
    </row>
    <row r="1270" spans="1:16" x14ac:dyDescent="0.3">
      <c r="A1270" t="s">
        <v>5591</v>
      </c>
      <c r="B1270">
        <v>2024</v>
      </c>
      <c r="C1270" t="s">
        <v>85</v>
      </c>
      <c r="D1270" t="s">
        <v>6232</v>
      </c>
      <c r="E1270" t="s">
        <v>6233</v>
      </c>
      <c r="F1270" t="s">
        <v>4172</v>
      </c>
      <c r="G1270">
        <v>36000</v>
      </c>
      <c r="H1270" t="s">
        <v>4180</v>
      </c>
      <c r="I1270">
        <v>24800000</v>
      </c>
      <c r="J1270" t="s">
        <v>6045</v>
      </c>
      <c r="K1270">
        <v>23800000</v>
      </c>
      <c r="L1270">
        <v>25800000</v>
      </c>
      <c r="M1270" t="s">
        <v>4175</v>
      </c>
      <c r="N1270" t="s">
        <v>5662</v>
      </c>
      <c r="O1270">
        <v>80</v>
      </c>
      <c r="P1270" t="s">
        <v>7622</v>
      </c>
    </row>
    <row r="1271" spans="1:16" x14ac:dyDescent="0.3">
      <c r="A1271" t="s">
        <v>6274</v>
      </c>
      <c r="B1271">
        <v>2024</v>
      </c>
      <c r="C1271" t="s">
        <v>191</v>
      </c>
      <c r="D1271" t="s">
        <v>6223</v>
      </c>
      <c r="E1271" t="s">
        <v>7688</v>
      </c>
      <c r="F1271" t="s">
        <v>143</v>
      </c>
      <c r="G1271">
        <v>24000</v>
      </c>
      <c r="H1271" t="s">
        <v>4180</v>
      </c>
      <c r="I1271">
        <v>14400000</v>
      </c>
      <c r="J1271" t="s">
        <v>6045</v>
      </c>
      <c r="K1271">
        <v>13900000</v>
      </c>
      <c r="L1271">
        <v>14900000</v>
      </c>
      <c r="M1271">
        <v>2</v>
      </c>
      <c r="N1271" t="s">
        <v>4245</v>
      </c>
      <c r="O1271">
        <v>84.8</v>
      </c>
      <c r="P1271" t="s">
        <v>7689</v>
      </c>
    </row>
    <row r="1272" spans="1:16" x14ac:dyDescent="0.3">
      <c r="A1272" t="s">
        <v>5620</v>
      </c>
      <c r="B1272">
        <v>2024</v>
      </c>
      <c r="C1272" t="s">
        <v>92</v>
      </c>
      <c r="D1272" t="s">
        <v>4471</v>
      </c>
      <c r="E1272" t="s">
        <v>4472</v>
      </c>
      <c r="F1272" t="s">
        <v>43</v>
      </c>
      <c r="G1272">
        <v>63800</v>
      </c>
      <c r="H1272" t="s">
        <v>4180</v>
      </c>
      <c r="I1272">
        <v>48600000</v>
      </c>
      <c r="J1272" t="s">
        <v>6045</v>
      </c>
      <c r="K1272">
        <v>46800000</v>
      </c>
      <c r="L1272">
        <v>50000000</v>
      </c>
      <c r="M1272">
        <v>16</v>
      </c>
      <c r="N1272" t="s">
        <v>4661</v>
      </c>
      <c r="O1272">
        <v>72.900000000000006</v>
      </c>
      <c r="P1272" t="s">
        <v>7659</v>
      </c>
    </row>
    <row r="1273" spans="1:16" x14ac:dyDescent="0.3">
      <c r="A1273" t="s">
        <v>5627</v>
      </c>
      <c r="B1273">
        <v>2025</v>
      </c>
      <c r="C1273" t="s">
        <v>4184</v>
      </c>
      <c r="D1273" t="s">
        <v>4365</v>
      </c>
      <c r="E1273" t="s">
        <v>6182</v>
      </c>
      <c r="F1273" t="s">
        <v>4172</v>
      </c>
      <c r="G1273">
        <v>26500</v>
      </c>
      <c r="H1273" t="s">
        <v>4180</v>
      </c>
      <c r="I1273">
        <v>10000000</v>
      </c>
      <c r="J1273" t="s">
        <v>6045</v>
      </c>
      <c r="K1273">
        <v>9700000</v>
      </c>
      <c r="L1273">
        <v>10400000</v>
      </c>
      <c r="M1273">
        <v>2</v>
      </c>
      <c r="N1273" t="s">
        <v>4263</v>
      </c>
      <c r="O1273">
        <v>86.3</v>
      </c>
      <c r="P1273" t="s">
        <v>7667</v>
      </c>
    </row>
    <row r="1274" spans="1:16" x14ac:dyDescent="0.3">
      <c r="A1274" t="s">
        <v>469</v>
      </c>
      <c r="B1274">
        <v>2024</v>
      </c>
      <c r="C1274" t="s">
        <v>62</v>
      </c>
      <c r="D1274">
        <v>2008</v>
      </c>
      <c r="E1274" t="s">
        <v>7713</v>
      </c>
      <c r="F1274" t="s">
        <v>143</v>
      </c>
      <c r="G1274">
        <v>15500</v>
      </c>
      <c r="H1274" t="s">
        <v>4180</v>
      </c>
      <c r="I1274">
        <v>17300000</v>
      </c>
      <c r="J1274" t="s">
        <v>6045</v>
      </c>
      <c r="K1274">
        <v>16700000</v>
      </c>
      <c r="L1274">
        <v>17900000</v>
      </c>
      <c r="M1274">
        <v>23</v>
      </c>
      <c r="N1274" t="s">
        <v>4260</v>
      </c>
      <c r="O1274">
        <v>73</v>
      </c>
      <c r="P1274" t="s">
        <v>7714</v>
      </c>
    </row>
    <row r="1275" spans="1:16" x14ac:dyDescent="0.3">
      <c r="A1275" t="s">
        <v>6236</v>
      </c>
      <c r="B1275">
        <v>2024</v>
      </c>
      <c r="C1275" t="s">
        <v>62</v>
      </c>
      <c r="D1275" t="s">
        <v>4250</v>
      </c>
      <c r="E1275" t="s">
        <v>4279</v>
      </c>
      <c r="F1275" t="s">
        <v>143</v>
      </c>
      <c r="G1275">
        <v>29570</v>
      </c>
      <c r="H1275" t="s">
        <v>4173</v>
      </c>
      <c r="I1275">
        <v>21500000</v>
      </c>
      <c r="J1275" t="s">
        <v>6045</v>
      </c>
      <c r="K1275">
        <v>20500000</v>
      </c>
      <c r="L1275">
        <v>22500000</v>
      </c>
      <c r="M1275">
        <v>9</v>
      </c>
      <c r="N1275" t="s">
        <v>4181</v>
      </c>
      <c r="O1275">
        <v>67.2</v>
      </c>
      <c r="P1275" t="s">
        <v>7629</v>
      </c>
    </row>
    <row r="1276" spans="1:16" x14ac:dyDescent="0.3">
      <c r="A1276" t="s">
        <v>5544</v>
      </c>
      <c r="B1276">
        <v>2025</v>
      </c>
      <c r="C1276" t="s">
        <v>392</v>
      </c>
      <c r="D1276" t="s">
        <v>6195</v>
      </c>
      <c r="E1276" t="s">
        <v>6196</v>
      </c>
      <c r="F1276" t="s">
        <v>4172</v>
      </c>
      <c r="G1276">
        <v>18305</v>
      </c>
      <c r="H1276" t="s">
        <v>4180</v>
      </c>
      <c r="I1276">
        <v>39400000</v>
      </c>
      <c r="J1276" t="s">
        <v>6045</v>
      </c>
      <c r="K1276">
        <v>37000000</v>
      </c>
      <c r="L1276">
        <v>41900000</v>
      </c>
      <c r="M1276" t="s">
        <v>4175</v>
      </c>
      <c r="N1276" t="s">
        <v>4181</v>
      </c>
      <c r="O1276">
        <v>78.900000000000006</v>
      </c>
      <c r="P1276" t="s">
        <v>7639</v>
      </c>
    </row>
    <row r="1277" spans="1:16" x14ac:dyDescent="0.3">
      <c r="A1277" t="s">
        <v>5301</v>
      </c>
      <c r="B1277">
        <v>2024</v>
      </c>
      <c r="C1277" t="s">
        <v>4184</v>
      </c>
      <c r="D1277" t="s">
        <v>4442</v>
      </c>
      <c r="E1277" t="s">
        <v>7701</v>
      </c>
      <c r="F1277" t="s">
        <v>43</v>
      </c>
      <c r="G1277">
        <v>43000</v>
      </c>
      <c r="H1277" t="s">
        <v>4180</v>
      </c>
      <c r="I1277">
        <v>21700000</v>
      </c>
      <c r="J1277" t="s">
        <v>6045</v>
      </c>
      <c r="K1277">
        <v>20900000</v>
      </c>
      <c r="L1277">
        <v>22500000</v>
      </c>
      <c r="M1277">
        <v>5</v>
      </c>
      <c r="N1277" t="s">
        <v>4260</v>
      </c>
      <c r="O1277">
        <v>74.900000000000006</v>
      </c>
      <c r="P1277" t="s">
        <v>7702</v>
      </c>
    </row>
    <row r="1278" spans="1:16" x14ac:dyDescent="0.3">
      <c r="A1278" t="s">
        <v>417</v>
      </c>
      <c r="B1278">
        <v>2024</v>
      </c>
      <c r="C1278" t="s">
        <v>392</v>
      </c>
      <c r="D1278" t="s">
        <v>4243</v>
      </c>
      <c r="E1278" t="s">
        <v>4244</v>
      </c>
      <c r="F1278" t="s">
        <v>60</v>
      </c>
      <c r="G1278">
        <v>30000</v>
      </c>
      <c r="H1278" t="s">
        <v>4180</v>
      </c>
      <c r="I1278">
        <v>19100000</v>
      </c>
      <c r="J1278" t="s">
        <v>6045</v>
      </c>
      <c r="K1278">
        <v>18400000</v>
      </c>
      <c r="L1278">
        <v>19700000</v>
      </c>
      <c r="M1278">
        <v>7</v>
      </c>
      <c r="N1278" t="s">
        <v>4275</v>
      </c>
      <c r="O1278">
        <v>59.7</v>
      </c>
      <c r="P1278" t="s">
        <v>7675</v>
      </c>
    </row>
    <row r="1279" spans="1:16" x14ac:dyDescent="0.3">
      <c r="A1279" t="s">
        <v>6273</v>
      </c>
      <c r="B1279">
        <v>2024</v>
      </c>
      <c r="C1279" t="s">
        <v>24</v>
      </c>
      <c r="D1279" t="s">
        <v>4405</v>
      </c>
      <c r="E1279" t="s">
        <v>5642</v>
      </c>
      <c r="F1279" t="s">
        <v>143</v>
      </c>
      <c r="G1279">
        <v>33245</v>
      </c>
      <c r="H1279" t="s">
        <v>4180</v>
      </c>
      <c r="I1279">
        <v>24400000</v>
      </c>
      <c r="J1279" t="s">
        <v>6045</v>
      </c>
      <c r="K1279">
        <v>23500000</v>
      </c>
      <c r="L1279">
        <v>25300000</v>
      </c>
      <c r="M1279">
        <v>5</v>
      </c>
      <c r="N1279" t="s">
        <v>4200</v>
      </c>
      <c r="O1279">
        <v>71.900000000000006</v>
      </c>
      <c r="P1279" t="s">
        <v>7687</v>
      </c>
    </row>
    <row r="1280" spans="1:16" x14ac:dyDescent="0.3">
      <c r="A1280" t="s">
        <v>5938</v>
      </c>
      <c r="B1280">
        <v>2024</v>
      </c>
      <c r="C1280" t="s">
        <v>4184</v>
      </c>
      <c r="D1280" t="s">
        <v>5939</v>
      </c>
      <c r="E1280" t="s">
        <v>7707</v>
      </c>
      <c r="F1280" t="s">
        <v>143</v>
      </c>
      <c r="G1280">
        <v>87000</v>
      </c>
      <c r="H1280" t="s">
        <v>4173</v>
      </c>
      <c r="I1280">
        <v>15100000</v>
      </c>
      <c r="J1280" t="s">
        <v>6045</v>
      </c>
      <c r="K1280">
        <v>14500000</v>
      </c>
      <c r="L1280">
        <v>15600000</v>
      </c>
      <c r="M1280">
        <v>6</v>
      </c>
      <c r="N1280" t="s">
        <v>4342</v>
      </c>
      <c r="O1280">
        <v>91.6</v>
      </c>
      <c r="P1280" t="s">
        <v>7708</v>
      </c>
    </row>
    <row r="1281" spans="1:16" x14ac:dyDescent="0.3">
      <c r="A1281" t="s">
        <v>5596</v>
      </c>
      <c r="B1281">
        <v>2024</v>
      </c>
      <c r="C1281" t="s">
        <v>4641</v>
      </c>
      <c r="D1281" t="s">
        <v>6070</v>
      </c>
      <c r="E1281" t="s">
        <v>6237</v>
      </c>
      <c r="F1281" t="s">
        <v>43</v>
      </c>
      <c r="G1281">
        <v>40000</v>
      </c>
      <c r="H1281" t="s">
        <v>4173</v>
      </c>
      <c r="I1281">
        <v>8700000</v>
      </c>
      <c r="J1281" t="s">
        <v>6045</v>
      </c>
      <c r="K1281">
        <v>8300000</v>
      </c>
      <c r="L1281">
        <v>9000000</v>
      </c>
      <c r="M1281">
        <v>8</v>
      </c>
      <c r="N1281" t="s">
        <v>4552</v>
      </c>
      <c r="O1281">
        <v>82.2</v>
      </c>
      <c r="P1281" t="s">
        <v>7630</v>
      </c>
    </row>
    <row r="1282" spans="1:16" x14ac:dyDescent="0.3">
      <c r="A1282" t="s">
        <v>6277</v>
      </c>
      <c r="B1282">
        <v>2024</v>
      </c>
      <c r="C1282" t="s">
        <v>4031</v>
      </c>
      <c r="D1282" t="s">
        <v>5663</v>
      </c>
      <c r="E1282" t="s">
        <v>5664</v>
      </c>
      <c r="F1282" t="s">
        <v>173</v>
      </c>
      <c r="G1282">
        <v>33773</v>
      </c>
      <c r="H1282" t="s">
        <v>4180</v>
      </c>
      <c r="I1282">
        <v>18500000</v>
      </c>
      <c r="J1282" t="s">
        <v>6045</v>
      </c>
      <c r="K1282">
        <v>17900000</v>
      </c>
      <c r="L1282">
        <v>19200000</v>
      </c>
      <c r="M1282">
        <v>11</v>
      </c>
      <c r="N1282" t="s">
        <v>4187</v>
      </c>
      <c r="O1282">
        <v>74.099999999999994</v>
      </c>
      <c r="P1282" t="s">
        <v>7695</v>
      </c>
    </row>
    <row r="1283" spans="1:16" x14ac:dyDescent="0.3">
      <c r="A1283" t="s">
        <v>6269</v>
      </c>
      <c r="B1283">
        <v>2024</v>
      </c>
      <c r="C1283" t="s">
        <v>62</v>
      </c>
      <c r="D1283">
        <v>208</v>
      </c>
      <c r="E1283" t="s">
        <v>4254</v>
      </c>
      <c r="F1283" t="s">
        <v>43</v>
      </c>
      <c r="G1283">
        <v>30000</v>
      </c>
      <c r="H1283" t="s">
        <v>4180</v>
      </c>
      <c r="I1283">
        <v>13300000</v>
      </c>
      <c r="J1283" t="s">
        <v>6045</v>
      </c>
      <c r="K1283">
        <v>12800000</v>
      </c>
      <c r="L1283">
        <v>13700000</v>
      </c>
      <c r="M1283">
        <v>11</v>
      </c>
      <c r="N1283" t="s">
        <v>4187</v>
      </c>
      <c r="O1283">
        <v>73.7</v>
      </c>
      <c r="P1283" t="s">
        <v>7682</v>
      </c>
    </row>
    <row r="1284" spans="1:16" x14ac:dyDescent="0.3">
      <c r="A1284" t="s">
        <v>5615</v>
      </c>
      <c r="B1284">
        <v>2024</v>
      </c>
      <c r="C1284" t="s">
        <v>36</v>
      </c>
      <c r="D1284" t="s">
        <v>4372</v>
      </c>
      <c r="E1284" t="s">
        <v>4373</v>
      </c>
      <c r="F1284" t="s">
        <v>43</v>
      </c>
      <c r="G1284">
        <v>34000</v>
      </c>
      <c r="H1284" t="s">
        <v>4180</v>
      </c>
      <c r="I1284">
        <v>13000000</v>
      </c>
      <c r="J1284" t="s">
        <v>6045</v>
      </c>
      <c r="K1284">
        <v>12500000</v>
      </c>
      <c r="L1284">
        <v>13500000</v>
      </c>
      <c r="M1284">
        <v>25</v>
      </c>
      <c r="N1284" t="s">
        <v>4263</v>
      </c>
      <c r="O1284">
        <v>81.3</v>
      </c>
      <c r="P1284" t="s">
        <v>7653</v>
      </c>
    </row>
    <row r="1285" spans="1:16" x14ac:dyDescent="0.3">
      <c r="A1285" t="s">
        <v>6270</v>
      </c>
      <c r="B1285">
        <v>2024</v>
      </c>
      <c r="C1285" t="s">
        <v>36</v>
      </c>
      <c r="D1285" t="s">
        <v>4372</v>
      </c>
      <c r="E1285" t="s">
        <v>5099</v>
      </c>
      <c r="F1285" t="s">
        <v>60</v>
      </c>
      <c r="G1285">
        <v>48000</v>
      </c>
      <c r="H1285" t="s">
        <v>4180</v>
      </c>
      <c r="I1285">
        <v>12000000</v>
      </c>
      <c r="J1285" t="s">
        <v>6045</v>
      </c>
      <c r="K1285">
        <v>11600000</v>
      </c>
      <c r="L1285">
        <v>12500000</v>
      </c>
      <c r="M1285">
        <v>24</v>
      </c>
      <c r="N1285" t="s">
        <v>4219</v>
      </c>
      <c r="O1285">
        <v>85.8</v>
      </c>
      <c r="P1285" t="s">
        <v>7683</v>
      </c>
    </row>
    <row r="1286" spans="1:16" x14ac:dyDescent="0.3">
      <c r="A1286" t="s">
        <v>6267</v>
      </c>
      <c r="B1286">
        <v>2024</v>
      </c>
      <c r="C1286" t="s">
        <v>4184</v>
      </c>
      <c r="D1286" t="s">
        <v>4228</v>
      </c>
      <c r="E1286" t="s">
        <v>4229</v>
      </c>
      <c r="F1286" t="s">
        <v>43</v>
      </c>
      <c r="G1286">
        <v>14000</v>
      </c>
      <c r="H1286" t="s">
        <v>4180</v>
      </c>
      <c r="I1286">
        <v>15300000</v>
      </c>
      <c r="J1286" t="s">
        <v>6045</v>
      </c>
      <c r="K1286">
        <v>14600000</v>
      </c>
      <c r="L1286">
        <v>16000000</v>
      </c>
      <c r="M1286">
        <v>4</v>
      </c>
      <c r="N1286" t="s">
        <v>4257</v>
      </c>
      <c r="O1286">
        <v>85</v>
      </c>
      <c r="P1286" t="s">
        <v>7676</v>
      </c>
    </row>
    <row r="1287" spans="1:16" x14ac:dyDescent="0.3">
      <c r="A1287" t="s">
        <v>5471</v>
      </c>
      <c r="B1287">
        <v>2024</v>
      </c>
      <c r="C1287" t="s">
        <v>4641</v>
      </c>
      <c r="D1287" t="s">
        <v>4663</v>
      </c>
      <c r="E1287" t="s">
        <v>6131</v>
      </c>
      <c r="F1287" t="s">
        <v>143</v>
      </c>
      <c r="G1287">
        <v>12881</v>
      </c>
      <c r="H1287" t="s">
        <v>4180</v>
      </c>
      <c r="I1287">
        <v>7210000</v>
      </c>
      <c r="J1287" t="s">
        <v>6045</v>
      </c>
      <c r="K1287">
        <v>6770000</v>
      </c>
      <c r="L1287">
        <v>7640000</v>
      </c>
      <c r="M1287">
        <v>4</v>
      </c>
      <c r="N1287" t="s">
        <v>7677</v>
      </c>
      <c r="O1287">
        <v>91.4</v>
      </c>
      <c r="P1287" t="s">
        <v>7678</v>
      </c>
    </row>
    <row r="1288" spans="1:16" x14ac:dyDescent="0.3">
      <c r="A1288" t="s">
        <v>6291</v>
      </c>
      <c r="B1288">
        <v>2024</v>
      </c>
      <c r="C1288" t="s">
        <v>191</v>
      </c>
      <c r="D1288" t="s">
        <v>5697</v>
      </c>
      <c r="E1288" t="s">
        <v>7721</v>
      </c>
      <c r="F1288" t="s">
        <v>161</v>
      </c>
      <c r="G1288">
        <v>15000</v>
      </c>
      <c r="H1288" t="s">
        <v>4180</v>
      </c>
      <c r="I1288">
        <v>20500000</v>
      </c>
      <c r="J1288" t="s">
        <v>6045</v>
      </c>
      <c r="K1288">
        <v>19800000</v>
      </c>
      <c r="L1288">
        <v>21100000</v>
      </c>
      <c r="M1288">
        <v>3</v>
      </c>
      <c r="N1288" t="s">
        <v>4700</v>
      </c>
      <c r="O1288">
        <v>87.3</v>
      </c>
      <c r="P1288" t="s">
        <v>7722</v>
      </c>
    </row>
    <row r="1289" spans="1:16" x14ac:dyDescent="0.3">
      <c r="A1289" t="s">
        <v>5617</v>
      </c>
      <c r="B1289">
        <v>2024</v>
      </c>
      <c r="C1289" t="s">
        <v>92</v>
      </c>
      <c r="D1289" t="s">
        <v>4634</v>
      </c>
      <c r="E1289" t="s">
        <v>6248</v>
      </c>
      <c r="F1289" t="s">
        <v>94</v>
      </c>
      <c r="G1289">
        <v>14327</v>
      </c>
      <c r="H1289" t="s">
        <v>4180</v>
      </c>
      <c r="I1289">
        <v>17500000</v>
      </c>
      <c r="J1289" t="s">
        <v>6045</v>
      </c>
      <c r="K1289">
        <v>16900000</v>
      </c>
      <c r="L1289">
        <v>18200000</v>
      </c>
      <c r="M1289">
        <v>3</v>
      </c>
      <c r="N1289" t="s">
        <v>4248</v>
      </c>
      <c r="O1289">
        <v>81.400000000000006</v>
      </c>
      <c r="P1289" t="s">
        <v>7655</v>
      </c>
    </row>
    <row r="1290" spans="1:16" x14ac:dyDescent="0.3">
      <c r="A1290" t="s">
        <v>5587</v>
      </c>
      <c r="B1290">
        <v>2025</v>
      </c>
      <c r="C1290" t="s">
        <v>166</v>
      </c>
      <c r="D1290" t="s">
        <v>5776</v>
      </c>
      <c r="E1290" t="s">
        <v>6048</v>
      </c>
      <c r="F1290" t="s">
        <v>4172</v>
      </c>
      <c r="G1290">
        <v>10000</v>
      </c>
      <c r="H1290" t="s">
        <v>4180</v>
      </c>
      <c r="I1290">
        <v>13300000</v>
      </c>
      <c r="J1290" t="s">
        <v>6045</v>
      </c>
      <c r="K1290">
        <v>12800000</v>
      </c>
      <c r="L1290">
        <v>13800000</v>
      </c>
      <c r="M1290">
        <v>5</v>
      </c>
      <c r="N1290" t="s">
        <v>4245</v>
      </c>
      <c r="O1290">
        <v>83.2</v>
      </c>
      <c r="P1290" t="s">
        <v>7618</v>
      </c>
    </row>
    <row r="1291" spans="1:16" x14ac:dyDescent="0.3">
      <c r="A1291" t="s">
        <v>5587</v>
      </c>
      <c r="B1291">
        <v>2025</v>
      </c>
      <c r="C1291" t="s">
        <v>166</v>
      </c>
      <c r="D1291" t="s">
        <v>5776</v>
      </c>
      <c r="E1291" t="s">
        <v>6048</v>
      </c>
      <c r="F1291" t="s">
        <v>4172</v>
      </c>
      <c r="G1291">
        <v>10000</v>
      </c>
      <c r="H1291" t="s">
        <v>4180</v>
      </c>
      <c r="I1291">
        <v>13300000</v>
      </c>
      <c r="J1291" t="s">
        <v>6045</v>
      </c>
      <c r="K1291">
        <v>12800000</v>
      </c>
      <c r="L1291">
        <v>13800000</v>
      </c>
      <c r="M1291">
        <v>5</v>
      </c>
      <c r="N1291" t="s">
        <v>4245</v>
      </c>
      <c r="O1291">
        <v>83.2</v>
      </c>
      <c r="P1291" t="s">
        <v>7133</v>
      </c>
    </row>
    <row r="1292" spans="1:16" x14ac:dyDescent="0.3">
      <c r="A1292" t="s">
        <v>5587</v>
      </c>
      <c r="B1292">
        <v>2025</v>
      </c>
      <c r="C1292" t="s">
        <v>166</v>
      </c>
      <c r="D1292" t="s">
        <v>5776</v>
      </c>
      <c r="E1292" t="s">
        <v>6048</v>
      </c>
      <c r="F1292" t="s">
        <v>4172</v>
      </c>
      <c r="G1292">
        <v>10000</v>
      </c>
      <c r="H1292" t="s">
        <v>4180</v>
      </c>
      <c r="I1292">
        <v>13300000</v>
      </c>
      <c r="J1292" t="s">
        <v>6045</v>
      </c>
      <c r="K1292">
        <v>12800000</v>
      </c>
      <c r="L1292">
        <v>13800000</v>
      </c>
      <c r="M1292">
        <v>5</v>
      </c>
      <c r="N1292" t="s">
        <v>4245</v>
      </c>
      <c r="O1292">
        <v>83.2</v>
      </c>
      <c r="P1292" t="s">
        <v>7134</v>
      </c>
    </row>
    <row r="1293" spans="1:16" x14ac:dyDescent="0.3">
      <c r="A1293" t="s">
        <v>5616</v>
      </c>
      <c r="B1293">
        <v>2025</v>
      </c>
      <c r="C1293" t="s">
        <v>108</v>
      </c>
      <c r="D1293" t="s">
        <v>4879</v>
      </c>
      <c r="E1293" t="s">
        <v>4880</v>
      </c>
      <c r="F1293" t="s">
        <v>4172</v>
      </c>
      <c r="G1293">
        <v>6300</v>
      </c>
      <c r="H1293" t="s">
        <v>4180</v>
      </c>
      <c r="I1293">
        <v>12900000</v>
      </c>
      <c r="J1293" t="s">
        <v>6045</v>
      </c>
      <c r="K1293">
        <v>12100000</v>
      </c>
      <c r="L1293">
        <v>13800000</v>
      </c>
      <c r="M1293" t="s">
        <v>4175</v>
      </c>
      <c r="N1293" t="s">
        <v>4425</v>
      </c>
      <c r="O1293">
        <v>95</v>
      </c>
      <c r="P1293" t="s">
        <v>7654</v>
      </c>
    </row>
    <row r="1294" spans="1:16" x14ac:dyDescent="0.3">
      <c r="A1294" t="s">
        <v>5556</v>
      </c>
      <c r="B1294">
        <v>2025</v>
      </c>
      <c r="C1294" t="s">
        <v>62</v>
      </c>
      <c r="D1294" t="s">
        <v>5711</v>
      </c>
      <c r="E1294" t="s">
        <v>6014</v>
      </c>
      <c r="F1294" t="s">
        <v>4172</v>
      </c>
      <c r="G1294">
        <v>12093</v>
      </c>
      <c r="H1294" t="s">
        <v>4180</v>
      </c>
      <c r="I1294">
        <v>16400000</v>
      </c>
      <c r="J1294" t="s">
        <v>6045</v>
      </c>
      <c r="K1294">
        <v>15800000</v>
      </c>
      <c r="L1294">
        <v>17000000</v>
      </c>
      <c r="M1294">
        <v>8</v>
      </c>
      <c r="N1294" t="s">
        <v>4219</v>
      </c>
      <c r="O1294">
        <v>77</v>
      </c>
      <c r="P1294" t="s">
        <v>7640</v>
      </c>
    </row>
    <row r="1295" spans="1:16" x14ac:dyDescent="0.3">
      <c r="A1295" t="s">
        <v>5628</v>
      </c>
      <c r="B1295">
        <v>2025</v>
      </c>
      <c r="C1295" t="s">
        <v>50</v>
      </c>
      <c r="D1295">
        <v>560</v>
      </c>
      <c r="E1295" t="s">
        <v>4582</v>
      </c>
      <c r="F1295" t="s">
        <v>4172</v>
      </c>
      <c r="G1295">
        <v>16400</v>
      </c>
      <c r="H1295" t="s">
        <v>4180</v>
      </c>
      <c r="I1295">
        <v>10200000</v>
      </c>
      <c r="J1295" t="s">
        <v>6045</v>
      </c>
      <c r="K1295">
        <v>9400000</v>
      </c>
      <c r="L1295">
        <v>11100000</v>
      </c>
      <c r="M1295" t="s">
        <v>4175</v>
      </c>
      <c r="N1295" t="s">
        <v>4245</v>
      </c>
      <c r="O1295">
        <v>81.7</v>
      </c>
      <c r="P1295" t="s">
        <v>7668</v>
      </c>
    </row>
    <row r="1296" spans="1:16" x14ac:dyDescent="0.3">
      <c r="A1296" t="s">
        <v>5307</v>
      </c>
      <c r="B1296">
        <v>2025</v>
      </c>
      <c r="C1296" t="s">
        <v>163</v>
      </c>
      <c r="D1296">
        <v>7</v>
      </c>
      <c r="E1296" t="s">
        <v>4277</v>
      </c>
      <c r="F1296" t="s">
        <v>4172</v>
      </c>
      <c r="G1296">
        <v>7500</v>
      </c>
      <c r="H1296" t="s">
        <v>4180</v>
      </c>
      <c r="I1296">
        <v>18400000</v>
      </c>
      <c r="J1296" t="s">
        <v>6045</v>
      </c>
      <c r="K1296">
        <v>17700000</v>
      </c>
      <c r="L1296">
        <v>19000000</v>
      </c>
      <c r="M1296">
        <v>7</v>
      </c>
      <c r="N1296" t="s">
        <v>4257</v>
      </c>
      <c r="O1296">
        <v>93.6</v>
      </c>
      <c r="P1296" t="s">
        <v>7724</v>
      </c>
    </row>
    <row r="1297" spans="1:16" x14ac:dyDescent="0.3">
      <c r="A1297" t="s">
        <v>5607</v>
      </c>
      <c r="B1297">
        <v>2025</v>
      </c>
      <c r="C1297" t="s">
        <v>41</v>
      </c>
      <c r="D1297" t="s">
        <v>4722</v>
      </c>
      <c r="E1297" t="s">
        <v>4619</v>
      </c>
      <c r="F1297" t="s">
        <v>4172</v>
      </c>
      <c r="G1297">
        <v>21000</v>
      </c>
      <c r="H1297" t="s">
        <v>4173</v>
      </c>
      <c r="I1297">
        <v>9500000</v>
      </c>
      <c r="J1297" t="s">
        <v>6045</v>
      </c>
      <c r="K1297">
        <v>9000000</v>
      </c>
      <c r="L1297">
        <v>10100000</v>
      </c>
      <c r="M1297" t="s">
        <v>4175</v>
      </c>
      <c r="N1297" t="s">
        <v>4402</v>
      </c>
      <c r="O1297">
        <v>91.4</v>
      </c>
      <c r="P1297" t="s">
        <v>7644</v>
      </c>
    </row>
    <row r="1298" spans="1:16" x14ac:dyDescent="0.3">
      <c r="A1298" t="s">
        <v>6298</v>
      </c>
      <c r="B1298">
        <v>2025</v>
      </c>
      <c r="C1298" t="s">
        <v>154</v>
      </c>
      <c r="D1298" t="s">
        <v>4170</v>
      </c>
      <c r="E1298" t="s">
        <v>7144</v>
      </c>
      <c r="F1298" t="s">
        <v>4172</v>
      </c>
      <c r="G1298">
        <v>3500</v>
      </c>
      <c r="H1298" t="s">
        <v>4180</v>
      </c>
      <c r="I1298">
        <v>16400000</v>
      </c>
      <c r="J1298" t="s">
        <v>6045</v>
      </c>
      <c r="K1298">
        <v>15800000</v>
      </c>
      <c r="L1298">
        <v>16900000</v>
      </c>
      <c r="M1298" t="s">
        <v>4175</v>
      </c>
      <c r="N1298" t="s">
        <v>4417</v>
      </c>
      <c r="O1298">
        <v>75.099999999999994</v>
      </c>
      <c r="P1298" t="s">
        <v>7743</v>
      </c>
    </row>
    <row r="1299" spans="1:16" x14ac:dyDescent="0.3">
      <c r="A1299" t="s">
        <v>5630</v>
      </c>
      <c r="B1299">
        <v>2025</v>
      </c>
      <c r="C1299" t="s">
        <v>4184</v>
      </c>
      <c r="D1299" t="s">
        <v>4185</v>
      </c>
      <c r="E1299" t="s">
        <v>6255</v>
      </c>
      <c r="F1299" t="s">
        <v>4172</v>
      </c>
      <c r="G1299">
        <v>12000</v>
      </c>
      <c r="H1299" t="s">
        <v>4173</v>
      </c>
      <c r="I1299">
        <v>10200000</v>
      </c>
      <c r="J1299" t="s">
        <v>6045</v>
      </c>
      <c r="K1299">
        <v>9800000</v>
      </c>
      <c r="L1299">
        <v>10500000</v>
      </c>
      <c r="M1299">
        <v>7</v>
      </c>
      <c r="N1299" t="s">
        <v>4508</v>
      </c>
      <c r="O1299">
        <v>95</v>
      </c>
      <c r="P1299" t="s">
        <v>7670</v>
      </c>
    </row>
    <row r="1300" spans="1:16" x14ac:dyDescent="0.3">
      <c r="A1300" t="s">
        <v>5603</v>
      </c>
      <c r="B1300">
        <v>2026</v>
      </c>
      <c r="C1300" t="s">
        <v>163</v>
      </c>
      <c r="D1300">
        <v>7</v>
      </c>
      <c r="E1300" t="s">
        <v>7139</v>
      </c>
      <c r="F1300" t="s">
        <v>4172</v>
      </c>
      <c r="G1300">
        <v>6400</v>
      </c>
      <c r="H1300" t="s">
        <v>4180</v>
      </c>
      <c r="I1300">
        <v>17500000</v>
      </c>
      <c r="J1300" t="s">
        <v>6045</v>
      </c>
      <c r="K1300">
        <v>16900000</v>
      </c>
      <c r="L1300">
        <v>18100000</v>
      </c>
      <c r="M1300" t="s">
        <v>4175</v>
      </c>
      <c r="N1300" t="s">
        <v>4181</v>
      </c>
      <c r="O1300">
        <v>95</v>
      </c>
      <c r="P1300" t="s">
        <v>7638</v>
      </c>
    </row>
    <row r="1301" spans="1:16" x14ac:dyDescent="0.3">
      <c r="A1301" t="s">
        <v>5603</v>
      </c>
      <c r="B1301">
        <v>2026</v>
      </c>
      <c r="C1301" t="s">
        <v>163</v>
      </c>
      <c r="D1301">
        <v>7</v>
      </c>
      <c r="E1301" t="s">
        <v>7139</v>
      </c>
      <c r="F1301" t="s">
        <v>4172</v>
      </c>
      <c r="G1301">
        <v>6500</v>
      </c>
      <c r="H1301" t="s">
        <v>4180</v>
      </c>
      <c r="I1301">
        <v>17500000</v>
      </c>
      <c r="J1301" t="s">
        <v>6045</v>
      </c>
      <c r="K1301">
        <v>16900000</v>
      </c>
      <c r="L1301">
        <v>18100000</v>
      </c>
      <c r="M1301" t="s">
        <v>4175</v>
      </c>
      <c r="N1301" t="s">
        <v>4181</v>
      </c>
      <c r="O1301">
        <v>95</v>
      </c>
      <c r="P1301" t="s">
        <v>7140</v>
      </c>
    </row>
    <row r="1302" spans="1:16" x14ac:dyDescent="0.3">
      <c r="A1302" t="s">
        <v>5603</v>
      </c>
      <c r="B1302">
        <v>2026</v>
      </c>
      <c r="C1302" t="s">
        <v>163</v>
      </c>
      <c r="D1302" t="s">
        <v>6055</v>
      </c>
      <c r="E1302" t="s">
        <v>4262</v>
      </c>
      <c r="F1302" t="s">
        <v>4172</v>
      </c>
      <c r="G1302">
        <v>6500</v>
      </c>
      <c r="H1302" t="s">
        <v>4180</v>
      </c>
      <c r="I1302">
        <v>16500000</v>
      </c>
      <c r="J1302" t="s">
        <v>6045</v>
      </c>
      <c r="K1302">
        <v>15900000</v>
      </c>
      <c r="L1302">
        <v>17100000</v>
      </c>
      <c r="M1302" t="s">
        <v>4175</v>
      </c>
      <c r="N1302" t="s">
        <v>4272</v>
      </c>
      <c r="O1302">
        <v>84.7</v>
      </c>
      <c r="P1302" t="s">
        <v>7138</v>
      </c>
    </row>
    <row r="1303" spans="1:16" x14ac:dyDescent="0.3">
      <c r="A1303" t="s">
        <v>6049</v>
      </c>
      <c r="B1303">
        <v>2026</v>
      </c>
      <c r="C1303" t="s">
        <v>4184</v>
      </c>
      <c r="D1303" t="s">
        <v>4288</v>
      </c>
      <c r="E1303" t="s">
        <v>6050</v>
      </c>
      <c r="F1303" t="s">
        <v>4172</v>
      </c>
      <c r="G1303">
        <v>6300</v>
      </c>
      <c r="H1303" t="s">
        <v>4180</v>
      </c>
      <c r="I1303">
        <v>22600000</v>
      </c>
      <c r="J1303" t="s">
        <v>6045</v>
      </c>
      <c r="K1303">
        <v>21800000</v>
      </c>
      <c r="L1303">
        <v>23400000</v>
      </c>
      <c r="M1303" t="s">
        <v>4175</v>
      </c>
      <c r="N1303" t="s">
        <v>4888</v>
      </c>
      <c r="O1303">
        <v>94.2</v>
      </c>
      <c r="P1303" t="s">
        <v>7136</v>
      </c>
    </row>
    <row r="1304" spans="1:16" x14ac:dyDescent="0.3">
      <c r="A1304" t="s">
        <v>6286</v>
      </c>
      <c r="B1304">
        <v>2026</v>
      </c>
      <c r="C1304" t="s">
        <v>45</v>
      </c>
      <c r="D1304" t="s">
        <v>4886</v>
      </c>
      <c r="E1304" t="s">
        <v>4887</v>
      </c>
      <c r="F1304" t="s">
        <v>4172</v>
      </c>
      <c r="G1304">
        <v>6400</v>
      </c>
      <c r="H1304" t="s">
        <v>4180</v>
      </c>
      <c r="I1304">
        <v>22800000</v>
      </c>
      <c r="J1304" t="s">
        <v>6045</v>
      </c>
      <c r="K1304">
        <v>22000000</v>
      </c>
      <c r="L1304">
        <v>23500000</v>
      </c>
      <c r="M1304" t="s">
        <v>4175</v>
      </c>
      <c r="N1304" t="s">
        <v>5849</v>
      </c>
      <c r="O1304">
        <v>90.6</v>
      </c>
      <c r="P1304" t="s">
        <v>7711</v>
      </c>
    </row>
    <row r="1305" spans="1:16" x14ac:dyDescent="0.3">
      <c r="A1305" t="s">
        <v>5586</v>
      </c>
      <c r="B1305">
        <v>2026</v>
      </c>
      <c r="C1305" t="s">
        <v>5188</v>
      </c>
      <c r="D1305" t="s">
        <v>5738</v>
      </c>
      <c r="E1305" t="s">
        <v>6205</v>
      </c>
      <c r="F1305" t="s">
        <v>4172</v>
      </c>
      <c r="G1305">
        <v>5600</v>
      </c>
      <c r="H1305" t="s">
        <v>4180</v>
      </c>
      <c r="I1305">
        <v>8700000</v>
      </c>
      <c r="J1305" t="s">
        <v>6045</v>
      </c>
      <c r="K1305">
        <v>8300000</v>
      </c>
      <c r="L1305">
        <v>9100000</v>
      </c>
      <c r="M1305" t="s">
        <v>4175</v>
      </c>
      <c r="N1305" t="s">
        <v>4226</v>
      </c>
      <c r="O1305">
        <v>91.5</v>
      </c>
      <c r="P1305" t="s">
        <v>7617</v>
      </c>
    </row>
    <row r="1306" spans="1:16" x14ac:dyDescent="0.3">
      <c r="A1306" t="s">
        <v>5618</v>
      </c>
      <c r="B1306">
        <v>2026</v>
      </c>
      <c r="C1306" t="s">
        <v>36</v>
      </c>
      <c r="D1306" t="s">
        <v>6249</v>
      </c>
      <c r="E1306" t="s">
        <v>4401</v>
      </c>
      <c r="F1306" t="s">
        <v>4172</v>
      </c>
      <c r="G1306">
        <v>8989</v>
      </c>
      <c r="H1306" t="s">
        <v>4180</v>
      </c>
      <c r="I1306">
        <v>9100000</v>
      </c>
      <c r="J1306" t="s">
        <v>6045</v>
      </c>
      <c r="K1306">
        <v>8700000</v>
      </c>
      <c r="L1306">
        <v>9400000</v>
      </c>
      <c r="M1306" t="s">
        <v>4175</v>
      </c>
      <c r="N1306" t="s">
        <v>4325</v>
      </c>
      <c r="O1306">
        <v>68.5</v>
      </c>
      <c r="P1306" t="s">
        <v>7656</v>
      </c>
    </row>
    <row r="1307" spans="1:16" x14ac:dyDescent="0.3">
      <c r="A1307" t="s">
        <v>5410</v>
      </c>
      <c r="B1307">
        <v>2026</v>
      </c>
      <c r="C1307" t="s">
        <v>201</v>
      </c>
      <c r="D1307" t="s">
        <v>4669</v>
      </c>
      <c r="E1307" t="s">
        <v>4740</v>
      </c>
      <c r="F1307" t="s">
        <v>4172</v>
      </c>
      <c r="G1307">
        <v>3800</v>
      </c>
      <c r="H1307" t="s">
        <v>4180</v>
      </c>
      <c r="I1307">
        <v>14700000</v>
      </c>
      <c r="J1307" t="s">
        <v>6045</v>
      </c>
      <c r="K1307">
        <v>14200000</v>
      </c>
      <c r="L1307">
        <v>15300000</v>
      </c>
      <c r="M1307">
        <v>9</v>
      </c>
      <c r="N1307" t="s">
        <v>4388</v>
      </c>
      <c r="O1307">
        <v>86.5</v>
      </c>
      <c r="P1307" t="s">
        <v>8478</v>
      </c>
    </row>
    <row r="1308" spans="1:16" x14ac:dyDescent="0.3">
      <c r="A1308" t="s">
        <v>6279</v>
      </c>
      <c r="B1308">
        <v>2026</v>
      </c>
      <c r="C1308" t="s">
        <v>201</v>
      </c>
      <c r="D1308" t="s">
        <v>4669</v>
      </c>
      <c r="E1308" t="s">
        <v>7699</v>
      </c>
      <c r="F1308" t="s">
        <v>4172</v>
      </c>
      <c r="G1308">
        <v>6000</v>
      </c>
      <c r="H1308" t="s">
        <v>4180</v>
      </c>
      <c r="I1308">
        <v>11300000</v>
      </c>
      <c r="J1308" t="s">
        <v>6045</v>
      </c>
      <c r="K1308">
        <v>10900000</v>
      </c>
      <c r="L1308">
        <v>11700000</v>
      </c>
      <c r="M1308">
        <v>26</v>
      </c>
      <c r="N1308" t="s">
        <v>4248</v>
      </c>
      <c r="O1308">
        <v>90.5</v>
      </c>
      <c r="P1308" t="s">
        <v>7700</v>
      </c>
    </row>
    <row r="1309" spans="1:16" x14ac:dyDescent="0.3">
      <c r="A1309" t="s">
        <v>8479</v>
      </c>
      <c r="B1309">
        <v>2018</v>
      </c>
      <c r="C1309" t="s">
        <v>154</v>
      </c>
      <c r="D1309" t="s">
        <v>4395</v>
      </c>
      <c r="E1309" t="s">
        <v>8480</v>
      </c>
      <c r="F1309" t="s">
        <v>161</v>
      </c>
      <c r="G1309">
        <v>90000</v>
      </c>
      <c r="H1309" t="s">
        <v>5852</v>
      </c>
      <c r="I1309">
        <v>17500000</v>
      </c>
      <c r="J1309" t="s">
        <v>7145</v>
      </c>
      <c r="K1309">
        <v>16900000</v>
      </c>
      <c r="L1309">
        <v>18100000</v>
      </c>
      <c r="M1309">
        <v>8</v>
      </c>
      <c r="N1309" t="s">
        <v>4333</v>
      </c>
      <c r="O1309">
        <v>67.3</v>
      </c>
      <c r="P1309" t="s">
        <v>8481</v>
      </c>
    </row>
    <row r="1310" spans="1:16" x14ac:dyDescent="0.3">
      <c r="A1310" t="s">
        <v>6364</v>
      </c>
      <c r="B1310">
        <v>2018</v>
      </c>
      <c r="C1310" t="s">
        <v>24</v>
      </c>
      <c r="D1310" t="s">
        <v>7865</v>
      </c>
      <c r="E1310" t="s">
        <v>7866</v>
      </c>
      <c r="F1310" t="s">
        <v>43</v>
      </c>
      <c r="G1310">
        <v>80000</v>
      </c>
      <c r="H1310" t="s">
        <v>4173</v>
      </c>
      <c r="I1310">
        <v>7700000</v>
      </c>
      <c r="J1310" t="s">
        <v>7145</v>
      </c>
      <c r="K1310">
        <v>7420000</v>
      </c>
      <c r="L1310">
        <v>7990000</v>
      </c>
      <c r="M1310" t="s">
        <v>4175</v>
      </c>
      <c r="N1310" t="s">
        <v>4439</v>
      </c>
      <c r="O1310">
        <v>64.2</v>
      </c>
      <c r="P1310" t="s">
        <v>7867</v>
      </c>
    </row>
    <row r="1311" spans="1:16" x14ac:dyDescent="0.3">
      <c r="A1311" t="s">
        <v>6309</v>
      </c>
      <c r="B1311">
        <v>2018</v>
      </c>
      <c r="C1311" t="s">
        <v>36</v>
      </c>
      <c r="D1311" t="s">
        <v>4427</v>
      </c>
      <c r="E1311" t="s">
        <v>4507</v>
      </c>
      <c r="F1311" t="s">
        <v>43</v>
      </c>
      <c r="G1311">
        <v>94000</v>
      </c>
      <c r="H1311" t="s">
        <v>4180</v>
      </c>
      <c r="I1311">
        <v>5340000</v>
      </c>
      <c r="J1311" t="s">
        <v>7145</v>
      </c>
      <c r="K1311">
        <v>5010000</v>
      </c>
      <c r="L1311">
        <v>5660000</v>
      </c>
      <c r="M1311">
        <v>15</v>
      </c>
      <c r="N1311" t="s">
        <v>4583</v>
      </c>
      <c r="O1311">
        <v>76.400000000000006</v>
      </c>
      <c r="P1311" t="s">
        <v>7768</v>
      </c>
    </row>
    <row r="1312" spans="1:16" x14ac:dyDescent="0.3">
      <c r="A1312" t="s">
        <v>6334</v>
      </c>
      <c r="B1312">
        <v>2018</v>
      </c>
      <c r="C1312" t="s">
        <v>24</v>
      </c>
      <c r="D1312" t="s">
        <v>4393</v>
      </c>
      <c r="E1312" t="s">
        <v>5858</v>
      </c>
      <c r="F1312" t="s">
        <v>43</v>
      </c>
      <c r="G1312">
        <v>91702</v>
      </c>
      <c r="H1312" t="s">
        <v>4180</v>
      </c>
      <c r="I1312">
        <v>6980000</v>
      </c>
      <c r="J1312" t="s">
        <v>7145</v>
      </c>
      <c r="K1312">
        <v>6700000</v>
      </c>
      <c r="L1312">
        <v>7260000</v>
      </c>
      <c r="M1312">
        <v>16</v>
      </c>
      <c r="N1312" t="s">
        <v>4425</v>
      </c>
      <c r="O1312">
        <v>67.2</v>
      </c>
      <c r="P1312" t="s">
        <v>7815</v>
      </c>
    </row>
    <row r="1313" spans="1:16" x14ac:dyDescent="0.3">
      <c r="A1313" t="s">
        <v>6359</v>
      </c>
      <c r="B1313">
        <v>2018</v>
      </c>
      <c r="C1313" t="s">
        <v>24</v>
      </c>
      <c r="D1313" t="s">
        <v>5247</v>
      </c>
      <c r="E1313" t="s">
        <v>5248</v>
      </c>
      <c r="F1313" t="s">
        <v>43</v>
      </c>
      <c r="G1313">
        <v>98000</v>
      </c>
      <c r="H1313" t="s">
        <v>4180</v>
      </c>
      <c r="I1313">
        <v>12400000</v>
      </c>
      <c r="J1313" t="s">
        <v>7145</v>
      </c>
      <c r="K1313">
        <v>11800000</v>
      </c>
      <c r="L1313">
        <v>13000000</v>
      </c>
      <c r="M1313">
        <v>14</v>
      </c>
      <c r="N1313" t="s">
        <v>4388</v>
      </c>
      <c r="O1313">
        <v>62.6</v>
      </c>
      <c r="P1313" t="s">
        <v>7856</v>
      </c>
    </row>
    <row r="1314" spans="1:16" x14ac:dyDescent="0.3">
      <c r="A1314" t="s">
        <v>6322</v>
      </c>
      <c r="B1314">
        <v>2018</v>
      </c>
      <c r="C1314" t="s">
        <v>4097</v>
      </c>
      <c r="D1314" t="s">
        <v>5759</v>
      </c>
      <c r="E1314" t="s">
        <v>7787</v>
      </c>
      <c r="F1314" t="s">
        <v>43</v>
      </c>
      <c r="G1314">
        <v>72000</v>
      </c>
      <c r="H1314" t="s">
        <v>4180</v>
      </c>
      <c r="I1314">
        <v>8300000</v>
      </c>
      <c r="J1314" t="s">
        <v>7145</v>
      </c>
      <c r="K1314">
        <v>7890000</v>
      </c>
      <c r="L1314">
        <v>8600000</v>
      </c>
      <c r="M1314">
        <v>2</v>
      </c>
      <c r="N1314" t="s">
        <v>4213</v>
      </c>
      <c r="O1314">
        <v>93.4</v>
      </c>
      <c r="P1314" t="s">
        <v>7788</v>
      </c>
    </row>
    <row r="1315" spans="1:16" x14ac:dyDescent="0.3">
      <c r="A1315" t="s">
        <v>7762</v>
      </c>
      <c r="B1315">
        <v>2019</v>
      </c>
      <c r="C1315" t="s">
        <v>4184</v>
      </c>
      <c r="D1315" t="s">
        <v>5169</v>
      </c>
      <c r="E1315" t="s">
        <v>7763</v>
      </c>
      <c r="F1315" t="s">
        <v>143</v>
      </c>
      <c r="G1315">
        <v>88000</v>
      </c>
      <c r="H1315" t="s">
        <v>4180</v>
      </c>
      <c r="I1315">
        <v>8500000</v>
      </c>
      <c r="J1315" t="s">
        <v>7145</v>
      </c>
      <c r="K1315">
        <v>8200000</v>
      </c>
      <c r="L1315">
        <v>8800000</v>
      </c>
      <c r="M1315">
        <v>24</v>
      </c>
      <c r="N1315" t="s">
        <v>4382</v>
      </c>
      <c r="O1315">
        <v>95</v>
      </c>
      <c r="P1315" t="s">
        <v>7764</v>
      </c>
    </row>
    <row r="1316" spans="1:16" x14ac:dyDescent="0.3">
      <c r="A1316" t="s">
        <v>6330</v>
      </c>
      <c r="B1316">
        <v>2018</v>
      </c>
      <c r="C1316" t="s">
        <v>4091</v>
      </c>
      <c r="D1316" t="s">
        <v>5119</v>
      </c>
      <c r="E1316" t="s">
        <v>5120</v>
      </c>
      <c r="F1316" t="s">
        <v>43</v>
      </c>
      <c r="G1316">
        <v>88873</v>
      </c>
      <c r="H1316" t="s">
        <v>4180</v>
      </c>
      <c r="I1316">
        <v>6230000</v>
      </c>
      <c r="J1316" t="s">
        <v>7145</v>
      </c>
      <c r="K1316">
        <v>5810000</v>
      </c>
      <c r="L1316">
        <v>6650000</v>
      </c>
      <c r="M1316" t="s">
        <v>4175</v>
      </c>
      <c r="N1316" t="s">
        <v>4245</v>
      </c>
      <c r="O1316">
        <v>90.4</v>
      </c>
      <c r="P1316" t="s">
        <v>7807</v>
      </c>
    </row>
    <row r="1317" spans="1:16" x14ac:dyDescent="0.3">
      <c r="A1317" t="s">
        <v>6333</v>
      </c>
      <c r="B1317">
        <v>2019</v>
      </c>
      <c r="C1317" t="s">
        <v>250</v>
      </c>
      <c r="D1317" t="s">
        <v>6000</v>
      </c>
      <c r="E1317" t="s">
        <v>7811</v>
      </c>
      <c r="F1317" t="s">
        <v>43</v>
      </c>
      <c r="G1317">
        <v>110000</v>
      </c>
      <c r="H1317" t="s">
        <v>4180</v>
      </c>
      <c r="I1317">
        <v>16800000</v>
      </c>
      <c r="J1317" t="s">
        <v>7145</v>
      </c>
      <c r="K1317">
        <v>16100000</v>
      </c>
      <c r="L1317">
        <v>17400000</v>
      </c>
      <c r="M1317">
        <v>13</v>
      </c>
      <c r="N1317" t="s">
        <v>4200</v>
      </c>
      <c r="O1317">
        <v>84.5</v>
      </c>
      <c r="P1317" t="s">
        <v>7812</v>
      </c>
    </row>
    <row r="1318" spans="1:16" x14ac:dyDescent="0.3">
      <c r="A1318" t="s">
        <v>6302</v>
      </c>
      <c r="B1318">
        <v>2019</v>
      </c>
      <c r="C1318" t="s">
        <v>4097</v>
      </c>
      <c r="D1318" t="s">
        <v>7750</v>
      </c>
      <c r="E1318" t="s">
        <v>7751</v>
      </c>
      <c r="F1318" t="s">
        <v>143</v>
      </c>
      <c r="G1318">
        <v>20846</v>
      </c>
      <c r="H1318" t="s">
        <v>4173</v>
      </c>
      <c r="I1318">
        <v>8900000</v>
      </c>
      <c r="J1318" t="s">
        <v>7145</v>
      </c>
      <c r="K1318">
        <v>8600000</v>
      </c>
      <c r="L1318">
        <v>9200000</v>
      </c>
      <c r="M1318" t="s">
        <v>4175</v>
      </c>
      <c r="N1318" t="s">
        <v>4583</v>
      </c>
      <c r="O1318">
        <v>77.5</v>
      </c>
      <c r="P1318" t="s">
        <v>7752</v>
      </c>
    </row>
    <row r="1319" spans="1:16" x14ac:dyDescent="0.3">
      <c r="A1319" t="s">
        <v>6305</v>
      </c>
      <c r="B1319">
        <v>2019</v>
      </c>
      <c r="C1319" t="s">
        <v>4031</v>
      </c>
      <c r="D1319" t="s">
        <v>7760</v>
      </c>
      <c r="E1319" t="s">
        <v>5808</v>
      </c>
      <c r="F1319" t="s">
        <v>173</v>
      </c>
      <c r="G1319">
        <v>88000</v>
      </c>
      <c r="H1319" t="s">
        <v>4180</v>
      </c>
      <c r="I1319">
        <v>8500000</v>
      </c>
      <c r="J1319" t="s">
        <v>7145</v>
      </c>
      <c r="K1319">
        <v>8200000</v>
      </c>
      <c r="L1319">
        <v>8800000</v>
      </c>
      <c r="M1319" t="s">
        <v>4175</v>
      </c>
      <c r="N1319" t="s">
        <v>4382</v>
      </c>
      <c r="O1319">
        <v>86.8</v>
      </c>
      <c r="P1319" t="s">
        <v>7761</v>
      </c>
    </row>
    <row r="1320" spans="1:16" x14ac:dyDescent="0.3">
      <c r="A1320" t="s">
        <v>6353</v>
      </c>
      <c r="B1320">
        <v>2019</v>
      </c>
      <c r="C1320" t="s">
        <v>85</v>
      </c>
      <c r="D1320" t="s">
        <v>4542</v>
      </c>
      <c r="E1320" t="s">
        <v>4543</v>
      </c>
      <c r="F1320" t="s">
        <v>43</v>
      </c>
      <c r="G1320">
        <v>86265</v>
      </c>
      <c r="H1320" t="s">
        <v>4180</v>
      </c>
      <c r="I1320">
        <v>7840000</v>
      </c>
      <c r="J1320" t="s">
        <v>7145</v>
      </c>
      <c r="K1320">
        <v>7310000</v>
      </c>
      <c r="L1320">
        <v>8400000</v>
      </c>
      <c r="M1320">
        <v>2</v>
      </c>
      <c r="N1320" t="s">
        <v>4213</v>
      </c>
      <c r="O1320">
        <v>84.4</v>
      </c>
      <c r="P1320" t="s">
        <v>7843</v>
      </c>
    </row>
    <row r="1321" spans="1:16" x14ac:dyDescent="0.3">
      <c r="A1321" t="s">
        <v>6304</v>
      </c>
      <c r="B1321">
        <v>2019</v>
      </c>
      <c r="C1321" t="s">
        <v>188</v>
      </c>
      <c r="D1321" t="s">
        <v>7756</v>
      </c>
      <c r="E1321" t="s">
        <v>7757</v>
      </c>
      <c r="F1321" t="s">
        <v>143</v>
      </c>
      <c r="G1321">
        <v>86000</v>
      </c>
      <c r="H1321" t="s">
        <v>4180</v>
      </c>
      <c r="I1321">
        <v>12500000</v>
      </c>
      <c r="J1321" t="s">
        <v>7145</v>
      </c>
      <c r="K1321">
        <v>11900000</v>
      </c>
      <c r="L1321">
        <v>13100000</v>
      </c>
      <c r="M1321">
        <v>5</v>
      </c>
      <c r="N1321" t="s">
        <v>4248</v>
      </c>
      <c r="O1321">
        <v>92.7</v>
      </c>
      <c r="P1321" t="s">
        <v>7758</v>
      </c>
    </row>
    <row r="1322" spans="1:16" x14ac:dyDescent="0.3">
      <c r="A1322" t="s">
        <v>6327</v>
      </c>
      <c r="B1322">
        <v>2020</v>
      </c>
      <c r="C1322" t="s">
        <v>4641</v>
      </c>
      <c r="D1322" t="s">
        <v>7801</v>
      </c>
      <c r="E1322" t="s">
        <v>7802</v>
      </c>
      <c r="F1322" t="s">
        <v>161</v>
      </c>
      <c r="G1322">
        <v>91125</v>
      </c>
      <c r="H1322" t="s">
        <v>4173</v>
      </c>
      <c r="I1322">
        <v>12400000</v>
      </c>
      <c r="J1322" t="s">
        <v>7145</v>
      </c>
      <c r="K1322">
        <v>11900000</v>
      </c>
      <c r="L1322">
        <v>12800000</v>
      </c>
      <c r="M1322">
        <v>5</v>
      </c>
      <c r="N1322" t="s">
        <v>4257</v>
      </c>
      <c r="O1322">
        <v>95</v>
      </c>
      <c r="P1322" t="s">
        <v>7803</v>
      </c>
    </row>
    <row r="1323" spans="1:16" x14ac:dyDescent="0.3">
      <c r="A1323" t="s">
        <v>7853</v>
      </c>
      <c r="B1323">
        <v>2020</v>
      </c>
      <c r="C1323" t="s">
        <v>154</v>
      </c>
      <c r="D1323" t="s">
        <v>4395</v>
      </c>
      <c r="E1323" t="s">
        <v>7854</v>
      </c>
      <c r="F1323" t="s">
        <v>60</v>
      </c>
      <c r="G1323">
        <v>63000</v>
      </c>
      <c r="H1323" t="s">
        <v>4180</v>
      </c>
      <c r="I1323">
        <v>20200000</v>
      </c>
      <c r="J1323" t="s">
        <v>7145</v>
      </c>
      <c r="K1323">
        <v>19500000</v>
      </c>
      <c r="L1323">
        <v>20800000</v>
      </c>
      <c r="M1323">
        <v>5</v>
      </c>
      <c r="N1323" t="s">
        <v>4252</v>
      </c>
      <c r="O1323">
        <v>74.8</v>
      </c>
      <c r="P1323" t="s">
        <v>7855</v>
      </c>
    </row>
    <row r="1324" spans="1:16" x14ac:dyDescent="0.3">
      <c r="A1324" t="s">
        <v>4172</v>
      </c>
      <c r="B1324">
        <v>2021</v>
      </c>
      <c r="C1324" t="s">
        <v>188</v>
      </c>
      <c r="D1324" t="s">
        <v>4594</v>
      </c>
      <c r="E1324" t="s">
        <v>7765</v>
      </c>
      <c r="F1324" t="s">
        <v>4172</v>
      </c>
      <c r="G1324">
        <v>102246</v>
      </c>
      <c r="H1324" t="s">
        <v>4173</v>
      </c>
      <c r="I1324">
        <v>7130000</v>
      </c>
      <c r="J1324" t="s">
        <v>7145</v>
      </c>
      <c r="K1324">
        <v>6860000</v>
      </c>
      <c r="L1324">
        <v>7400000</v>
      </c>
      <c r="M1324">
        <v>11</v>
      </c>
      <c r="N1324" t="s">
        <v>4552</v>
      </c>
      <c r="O1324">
        <v>95</v>
      </c>
      <c r="P1324" t="s">
        <v>7766</v>
      </c>
    </row>
    <row r="1325" spans="1:16" x14ac:dyDescent="0.3">
      <c r="A1325" t="s">
        <v>4172</v>
      </c>
      <c r="B1325">
        <v>2022</v>
      </c>
      <c r="C1325" t="s">
        <v>24</v>
      </c>
      <c r="D1325" t="s">
        <v>4369</v>
      </c>
      <c r="E1325" t="s">
        <v>5717</v>
      </c>
      <c r="F1325" t="s">
        <v>4172</v>
      </c>
      <c r="G1325">
        <v>60700</v>
      </c>
      <c r="H1325" t="s">
        <v>4180</v>
      </c>
      <c r="I1325">
        <v>36900000</v>
      </c>
      <c r="J1325" t="s">
        <v>7145</v>
      </c>
      <c r="K1325">
        <v>35600000</v>
      </c>
      <c r="L1325">
        <v>38200000</v>
      </c>
      <c r="M1325">
        <v>38</v>
      </c>
      <c r="N1325" t="s">
        <v>5644</v>
      </c>
      <c r="O1325">
        <v>73.7</v>
      </c>
      <c r="P1325" t="s">
        <v>7806</v>
      </c>
    </row>
    <row r="1326" spans="1:16" x14ac:dyDescent="0.3">
      <c r="A1326" t="s">
        <v>4172</v>
      </c>
      <c r="B1326">
        <v>2026</v>
      </c>
      <c r="C1326" t="s">
        <v>199</v>
      </c>
      <c r="D1326" t="s">
        <v>7753</v>
      </c>
      <c r="E1326" t="s">
        <v>7754</v>
      </c>
      <c r="F1326" t="s">
        <v>4172</v>
      </c>
      <c r="G1326">
        <v>200</v>
      </c>
      <c r="H1326" t="s">
        <v>4180</v>
      </c>
      <c r="I1326">
        <v>12900000</v>
      </c>
      <c r="J1326" t="s">
        <v>7145</v>
      </c>
      <c r="K1326">
        <v>12500000</v>
      </c>
      <c r="L1326">
        <v>13400000</v>
      </c>
      <c r="M1326">
        <v>2</v>
      </c>
      <c r="N1326" t="s">
        <v>4402</v>
      </c>
      <c r="O1326">
        <v>92.2</v>
      </c>
      <c r="P1326" t="s">
        <v>7755</v>
      </c>
    </row>
    <row r="1327" spans="1:16" x14ac:dyDescent="0.3">
      <c r="A1327" t="s">
        <v>6365</v>
      </c>
      <c r="B1327">
        <v>2020</v>
      </c>
      <c r="C1327" t="s">
        <v>62</v>
      </c>
      <c r="D1327">
        <v>2008</v>
      </c>
      <c r="E1327" t="s">
        <v>7868</v>
      </c>
      <c r="F1327" t="s">
        <v>43</v>
      </c>
      <c r="G1327">
        <v>71500</v>
      </c>
      <c r="H1327" t="s">
        <v>4180</v>
      </c>
      <c r="I1327">
        <v>16300000</v>
      </c>
      <c r="J1327" t="s">
        <v>7145</v>
      </c>
      <c r="K1327">
        <v>15400000</v>
      </c>
      <c r="L1327">
        <v>17100000</v>
      </c>
      <c r="M1327">
        <v>2</v>
      </c>
      <c r="N1327" t="s">
        <v>4248</v>
      </c>
      <c r="O1327">
        <v>77.3</v>
      </c>
      <c r="P1327" t="s">
        <v>7869</v>
      </c>
    </row>
    <row r="1328" spans="1:16" x14ac:dyDescent="0.3">
      <c r="A1328" t="s">
        <v>6356</v>
      </c>
      <c r="B1328">
        <v>2021</v>
      </c>
      <c r="C1328" t="s">
        <v>92</v>
      </c>
      <c r="D1328" t="s">
        <v>4946</v>
      </c>
      <c r="E1328" t="s">
        <v>5077</v>
      </c>
      <c r="F1328" t="s">
        <v>94</v>
      </c>
      <c r="G1328">
        <v>63000</v>
      </c>
      <c r="H1328" t="s">
        <v>4180</v>
      </c>
      <c r="I1328">
        <v>10900000</v>
      </c>
      <c r="J1328" t="s">
        <v>7145</v>
      </c>
      <c r="K1328">
        <v>10500000</v>
      </c>
      <c r="L1328">
        <v>11300000</v>
      </c>
      <c r="M1328">
        <v>30</v>
      </c>
      <c r="N1328" t="s">
        <v>4263</v>
      </c>
      <c r="O1328">
        <v>76.5</v>
      </c>
      <c r="P1328" t="s">
        <v>7846</v>
      </c>
    </row>
    <row r="1329" spans="1:16" x14ac:dyDescent="0.3">
      <c r="A1329" t="s">
        <v>6297</v>
      </c>
      <c r="B1329">
        <v>2021</v>
      </c>
      <c r="C1329" t="s">
        <v>6191</v>
      </c>
      <c r="D1329" t="s">
        <v>7160</v>
      </c>
      <c r="E1329" t="s">
        <v>7161</v>
      </c>
      <c r="F1329" t="s">
        <v>161</v>
      </c>
      <c r="G1329">
        <v>71500</v>
      </c>
      <c r="H1329" t="s">
        <v>4180</v>
      </c>
      <c r="I1329">
        <v>13100000</v>
      </c>
      <c r="J1329" t="s">
        <v>7145</v>
      </c>
      <c r="K1329">
        <v>12500000</v>
      </c>
      <c r="L1329">
        <v>13800000</v>
      </c>
      <c r="M1329" t="s">
        <v>4175</v>
      </c>
      <c r="N1329" t="s">
        <v>4213</v>
      </c>
      <c r="O1329">
        <v>73.599999999999994</v>
      </c>
      <c r="P1329" t="s">
        <v>7162</v>
      </c>
    </row>
    <row r="1330" spans="1:16" x14ac:dyDescent="0.3">
      <c r="A1330" t="s">
        <v>6361</v>
      </c>
      <c r="B1330">
        <v>2021</v>
      </c>
      <c r="C1330" t="s">
        <v>92</v>
      </c>
      <c r="D1330" t="s">
        <v>7859</v>
      </c>
      <c r="E1330" t="s">
        <v>7860</v>
      </c>
      <c r="F1330" t="s">
        <v>173</v>
      </c>
      <c r="G1330">
        <v>83079</v>
      </c>
      <c r="H1330" t="s">
        <v>4180</v>
      </c>
      <c r="I1330">
        <v>9000000</v>
      </c>
      <c r="J1330" t="s">
        <v>7145</v>
      </c>
      <c r="K1330">
        <v>8400000</v>
      </c>
      <c r="L1330">
        <v>9700000</v>
      </c>
      <c r="M1330">
        <v>2</v>
      </c>
      <c r="N1330" t="s">
        <v>4439</v>
      </c>
      <c r="O1330">
        <v>72.599999999999994</v>
      </c>
      <c r="P1330" t="s">
        <v>7861</v>
      </c>
    </row>
    <row r="1331" spans="1:16" x14ac:dyDescent="0.3">
      <c r="A1331" t="s">
        <v>6339</v>
      </c>
      <c r="B1331">
        <v>2021</v>
      </c>
      <c r="C1331" t="s">
        <v>4184</v>
      </c>
      <c r="D1331" t="s">
        <v>4952</v>
      </c>
      <c r="E1331" t="s">
        <v>4953</v>
      </c>
      <c r="F1331" t="s">
        <v>43</v>
      </c>
      <c r="G1331">
        <v>50000</v>
      </c>
      <c r="H1331" t="s">
        <v>4180</v>
      </c>
      <c r="I1331">
        <v>13000000</v>
      </c>
      <c r="J1331" t="s">
        <v>7145</v>
      </c>
      <c r="K1331">
        <v>12500000</v>
      </c>
      <c r="L1331">
        <v>13400000</v>
      </c>
      <c r="M1331">
        <v>28</v>
      </c>
      <c r="N1331" t="s">
        <v>4263</v>
      </c>
      <c r="O1331">
        <v>80.8</v>
      </c>
      <c r="P1331" t="s">
        <v>7823</v>
      </c>
    </row>
    <row r="1332" spans="1:16" x14ac:dyDescent="0.3">
      <c r="A1332" t="s">
        <v>6346</v>
      </c>
      <c r="B1332">
        <v>2021</v>
      </c>
      <c r="C1332" t="s">
        <v>166</v>
      </c>
      <c r="D1332" t="s">
        <v>4696</v>
      </c>
      <c r="E1332" t="s">
        <v>4697</v>
      </c>
      <c r="F1332" t="s">
        <v>43</v>
      </c>
      <c r="G1332">
        <v>76000</v>
      </c>
      <c r="H1332" t="s">
        <v>4180</v>
      </c>
      <c r="I1332">
        <v>12100000</v>
      </c>
      <c r="J1332" t="s">
        <v>7145</v>
      </c>
      <c r="K1332">
        <v>11600000</v>
      </c>
      <c r="L1332">
        <v>12500000</v>
      </c>
      <c r="M1332">
        <v>7</v>
      </c>
      <c r="N1332" t="s">
        <v>4245</v>
      </c>
      <c r="O1332">
        <v>78.099999999999994</v>
      </c>
      <c r="P1332" t="s">
        <v>7833</v>
      </c>
    </row>
    <row r="1333" spans="1:16" x14ac:dyDescent="0.3">
      <c r="A1333" t="s">
        <v>4977</v>
      </c>
      <c r="B1333">
        <v>2021</v>
      </c>
      <c r="C1333" t="s">
        <v>24</v>
      </c>
      <c r="D1333" t="s">
        <v>4449</v>
      </c>
      <c r="E1333" t="s">
        <v>4450</v>
      </c>
      <c r="F1333" t="s">
        <v>60</v>
      </c>
      <c r="G1333">
        <v>47500</v>
      </c>
      <c r="H1333" t="s">
        <v>4180</v>
      </c>
      <c r="I1333">
        <v>33300000</v>
      </c>
      <c r="J1333" t="s">
        <v>7145</v>
      </c>
      <c r="K1333">
        <v>32200000</v>
      </c>
      <c r="L1333">
        <v>34500000</v>
      </c>
      <c r="M1333">
        <v>5</v>
      </c>
      <c r="N1333" t="s">
        <v>4734</v>
      </c>
      <c r="O1333">
        <v>87.7</v>
      </c>
      <c r="P1333" t="s">
        <v>7151</v>
      </c>
    </row>
    <row r="1334" spans="1:16" x14ac:dyDescent="0.3">
      <c r="A1334" t="s">
        <v>6344</v>
      </c>
      <c r="B1334">
        <v>2021</v>
      </c>
      <c r="C1334" t="s">
        <v>4641</v>
      </c>
      <c r="D1334" t="s">
        <v>5094</v>
      </c>
      <c r="E1334" t="s">
        <v>5794</v>
      </c>
      <c r="F1334" t="s">
        <v>173</v>
      </c>
      <c r="G1334">
        <v>74756</v>
      </c>
      <c r="H1334" t="s">
        <v>4180</v>
      </c>
      <c r="I1334">
        <v>8400000</v>
      </c>
      <c r="J1334" t="s">
        <v>7145</v>
      </c>
      <c r="K1334">
        <v>8100000</v>
      </c>
      <c r="L1334">
        <v>8700000</v>
      </c>
      <c r="M1334">
        <v>15</v>
      </c>
      <c r="N1334" t="s">
        <v>4382</v>
      </c>
      <c r="O1334">
        <v>88.5</v>
      </c>
      <c r="P1334" t="s">
        <v>7830</v>
      </c>
    </row>
    <row r="1335" spans="1:16" x14ac:dyDescent="0.3">
      <c r="A1335" t="s">
        <v>6335</v>
      </c>
      <c r="B1335">
        <v>2021</v>
      </c>
      <c r="C1335" t="s">
        <v>191</v>
      </c>
      <c r="D1335" t="s">
        <v>7816</v>
      </c>
      <c r="E1335" t="s">
        <v>7817</v>
      </c>
      <c r="F1335" t="s">
        <v>161</v>
      </c>
      <c r="G1335">
        <v>90000</v>
      </c>
      <c r="H1335" t="s">
        <v>4180</v>
      </c>
      <c r="I1335">
        <v>10900000</v>
      </c>
      <c r="J1335" t="s">
        <v>7145</v>
      </c>
      <c r="K1335">
        <v>10400000</v>
      </c>
      <c r="L1335">
        <v>11300000</v>
      </c>
      <c r="M1335">
        <v>3</v>
      </c>
      <c r="N1335" t="s">
        <v>4439</v>
      </c>
      <c r="O1335">
        <v>81.599999999999994</v>
      </c>
      <c r="P1335" t="s">
        <v>7818</v>
      </c>
    </row>
    <row r="1336" spans="1:16" x14ac:dyDescent="0.3">
      <c r="A1336" t="s">
        <v>6336</v>
      </c>
      <c r="B1336">
        <v>2021</v>
      </c>
      <c r="C1336" t="s">
        <v>188</v>
      </c>
      <c r="D1336" t="s">
        <v>5889</v>
      </c>
      <c r="E1336" t="s">
        <v>7819</v>
      </c>
      <c r="F1336" t="s">
        <v>60</v>
      </c>
      <c r="G1336">
        <v>52037</v>
      </c>
      <c r="H1336" t="s">
        <v>4180</v>
      </c>
      <c r="I1336">
        <v>17600000</v>
      </c>
      <c r="J1336" t="s">
        <v>7145</v>
      </c>
      <c r="K1336">
        <v>16700000</v>
      </c>
      <c r="L1336">
        <v>18400000</v>
      </c>
      <c r="M1336">
        <v>2</v>
      </c>
      <c r="N1336" t="s">
        <v>4275</v>
      </c>
      <c r="O1336">
        <v>85.5</v>
      </c>
      <c r="P1336" t="s">
        <v>7820</v>
      </c>
    </row>
    <row r="1337" spans="1:16" x14ac:dyDescent="0.3">
      <c r="A1337" t="s">
        <v>6320</v>
      </c>
      <c r="B1337">
        <v>2021</v>
      </c>
      <c r="C1337" t="s">
        <v>62</v>
      </c>
      <c r="D1337">
        <v>308</v>
      </c>
      <c r="E1337" t="s">
        <v>5727</v>
      </c>
      <c r="F1337" t="s">
        <v>43</v>
      </c>
      <c r="G1337">
        <v>80000</v>
      </c>
      <c r="H1337" t="s">
        <v>4180</v>
      </c>
      <c r="I1337">
        <v>11000000</v>
      </c>
      <c r="J1337" t="s">
        <v>7145</v>
      </c>
      <c r="K1337">
        <v>10400000</v>
      </c>
      <c r="L1337">
        <v>11700000</v>
      </c>
      <c r="M1337">
        <v>3</v>
      </c>
      <c r="N1337" t="s">
        <v>4649</v>
      </c>
      <c r="O1337">
        <v>64.7</v>
      </c>
      <c r="P1337" t="s">
        <v>7785</v>
      </c>
    </row>
    <row r="1338" spans="1:16" x14ac:dyDescent="0.3">
      <c r="A1338" t="s">
        <v>6338</v>
      </c>
      <c r="B1338">
        <v>2021</v>
      </c>
      <c r="C1338" t="s">
        <v>36</v>
      </c>
      <c r="D1338" t="s">
        <v>4427</v>
      </c>
      <c r="E1338" t="s">
        <v>4501</v>
      </c>
      <c r="F1338" t="s">
        <v>4789</v>
      </c>
      <c r="G1338">
        <v>58000</v>
      </c>
      <c r="H1338" t="s">
        <v>4180</v>
      </c>
      <c r="I1338">
        <v>7970000</v>
      </c>
      <c r="J1338" t="s">
        <v>7145</v>
      </c>
      <c r="K1338">
        <v>7590000</v>
      </c>
      <c r="L1338">
        <v>8300000</v>
      </c>
      <c r="M1338">
        <v>32</v>
      </c>
      <c r="N1338" t="s">
        <v>4649</v>
      </c>
      <c r="O1338">
        <v>84</v>
      </c>
      <c r="P1338" t="s">
        <v>7822</v>
      </c>
    </row>
    <row r="1339" spans="1:16" x14ac:dyDescent="0.3">
      <c r="A1339" t="s">
        <v>6312</v>
      </c>
      <c r="B1339">
        <v>2021</v>
      </c>
      <c r="C1339" t="s">
        <v>4184</v>
      </c>
      <c r="D1339" t="s">
        <v>4185</v>
      </c>
      <c r="E1339" t="s">
        <v>4551</v>
      </c>
      <c r="F1339" t="s">
        <v>161</v>
      </c>
      <c r="G1339">
        <v>80000</v>
      </c>
      <c r="H1339" t="s">
        <v>4180</v>
      </c>
      <c r="I1339">
        <v>7500000</v>
      </c>
      <c r="J1339" t="s">
        <v>7145</v>
      </c>
      <c r="K1339">
        <v>7240000</v>
      </c>
      <c r="L1339">
        <v>7760000</v>
      </c>
      <c r="M1339">
        <v>9</v>
      </c>
      <c r="N1339" t="s">
        <v>4508</v>
      </c>
      <c r="O1339">
        <v>76.599999999999994</v>
      </c>
      <c r="P1339" t="s">
        <v>7771</v>
      </c>
    </row>
    <row r="1340" spans="1:16" x14ac:dyDescent="0.3">
      <c r="A1340" t="s">
        <v>7156</v>
      </c>
      <c r="B1340">
        <v>2021</v>
      </c>
      <c r="C1340" t="s">
        <v>89</v>
      </c>
      <c r="D1340" t="s">
        <v>4423</v>
      </c>
      <c r="E1340" t="s">
        <v>4424</v>
      </c>
      <c r="F1340" t="s">
        <v>43</v>
      </c>
      <c r="G1340">
        <v>68000</v>
      </c>
      <c r="H1340" t="s">
        <v>4180</v>
      </c>
      <c r="I1340">
        <v>7910000</v>
      </c>
      <c r="J1340" t="s">
        <v>7145</v>
      </c>
      <c r="K1340">
        <v>7630000</v>
      </c>
      <c r="L1340">
        <v>8200000</v>
      </c>
      <c r="M1340">
        <v>32</v>
      </c>
      <c r="N1340" t="s">
        <v>4382</v>
      </c>
      <c r="O1340">
        <v>76.900000000000006</v>
      </c>
      <c r="P1340" t="s">
        <v>7157</v>
      </c>
    </row>
    <row r="1341" spans="1:16" x14ac:dyDescent="0.3">
      <c r="A1341" t="s">
        <v>6345</v>
      </c>
      <c r="B1341">
        <v>2022</v>
      </c>
      <c r="C1341" t="s">
        <v>41</v>
      </c>
      <c r="D1341" t="s">
        <v>5032</v>
      </c>
      <c r="E1341" t="s">
        <v>7831</v>
      </c>
      <c r="F1341" t="s">
        <v>43</v>
      </c>
      <c r="G1341">
        <v>28000</v>
      </c>
      <c r="H1341" t="s">
        <v>4173</v>
      </c>
      <c r="I1341">
        <v>11500000</v>
      </c>
      <c r="J1341" t="s">
        <v>7145</v>
      </c>
      <c r="K1341">
        <v>10900000</v>
      </c>
      <c r="L1341">
        <v>12200000</v>
      </c>
      <c r="M1341">
        <v>7</v>
      </c>
      <c r="N1341" t="s">
        <v>4219</v>
      </c>
      <c r="O1341">
        <v>73</v>
      </c>
      <c r="P1341" t="s">
        <v>7832</v>
      </c>
    </row>
    <row r="1342" spans="1:16" x14ac:dyDescent="0.3">
      <c r="A1342" t="s">
        <v>6355</v>
      </c>
      <c r="B1342">
        <v>2022</v>
      </c>
      <c r="C1342" t="s">
        <v>36</v>
      </c>
      <c r="D1342" t="s">
        <v>4372</v>
      </c>
      <c r="E1342" t="s">
        <v>4373</v>
      </c>
      <c r="F1342" t="s">
        <v>143</v>
      </c>
      <c r="G1342">
        <v>83000</v>
      </c>
      <c r="H1342" t="s">
        <v>4180</v>
      </c>
      <c r="I1342">
        <v>11200000</v>
      </c>
      <c r="J1342" t="s">
        <v>7145</v>
      </c>
      <c r="K1342">
        <v>10700000</v>
      </c>
      <c r="L1342">
        <v>11600000</v>
      </c>
      <c r="M1342">
        <v>32</v>
      </c>
      <c r="N1342" t="s">
        <v>4382</v>
      </c>
      <c r="O1342">
        <v>62.3</v>
      </c>
      <c r="P1342" t="s">
        <v>7845</v>
      </c>
    </row>
    <row r="1343" spans="1:16" x14ac:dyDescent="0.3">
      <c r="A1343" t="s">
        <v>6349</v>
      </c>
      <c r="B1343">
        <v>2022</v>
      </c>
      <c r="C1343" t="s">
        <v>92</v>
      </c>
      <c r="D1343" t="s">
        <v>4567</v>
      </c>
      <c r="E1343" t="s">
        <v>7836</v>
      </c>
      <c r="F1343" t="s">
        <v>161</v>
      </c>
      <c r="G1343">
        <v>77000</v>
      </c>
      <c r="H1343" t="s">
        <v>4180</v>
      </c>
      <c r="I1343">
        <v>20800000</v>
      </c>
      <c r="J1343" t="s">
        <v>7145</v>
      </c>
      <c r="K1343">
        <v>20000000</v>
      </c>
      <c r="L1343">
        <v>21500000</v>
      </c>
      <c r="M1343">
        <v>2</v>
      </c>
      <c r="N1343" t="s">
        <v>4257</v>
      </c>
      <c r="O1343">
        <v>71.5</v>
      </c>
      <c r="P1343" t="s">
        <v>7837</v>
      </c>
    </row>
    <row r="1344" spans="1:16" x14ac:dyDescent="0.3">
      <c r="A1344" t="s">
        <v>6351</v>
      </c>
      <c r="B1344">
        <v>2022</v>
      </c>
      <c r="C1344" t="s">
        <v>230</v>
      </c>
      <c r="D1344" t="s">
        <v>5844</v>
      </c>
      <c r="E1344" t="s">
        <v>7840</v>
      </c>
      <c r="F1344" t="s">
        <v>60</v>
      </c>
      <c r="G1344">
        <v>95000</v>
      </c>
      <c r="H1344" t="s">
        <v>4180</v>
      </c>
      <c r="I1344">
        <v>8500000</v>
      </c>
      <c r="J1344" t="s">
        <v>7145</v>
      </c>
      <c r="K1344">
        <v>8100000</v>
      </c>
      <c r="L1344">
        <v>8800000</v>
      </c>
      <c r="M1344">
        <v>14</v>
      </c>
      <c r="N1344" t="s">
        <v>4275</v>
      </c>
      <c r="O1344">
        <v>66.5</v>
      </c>
      <c r="P1344" t="s">
        <v>7841</v>
      </c>
    </row>
    <row r="1345" spans="1:16" x14ac:dyDescent="0.3">
      <c r="A1345" t="s">
        <v>6323</v>
      </c>
      <c r="B1345">
        <v>2022</v>
      </c>
      <c r="C1345" t="s">
        <v>7790</v>
      </c>
      <c r="D1345" t="s">
        <v>7791</v>
      </c>
      <c r="E1345" t="s">
        <v>7792</v>
      </c>
      <c r="F1345" t="s">
        <v>43</v>
      </c>
      <c r="G1345">
        <v>65000</v>
      </c>
      <c r="H1345" t="s">
        <v>4180</v>
      </c>
      <c r="I1345">
        <v>14100000</v>
      </c>
      <c r="J1345" t="s">
        <v>7145</v>
      </c>
      <c r="K1345">
        <v>13600000</v>
      </c>
      <c r="L1345">
        <v>14500000</v>
      </c>
      <c r="M1345" t="s">
        <v>4175</v>
      </c>
      <c r="N1345" t="s">
        <v>4260</v>
      </c>
      <c r="O1345">
        <v>59.9</v>
      </c>
      <c r="P1345" t="s">
        <v>7793</v>
      </c>
    </row>
    <row r="1346" spans="1:16" x14ac:dyDescent="0.3">
      <c r="A1346" t="s">
        <v>6329</v>
      </c>
      <c r="B1346">
        <v>2022</v>
      </c>
      <c r="C1346" t="s">
        <v>89</v>
      </c>
      <c r="D1346" t="s">
        <v>5207</v>
      </c>
      <c r="E1346" t="s">
        <v>5208</v>
      </c>
      <c r="F1346" t="s">
        <v>43</v>
      </c>
      <c r="G1346">
        <v>39545</v>
      </c>
      <c r="H1346" t="s">
        <v>4180</v>
      </c>
      <c r="I1346">
        <v>8400000</v>
      </c>
      <c r="J1346" t="s">
        <v>7145</v>
      </c>
      <c r="K1346">
        <v>8200000</v>
      </c>
      <c r="L1346">
        <v>8700000</v>
      </c>
      <c r="M1346">
        <v>32</v>
      </c>
      <c r="N1346" t="s">
        <v>4382</v>
      </c>
      <c r="O1346">
        <v>73.099999999999994</v>
      </c>
      <c r="P1346" t="s">
        <v>7805</v>
      </c>
    </row>
    <row r="1347" spans="1:16" x14ac:dyDescent="0.3">
      <c r="A1347" t="s">
        <v>6321</v>
      </c>
      <c r="B1347">
        <v>2022</v>
      </c>
      <c r="C1347" t="s">
        <v>166</v>
      </c>
      <c r="D1347" t="s">
        <v>4696</v>
      </c>
      <c r="E1347" t="s">
        <v>4697</v>
      </c>
      <c r="F1347" t="s">
        <v>43</v>
      </c>
      <c r="G1347">
        <v>70500</v>
      </c>
      <c r="H1347" t="s">
        <v>4180</v>
      </c>
      <c r="I1347">
        <v>12900000</v>
      </c>
      <c r="J1347" t="s">
        <v>7145</v>
      </c>
      <c r="K1347">
        <v>12500000</v>
      </c>
      <c r="L1347">
        <v>13400000</v>
      </c>
      <c r="M1347">
        <v>15</v>
      </c>
      <c r="N1347" t="s">
        <v>4245</v>
      </c>
      <c r="O1347">
        <v>74.599999999999994</v>
      </c>
      <c r="P1347" t="s">
        <v>7786</v>
      </c>
    </row>
    <row r="1348" spans="1:16" x14ac:dyDescent="0.3">
      <c r="A1348" t="s">
        <v>6325</v>
      </c>
      <c r="B1348">
        <v>2022</v>
      </c>
      <c r="C1348" t="s">
        <v>4641</v>
      </c>
      <c r="D1348" t="s">
        <v>5094</v>
      </c>
      <c r="E1348" t="s">
        <v>5794</v>
      </c>
      <c r="F1348" t="s">
        <v>143</v>
      </c>
      <c r="G1348">
        <v>30000</v>
      </c>
      <c r="H1348" t="s">
        <v>4180</v>
      </c>
      <c r="I1348">
        <v>9400000</v>
      </c>
      <c r="J1348" t="s">
        <v>7145</v>
      </c>
      <c r="K1348">
        <v>9100000</v>
      </c>
      <c r="L1348">
        <v>9800000</v>
      </c>
      <c r="M1348">
        <v>26</v>
      </c>
      <c r="N1348" t="s">
        <v>4263</v>
      </c>
      <c r="O1348">
        <v>86.3</v>
      </c>
      <c r="P1348" t="s">
        <v>7795</v>
      </c>
    </row>
    <row r="1349" spans="1:16" x14ac:dyDescent="0.3">
      <c r="A1349" t="s">
        <v>6358</v>
      </c>
      <c r="B1349">
        <v>2023</v>
      </c>
      <c r="C1349" t="s">
        <v>166</v>
      </c>
      <c r="D1349" t="s">
        <v>7850</v>
      </c>
      <c r="E1349" t="s">
        <v>7851</v>
      </c>
      <c r="F1349" t="s">
        <v>60</v>
      </c>
      <c r="G1349">
        <v>38000</v>
      </c>
      <c r="H1349" t="s">
        <v>4180</v>
      </c>
      <c r="I1349">
        <v>21800000</v>
      </c>
      <c r="J1349" t="s">
        <v>7145</v>
      </c>
      <c r="K1349">
        <v>20600000</v>
      </c>
      <c r="L1349">
        <v>23000000</v>
      </c>
      <c r="M1349">
        <v>2</v>
      </c>
      <c r="N1349" t="s">
        <v>5139</v>
      </c>
      <c r="O1349">
        <v>82.6</v>
      </c>
      <c r="P1349" t="s">
        <v>7852</v>
      </c>
    </row>
    <row r="1350" spans="1:16" x14ac:dyDescent="0.3">
      <c r="A1350" t="s">
        <v>6341</v>
      </c>
      <c r="B1350">
        <v>2022</v>
      </c>
      <c r="C1350" t="s">
        <v>36</v>
      </c>
      <c r="D1350" t="s">
        <v>4775</v>
      </c>
      <c r="E1350" t="s">
        <v>4898</v>
      </c>
      <c r="F1350" t="s">
        <v>143</v>
      </c>
      <c r="G1350">
        <v>68000</v>
      </c>
      <c r="H1350" t="s">
        <v>4180</v>
      </c>
      <c r="I1350">
        <v>11100000</v>
      </c>
      <c r="J1350" t="s">
        <v>7145</v>
      </c>
      <c r="K1350">
        <v>10800000</v>
      </c>
      <c r="L1350">
        <v>11500000</v>
      </c>
      <c r="M1350">
        <v>13</v>
      </c>
      <c r="N1350" t="s">
        <v>4439</v>
      </c>
      <c r="O1350">
        <v>61.7</v>
      </c>
      <c r="P1350" t="s">
        <v>7825</v>
      </c>
    </row>
    <row r="1351" spans="1:16" x14ac:dyDescent="0.3">
      <c r="A1351" t="s">
        <v>6310</v>
      </c>
      <c r="B1351">
        <v>2022</v>
      </c>
      <c r="C1351" t="s">
        <v>92</v>
      </c>
      <c r="D1351" t="s">
        <v>4824</v>
      </c>
      <c r="E1351" t="s">
        <v>4825</v>
      </c>
      <c r="F1351" t="s">
        <v>161</v>
      </c>
      <c r="G1351">
        <v>53675</v>
      </c>
      <c r="H1351" t="s">
        <v>4180</v>
      </c>
      <c r="I1351">
        <v>10500000</v>
      </c>
      <c r="J1351" t="s">
        <v>7145</v>
      </c>
      <c r="K1351">
        <v>10100000</v>
      </c>
      <c r="L1351">
        <v>10800000</v>
      </c>
      <c r="M1351">
        <v>39</v>
      </c>
      <c r="N1351" t="s">
        <v>4245</v>
      </c>
      <c r="O1351">
        <v>89.8</v>
      </c>
      <c r="P1351" t="s">
        <v>7769</v>
      </c>
    </row>
    <row r="1352" spans="1:16" x14ac:dyDescent="0.3">
      <c r="A1352" t="s">
        <v>6340</v>
      </c>
      <c r="B1352">
        <v>2022</v>
      </c>
      <c r="C1352" t="s">
        <v>166</v>
      </c>
      <c r="D1352" t="s">
        <v>4515</v>
      </c>
      <c r="E1352" t="s">
        <v>4901</v>
      </c>
      <c r="F1352" t="s">
        <v>43</v>
      </c>
      <c r="G1352">
        <v>82000</v>
      </c>
      <c r="H1352" t="s">
        <v>4180</v>
      </c>
      <c r="I1352">
        <v>14900000</v>
      </c>
      <c r="J1352" t="s">
        <v>7145</v>
      </c>
      <c r="K1352">
        <v>14300000</v>
      </c>
      <c r="L1352">
        <v>15500000</v>
      </c>
      <c r="M1352">
        <v>3</v>
      </c>
      <c r="N1352" t="s">
        <v>4204</v>
      </c>
      <c r="O1352">
        <v>75.7</v>
      </c>
      <c r="P1352" t="s">
        <v>7824</v>
      </c>
    </row>
    <row r="1353" spans="1:16" x14ac:dyDescent="0.3">
      <c r="A1353" t="s">
        <v>7158</v>
      </c>
      <c r="B1353">
        <v>2022</v>
      </c>
      <c r="C1353" t="s">
        <v>24</v>
      </c>
      <c r="D1353" t="s">
        <v>4190</v>
      </c>
      <c r="E1353" t="s">
        <v>4191</v>
      </c>
      <c r="F1353" t="s">
        <v>4539</v>
      </c>
      <c r="G1353">
        <v>43500</v>
      </c>
      <c r="H1353" t="s">
        <v>4180</v>
      </c>
      <c r="I1353">
        <v>12300000</v>
      </c>
      <c r="J1353" t="s">
        <v>7145</v>
      </c>
      <c r="K1353">
        <v>11800000</v>
      </c>
      <c r="L1353">
        <v>12700000</v>
      </c>
      <c r="M1353">
        <v>34</v>
      </c>
      <c r="N1353" t="s">
        <v>4187</v>
      </c>
      <c r="O1353">
        <v>49.6</v>
      </c>
      <c r="P1353" t="s">
        <v>7159</v>
      </c>
    </row>
    <row r="1354" spans="1:16" x14ac:dyDescent="0.3">
      <c r="A1354" t="s">
        <v>6360</v>
      </c>
      <c r="B1354">
        <v>2023</v>
      </c>
      <c r="C1354" t="s">
        <v>41</v>
      </c>
      <c r="D1354" t="s">
        <v>4452</v>
      </c>
      <c r="E1354" t="s">
        <v>7857</v>
      </c>
      <c r="F1354" t="s">
        <v>43</v>
      </c>
      <c r="G1354">
        <v>77909</v>
      </c>
      <c r="H1354" t="s">
        <v>4180</v>
      </c>
      <c r="I1354">
        <v>13000000</v>
      </c>
      <c r="J1354" t="s">
        <v>7145</v>
      </c>
      <c r="K1354">
        <v>12200000</v>
      </c>
      <c r="L1354">
        <v>13800000</v>
      </c>
      <c r="M1354">
        <v>8</v>
      </c>
      <c r="N1354" t="s">
        <v>4263</v>
      </c>
      <c r="O1354">
        <v>66.2</v>
      </c>
      <c r="P1354" t="s">
        <v>7858</v>
      </c>
    </row>
    <row r="1355" spans="1:16" x14ac:dyDescent="0.3">
      <c r="A1355" t="s">
        <v>6354</v>
      </c>
      <c r="B1355">
        <v>2023</v>
      </c>
      <c r="C1355" t="s">
        <v>36</v>
      </c>
      <c r="D1355" t="s">
        <v>4372</v>
      </c>
      <c r="E1355" t="s">
        <v>4373</v>
      </c>
      <c r="F1355" t="s">
        <v>143</v>
      </c>
      <c r="G1355">
        <v>89876</v>
      </c>
      <c r="H1355" t="s">
        <v>4173</v>
      </c>
      <c r="I1355">
        <v>11700000</v>
      </c>
      <c r="J1355" t="s">
        <v>7145</v>
      </c>
      <c r="K1355">
        <v>11300000</v>
      </c>
      <c r="L1355">
        <v>12200000</v>
      </c>
      <c r="M1355">
        <v>23</v>
      </c>
      <c r="N1355" t="s">
        <v>4275</v>
      </c>
      <c r="O1355">
        <v>63.9</v>
      </c>
      <c r="P1355" t="s">
        <v>7844</v>
      </c>
    </row>
    <row r="1356" spans="1:16" x14ac:dyDescent="0.3">
      <c r="A1356" t="s">
        <v>6151</v>
      </c>
      <c r="B1356">
        <v>2023</v>
      </c>
      <c r="C1356" t="s">
        <v>4184</v>
      </c>
      <c r="D1356" t="s">
        <v>4303</v>
      </c>
      <c r="E1356" t="s">
        <v>4304</v>
      </c>
      <c r="F1356" t="s">
        <v>143</v>
      </c>
      <c r="G1356">
        <v>90000</v>
      </c>
      <c r="H1356" t="s">
        <v>4180</v>
      </c>
      <c r="I1356">
        <v>18300000</v>
      </c>
      <c r="J1356" t="s">
        <v>7145</v>
      </c>
      <c r="K1356">
        <v>17600000</v>
      </c>
      <c r="L1356">
        <v>19100000</v>
      </c>
      <c r="M1356">
        <v>28</v>
      </c>
      <c r="N1356" t="s">
        <v>4388</v>
      </c>
      <c r="O1356">
        <v>81.400000000000006</v>
      </c>
      <c r="P1356" t="s">
        <v>7782</v>
      </c>
    </row>
    <row r="1357" spans="1:16" x14ac:dyDescent="0.3">
      <c r="A1357" t="s">
        <v>6342</v>
      </c>
      <c r="B1357">
        <v>2023</v>
      </c>
      <c r="C1357" t="s">
        <v>4184</v>
      </c>
      <c r="D1357" t="s">
        <v>4365</v>
      </c>
      <c r="E1357" t="s">
        <v>7826</v>
      </c>
      <c r="F1357" t="s">
        <v>43</v>
      </c>
      <c r="G1357">
        <v>62500</v>
      </c>
      <c r="H1357" t="s">
        <v>4180</v>
      </c>
      <c r="I1357">
        <v>8900000</v>
      </c>
      <c r="J1357" t="s">
        <v>7145</v>
      </c>
      <c r="K1357">
        <v>8600000</v>
      </c>
      <c r="L1357">
        <v>9200000</v>
      </c>
      <c r="M1357">
        <v>7</v>
      </c>
      <c r="N1357" t="s">
        <v>4583</v>
      </c>
      <c r="O1357">
        <v>73</v>
      </c>
      <c r="P1357" t="s">
        <v>7827</v>
      </c>
    </row>
    <row r="1358" spans="1:16" x14ac:dyDescent="0.3">
      <c r="A1358" t="s">
        <v>6352</v>
      </c>
      <c r="B1358">
        <v>2023</v>
      </c>
      <c r="C1358" t="s">
        <v>62</v>
      </c>
      <c r="D1358" t="s">
        <v>4207</v>
      </c>
      <c r="E1358" t="s">
        <v>4398</v>
      </c>
      <c r="F1358" t="s">
        <v>43</v>
      </c>
      <c r="G1358">
        <v>70687</v>
      </c>
      <c r="H1358" t="s">
        <v>4173</v>
      </c>
      <c r="I1358">
        <v>17300000</v>
      </c>
      <c r="J1358" t="s">
        <v>7145</v>
      </c>
      <c r="K1358">
        <v>16500000</v>
      </c>
      <c r="L1358">
        <v>18000000</v>
      </c>
      <c r="M1358">
        <v>23</v>
      </c>
      <c r="N1358" t="s">
        <v>4260</v>
      </c>
      <c r="O1358">
        <v>70.599999999999994</v>
      </c>
      <c r="P1358" t="s">
        <v>7842</v>
      </c>
    </row>
    <row r="1359" spans="1:16" x14ac:dyDescent="0.3">
      <c r="A1359" t="s">
        <v>6311</v>
      </c>
      <c r="B1359">
        <v>2023</v>
      </c>
      <c r="C1359" t="s">
        <v>24</v>
      </c>
      <c r="D1359" t="s">
        <v>4431</v>
      </c>
      <c r="E1359" t="s">
        <v>6002</v>
      </c>
      <c r="F1359" t="s">
        <v>43</v>
      </c>
      <c r="G1359">
        <v>33200</v>
      </c>
      <c r="H1359" t="s">
        <v>4173</v>
      </c>
      <c r="I1359">
        <v>34100000</v>
      </c>
      <c r="J1359" t="s">
        <v>7145</v>
      </c>
      <c r="K1359">
        <v>32900000</v>
      </c>
      <c r="L1359">
        <v>35300000</v>
      </c>
      <c r="M1359">
        <v>5</v>
      </c>
      <c r="N1359" t="s">
        <v>5966</v>
      </c>
      <c r="O1359">
        <v>69</v>
      </c>
      <c r="P1359" t="s">
        <v>7770</v>
      </c>
    </row>
    <row r="1360" spans="1:16" x14ac:dyDescent="0.3">
      <c r="A1360" t="s">
        <v>7152</v>
      </c>
      <c r="B1360">
        <v>2023</v>
      </c>
      <c r="C1360" t="s">
        <v>108</v>
      </c>
      <c r="D1360" t="s">
        <v>7153</v>
      </c>
      <c r="E1360" t="s">
        <v>7154</v>
      </c>
      <c r="F1360" t="s">
        <v>43</v>
      </c>
      <c r="G1360">
        <v>85000</v>
      </c>
      <c r="H1360" t="s">
        <v>4180</v>
      </c>
      <c r="I1360">
        <v>13000000</v>
      </c>
      <c r="J1360" t="s">
        <v>7145</v>
      </c>
      <c r="K1360">
        <v>12300000</v>
      </c>
      <c r="L1360">
        <v>13700000</v>
      </c>
      <c r="M1360">
        <v>13</v>
      </c>
      <c r="N1360" t="s">
        <v>4219</v>
      </c>
      <c r="O1360">
        <v>75.400000000000006</v>
      </c>
      <c r="P1360" t="s">
        <v>7155</v>
      </c>
    </row>
    <row r="1361" spans="1:16" x14ac:dyDescent="0.3">
      <c r="A1361" t="s">
        <v>6363</v>
      </c>
      <c r="B1361">
        <v>2023</v>
      </c>
      <c r="C1361" t="s">
        <v>92</v>
      </c>
      <c r="D1361" t="s">
        <v>5748</v>
      </c>
      <c r="E1361" t="s">
        <v>7863</v>
      </c>
      <c r="F1361" t="s">
        <v>43</v>
      </c>
      <c r="G1361">
        <v>56300</v>
      </c>
      <c r="H1361" t="s">
        <v>4180</v>
      </c>
      <c r="I1361">
        <v>30100000</v>
      </c>
      <c r="J1361" t="s">
        <v>7145</v>
      </c>
      <c r="K1361">
        <v>29000000</v>
      </c>
      <c r="L1361">
        <v>31200000</v>
      </c>
      <c r="M1361">
        <v>5</v>
      </c>
      <c r="N1361" t="s">
        <v>4187</v>
      </c>
      <c r="O1361">
        <v>68.400000000000006</v>
      </c>
      <c r="P1361" t="s">
        <v>7864</v>
      </c>
    </row>
    <row r="1362" spans="1:16" x14ac:dyDescent="0.3">
      <c r="A1362" t="s">
        <v>6133</v>
      </c>
      <c r="B1362">
        <v>2024</v>
      </c>
      <c r="C1362" t="s">
        <v>6081</v>
      </c>
      <c r="D1362" t="s">
        <v>6134</v>
      </c>
      <c r="E1362" t="s">
        <v>7147</v>
      </c>
      <c r="F1362" t="s">
        <v>143</v>
      </c>
      <c r="G1362">
        <v>43200</v>
      </c>
      <c r="H1362" t="s">
        <v>4173</v>
      </c>
      <c r="I1362">
        <v>77000000</v>
      </c>
      <c r="J1362" t="s">
        <v>7145</v>
      </c>
      <c r="K1362">
        <v>74000000</v>
      </c>
      <c r="L1362">
        <v>80000000</v>
      </c>
      <c r="M1362" t="s">
        <v>4175</v>
      </c>
      <c r="N1362" t="s">
        <v>6136</v>
      </c>
      <c r="O1362">
        <v>75</v>
      </c>
      <c r="P1362" t="s">
        <v>7148</v>
      </c>
    </row>
    <row r="1363" spans="1:16" x14ac:dyDescent="0.3">
      <c r="A1363" t="s">
        <v>5606</v>
      </c>
      <c r="B1363">
        <v>2024</v>
      </c>
      <c r="C1363" t="s">
        <v>182</v>
      </c>
      <c r="D1363" t="s">
        <v>5984</v>
      </c>
      <c r="E1363" t="s">
        <v>6240</v>
      </c>
      <c r="F1363" t="s">
        <v>94</v>
      </c>
      <c r="G1363">
        <v>33533</v>
      </c>
      <c r="H1363" t="s">
        <v>4173</v>
      </c>
      <c r="I1363">
        <v>25600000</v>
      </c>
      <c r="J1363" t="s">
        <v>7145</v>
      </c>
      <c r="K1363">
        <v>24500000</v>
      </c>
      <c r="L1363">
        <v>26600000</v>
      </c>
      <c r="M1363">
        <v>2</v>
      </c>
      <c r="N1363" t="s">
        <v>4290</v>
      </c>
      <c r="O1363">
        <v>80</v>
      </c>
      <c r="P1363" t="s">
        <v>7149</v>
      </c>
    </row>
    <row r="1364" spans="1:16" x14ac:dyDescent="0.3">
      <c r="A1364" t="s">
        <v>5606</v>
      </c>
      <c r="B1364">
        <v>2024</v>
      </c>
      <c r="C1364" t="s">
        <v>182</v>
      </c>
      <c r="D1364" t="s">
        <v>5984</v>
      </c>
      <c r="E1364" t="s">
        <v>6240</v>
      </c>
      <c r="F1364" t="s">
        <v>94</v>
      </c>
      <c r="G1364">
        <v>33533</v>
      </c>
      <c r="H1364" t="s">
        <v>4173</v>
      </c>
      <c r="I1364">
        <v>25600000</v>
      </c>
      <c r="J1364" t="s">
        <v>7145</v>
      </c>
      <c r="K1364">
        <v>24500000</v>
      </c>
      <c r="L1364">
        <v>26600000</v>
      </c>
      <c r="M1364">
        <v>2</v>
      </c>
      <c r="N1364" t="s">
        <v>4290</v>
      </c>
      <c r="O1364">
        <v>80</v>
      </c>
      <c r="P1364" t="s">
        <v>7150</v>
      </c>
    </row>
    <row r="1365" spans="1:16" x14ac:dyDescent="0.3">
      <c r="A1365" t="s">
        <v>6332</v>
      </c>
      <c r="B1365">
        <v>2023</v>
      </c>
      <c r="C1365" t="s">
        <v>24</v>
      </c>
      <c r="D1365" t="s">
        <v>7799</v>
      </c>
      <c r="E1365" t="s">
        <v>7614</v>
      </c>
      <c r="F1365" t="s">
        <v>173</v>
      </c>
      <c r="G1365">
        <v>44000</v>
      </c>
      <c r="H1365" t="s">
        <v>4180</v>
      </c>
      <c r="I1365">
        <v>64000000</v>
      </c>
      <c r="J1365" t="s">
        <v>7145</v>
      </c>
      <c r="K1365">
        <v>62000000</v>
      </c>
      <c r="L1365">
        <v>66000000</v>
      </c>
      <c r="M1365">
        <v>7</v>
      </c>
      <c r="N1365" t="s">
        <v>4267</v>
      </c>
      <c r="O1365">
        <v>71</v>
      </c>
      <c r="P1365" t="s">
        <v>7800</v>
      </c>
    </row>
    <row r="1366" spans="1:16" x14ac:dyDescent="0.3">
      <c r="A1366" t="s">
        <v>6332</v>
      </c>
      <c r="B1366">
        <v>2023</v>
      </c>
      <c r="C1366" t="s">
        <v>24</v>
      </c>
      <c r="D1366" t="s">
        <v>7799</v>
      </c>
      <c r="E1366" t="s">
        <v>7614</v>
      </c>
      <c r="F1366" t="s">
        <v>173</v>
      </c>
      <c r="G1366">
        <v>44000</v>
      </c>
      <c r="H1366" t="s">
        <v>4180</v>
      </c>
      <c r="I1366">
        <v>64000000</v>
      </c>
      <c r="J1366" t="s">
        <v>7145</v>
      </c>
      <c r="K1366">
        <v>62000000</v>
      </c>
      <c r="L1366">
        <v>66000000</v>
      </c>
      <c r="M1366">
        <v>7</v>
      </c>
      <c r="N1366" t="s">
        <v>4267</v>
      </c>
      <c r="O1366">
        <v>71</v>
      </c>
      <c r="P1366" t="s">
        <v>7810</v>
      </c>
    </row>
    <row r="1367" spans="1:16" x14ac:dyDescent="0.3">
      <c r="A1367" t="s">
        <v>6362</v>
      </c>
      <c r="B1367">
        <v>2024</v>
      </c>
      <c r="C1367" t="s">
        <v>137</v>
      </c>
      <c r="D1367" t="s">
        <v>5109</v>
      </c>
      <c r="E1367" t="s">
        <v>4203</v>
      </c>
      <c r="F1367" t="s">
        <v>43</v>
      </c>
      <c r="G1367">
        <v>26000</v>
      </c>
      <c r="H1367" t="s">
        <v>4180</v>
      </c>
      <c r="I1367">
        <v>24500000</v>
      </c>
      <c r="J1367" t="s">
        <v>7145</v>
      </c>
      <c r="K1367">
        <v>23600000</v>
      </c>
      <c r="L1367">
        <v>25300000</v>
      </c>
      <c r="M1367">
        <v>8</v>
      </c>
      <c r="N1367" t="s">
        <v>4280</v>
      </c>
      <c r="O1367">
        <v>75.3</v>
      </c>
      <c r="P1367" t="s">
        <v>7862</v>
      </c>
    </row>
    <row r="1368" spans="1:16" x14ac:dyDescent="0.3">
      <c r="A1368" t="s">
        <v>5234</v>
      </c>
      <c r="B1368">
        <v>2024</v>
      </c>
      <c r="C1368" t="s">
        <v>62</v>
      </c>
      <c r="D1368" t="s">
        <v>4198</v>
      </c>
      <c r="E1368" t="s">
        <v>4199</v>
      </c>
      <c r="F1368" t="s">
        <v>143</v>
      </c>
      <c r="G1368">
        <v>21700</v>
      </c>
      <c r="H1368" t="s">
        <v>4180</v>
      </c>
      <c r="I1368">
        <v>15900000</v>
      </c>
      <c r="J1368" t="s">
        <v>7145</v>
      </c>
      <c r="K1368">
        <v>15400000</v>
      </c>
      <c r="L1368">
        <v>16500000</v>
      </c>
      <c r="M1368">
        <v>28</v>
      </c>
      <c r="N1368" t="s">
        <v>4192</v>
      </c>
      <c r="O1368">
        <v>69.3</v>
      </c>
      <c r="P1368" t="s">
        <v>7165</v>
      </c>
    </row>
    <row r="1369" spans="1:16" x14ac:dyDescent="0.3">
      <c r="A1369" t="s">
        <v>6331</v>
      </c>
      <c r="B1369">
        <v>2025</v>
      </c>
      <c r="C1369" t="s">
        <v>131</v>
      </c>
      <c r="D1369" t="s">
        <v>4994</v>
      </c>
      <c r="E1369" t="s">
        <v>7808</v>
      </c>
      <c r="F1369" t="s">
        <v>161</v>
      </c>
      <c r="G1369">
        <v>18600</v>
      </c>
      <c r="H1369" t="s">
        <v>4180</v>
      </c>
      <c r="I1369">
        <v>30000000</v>
      </c>
      <c r="J1369" t="s">
        <v>7145</v>
      </c>
      <c r="K1369">
        <v>28900000</v>
      </c>
      <c r="L1369">
        <v>31000000</v>
      </c>
      <c r="M1369">
        <v>2</v>
      </c>
      <c r="N1369" t="s">
        <v>4181</v>
      </c>
      <c r="O1369">
        <v>95</v>
      </c>
      <c r="P1369" t="s">
        <v>7809</v>
      </c>
    </row>
    <row r="1370" spans="1:16" x14ac:dyDescent="0.3">
      <c r="A1370" t="s">
        <v>6317</v>
      </c>
      <c r="B1370">
        <v>2024</v>
      </c>
      <c r="C1370" t="s">
        <v>108</v>
      </c>
      <c r="D1370" t="s">
        <v>7777</v>
      </c>
      <c r="E1370" t="s">
        <v>7778</v>
      </c>
      <c r="F1370" t="s">
        <v>43</v>
      </c>
      <c r="G1370">
        <v>30000</v>
      </c>
      <c r="H1370" t="s">
        <v>4173</v>
      </c>
      <c r="I1370">
        <v>7710000</v>
      </c>
      <c r="J1370" t="s">
        <v>7145</v>
      </c>
      <c r="K1370">
        <v>7430000</v>
      </c>
      <c r="L1370">
        <v>7990000</v>
      </c>
      <c r="M1370">
        <v>3</v>
      </c>
      <c r="N1370" t="s">
        <v>4439</v>
      </c>
      <c r="O1370">
        <v>84.8</v>
      </c>
      <c r="P1370" t="s">
        <v>7779</v>
      </c>
    </row>
    <row r="1371" spans="1:16" x14ac:dyDescent="0.3">
      <c r="A1371" t="s">
        <v>6308</v>
      </c>
      <c r="B1371">
        <v>2024</v>
      </c>
      <c r="C1371" t="s">
        <v>36</v>
      </c>
      <c r="D1371" t="s">
        <v>4372</v>
      </c>
      <c r="E1371" t="s">
        <v>4373</v>
      </c>
      <c r="F1371" t="s">
        <v>143</v>
      </c>
      <c r="G1371">
        <v>32925</v>
      </c>
      <c r="H1371" t="s">
        <v>4180</v>
      </c>
      <c r="I1371">
        <v>12900000</v>
      </c>
      <c r="J1371" t="s">
        <v>7145</v>
      </c>
      <c r="K1371">
        <v>12500000</v>
      </c>
      <c r="L1371">
        <v>13400000</v>
      </c>
      <c r="M1371">
        <v>22</v>
      </c>
      <c r="N1371" t="s">
        <v>4219</v>
      </c>
      <c r="O1371">
        <v>80.7</v>
      </c>
      <c r="P1371" t="s">
        <v>7767</v>
      </c>
    </row>
    <row r="1372" spans="1:16" x14ac:dyDescent="0.3">
      <c r="A1372" t="s">
        <v>136</v>
      </c>
      <c r="B1372">
        <v>2024</v>
      </c>
      <c r="C1372" t="s">
        <v>137</v>
      </c>
      <c r="D1372" t="s">
        <v>4336</v>
      </c>
      <c r="E1372" t="s">
        <v>4833</v>
      </c>
      <c r="F1372" t="s">
        <v>46</v>
      </c>
      <c r="G1372">
        <v>8000</v>
      </c>
      <c r="H1372" t="s">
        <v>4173</v>
      </c>
      <c r="I1372">
        <v>20300000</v>
      </c>
      <c r="J1372" t="s">
        <v>7145</v>
      </c>
      <c r="K1372">
        <v>19600000</v>
      </c>
      <c r="L1372">
        <v>21000000</v>
      </c>
      <c r="M1372">
        <v>10</v>
      </c>
      <c r="N1372" t="s">
        <v>4347</v>
      </c>
      <c r="O1372">
        <v>74.7</v>
      </c>
      <c r="P1372" t="s">
        <v>7169</v>
      </c>
    </row>
    <row r="1373" spans="1:16" x14ac:dyDescent="0.3">
      <c r="A1373" t="s">
        <v>6326</v>
      </c>
      <c r="B1373">
        <v>2024</v>
      </c>
      <c r="C1373" t="s">
        <v>230</v>
      </c>
      <c r="D1373" t="s">
        <v>7796</v>
      </c>
      <c r="E1373" t="s">
        <v>7797</v>
      </c>
      <c r="F1373" t="s">
        <v>43</v>
      </c>
      <c r="G1373">
        <v>6849</v>
      </c>
      <c r="H1373" t="s">
        <v>4180</v>
      </c>
      <c r="I1373">
        <v>13600000</v>
      </c>
      <c r="J1373" t="s">
        <v>7145</v>
      </c>
      <c r="K1373">
        <v>13100000</v>
      </c>
      <c r="L1373">
        <v>14000000</v>
      </c>
      <c r="M1373">
        <v>11</v>
      </c>
      <c r="N1373" t="s">
        <v>4187</v>
      </c>
      <c r="O1373">
        <v>82</v>
      </c>
      <c r="P1373" t="s">
        <v>7798</v>
      </c>
    </row>
    <row r="1374" spans="1:16" x14ac:dyDescent="0.3">
      <c r="A1374" t="s">
        <v>6301</v>
      </c>
      <c r="B1374">
        <v>2024</v>
      </c>
      <c r="C1374" t="s">
        <v>24</v>
      </c>
      <c r="D1374" t="s">
        <v>4854</v>
      </c>
      <c r="E1374" t="s">
        <v>4191</v>
      </c>
      <c r="F1374" t="s">
        <v>43</v>
      </c>
      <c r="G1374">
        <v>24546</v>
      </c>
      <c r="H1374" t="s">
        <v>4180</v>
      </c>
      <c r="I1374">
        <v>16900000</v>
      </c>
      <c r="J1374" t="s">
        <v>7145</v>
      </c>
      <c r="K1374">
        <v>16300000</v>
      </c>
      <c r="L1374">
        <v>17500000</v>
      </c>
      <c r="M1374">
        <v>11</v>
      </c>
      <c r="N1374" t="s">
        <v>4248</v>
      </c>
      <c r="O1374">
        <v>65.400000000000006</v>
      </c>
      <c r="P1374" t="s">
        <v>7759</v>
      </c>
    </row>
    <row r="1375" spans="1:16" x14ac:dyDescent="0.3">
      <c r="A1375" t="s">
        <v>6301</v>
      </c>
      <c r="B1375">
        <v>2024</v>
      </c>
      <c r="C1375" t="s">
        <v>24</v>
      </c>
      <c r="D1375" t="s">
        <v>4854</v>
      </c>
      <c r="E1375" t="s">
        <v>4308</v>
      </c>
      <c r="F1375" t="s">
        <v>43</v>
      </c>
      <c r="G1375">
        <v>24546</v>
      </c>
      <c r="H1375" t="s">
        <v>4180</v>
      </c>
      <c r="I1375">
        <v>15300000</v>
      </c>
      <c r="J1375" t="s">
        <v>7145</v>
      </c>
      <c r="K1375">
        <v>14700000</v>
      </c>
      <c r="L1375">
        <v>15800000</v>
      </c>
      <c r="M1375">
        <v>21</v>
      </c>
      <c r="N1375" t="s">
        <v>4192</v>
      </c>
      <c r="O1375">
        <v>75.3</v>
      </c>
      <c r="P1375" t="s">
        <v>7749</v>
      </c>
    </row>
    <row r="1376" spans="1:16" x14ac:dyDescent="0.3">
      <c r="A1376" t="s">
        <v>6301</v>
      </c>
      <c r="B1376">
        <v>2024</v>
      </c>
      <c r="C1376" t="s">
        <v>24</v>
      </c>
      <c r="D1376" t="s">
        <v>4190</v>
      </c>
      <c r="E1376" t="s">
        <v>4308</v>
      </c>
      <c r="F1376" t="s">
        <v>43</v>
      </c>
      <c r="G1376">
        <v>24546</v>
      </c>
      <c r="H1376" t="s">
        <v>4180</v>
      </c>
      <c r="I1376">
        <v>14700000</v>
      </c>
      <c r="J1376" t="s">
        <v>7145</v>
      </c>
      <c r="K1376">
        <v>14100000</v>
      </c>
      <c r="L1376">
        <v>15200000</v>
      </c>
      <c r="M1376">
        <v>21</v>
      </c>
      <c r="N1376" t="s">
        <v>4192</v>
      </c>
      <c r="O1376">
        <v>81.7</v>
      </c>
      <c r="P1376" t="s">
        <v>7748</v>
      </c>
    </row>
    <row r="1377" spans="1:16" x14ac:dyDescent="0.3">
      <c r="A1377" t="s">
        <v>6367</v>
      </c>
      <c r="B1377">
        <v>2024</v>
      </c>
      <c r="C1377" t="s">
        <v>24</v>
      </c>
      <c r="D1377" t="s">
        <v>4369</v>
      </c>
      <c r="E1377" t="s">
        <v>4370</v>
      </c>
      <c r="F1377" t="s">
        <v>94</v>
      </c>
      <c r="G1377">
        <v>23791</v>
      </c>
      <c r="H1377" t="s">
        <v>4180</v>
      </c>
      <c r="I1377">
        <v>37500000</v>
      </c>
      <c r="J1377" t="s">
        <v>7145</v>
      </c>
      <c r="K1377">
        <v>36300000</v>
      </c>
      <c r="L1377">
        <v>38800000</v>
      </c>
      <c r="M1377">
        <v>12</v>
      </c>
      <c r="N1377" t="s">
        <v>4196</v>
      </c>
      <c r="O1377">
        <v>74.3</v>
      </c>
      <c r="P1377" t="s">
        <v>7873</v>
      </c>
    </row>
    <row r="1378" spans="1:16" x14ac:dyDescent="0.3">
      <c r="A1378" t="s">
        <v>6347</v>
      </c>
      <c r="B1378">
        <v>2024</v>
      </c>
      <c r="C1378" t="s">
        <v>188</v>
      </c>
      <c r="D1378" t="s">
        <v>5797</v>
      </c>
      <c r="E1378" t="s">
        <v>5798</v>
      </c>
      <c r="F1378" t="s">
        <v>161</v>
      </c>
      <c r="G1378">
        <v>22645</v>
      </c>
      <c r="H1378" t="s">
        <v>4180</v>
      </c>
      <c r="I1378">
        <v>18800000</v>
      </c>
      <c r="J1378" t="s">
        <v>7145</v>
      </c>
      <c r="K1378">
        <v>18200000</v>
      </c>
      <c r="L1378">
        <v>19500000</v>
      </c>
      <c r="M1378">
        <v>2</v>
      </c>
      <c r="N1378" t="s">
        <v>4196</v>
      </c>
      <c r="O1378">
        <v>95</v>
      </c>
      <c r="P1378" t="s">
        <v>7834</v>
      </c>
    </row>
    <row r="1379" spans="1:16" x14ac:dyDescent="0.3">
      <c r="A1379" t="s">
        <v>5830</v>
      </c>
      <c r="B1379">
        <v>2024</v>
      </c>
      <c r="C1379" t="s">
        <v>62</v>
      </c>
      <c r="D1379" t="s">
        <v>4198</v>
      </c>
      <c r="E1379" t="s">
        <v>5831</v>
      </c>
      <c r="F1379" t="s">
        <v>43</v>
      </c>
      <c r="G1379">
        <v>45700</v>
      </c>
      <c r="H1379" t="s">
        <v>4180</v>
      </c>
      <c r="I1379">
        <v>16800000</v>
      </c>
      <c r="J1379" t="s">
        <v>7145</v>
      </c>
      <c r="K1379">
        <v>16200000</v>
      </c>
      <c r="L1379">
        <v>17500000</v>
      </c>
      <c r="M1379">
        <v>29</v>
      </c>
      <c r="N1379" t="s">
        <v>4248</v>
      </c>
      <c r="O1379">
        <v>67.900000000000006</v>
      </c>
      <c r="P1379" t="s">
        <v>7163</v>
      </c>
    </row>
    <row r="1380" spans="1:16" x14ac:dyDescent="0.3">
      <c r="A1380" t="s">
        <v>6350</v>
      </c>
      <c r="B1380">
        <v>2024</v>
      </c>
      <c r="C1380" t="s">
        <v>89</v>
      </c>
      <c r="D1380" t="s">
        <v>5207</v>
      </c>
      <c r="E1380" t="s">
        <v>7838</v>
      </c>
      <c r="F1380" t="s">
        <v>94</v>
      </c>
      <c r="G1380">
        <v>16250</v>
      </c>
      <c r="H1380" t="s">
        <v>4180</v>
      </c>
      <c r="I1380">
        <v>10900000</v>
      </c>
      <c r="J1380" t="s">
        <v>7145</v>
      </c>
      <c r="K1380">
        <v>10500000</v>
      </c>
      <c r="L1380">
        <v>11300000</v>
      </c>
      <c r="M1380">
        <v>6</v>
      </c>
      <c r="N1380" t="s">
        <v>4425</v>
      </c>
      <c r="O1380">
        <v>77.900000000000006</v>
      </c>
      <c r="P1380" t="s">
        <v>7839</v>
      </c>
    </row>
    <row r="1381" spans="1:16" x14ac:dyDescent="0.3">
      <c r="A1381" t="s">
        <v>6348</v>
      </c>
      <c r="B1381">
        <v>2024</v>
      </c>
      <c r="C1381" t="s">
        <v>3991</v>
      </c>
      <c r="D1381" t="s">
        <v>4630</v>
      </c>
      <c r="E1381" t="s">
        <v>4631</v>
      </c>
      <c r="F1381" t="s">
        <v>161</v>
      </c>
      <c r="G1381">
        <v>46000</v>
      </c>
      <c r="H1381" t="s">
        <v>4180</v>
      </c>
      <c r="I1381">
        <v>9000000</v>
      </c>
      <c r="J1381" t="s">
        <v>7145</v>
      </c>
      <c r="K1381">
        <v>8500000</v>
      </c>
      <c r="L1381">
        <v>9500000</v>
      </c>
      <c r="M1381">
        <v>6</v>
      </c>
      <c r="N1381" t="s">
        <v>4649</v>
      </c>
      <c r="O1381">
        <v>82.1</v>
      </c>
      <c r="P1381" t="s">
        <v>7835</v>
      </c>
    </row>
    <row r="1382" spans="1:16" x14ac:dyDescent="0.3">
      <c r="A1382" t="s">
        <v>6314</v>
      </c>
      <c r="B1382">
        <v>2024</v>
      </c>
      <c r="C1382" t="s">
        <v>24</v>
      </c>
      <c r="D1382" t="s">
        <v>4369</v>
      </c>
      <c r="E1382" t="s">
        <v>4370</v>
      </c>
      <c r="F1382" t="s">
        <v>43</v>
      </c>
      <c r="G1382">
        <v>13800</v>
      </c>
      <c r="H1382" t="s">
        <v>4180</v>
      </c>
      <c r="I1382">
        <v>37700000</v>
      </c>
      <c r="J1382" t="s">
        <v>7145</v>
      </c>
      <c r="K1382">
        <v>36400000</v>
      </c>
      <c r="L1382">
        <v>39000000</v>
      </c>
      <c r="M1382">
        <v>12</v>
      </c>
      <c r="N1382" t="s">
        <v>4196</v>
      </c>
      <c r="O1382">
        <v>74.7</v>
      </c>
      <c r="P1382" t="s">
        <v>7773</v>
      </c>
    </row>
    <row r="1383" spans="1:16" x14ac:dyDescent="0.3">
      <c r="A1383" t="s">
        <v>6337</v>
      </c>
      <c r="B1383">
        <v>2024</v>
      </c>
      <c r="C1383" t="s">
        <v>188</v>
      </c>
      <c r="D1383" t="s">
        <v>4594</v>
      </c>
      <c r="E1383" t="s">
        <v>4595</v>
      </c>
      <c r="F1383" t="s">
        <v>143</v>
      </c>
      <c r="G1383">
        <v>20399</v>
      </c>
      <c r="H1383" t="s">
        <v>4180</v>
      </c>
      <c r="I1383">
        <v>9400000</v>
      </c>
      <c r="J1383" t="s">
        <v>7145</v>
      </c>
      <c r="K1383">
        <v>9100000</v>
      </c>
      <c r="L1383">
        <v>9700000</v>
      </c>
      <c r="M1383">
        <v>8</v>
      </c>
      <c r="N1383" t="s">
        <v>4382</v>
      </c>
      <c r="O1383">
        <v>95</v>
      </c>
      <c r="P1383" t="s">
        <v>7821</v>
      </c>
    </row>
    <row r="1384" spans="1:16" x14ac:dyDescent="0.3">
      <c r="A1384" t="s">
        <v>6313</v>
      </c>
      <c r="B1384">
        <v>2024</v>
      </c>
      <c r="C1384" t="s">
        <v>137</v>
      </c>
      <c r="D1384" t="s">
        <v>5067</v>
      </c>
      <c r="E1384" t="s">
        <v>5253</v>
      </c>
      <c r="F1384" t="s">
        <v>161</v>
      </c>
      <c r="G1384">
        <v>33000</v>
      </c>
      <c r="H1384" t="s">
        <v>4180</v>
      </c>
      <c r="I1384">
        <v>36500000</v>
      </c>
      <c r="J1384" t="s">
        <v>7145</v>
      </c>
      <c r="K1384">
        <v>35200000</v>
      </c>
      <c r="L1384">
        <v>37900000</v>
      </c>
      <c r="M1384">
        <v>3</v>
      </c>
      <c r="N1384" t="s">
        <v>4347</v>
      </c>
      <c r="O1384">
        <v>70.099999999999994</v>
      </c>
      <c r="P1384" t="s">
        <v>7772</v>
      </c>
    </row>
    <row r="1385" spans="1:16" x14ac:dyDescent="0.3">
      <c r="A1385" t="s">
        <v>6368</v>
      </c>
      <c r="B1385">
        <v>2024</v>
      </c>
      <c r="C1385" t="s">
        <v>137</v>
      </c>
      <c r="D1385" t="s">
        <v>4336</v>
      </c>
      <c r="E1385" t="s">
        <v>4833</v>
      </c>
      <c r="F1385" t="s">
        <v>43</v>
      </c>
      <c r="G1385">
        <v>26381</v>
      </c>
      <c r="H1385" t="s">
        <v>4180</v>
      </c>
      <c r="I1385">
        <v>20000000</v>
      </c>
      <c r="J1385" t="s">
        <v>7145</v>
      </c>
      <c r="K1385">
        <v>19300000</v>
      </c>
      <c r="L1385">
        <v>20800000</v>
      </c>
      <c r="M1385">
        <v>10</v>
      </c>
      <c r="N1385" t="s">
        <v>4347</v>
      </c>
      <c r="O1385">
        <v>73.599999999999994</v>
      </c>
      <c r="P1385" t="s">
        <v>7874</v>
      </c>
    </row>
    <row r="1386" spans="1:16" x14ac:dyDescent="0.3">
      <c r="A1386" t="s">
        <v>6366</v>
      </c>
      <c r="B1386">
        <v>2024</v>
      </c>
      <c r="C1386" t="s">
        <v>89</v>
      </c>
      <c r="D1386" t="s">
        <v>7870</v>
      </c>
      <c r="E1386" t="s">
        <v>7871</v>
      </c>
      <c r="F1386" t="s">
        <v>173</v>
      </c>
      <c r="G1386">
        <v>13500</v>
      </c>
      <c r="H1386" t="s">
        <v>4180</v>
      </c>
      <c r="I1386">
        <v>11500000</v>
      </c>
      <c r="J1386" t="s">
        <v>7145</v>
      </c>
      <c r="K1386">
        <v>11100000</v>
      </c>
      <c r="L1386">
        <v>11900000</v>
      </c>
      <c r="M1386">
        <v>3</v>
      </c>
      <c r="N1386" t="s">
        <v>4219</v>
      </c>
      <c r="O1386">
        <v>65.8</v>
      </c>
      <c r="P1386" t="s">
        <v>7872</v>
      </c>
    </row>
    <row r="1387" spans="1:16" x14ac:dyDescent="0.3">
      <c r="A1387" t="s">
        <v>6315</v>
      </c>
      <c r="B1387">
        <v>2025</v>
      </c>
      <c r="C1387" t="s">
        <v>36</v>
      </c>
      <c r="D1387" t="s">
        <v>6178</v>
      </c>
      <c r="E1387" t="s">
        <v>5779</v>
      </c>
      <c r="F1387" t="s">
        <v>4172</v>
      </c>
      <c r="G1387">
        <v>17000</v>
      </c>
      <c r="H1387" t="s">
        <v>4180</v>
      </c>
      <c r="I1387">
        <v>11300000</v>
      </c>
      <c r="J1387" t="s">
        <v>7145</v>
      </c>
      <c r="K1387">
        <v>10900000</v>
      </c>
      <c r="L1387">
        <v>11600000</v>
      </c>
      <c r="M1387">
        <v>2</v>
      </c>
      <c r="N1387" t="s">
        <v>4187</v>
      </c>
      <c r="O1387">
        <v>80.8</v>
      </c>
      <c r="P1387" t="s">
        <v>7774</v>
      </c>
    </row>
    <row r="1388" spans="1:16" x14ac:dyDescent="0.3">
      <c r="A1388" t="s">
        <v>153</v>
      </c>
      <c r="B1388">
        <v>2025</v>
      </c>
      <c r="C1388" t="s">
        <v>154</v>
      </c>
      <c r="D1388" t="s">
        <v>5688</v>
      </c>
      <c r="E1388" t="s">
        <v>5689</v>
      </c>
      <c r="F1388" t="s">
        <v>4172</v>
      </c>
      <c r="G1388">
        <v>7500</v>
      </c>
      <c r="H1388" t="s">
        <v>4180</v>
      </c>
      <c r="I1388">
        <v>24000000</v>
      </c>
      <c r="J1388" t="s">
        <v>7145</v>
      </c>
      <c r="K1388">
        <v>23200000</v>
      </c>
      <c r="L1388">
        <v>24800000</v>
      </c>
      <c r="M1388">
        <v>2</v>
      </c>
      <c r="N1388" t="s">
        <v>4181</v>
      </c>
      <c r="O1388">
        <v>83.8</v>
      </c>
      <c r="P1388" t="s">
        <v>7166</v>
      </c>
    </row>
    <row r="1389" spans="1:16" x14ac:dyDescent="0.3">
      <c r="A1389" t="s">
        <v>6319</v>
      </c>
      <c r="B1389">
        <v>2025</v>
      </c>
      <c r="C1389" t="s">
        <v>36</v>
      </c>
      <c r="D1389" t="s">
        <v>5744</v>
      </c>
      <c r="E1389" t="s">
        <v>7783</v>
      </c>
      <c r="F1389" t="s">
        <v>4172</v>
      </c>
      <c r="G1389">
        <v>35000</v>
      </c>
      <c r="H1389" t="s">
        <v>4173</v>
      </c>
      <c r="I1389">
        <v>8300000</v>
      </c>
      <c r="J1389" t="s">
        <v>7145</v>
      </c>
      <c r="K1389">
        <v>8100000</v>
      </c>
      <c r="L1389">
        <v>8600000</v>
      </c>
      <c r="M1389">
        <v>9</v>
      </c>
      <c r="N1389" t="s">
        <v>5710</v>
      </c>
      <c r="O1389">
        <v>83.1</v>
      </c>
      <c r="P1389" t="s">
        <v>7784</v>
      </c>
    </row>
    <row r="1390" spans="1:16" x14ac:dyDescent="0.3">
      <c r="A1390" t="s">
        <v>6328</v>
      </c>
      <c r="B1390">
        <v>2025</v>
      </c>
      <c r="C1390" t="s">
        <v>62</v>
      </c>
      <c r="D1390">
        <v>5008</v>
      </c>
      <c r="E1390" t="s">
        <v>5734</v>
      </c>
      <c r="F1390" t="s">
        <v>4172</v>
      </c>
      <c r="G1390">
        <v>20000</v>
      </c>
      <c r="H1390" t="s">
        <v>4180</v>
      </c>
      <c r="I1390">
        <v>27400000</v>
      </c>
      <c r="J1390" t="s">
        <v>7145</v>
      </c>
      <c r="K1390">
        <v>26400000</v>
      </c>
      <c r="L1390">
        <v>28500000</v>
      </c>
      <c r="M1390" t="s">
        <v>4175</v>
      </c>
      <c r="N1390" t="s">
        <v>4347</v>
      </c>
      <c r="O1390">
        <v>85.1</v>
      </c>
      <c r="P1390" t="s">
        <v>7804</v>
      </c>
    </row>
    <row r="1391" spans="1:16" x14ac:dyDescent="0.3">
      <c r="A1391" t="s">
        <v>6318</v>
      </c>
      <c r="B1391">
        <v>2025</v>
      </c>
      <c r="C1391" t="s">
        <v>36</v>
      </c>
      <c r="D1391" t="s">
        <v>4400</v>
      </c>
      <c r="E1391" t="s">
        <v>7780</v>
      </c>
      <c r="F1391" t="s">
        <v>4172</v>
      </c>
      <c r="G1391">
        <v>13391</v>
      </c>
      <c r="H1391" t="s">
        <v>4173</v>
      </c>
      <c r="I1391">
        <v>8700000</v>
      </c>
      <c r="J1391" t="s">
        <v>7145</v>
      </c>
      <c r="K1391">
        <v>8400000</v>
      </c>
      <c r="L1391">
        <v>9000000</v>
      </c>
      <c r="M1391" t="s">
        <v>4175</v>
      </c>
      <c r="N1391" t="s">
        <v>4583</v>
      </c>
      <c r="O1391">
        <v>91.7</v>
      </c>
      <c r="P1391" t="s">
        <v>7781</v>
      </c>
    </row>
    <row r="1392" spans="1:16" x14ac:dyDescent="0.3">
      <c r="A1392" t="s">
        <v>5264</v>
      </c>
      <c r="B1392">
        <v>2025</v>
      </c>
      <c r="C1392" t="s">
        <v>24</v>
      </c>
      <c r="D1392" t="s">
        <v>5728</v>
      </c>
      <c r="E1392" t="s">
        <v>5729</v>
      </c>
      <c r="F1392" t="s">
        <v>4172</v>
      </c>
      <c r="G1392">
        <v>21000</v>
      </c>
      <c r="H1392" t="s">
        <v>4180</v>
      </c>
      <c r="I1392">
        <v>45400000</v>
      </c>
      <c r="J1392" t="s">
        <v>7145</v>
      </c>
      <c r="K1392">
        <v>43700000</v>
      </c>
      <c r="L1392">
        <v>47000000</v>
      </c>
      <c r="M1392">
        <v>7</v>
      </c>
      <c r="N1392" t="s">
        <v>5709</v>
      </c>
      <c r="O1392">
        <v>82.6</v>
      </c>
      <c r="P1392" t="s">
        <v>7789</v>
      </c>
    </row>
    <row r="1393" spans="1:16" x14ac:dyDescent="0.3">
      <c r="A1393" t="s">
        <v>6324</v>
      </c>
      <c r="B1393">
        <v>2025</v>
      </c>
      <c r="C1393" t="s">
        <v>24</v>
      </c>
      <c r="D1393" t="s">
        <v>4854</v>
      </c>
      <c r="E1393" t="s">
        <v>4191</v>
      </c>
      <c r="F1393" t="s">
        <v>4172</v>
      </c>
      <c r="G1393">
        <v>8335</v>
      </c>
      <c r="H1393" t="s">
        <v>4180</v>
      </c>
      <c r="I1393">
        <v>18400000</v>
      </c>
      <c r="J1393" t="s">
        <v>7145</v>
      </c>
      <c r="K1393">
        <v>17800000</v>
      </c>
      <c r="L1393">
        <v>19100000</v>
      </c>
      <c r="M1393">
        <v>14</v>
      </c>
      <c r="N1393" t="s">
        <v>4219</v>
      </c>
      <c r="O1393">
        <v>77.900000000000006</v>
      </c>
      <c r="P1393" t="s">
        <v>7794</v>
      </c>
    </row>
    <row r="1394" spans="1:16" x14ac:dyDescent="0.3">
      <c r="A1394" t="s">
        <v>6298</v>
      </c>
      <c r="B1394">
        <v>2025</v>
      </c>
      <c r="C1394" t="s">
        <v>154</v>
      </c>
      <c r="D1394" t="s">
        <v>4170</v>
      </c>
      <c r="E1394" t="s">
        <v>7144</v>
      </c>
      <c r="F1394" t="s">
        <v>4172</v>
      </c>
      <c r="G1394">
        <v>3500</v>
      </c>
      <c r="H1394" t="s">
        <v>4180</v>
      </c>
      <c r="I1394">
        <v>16900000</v>
      </c>
      <c r="J1394" t="s">
        <v>7145</v>
      </c>
      <c r="K1394">
        <v>15700000</v>
      </c>
      <c r="L1394">
        <v>18100000</v>
      </c>
      <c r="M1394" t="s">
        <v>4175</v>
      </c>
      <c r="N1394" t="s">
        <v>4417</v>
      </c>
      <c r="O1394">
        <v>77.400000000000006</v>
      </c>
      <c r="P1394" t="s">
        <v>7146</v>
      </c>
    </row>
    <row r="1395" spans="1:16" x14ac:dyDescent="0.3">
      <c r="A1395" t="s">
        <v>6343</v>
      </c>
      <c r="B1395">
        <v>2025</v>
      </c>
      <c r="C1395" t="s">
        <v>5188</v>
      </c>
      <c r="D1395" t="s">
        <v>5189</v>
      </c>
      <c r="E1395" t="s">
        <v>7828</v>
      </c>
      <c r="F1395" t="s">
        <v>4172</v>
      </c>
      <c r="G1395">
        <v>7882</v>
      </c>
      <c r="H1395" t="s">
        <v>4180</v>
      </c>
      <c r="I1395">
        <v>12200000</v>
      </c>
      <c r="J1395" t="s">
        <v>7145</v>
      </c>
      <c r="K1395">
        <v>11800000</v>
      </c>
      <c r="L1395">
        <v>12700000</v>
      </c>
      <c r="M1395" t="s">
        <v>4175</v>
      </c>
      <c r="N1395" t="s">
        <v>4187</v>
      </c>
      <c r="O1395">
        <v>87.2</v>
      </c>
      <c r="P1395" t="s">
        <v>7829</v>
      </c>
    </row>
    <row r="1396" spans="1:16" x14ac:dyDescent="0.3">
      <c r="A1396" t="s">
        <v>5603</v>
      </c>
      <c r="B1396">
        <v>2026</v>
      </c>
      <c r="C1396" t="s">
        <v>163</v>
      </c>
      <c r="D1396">
        <v>7</v>
      </c>
      <c r="E1396" t="s">
        <v>7139</v>
      </c>
      <c r="F1396" t="s">
        <v>4172</v>
      </c>
      <c r="G1396">
        <v>6400</v>
      </c>
      <c r="H1396" t="s">
        <v>4180</v>
      </c>
      <c r="I1396">
        <v>17600000</v>
      </c>
      <c r="J1396" t="s">
        <v>7145</v>
      </c>
      <c r="K1396">
        <v>17000000</v>
      </c>
      <c r="L1396">
        <v>18200000</v>
      </c>
      <c r="M1396" t="s">
        <v>4175</v>
      </c>
      <c r="N1396" t="s">
        <v>4223</v>
      </c>
      <c r="O1396">
        <v>95</v>
      </c>
      <c r="P1396" t="s">
        <v>7167</v>
      </c>
    </row>
    <row r="1397" spans="1:16" x14ac:dyDescent="0.3">
      <c r="A1397" t="s">
        <v>5603</v>
      </c>
      <c r="B1397">
        <v>2026</v>
      </c>
      <c r="C1397" t="s">
        <v>163</v>
      </c>
      <c r="D1397">
        <v>7</v>
      </c>
      <c r="E1397" t="s">
        <v>7139</v>
      </c>
      <c r="F1397" t="s">
        <v>4172</v>
      </c>
      <c r="G1397">
        <v>6400</v>
      </c>
      <c r="H1397" t="s">
        <v>4180</v>
      </c>
      <c r="I1397">
        <v>17600000</v>
      </c>
      <c r="J1397" t="s">
        <v>7145</v>
      </c>
      <c r="K1397">
        <v>17000000</v>
      </c>
      <c r="L1397">
        <v>18200000</v>
      </c>
      <c r="M1397" t="s">
        <v>4175</v>
      </c>
      <c r="N1397" t="s">
        <v>4223</v>
      </c>
      <c r="O1397">
        <v>95</v>
      </c>
      <c r="P1397" t="s">
        <v>7168</v>
      </c>
    </row>
    <row r="1398" spans="1:16" x14ac:dyDescent="0.3">
      <c r="A1398" t="s">
        <v>6357</v>
      </c>
      <c r="B1398">
        <v>2026</v>
      </c>
      <c r="C1398" t="s">
        <v>36</v>
      </c>
      <c r="D1398" t="s">
        <v>7847</v>
      </c>
      <c r="E1398" t="s">
        <v>7848</v>
      </c>
      <c r="F1398" t="s">
        <v>4172</v>
      </c>
      <c r="G1398">
        <v>6600</v>
      </c>
      <c r="H1398" t="s">
        <v>4180</v>
      </c>
      <c r="I1398">
        <v>16200000</v>
      </c>
      <c r="J1398" t="s">
        <v>7145</v>
      </c>
      <c r="K1398">
        <v>15600000</v>
      </c>
      <c r="L1398">
        <v>16800000</v>
      </c>
      <c r="M1398" t="s">
        <v>4175</v>
      </c>
      <c r="N1398" t="s">
        <v>4734</v>
      </c>
      <c r="O1398">
        <v>90.1</v>
      </c>
      <c r="P1398" t="s">
        <v>7849</v>
      </c>
    </row>
    <row r="1399" spans="1:16" x14ac:dyDescent="0.3">
      <c r="A1399" t="s">
        <v>7813</v>
      </c>
      <c r="B1399">
        <v>2026</v>
      </c>
      <c r="C1399" t="s">
        <v>4184</v>
      </c>
      <c r="D1399" t="s">
        <v>4228</v>
      </c>
      <c r="E1399" t="s">
        <v>4229</v>
      </c>
      <c r="F1399" t="s">
        <v>4172</v>
      </c>
      <c r="G1399">
        <v>3600</v>
      </c>
      <c r="H1399" t="s">
        <v>4180</v>
      </c>
      <c r="I1399">
        <v>16800000</v>
      </c>
      <c r="J1399" t="s">
        <v>7145</v>
      </c>
      <c r="K1399">
        <v>15500000</v>
      </c>
      <c r="L1399">
        <v>18000000</v>
      </c>
      <c r="M1399" t="s">
        <v>4175</v>
      </c>
      <c r="N1399" t="s">
        <v>4508</v>
      </c>
      <c r="O1399">
        <v>93.4</v>
      </c>
      <c r="P1399" t="s">
        <v>7814</v>
      </c>
    </row>
    <row r="1400" spans="1:16" x14ac:dyDescent="0.3">
      <c r="A1400" t="s">
        <v>5236</v>
      </c>
      <c r="B1400">
        <v>2026</v>
      </c>
      <c r="C1400" t="s">
        <v>62</v>
      </c>
      <c r="D1400" t="s">
        <v>4390</v>
      </c>
      <c r="E1400" t="s">
        <v>4682</v>
      </c>
      <c r="F1400" t="s">
        <v>4172</v>
      </c>
      <c r="G1400">
        <v>4400</v>
      </c>
      <c r="H1400" t="s">
        <v>4180</v>
      </c>
      <c r="I1400">
        <v>23600000</v>
      </c>
      <c r="J1400" t="s">
        <v>7145</v>
      </c>
      <c r="K1400">
        <v>22800000</v>
      </c>
      <c r="L1400">
        <v>24400000</v>
      </c>
      <c r="M1400">
        <v>3</v>
      </c>
      <c r="N1400" t="s">
        <v>4439</v>
      </c>
      <c r="O1400">
        <v>91.5</v>
      </c>
      <c r="P1400" t="s">
        <v>7164</v>
      </c>
    </row>
    <row r="1401" spans="1:16" x14ac:dyDescent="0.3">
      <c r="A1401" t="s">
        <v>5996</v>
      </c>
      <c r="B1401">
        <v>2026</v>
      </c>
      <c r="C1401" t="s">
        <v>163</v>
      </c>
      <c r="D1401">
        <v>7</v>
      </c>
      <c r="E1401" t="s">
        <v>5997</v>
      </c>
      <c r="F1401" t="s">
        <v>4172</v>
      </c>
      <c r="G1401">
        <v>5300</v>
      </c>
      <c r="H1401" t="s">
        <v>4180</v>
      </c>
      <c r="I1401">
        <v>23600000</v>
      </c>
      <c r="J1401" t="s">
        <v>7145</v>
      </c>
      <c r="K1401">
        <v>22800000</v>
      </c>
      <c r="L1401">
        <v>24500000</v>
      </c>
      <c r="M1401">
        <v>2</v>
      </c>
      <c r="N1401" t="s">
        <v>4965</v>
      </c>
      <c r="O1401">
        <v>87.4</v>
      </c>
      <c r="P1401" t="s">
        <v>7170</v>
      </c>
    </row>
    <row r="1402" spans="1:16" x14ac:dyDescent="0.3">
      <c r="A1402" t="s">
        <v>6316</v>
      </c>
      <c r="B1402">
        <v>2026</v>
      </c>
      <c r="C1402" t="s">
        <v>194</v>
      </c>
      <c r="D1402">
        <v>700</v>
      </c>
      <c r="E1402" t="s">
        <v>7775</v>
      </c>
      <c r="F1402" t="s">
        <v>4172</v>
      </c>
      <c r="G1402">
        <v>2897</v>
      </c>
      <c r="H1402" t="s">
        <v>4173</v>
      </c>
      <c r="I1402">
        <v>13800000</v>
      </c>
      <c r="J1402" t="s">
        <v>7145</v>
      </c>
      <c r="K1402">
        <v>13200000</v>
      </c>
      <c r="L1402">
        <v>14500000</v>
      </c>
      <c r="M1402" t="s">
        <v>4175</v>
      </c>
      <c r="N1402" t="s">
        <v>4588</v>
      </c>
      <c r="O1402">
        <v>94.4</v>
      </c>
      <c r="P1402" t="s">
        <v>7776</v>
      </c>
    </row>
    <row r="1403" spans="1:16" x14ac:dyDescent="0.3">
      <c r="A1403" t="s">
        <v>6387</v>
      </c>
      <c r="B1403">
        <v>2019</v>
      </c>
      <c r="C1403" t="s">
        <v>154</v>
      </c>
      <c r="D1403" t="s">
        <v>4483</v>
      </c>
      <c r="E1403" t="s">
        <v>7906</v>
      </c>
      <c r="F1403" t="s">
        <v>43</v>
      </c>
      <c r="G1403">
        <v>54403</v>
      </c>
      <c r="H1403" t="s">
        <v>4180</v>
      </c>
      <c r="I1403">
        <v>10400000</v>
      </c>
      <c r="J1403" t="s">
        <v>7171</v>
      </c>
      <c r="K1403">
        <v>10000000</v>
      </c>
      <c r="L1403">
        <v>10800000</v>
      </c>
      <c r="M1403">
        <v>12</v>
      </c>
      <c r="N1403" t="s">
        <v>4275</v>
      </c>
      <c r="O1403">
        <v>77.099999999999994</v>
      </c>
      <c r="P1403" t="s">
        <v>7907</v>
      </c>
    </row>
    <row r="1404" spans="1:16" x14ac:dyDescent="0.3">
      <c r="A1404" t="s">
        <v>6396</v>
      </c>
      <c r="B1404">
        <v>2017</v>
      </c>
      <c r="C1404" t="s">
        <v>182</v>
      </c>
      <c r="D1404" t="s">
        <v>7918</v>
      </c>
      <c r="E1404" t="s">
        <v>7919</v>
      </c>
      <c r="F1404" t="s">
        <v>173</v>
      </c>
      <c r="G1404">
        <v>23521</v>
      </c>
      <c r="H1404" t="s">
        <v>4180</v>
      </c>
      <c r="I1404">
        <v>7850000</v>
      </c>
      <c r="J1404" t="s">
        <v>7171</v>
      </c>
      <c r="K1404">
        <v>7430000</v>
      </c>
      <c r="L1404">
        <v>8300000</v>
      </c>
      <c r="M1404" t="s">
        <v>4175</v>
      </c>
      <c r="N1404" t="s">
        <v>4219</v>
      </c>
      <c r="O1404">
        <v>58.4</v>
      </c>
      <c r="P1404" t="s">
        <v>7920</v>
      </c>
    </row>
    <row r="1405" spans="1:16" x14ac:dyDescent="0.3">
      <c r="A1405" t="s">
        <v>6392</v>
      </c>
      <c r="B1405">
        <v>2018</v>
      </c>
      <c r="C1405" t="s">
        <v>188</v>
      </c>
      <c r="D1405" t="s">
        <v>4594</v>
      </c>
      <c r="E1405" t="s">
        <v>7912</v>
      </c>
      <c r="F1405" t="s">
        <v>173</v>
      </c>
      <c r="G1405">
        <v>107633</v>
      </c>
      <c r="H1405" t="s">
        <v>4180</v>
      </c>
      <c r="I1405">
        <v>5630000</v>
      </c>
      <c r="J1405" t="s">
        <v>7171</v>
      </c>
      <c r="K1405">
        <v>5370000</v>
      </c>
      <c r="L1405">
        <v>5890000</v>
      </c>
      <c r="M1405">
        <v>6</v>
      </c>
      <c r="N1405" t="s">
        <v>4425</v>
      </c>
      <c r="O1405">
        <v>85.4</v>
      </c>
      <c r="P1405" t="s">
        <v>7913</v>
      </c>
    </row>
    <row r="1406" spans="1:16" x14ac:dyDescent="0.3">
      <c r="A1406" t="s">
        <v>6374</v>
      </c>
      <c r="B1406">
        <v>2018</v>
      </c>
      <c r="C1406" t="s">
        <v>85</v>
      </c>
      <c r="D1406" t="s">
        <v>4542</v>
      </c>
      <c r="E1406" t="s">
        <v>7884</v>
      </c>
      <c r="F1406" t="s">
        <v>43</v>
      </c>
      <c r="G1406">
        <v>45000</v>
      </c>
      <c r="H1406" t="s">
        <v>4180</v>
      </c>
      <c r="I1406">
        <v>7680000</v>
      </c>
      <c r="J1406" t="s">
        <v>7171</v>
      </c>
      <c r="K1406">
        <v>7400000</v>
      </c>
      <c r="L1406">
        <v>7950000</v>
      </c>
      <c r="M1406" t="s">
        <v>4175</v>
      </c>
      <c r="N1406" t="s">
        <v>4402</v>
      </c>
      <c r="O1406">
        <v>80.900000000000006</v>
      </c>
      <c r="P1406" t="s">
        <v>7885</v>
      </c>
    </row>
    <row r="1407" spans="1:16" x14ac:dyDescent="0.3">
      <c r="A1407" t="s">
        <v>6376</v>
      </c>
      <c r="B1407">
        <v>2019</v>
      </c>
      <c r="C1407" t="s">
        <v>154</v>
      </c>
      <c r="D1407" t="s">
        <v>4395</v>
      </c>
      <c r="E1407" t="s">
        <v>7888</v>
      </c>
      <c r="F1407" t="s">
        <v>173</v>
      </c>
      <c r="G1407">
        <v>85000</v>
      </c>
      <c r="H1407" t="s">
        <v>4180</v>
      </c>
      <c r="I1407">
        <v>20900000</v>
      </c>
      <c r="J1407" t="s">
        <v>7171</v>
      </c>
      <c r="K1407">
        <v>19800000</v>
      </c>
      <c r="L1407">
        <v>21900000</v>
      </c>
      <c r="M1407">
        <v>21</v>
      </c>
      <c r="N1407" t="s">
        <v>4347</v>
      </c>
      <c r="O1407">
        <v>68.5</v>
      </c>
      <c r="P1407" t="s">
        <v>7889</v>
      </c>
    </row>
    <row r="1408" spans="1:16" x14ac:dyDescent="0.3">
      <c r="A1408" t="s">
        <v>6401</v>
      </c>
      <c r="B1408">
        <v>2019</v>
      </c>
      <c r="C1408" t="s">
        <v>137</v>
      </c>
      <c r="D1408" t="s">
        <v>5893</v>
      </c>
      <c r="E1408" t="s">
        <v>7927</v>
      </c>
      <c r="F1408" t="s">
        <v>161</v>
      </c>
      <c r="G1408">
        <v>86500</v>
      </c>
      <c r="H1408" t="s">
        <v>4173</v>
      </c>
      <c r="I1408">
        <v>12000000</v>
      </c>
      <c r="J1408" t="s">
        <v>7171</v>
      </c>
      <c r="K1408">
        <v>11500000</v>
      </c>
      <c r="L1408">
        <v>12400000</v>
      </c>
      <c r="M1408">
        <v>29</v>
      </c>
      <c r="N1408" t="s">
        <v>4245</v>
      </c>
      <c r="O1408">
        <v>85.2</v>
      </c>
      <c r="P1408" t="s">
        <v>7928</v>
      </c>
    </row>
    <row r="1409" spans="1:16" x14ac:dyDescent="0.3">
      <c r="A1409" t="s">
        <v>6411</v>
      </c>
      <c r="B1409">
        <v>2019</v>
      </c>
      <c r="C1409" t="s">
        <v>131</v>
      </c>
      <c r="D1409" t="s">
        <v>4771</v>
      </c>
      <c r="E1409" t="s">
        <v>7949</v>
      </c>
      <c r="F1409" t="s">
        <v>161</v>
      </c>
      <c r="G1409">
        <v>65000</v>
      </c>
      <c r="H1409" t="s">
        <v>4180</v>
      </c>
      <c r="I1409">
        <v>12400000</v>
      </c>
      <c r="J1409" t="s">
        <v>7171</v>
      </c>
      <c r="K1409">
        <v>11700000</v>
      </c>
      <c r="L1409">
        <v>13100000</v>
      </c>
      <c r="M1409">
        <v>3</v>
      </c>
      <c r="N1409" t="s">
        <v>4263</v>
      </c>
      <c r="O1409">
        <v>92.7</v>
      </c>
      <c r="P1409" t="s">
        <v>7950</v>
      </c>
    </row>
    <row r="1410" spans="1:16" x14ac:dyDescent="0.3">
      <c r="A1410" t="s">
        <v>6397</v>
      </c>
      <c r="B1410">
        <v>2020</v>
      </c>
      <c r="C1410" t="s">
        <v>92</v>
      </c>
      <c r="D1410" t="s">
        <v>4946</v>
      </c>
      <c r="E1410" t="s">
        <v>5907</v>
      </c>
      <c r="F1410" t="s">
        <v>43</v>
      </c>
      <c r="G1410">
        <v>88000</v>
      </c>
      <c r="H1410" t="s">
        <v>4180</v>
      </c>
      <c r="I1410">
        <v>11000000</v>
      </c>
      <c r="J1410" t="s">
        <v>7171</v>
      </c>
      <c r="K1410">
        <v>10300000</v>
      </c>
      <c r="L1410">
        <v>11600000</v>
      </c>
      <c r="M1410">
        <v>18</v>
      </c>
      <c r="N1410" t="s">
        <v>4263</v>
      </c>
      <c r="O1410">
        <v>80.400000000000006</v>
      </c>
      <c r="P1410" t="s">
        <v>7921</v>
      </c>
    </row>
    <row r="1411" spans="1:16" x14ac:dyDescent="0.3">
      <c r="A1411" t="s">
        <v>4172</v>
      </c>
      <c r="B1411">
        <v>2023</v>
      </c>
      <c r="C1411" t="s">
        <v>24</v>
      </c>
      <c r="D1411" t="s">
        <v>4369</v>
      </c>
      <c r="E1411" t="s">
        <v>5659</v>
      </c>
      <c r="F1411" t="s">
        <v>4172</v>
      </c>
      <c r="G1411">
        <v>74000</v>
      </c>
      <c r="H1411" t="s">
        <v>4180</v>
      </c>
      <c r="I1411">
        <v>40200000</v>
      </c>
      <c r="J1411" t="s">
        <v>7171</v>
      </c>
      <c r="K1411">
        <v>38700000</v>
      </c>
      <c r="L1411">
        <v>41800000</v>
      </c>
      <c r="M1411">
        <v>33</v>
      </c>
      <c r="N1411" t="s">
        <v>5644</v>
      </c>
      <c r="O1411">
        <v>65</v>
      </c>
      <c r="P1411" t="s">
        <v>7917</v>
      </c>
    </row>
    <row r="1412" spans="1:16" x14ac:dyDescent="0.3">
      <c r="A1412" t="s">
        <v>4172</v>
      </c>
      <c r="B1412">
        <v>2026</v>
      </c>
      <c r="C1412" t="s">
        <v>24</v>
      </c>
      <c r="D1412" t="s">
        <v>4854</v>
      </c>
      <c r="E1412" t="s">
        <v>7941</v>
      </c>
      <c r="F1412" t="s">
        <v>4172</v>
      </c>
      <c r="G1412">
        <v>1000</v>
      </c>
      <c r="H1412" t="s">
        <v>4180</v>
      </c>
      <c r="I1412">
        <v>15900000</v>
      </c>
      <c r="J1412" t="s">
        <v>7171</v>
      </c>
      <c r="K1412">
        <v>15300000</v>
      </c>
      <c r="L1412">
        <v>16500000</v>
      </c>
      <c r="M1412">
        <v>3</v>
      </c>
      <c r="N1412" t="s">
        <v>4863</v>
      </c>
      <c r="O1412">
        <v>93.6</v>
      </c>
      <c r="P1412" t="s">
        <v>7942</v>
      </c>
    </row>
    <row r="1413" spans="1:16" x14ac:dyDescent="0.3">
      <c r="A1413" t="s">
        <v>6370</v>
      </c>
      <c r="B1413">
        <v>2020</v>
      </c>
      <c r="C1413" t="s">
        <v>188</v>
      </c>
      <c r="D1413" t="s">
        <v>4594</v>
      </c>
      <c r="E1413" t="s">
        <v>7765</v>
      </c>
      <c r="F1413" t="s">
        <v>43</v>
      </c>
      <c r="G1413">
        <v>91213</v>
      </c>
      <c r="H1413" t="s">
        <v>4180</v>
      </c>
      <c r="I1413">
        <v>7090000</v>
      </c>
      <c r="J1413" t="s">
        <v>7171</v>
      </c>
      <c r="K1413">
        <v>6840000</v>
      </c>
      <c r="L1413">
        <v>7340000</v>
      </c>
      <c r="M1413">
        <v>8</v>
      </c>
      <c r="N1413" t="s">
        <v>4425</v>
      </c>
      <c r="O1413">
        <v>95</v>
      </c>
      <c r="P1413" t="s">
        <v>7877</v>
      </c>
    </row>
    <row r="1414" spans="1:16" x14ac:dyDescent="0.3">
      <c r="A1414" t="s">
        <v>6406</v>
      </c>
      <c r="B1414">
        <v>2021</v>
      </c>
      <c r="C1414" t="s">
        <v>4641</v>
      </c>
      <c r="D1414" t="s">
        <v>7801</v>
      </c>
      <c r="E1414" t="s">
        <v>7802</v>
      </c>
      <c r="F1414" t="s">
        <v>4636</v>
      </c>
      <c r="G1414">
        <v>70700</v>
      </c>
      <c r="H1414" t="s">
        <v>4180</v>
      </c>
      <c r="I1414">
        <v>13300000</v>
      </c>
      <c r="J1414" t="s">
        <v>7171</v>
      </c>
      <c r="K1414">
        <v>12400000</v>
      </c>
      <c r="L1414">
        <v>14300000</v>
      </c>
      <c r="M1414">
        <v>4</v>
      </c>
      <c r="N1414" t="s">
        <v>4275</v>
      </c>
      <c r="O1414">
        <v>93.7</v>
      </c>
      <c r="P1414" t="s">
        <v>7937</v>
      </c>
    </row>
    <row r="1415" spans="1:16" x14ac:dyDescent="0.3">
      <c r="A1415" t="s">
        <v>6379</v>
      </c>
      <c r="B1415">
        <v>2021</v>
      </c>
      <c r="C1415" t="s">
        <v>92</v>
      </c>
      <c r="D1415" t="s">
        <v>4824</v>
      </c>
      <c r="E1415" t="s">
        <v>5695</v>
      </c>
      <c r="F1415" t="s">
        <v>143</v>
      </c>
      <c r="G1415">
        <v>57600</v>
      </c>
      <c r="H1415" t="s">
        <v>4180</v>
      </c>
      <c r="I1415">
        <v>10200000</v>
      </c>
      <c r="J1415" t="s">
        <v>7171</v>
      </c>
      <c r="K1415">
        <v>9800000</v>
      </c>
      <c r="L1415">
        <v>10600000</v>
      </c>
      <c r="M1415">
        <v>36</v>
      </c>
      <c r="N1415" t="s">
        <v>4425</v>
      </c>
      <c r="O1415">
        <v>73.400000000000006</v>
      </c>
      <c r="P1415" t="s">
        <v>7893</v>
      </c>
    </row>
    <row r="1416" spans="1:16" x14ac:dyDescent="0.3">
      <c r="A1416" t="s">
        <v>6400</v>
      </c>
      <c r="B1416">
        <v>2021</v>
      </c>
      <c r="C1416" t="s">
        <v>3991</v>
      </c>
      <c r="D1416" t="s">
        <v>5959</v>
      </c>
      <c r="E1416" t="s">
        <v>5808</v>
      </c>
      <c r="F1416" t="s">
        <v>143</v>
      </c>
      <c r="G1416">
        <v>51100</v>
      </c>
      <c r="H1416" t="s">
        <v>4180</v>
      </c>
      <c r="I1416">
        <v>7190000</v>
      </c>
      <c r="J1416" t="s">
        <v>7171</v>
      </c>
      <c r="K1416">
        <v>6930000</v>
      </c>
      <c r="L1416">
        <v>7450000</v>
      </c>
      <c r="M1416">
        <v>3</v>
      </c>
      <c r="N1416" t="s">
        <v>4439</v>
      </c>
      <c r="O1416">
        <v>65.400000000000006</v>
      </c>
      <c r="P1416" t="s">
        <v>7926</v>
      </c>
    </row>
    <row r="1417" spans="1:16" x14ac:dyDescent="0.3">
      <c r="A1417" t="s">
        <v>6418</v>
      </c>
      <c r="B1417">
        <v>2021</v>
      </c>
      <c r="C1417" t="s">
        <v>92</v>
      </c>
      <c r="D1417" t="s">
        <v>5087</v>
      </c>
      <c r="E1417" t="s">
        <v>5851</v>
      </c>
      <c r="F1417" t="s">
        <v>43</v>
      </c>
      <c r="G1417">
        <v>82800</v>
      </c>
      <c r="H1417" t="s">
        <v>4173</v>
      </c>
      <c r="I1417">
        <v>18900000</v>
      </c>
      <c r="J1417" t="s">
        <v>7171</v>
      </c>
      <c r="K1417">
        <v>18300000</v>
      </c>
      <c r="L1417">
        <v>19600000</v>
      </c>
      <c r="M1417">
        <v>18</v>
      </c>
      <c r="N1417" t="s">
        <v>4181</v>
      </c>
      <c r="O1417">
        <v>83.6</v>
      </c>
      <c r="P1417" t="s">
        <v>7957</v>
      </c>
    </row>
    <row r="1418" spans="1:16" x14ac:dyDescent="0.3">
      <c r="A1418" t="s">
        <v>6414</v>
      </c>
      <c r="B1418">
        <v>2022</v>
      </c>
      <c r="C1418" t="s">
        <v>4641</v>
      </c>
      <c r="D1418" t="s">
        <v>7801</v>
      </c>
      <c r="E1418" t="s">
        <v>7953</v>
      </c>
      <c r="F1418" t="s">
        <v>43</v>
      </c>
      <c r="G1418">
        <v>54000</v>
      </c>
      <c r="H1418" t="s">
        <v>4180</v>
      </c>
      <c r="I1418">
        <v>13700000</v>
      </c>
      <c r="J1418" t="s">
        <v>7171</v>
      </c>
      <c r="K1418">
        <v>13100000</v>
      </c>
      <c r="L1418">
        <v>14300000</v>
      </c>
      <c r="M1418">
        <v>23</v>
      </c>
      <c r="N1418" t="s">
        <v>4187</v>
      </c>
      <c r="O1418">
        <v>87.3</v>
      </c>
      <c r="P1418" t="s">
        <v>7954</v>
      </c>
    </row>
    <row r="1419" spans="1:16" x14ac:dyDescent="0.3">
      <c r="A1419" t="s">
        <v>6405</v>
      </c>
      <c r="B1419">
        <v>2022</v>
      </c>
      <c r="C1419" t="s">
        <v>4184</v>
      </c>
      <c r="D1419" t="s">
        <v>4185</v>
      </c>
      <c r="E1419" t="s">
        <v>4792</v>
      </c>
      <c r="F1419" t="s">
        <v>161</v>
      </c>
      <c r="G1419">
        <v>67558</v>
      </c>
      <c r="H1419" t="s">
        <v>4173</v>
      </c>
      <c r="I1419">
        <v>7890000</v>
      </c>
      <c r="J1419" t="s">
        <v>7171</v>
      </c>
      <c r="K1419">
        <v>7600000</v>
      </c>
      <c r="L1419">
        <v>8200000</v>
      </c>
      <c r="M1419">
        <v>15</v>
      </c>
      <c r="N1419" t="s">
        <v>4192</v>
      </c>
      <c r="O1419">
        <v>84</v>
      </c>
      <c r="P1419" t="s">
        <v>7936</v>
      </c>
    </row>
    <row r="1420" spans="1:16" x14ac:dyDescent="0.3">
      <c r="A1420" t="s">
        <v>6415</v>
      </c>
      <c r="B1420">
        <v>2022</v>
      </c>
      <c r="C1420" t="s">
        <v>188</v>
      </c>
      <c r="D1420" t="s">
        <v>4972</v>
      </c>
      <c r="E1420" t="s">
        <v>4973</v>
      </c>
      <c r="F1420" t="s">
        <v>60</v>
      </c>
      <c r="G1420">
        <v>55750</v>
      </c>
      <c r="H1420" t="s">
        <v>4180</v>
      </c>
      <c r="I1420">
        <v>6550000</v>
      </c>
      <c r="J1420" t="s">
        <v>7171</v>
      </c>
      <c r="K1420">
        <v>6310000</v>
      </c>
      <c r="L1420">
        <v>6800000</v>
      </c>
      <c r="M1420">
        <v>4</v>
      </c>
      <c r="N1420" t="s">
        <v>4425</v>
      </c>
      <c r="O1420">
        <v>72.900000000000006</v>
      </c>
      <c r="P1420" t="s">
        <v>7955</v>
      </c>
    </row>
    <row r="1421" spans="1:16" x14ac:dyDescent="0.3">
      <c r="A1421" t="s">
        <v>6399</v>
      </c>
      <c r="B1421">
        <v>2022</v>
      </c>
      <c r="C1421" t="s">
        <v>7790</v>
      </c>
      <c r="D1421" t="s">
        <v>7791</v>
      </c>
      <c r="E1421" t="s">
        <v>7792</v>
      </c>
      <c r="F1421" t="s">
        <v>161</v>
      </c>
      <c r="G1421">
        <v>29204</v>
      </c>
      <c r="H1421" t="s">
        <v>4180</v>
      </c>
      <c r="I1421">
        <v>13900000</v>
      </c>
      <c r="J1421" t="s">
        <v>7171</v>
      </c>
      <c r="K1421">
        <v>13200000</v>
      </c>
      <c r="L1421">
        <v>14600000</v>
      </c>
      <c r="M1421" t="s">
        <v>4175</v>
      </c>
      <c r="N1421" t="s">
        <v>4219</v>
      </c>
      <c r="O1421">
        <v>59</v>
      </c>
      <c r="P1421" t="s">
        <v>7924</v>
      </c>
    </row>
    <row r="1422" spans="1:16" x14ac:dyDescent="0.3">
      <c r="A1422" t="s">
        <v>6377</v>
      </c>
      <c r="B1422">
        <v>2022</v>
      </c>
      <c r="C1422" t="s">
        <v>4184</v>
      </c>
      <c r="D1422" t="s">
        <v>4365</v>
      </c>
      <c r="E1422" t="s">
        <v>4708</v>
      </c>
      <c r="F1422" t="s">
        <v>60</v>
      </c>
      <c r="G1422">
        <v>49900</v>
      </c>
      <c r="H1422" t="s">
        <v>4180</v>
      </c>
      <c r="I1422">
        <v>7770000</v>
      </c>
      <c r="J1422" t="s">
        <v>7171</v>
      </c>
      <c r="K1422">
        <v>7490000</v>
      </c>
      <c r="L1422">
        <v>8100000</v>
      </c>
      <c r="M1422">
        <v>11</v>
      </c>
      <c r="N1422" t="s">
        <v>4245</v>
      </c>
      <c r="O1422">
        <v>73.400000000000006</v>
      </c>
      <c r="P1422" t="s">
        <v>7890</v>
      </c>
    </row>
    <row r="1423" spans="1:16" x14ac:dyDescent="0.3">
      <c r="A1423" t="s">
        <v>6382</v>
      </c>
      <c r="B1423">
        <v>2022</v>
      </c>
      <c r="C1423" t="s">
        <v>92</v>
      </c>
      <c r="D1423" t="s">
        <v>4946</v>
      </c>
      <c r="E1423" t="s">
        <v>4947</v>
      </c>
      <c r="F1423" t="s">
        <v>143</v>
      </c>
      <c r="G1423">
        <v>63332</v>
      </c>
      <c r="H1423" t="s">
        <v>4180</v>
      </c>
      <c r="I1423">
        <v>11600000</v>
      </c>
      <c r="J1423" t="s">
        <v>7171</v>
      </c>
      <c r="K1423">
        <v>11000000</v>
      </c>
      <c r="L1423">
        <v>12200000</v>
      </c>
      <c r="M1423">
        <v>16</v>
      </c>
      <c r="N1423" t="s">
        <v>4245</v>
      </c>
      <c r="O1423">
        <v>72.5</v>
      </c>
      <c r="P1423" t="s">
        <v>7896</v>
      </c>
    </row>
    <row r="1424" spans="1:16" x14ac:dyDescent="0.3">
      <c r="A1424" t="s">
        <v>6402</v>
      </c>
      <c r="B1424">
        <v>2022</v>
      </c>
      <c r="C1424" t="s">
        <v>62</v>
      </c>
      <c r="D1424" t="s">
        <v>4207</v>
      </c>
      <c r="E1424" t="s">
        <v>7929</v>
      </c>
      <c r="F1424" t="s">
        <v>143</v>
      </c>
      <c r="G1424">
        <v>70000</v>
      </c>
      <c r="H1424" t="s">
        <v>4180</v>
      </c>
      <c r="I1424">
        <v>17000000</v>
      </c>
      <c r="J1424" t="s">
        <v>7171</v>
      </c>
      <c r="K1424">
        <v>16400000</v>
      </c>
      <c r="L1424">
        <v>17600000</v>
      </c>
      <c r="M1424">
        <v>16</v>
      </c>
      <c r="N1424" t="s">
        <v>4290</v>
      </c>
      <c r="O1424">
        <v>66.400000000000006</v>
      </c>
      <c r="P1424" t="s">
        <v>7930</v>
      </c>
    </row>
    <row r="1425" spans="1:16" x14ac:dyDescent="0.3">
      <c r="A1425" t="s">
        <v>6393</v>
      </c>
      <c r="B1425">
        <v>2022</v>
      </c>
      <c r="C1425" t="s">
        <v>62</v>
      </c>
      <c r="D1425" t="s">
        <v>4446</v>
      </c>
      <c r="E1425" t="s">
        <v>4562</v>
      </c>
      <c r="F1425" t="s">
        <v>43</v>
      </c>
      <c r="G1425">
        <v>25000</v>
      </c>
      <c r="H1425" t="s">
        <v>4180</v>
      </c>
      <c r="I1425">
        <v>14200000</v>
      </c>
      <c r="J1425" t="s">
        <v>7171</v>
      </c>
      <c r="K1425">
        <v>13600000</v>
      </c>
      <c r="L1425">
        <v>14900000</v>
      </c>
      <c r="M1425">
        <v>11</v>
      </c>
      <c r="N1425" t="s">
        <v>4213</v>
      </c>
      <c r="O1425">
        <v>76</v>
      </c>
      <c r="P1425" t="s">
        <v>7914</v>
      </c>
    </row>
    <row r="1426" spans="1:16" x14ac:dyDescent="0.3">
      <c r="A1426" t="s">
        <v>6407</v>
      </c>
      <c r="B1426">
        <v>2022</v>
      </c>
      <c r="C1426" t="s">
        <v>108</v>
      </c>
      <c r="D1426" t="s">
        <v>6150</v>
      </c>
      <c r="E1426" t="s">
        <v>4880</v>
      </c>
      <c r="F1426" t="s">
        <v>143</v>
      </c>
      <c r="G1426">
        <v>29000</v>
      </c>
      <c r="H1426" t="s">
        <v>4173</v>
      </c>
      <c r="I1426">
        <v>10100000</v>
      </c>
      <c r="J1426" t="s">
        <v>7171</v>
      </c>
      <c r="K1426">
        <v>9800000</v>
      </c>
      <c r="L1426">
        <v>10500000</v>
      </c>
      <c r="M1426">
        <v>3</v>
      </c>
      <c r="N1426" t="s">
        <v>4425</v>
      </c>
      <c r="O1426">
        <v>76.599999999999994</v>
      </c>
      <c r="P1426" t="s">
        <v>7938</v>
      </c>
    </row>
    <row r="1427" spans="1:16" x14ac:dyDescent="0.3">
      <c r="A1427" t="s">
        <v>6378</v>
      </c>
      <c r="B1427">
        <v>2022</v>
      </c>
      <c r="C1427" t="s">
        <v>4184</v>
      </c>
      <c r="D1427" t="s">
        <v>4486</v>
      </c>
      <c r="E1427" t="s">
        <v>7891</v>
      </c>
      <c r="F1427" t="s">
        <v>43</v>
      </c>
      <c r="G1427">
        <v>22000</v>
      </c>
      <c r="H1427" t="s">
        <v>4180</v>
      </c>
      <c r="I1427">
        <v>11500000</v>
      </c>
      <c r="J1427" t="s">
        <v>7171</v>
      </c>
      <c r="K1427">
        <v>11100000</v>
      </c>
      <c r="L1427">
        <v>11900000</v>
      </c>
      <c r="M1427">
        <v>4</v>
      </c>
      <c r="N1427" t="s">
        <v>4290</v>
      </c>
      <c r="O1427">
        <v>84</v>
      </c>
      <c r="P1427" t="s">
        <v>7892</v>
      </c>
    </row>
    <row r="1428" spans="1:16" x14ac:dyDescent="0.3">
      <c r="A1428" t="s">
        <v>6373</v>
      </c>
      <c r="B1428">
        <v>2023</v>
      </c>
      <c r="C1428" t="s">
        <v>166</v>
      </c>
      <c r="D1428" t="s">
        <v>4696</v>
      </c>
      <c r="E1428" t="s">
        <v>7882</v>
      </c>
      <c r="F1428" t="s">
        <v>161</v>
      </c>
      <c r="G1428">
        <v>32000</v>
      </c>
      <c r="H1428" t="s">
        <v>4180</v>
      </c>
      <c r="I1428">
        <v>14000000</v>
      </c>
      <c r="J1428" t="s">
        <v>7171</v>
      </c>
      <c r="K1428">
        <v>13500000</v>
      </c>
      <c r="L1428">
        <v>14400000</v>
      </c>
      <c r="M1428">
        <v>2</v>
      </c>
      <c r="N1428" t="s">
        <v>4382</v>
      </c>
      <c r="O1428">
        <v>88.1</v>
      </c>
      <c r="P1428" t="s">
        <v>7883</v>
      </c>
    </row>
    <row r="1429" spans="1:16" x14ac:dyDescent="0.3">
      <c r="A1429" t="s">
        <v>6398</v>
      </c>
      <c r="B1429">
        <v>2023</v>
      </c>
      <c r="C1429" t="s">
        <v>92</v>
      </c>
      <c r="D1429" t="s">
        <v>4471</v>
      </c>
      <c r="E1429" t="s">
        <v>4472</v>
      </c>
      <c r="F1429" t="s">
        <v>94</v>
      </c>
      <c r="G1429">
        <v>83750</v>
      </c>
      <c r="H1429" t="s">
        <v>4173</v>
      </c>
      <c r="I1429">
        <v>44700000</v>
      </c>
      <c r="J1429" t="s">
        <v>7171</v>
      </c>
      <c r="K1429">
        <v>43000000</v>
      </c>
      <c r="L1429">
        <v>46400000</v>
      </c>
      <c r="M1429">
        <v>35</v>
      </c>
      <c r="N1429" t="s">
        <v>5678</v>
      </c>
      <c r="O1429">
        <v>70.8</v>
      </c>
      <c r="P1429" t="s">
        <v>7922</v>
      </c>
    </row>
    <row r="1430" spans="1:16" x14ac:dyDescent="0.3">
      <c r="A1430" t="s">
        <v>6398</v>
      </c>
      <c r="B1430">
        <v>2023</v>
      </c>
      <c r="C1430" t="s">
        <v>92</v>
      </c>
      <c r="D1430" t="s">
        <v>4471</v>
      </c>
      <c r="E1430" t="s">
        <v>4472</v>
      </c>
      <c r="F1430" t="s">
        <v>94</v>
      </c>
      <c r="G1430">
        <v>83750</v>
      </c>
      <c r="H1430" t="s">
        <v>4173</v>
      </c>
      <c r="I1430">
        <v>44700000</v>
      </c>
      <c r="J1430" t="s">
        <v>7171</v>
      </c>
      <c r="K1430">
        <v>43000000</v>
      </c>
      <c r="L1430">
        <v>46400000</v>
      </c>
      <c r="M1430">
        <v>35</v>
      </c>
      <c r="N1430" t="s">
        <v>5678</v>
      </c>
      <c r="O1430">
        <v>70.8</v>
      </c>
      <c r="P1430" t="s">
        <v>7923</v>
      </c>
    </row>
    <row r="1431" spans="1:16" x14ac:dyDescent="0.3">
      <c r="A1431" t="s">
        <v>6404</v>
      </c>
      <c r="B1431">
        <v>2023</v>
      </c>
      <c r="C1431" t="s">
        <v>4097</v>
      </c>
      <c r="D1431" t="s">
        <v>7933</v>
      </c>
      <c r="E1431" t="s">
        <v>7934</v>
      </c>
      <c r="F1431" t="s">
        <v>43</v>
      </c>
      <c r="G1431">
        <v>56000</v>
      </c>
      <c r="H1431" t="s">
        <v>4180</v>
      </c>
      <c r="I1431">
        <v>14400000</v>
      </c>
      <c r="J1431" t="s">
        <v>7171</v>
      </c>
      <c r="K1431">
        <v>13900000</v>
      </c>
      <c r="L1431">
        <v>14900000</v>
      </c>
      <c r="M1431" t="s">
        <v>4175</v>
      </c>
      <c r="N1431" t="s">
        <v>4275</v>
      </c>
      <c r="O1431">
        <v>57</v>
      </c>
      <c r="P1431" t="s">
        <v>7935</v>
      </c>
    </row>
    <row r="1432" spans="1:16" x14ac:dyDescent="0.3">
      <c r="A1432" t="s">
        <v>1573</v>
      </c>
      <c r="B1432">
        <v>2023</v>
      </c>
      <c r="C1432" t="s">
        <v>24</v>
      </c>
      <c r="D1432" t="s">
        <v>4431</v>
      </c>
      <c r="E1432" t="s">
        <v>6002</v>
      </c>
      <c r="F1432" t="s">
        <v>143</v>
      </c>
      <c r="G1432">
        <v>51830</v>
      </c>
      <c r="H1432" t="s">
        <v>4180</v>
      </c>
      <c r="I1432">
        <v>31800000</v>
      </c>
      <c r="J1432" t="s">
        <v>7171</v>
      </c>
      <c r="K1432">
        <v>30600000</v>
      </c>
      <c r="L1432">
        <v>33000000</v>
      </c>
      <c r="M1432">
        <v>7</v>
      </c>
      <c r="N1432" t="s">
        <v>5139</v>
      </c>
      <c r="O1432">
        <v>64.3</v>
      </c>
      <c r="P1432" t="s">
        <v>7948</v>
      </c>
    </row>
    <row r="1433" spans="1:16" x14ac:dyDescent="0.3">
      <c r="A1433" t="s">
        <v>7943</v>
      </c>
      <c r="B1433">
        <v>2023</v>
      </c>
      <c r="C1433" t="s">
        <v>4641</v>
      </c>
      <c r="D1433" t="s">
        <v>7944</v>
      </c>
      <c r="E1433" t="s">
        <v>7945</v>
      </c>
      <c r="F1433" t="s">
        <v>143</v>
      </c>
      <c r="G1433">
        <v>69058</v>
      </c>
      <c r="H1433" t="s">
        <v>4173</v>
      </c>
      <c r="I1433">
        <v>8100000</v>
      </c>
      <c r="J1433" t="s">
        <v>7171</v>
      </c>
      <c r="K1433">
        <v>7820000</v>
      </c>
      <c r="L1433">
        <v>8400000</v>
      </c>
      <c r="M1433">
        <v>2</v>
      </c>
      <c r="N1433" t="s">
        <v>4439</v>
      </c>
      <c r="O1433">
        <v>72.400000000000006</v>
      </c>
      <c r="P1433" t="s">
        <v>7946</v>
      </c>
    </row>
    <row r="1434" spans="1:16" x14ac:dyDescent="0.3">
      <c r="A1434" t="s">
        <v>6409</v>
      </c>
      <c r="B1434">
        <v>2023</v>
      </c>
      <c r="C1434" t="s">
        <v>3991</v>
      </c>
      <c r="D1434" t="s">
        <v>5959</v>
      </c>
      <c r="E1434" t="s">
        <v>5808</v>
      </c>
      <c r="F1434" t="s">
        <v>60</v>
      </c>
      <c r="G1434">
        <v>39000</v>
      </c>
      <c r="H1434" t="s">
        <v>4180</v>
      </c>
      <c r="I1434">
        <v>8100000</v>
      </c>
      <c r="J1434" t="s">
        <v>7171</v>
      </c>
      <c r="K1434">
        <v>7780000</v>
      </c>
      <c r="L1434">
        <v>8400000</v>
      </c>
      <c r="M1434">
        <v>5</v>
      </c>
      <c r="N1434" t="s">
        <v>4425</v>
      </c>
      <c r="O1434">
        <v>71.7</v>
      </c>
      <c r="P1434" t="s">
        <v>7940</v>
      </c>
    </row>
    <row r="1435" spans="1:16" x14ac:dyDescent="0.3">
      <c r="A1435" t="s">
        <v>6416</v>
      </c>
      <c r="B1435">
        <v>2023</v>
      </c>
      <c r="C1435" t="s">
        <v>154</v>
      </c>
      <c r="D1435" t="s">
        <v>4483</v>
      </c>
      <c r="E1435" t="s">
        <v>4484</v>
      </c>
      <c r="F1435" t="s">
        <v>94</v>
      </c>
      <c r="G1435">
        <v>32000</v>
      </c>
      <c r="H1435" t="s">
        <v>4173</v>
      </c>
      <c r="I1435">
        <v>13100000</v>
      </c>
      <c r="J1435" t="s">
        <v>7171</v>
      </c>
      <c r="K1435">
        <v>12600000</v>
      </c>
      <c r="L1435">
        <v>13600000</v>
      </c>
      <c r="M1435">
        <v>7</v>
      </c>
      <c r="N1435" t="s">
        <v>4280</v>
      </c>
      <c r="O1435">
        <v>79.400000000000006</v>
      </c>
      <c r="P1435" t="s">
        <v>7956</v>
      </c>
    </row>
    <row r="1436" spans="1:16" x14ac:dyDescent="0.3">
      <c r="A1436" t="s">
        <v>6403</v>
      </c>
      <c r="B1436">
        <v>2023</v>
      </c>
      <c r="C1436" t="s">
        <v>41</v>
      </c>
      <c r="D1436" t="s">
        <v>4722</v>
      </c>
      <c r="E1436" t="s">
        <v>7931</v>
      </c>
      <c r="F1436" t="s">
        <v>161</v>
      </c>
      <c r="G1436">
        <v>25000</v>
      </c>
      <c r="H1436" t="s">
        <v>4180</v>
      </c>
      <c r="I1436">
        <v>9900000</v>
      </c>
      <c r="J1436" t="s">
        <v>7171</v>
      </c>
      <c r="K1436">
        <v>9300000</v>
      </c>
      <c r="L1436">
        <v>10400000</v>
      </c>
      <c r="M1436">
        <v>3</v>
      </c>
      <c r="N1436" t="s">
        <v>4583</v>
      </c>
      <c r="O1436">
        <v>75.599999999999994</v>
      </c>
      <c r="P1436" t="s">
        <v>7932</v>
      </c>
    </row>
    <row r="1437" spans="1:16" x14ac:dyDescent="0.3">
      <c r="A1437" t="s">
        <v>6390</v>
      </c>
      <c r="B1437">
        <v>2023</v>
      </c>
      <c r="C1437" t="s">
        <v>3991</v>
      </c>
      <c r="D1437" t="s">
        <v>4630</v>
      </c>
      <c r="E1437" t="s">
        <v>4631</v>
      </c>
      <c r="F1437" t="s">
        <v>43</v>
      </c>
      <c r="G1437">
        <v>22772</v>
      </c>
      <c r="H1437" t="s">
        <v>4180</v>
      </c>
      <c r="I1437">
        <v>8600000</v>
      </c>
      <c r="J1437" t="s">
        <v>7171</v>
      </c>
      <c r="K1437">
        <v>7920000</v>
      </c>
      <c r="L1437">
        <v>9300000</v>
      </c>
      <c r="M1437">
        <v>2</v>
      </c>
      <c r="N1437" t="s">
        <v>4649</v>
      </c>
      <c r="O1437">
        <v>65.7</v>
      </c>
      <c r="P1437" t="s">
        <v>7910</v>
      </c>
    </row>
    <row r="1438" spans="1:16" x14ac:dyDescent="0.3">
      <c r="A1438" t="s">
        <v>6371</v>
      </c>
      <c r="B1438">
        <v>2023</v>
      </c>
      <c r="C1438" t="s">
        <v>50</v>
      </c>
      <c r="D1438">
        <v>560</v>
      </c>
      <c r="E1438" t="s">
        <v>4582</v>
      </c>
      <c r="F1438" t="s">
        <v>60</v>
      </c>
      <c r="G1438">
        <v>52000</v>
      </c>
      <c r="H1438" t="s">
        <v>4180</v>
      </c>
      <c r="I1438">
        <v>8900000</v>
      </c>
      <c r="J1438" t="s">
        <v>7171</v>
      </c>
      <c r="K1438">
        <v>8500000</v>
      </c>
      <c r="L1438">
        <v>9200000</v>
      </c>
      <c r="M1438">
        <v>21</v>
      </c>
      <c r="N1438" t="s">
        <v>4583</v>
      </c>
      <c r="O1438">
        <v>71.8</v>
      </c>
      <c r="P1438" t="s">
        <v>7878</v>
      </c>
    </row>
    <row r="1439" spans="1:16" x14ac:dyDescent="0.3">
      <c r="A1439" t="s">
        <v>5315</v>
      </c>
      <c r="B1439">
        <v>2023</v>
      </c>
      <c r="C1439" t="s">
        <v>137</v>
      </c>
      <c r="D1439" t="s">
        <v>5109</v>
      </c>
      <c r="E1439" t="s">
        <v>5110</v>
      </c>
      <c r="F1439" t="s">
        <v>161</v>
      </c>
      <c r="G1439">
        <v>10000</v>
      </c>
      <c r="H1439" t="s">
        <v>4180</v>
      </c>
      <c r="I1439">
        <v>18800000</v>
      </c>
      <c r="J1439" t="s">
        <v>7171</v>
      </c>
      <c r="K1439">
        <v>18100000</v>
      </c>
      <c r="L1439">
        <v>19500000</v>
      </c>
      <c r="M1439">
        <v>14</v>
      </c>
      <c r="N1439" t="s">
        <v>4272</v>
      </c>
      <c r="O1439">
        <v>76.099999999999994</v>
      </c>
      <c r="P1439" t="s">
        <v>7172</v>
      </c>
    </row>
    <row r="1440" spans="1:16" x14ac:dyDescent="0.3">
      <c r="A1440" t="s">
        <v>6440</v>
      </c>
      <c r="B1440">
        <v>2023</v>
      </c>
      <c r="C1440" t="s">
        <v>62</v>
      </c>
      <c r="D1440" t="s">
        <v>4434</v>
      </c>
      <c r="E1440" t="s">
        <v>4435</v>
      </c>
      <c r="F1440" t="s">
        <v>43</v>
      </c>
      <c r="G1440">
        <v>18700</v>
      </c>
      <c r="H1440" t="s">
        <v>4180</v>
      </c>
      <c r="I1440">
        <v>21000000</v>
      </c>
      <c r="J1440" t="s">
        <v>7171</v>
      </c>
      <c r="K1440">
        <v>20300000</v>
      </c>
      <c r="L1440">
        <v>21700000</v>
      </c>
      <c r="M1440">
        <v>6</v>
      </c>
      <c r="N1440" t="s">
        <v>4272</v>
      </c>
      <c r="O1440">
        <v>73.2</v>
      </c>
      <c r="P1440" t="s">
        <v>7175</v>
      </c>
    </row>
    <row r="1441" spans="1:16" x14ac:dyDescent="0.3">
      <c r="A1441" t="s">
        <v>136</v>
      </c>
      <c r="B1441">
        <v>2024</v>
      </c>
      <c r="C1441" t="s">
        <v>137</v>
      </c>
      <c r="D1441" t="s">
        <v>4336</v>
      </c>
      <c r="E1441" t="s">
        <v>4833</v>
      </c>
      <c r="F1441" t="s">
        <v>46</v>
      </c>
      <c r="G1441">
        <v>10000</v>
      </c>
      <c r="H1441" t="s">
        <v>4173</v>
      </c>
      <c r="I1441">
        <v>20400000</v>
      </c>
      <c r="J1441" t="s">
        <v>7171</v>
      </c>
      <c r="K1441">
        <v>19700000</v>
      </c>
      <c r="L1441">
        <v>21100000</v>
      </c>
      <c r="M1441">
        <v>8</v>
      </c>
      <c r="N1441" t="s">
        <v>5826</v>
      </c>
      <c r="O1441">
        <v>75</v>
      </c>
      <c r="P1441" t="s">
        <v>7173</v>
      </c>
    </row>
    <row r="1442" spans="1:16" x14ac:dyDescent="0.3">
      <c r="A1442" t="s">
        <v>6391</v>
      </c>
      <c r="B1442">
        <v>2024</v>
      </c>
      <c r="C1442" t="s">
        <v>62</v>
      </c>
      <c r="D1442" t="s">
        <v>4292</v>
      </c>
      <c r="E1442" t="s">
        <v>4235</v>
      </c>
      <c r="F1442" t="s">
        <v>4636</v>
      </c>
      <c r="G1442">
        <v>37000</v>
      </c>
      <c r="H1442" t="s">
        <v>4180</v>
      </c>
      <c r="I1442">
        <v>17700000</v>
      </c>
      <c r="J1442" t="s">
        <v>7171</v>
      </c>
      <c r="K1442">
        <v>17000000</v>
      </c>
      <c r="L1442">
        <v>18300000</v>
      </c>
      <c r="M1442">
        <v>11</v>
      </c>
      <c r="N1442" t="s">
        <v>4965</v>
      </c>
      <c r="O1442">
        <v>65.7</v>
      </c>
      <c r="P1442" t="s">
        <v>7911</v>
      </c>
    </row>
    <row r="1443" spans="1:16" x14ac:dyDescent="0.3">
      <c r="A1443" t="s">
        <v>5554</v>
      </c>
      <c r="B1443">
        <v>2025</v>
      </c>
      <c r="C1443" t="s">
        <v>392</v>
      </c>
      <c r="D1443" t="s">
        <v>6195</v>
      </c>
      <c r="E1443" t="s">
        <v>6196</v>
      </c>
      <c r="F1443" t="s">
        <v>4172</v>
      </c>
      <c r="G1443" t="s">
        <v>4172</v>
      </c>
      <c r="H1443" t="s">
        <v>4172</v>
      </c>
      <c r="I1443">
        <v>39800000</v>
      </c>
      <c r="J1443" t="s">
        <v>7171</v>
      </c>
      <c r="K1443">
        <v>37300000</v>
      </c>
      <c r="L1443">
        <v>42400000</v>
      </c>
      <c r="M1443" t="s">
        <v>4175</v>
      </c>
      <c r="N1443" t="s">
        <v>4280</v>
      </c>
      <c r="O1443">
        <v>79.7</v>
      </c>
      <c r="P1443" t="s">
        <v>8482</v>
      </c>
    </row>
    <row r="1444" spans="1:16" x14ac:dyDescent="0.3">
      <c r="A1444" t="s">
        <v>314</v>
      </c>
      <c r="B1444">
        <v>2024</v>
      </c>
      <c r="C1444" t="s">
        <v>137</v>
      </c>
      <c r="D1444" t="s">
        <v>4336</v>
      </c>
      <c r="E1444" t="s">
        <v>4826</v>
      </c>
      <c r="F1444" t="s">
        <v>143</v>
      </c>
      <c r="G1444">
        <v>16000</v>
      </c>
      <c r="H1444" t="s">
        <v>4180</v>
      </c>
      <c r="I1444">
        <v>20700000</v>
      </c>
      <c r="J1444" t="s">
        <v>7171</v>
      </c>
      <c r="K1444">
        <v>20100000</v>
      </c>
      <c r="L1444">
        <v>21400000</v>
      </c>
      <c r="M1444">
        <v>12</v>
      </c>
      <c r="N1444" t="s">
        <v>5966</v>
      </c>
      <c r="O1444">
        <v>79</v>
      </c>
      <c r="P1444" t="s">
        <v>7174</v>
      </c>
    </row>
    <row r="1445" spans="1:16" x14ac:dyDescent="0.3">
      <c r="A1445" t="s">
        <v>6413</v>
      </c>
      <c r="B1445">
        <v>2024</v>
      </c>
      <c r="C1445" t="s">
        <v>199</v>
      </c>
      <c r="D1445" t="s">
        <v>5964</v>
      </c>
      <c r="E1445" t="s">
        <v>5965</v>
      </c>
      <c r="F1445" t="s">
        <v>143</v>
      </c>
      <c r="G1445">
        <v>65700</v>
      </c>
      <c r="H1445" t="s">
        <v>4180</v>
      </c>
      <c r="I1445">
        <v>11500000</v>
      </c>
      <c r="J1445" t="s">
        <v>7171</v>
      </c>
      <c r="K1445">
        <v>11100000</v>
      </c>
      <c r="L1445">
        <v>11900000</v>
      </c>
      <c r="M1445">
        <v>6</v>
      </c>
      <c r="N1445" t="s">
        <v>4280</v>
      </c>
      <c r="O1445">
        <v>82.2</v>
      </c>
      <c r="P1445" t="s">
        <v>7952</v>
      </c>
    </row>
    <row r="1446" spans="1:16" x14ac:dyDescent="0.3">
      <c r="A1446" t="s">
        <v>4853</v>
      </c>
      <c r="B1446">
        <v>2024</v>
      </c>
      <c r="C1446" t="s">
        <v>24</v>
      </c>
      <c r="D1446" t="s">
        <v>4854</v>
      </c>
      <c r="E1446" t="s">
        <v>4191</v>
      </c>
      <c r="F1446" t="s">
        <v>94</v>
      </c>
      <c r="G1446">
        <v>46000</v>
      </c>
      <c r="H1446" t="s">
        <v>4173</v>
      </c>
      <c r="I1446">
        <v>16400000</v>
      </c>
      <c r="J1446" t="s">
        <v>7171</v>
      </c>
      <c r="K1446">
        <v>15800000</v>
      </c>
      <c r="L1446">
        <v>17000000</v>
      </c>
      <c r="M1446">
        <v>15</v>
      </c>
      <c r="N1446" t="s">
        <v>4213</v>
      </c>
      <c r="O1446">
        <v>63.4</v>
      </c>
      <c r="P1446" t="s">
        <v>7925</v>
      </c>
    </row>
    <row r="1447" spans="1:16" x14ac:dyDescent="0.3">
      <c r="A1447" t="s">
        <v>6381</v>
      </c>
      <c r="B1447">
        <v>2024</v>
      </c>
      <c r="C1447" t="s">
        <v>36</v>
      </c>
      <c r="D1447" t="s">
        <v>4372</v>
      </c>
      <c r="E1447" t="s">
        <v>4373</v>
      </c>
      <c r="F1447" t="s">
        <v>43</v>
      </c>
      <c r="G1447">
        <v>30118</v>
      </c>
      <c r="H1447" t="s">
        <v>4180</v>
      </c>
      <c r="I1447">
        <v>13000000</v>
      </c>
      <c r="J1447" t="s">
        <v>7171</v>
      </c>
      <c r="K1447">
        <v>12500000</v>
      </c>
      <c r="L1447">
        <v>13400000</v>
      </c>
      <c r="M1447">
        <v>20</v>
      </c>
      <c r="N1447" t="s">
        <v>4192</v>
      </c>
      <c r="O1447">
        <v>81.3</v>
      </c>
      <c r="P1447" t="s">
        <v>7895</v>
      </c>
    </row>
    <row r="1448" spans="1:16" x14ac:dyDescent="0.3">
      <c r="A1448" t="s">
        <v>6394</v>
      </c>
      <c r="B1448">
        <v>2024</v>
      </c>
      <c r="C1448" t="s">
        <v>5179</v>
      </c>
      <c r="D1448" t="s">
        <v>5180</v>
      </c>
      <c r="E1448" t="s">
        <v>7915</v>
      </c>
      <c r="F1448" t="s">
        <v>94</v>
      </c>
      <c r="G1448">
        <v>19291</v>
      </c>
      <c r="H1448" t="s">
        <v>4173</v>
      </c>
      <c r="I1448">
        <v>12300000</v>
      </c>
      <c r="J1448" t="s">
        <v>7171</v>
      </c>
      <c r="K1448">
        <v>11700000</v>
      </c>
      <c r="L1448">
        <v>12900000</v>
      </c>
      <c r="M1448">
        <v>15</v>
      </c>
      <c r="N1448" t="s">
        <v>4192</v>
      </c>
      <c r="O1448">
        <v>84.9</v>
      </c>
      <c r="P1448" t="s">
        <v>7916</v>
      </c>
    </row>
    <row r="1449" spans="1:16" x14ac:dyDescent="0.3">
      <c r="A1449" t="s">
        <v>6386</v>
      </c>
      <c r="B1449">
        <v>2024</v>
      </c>
      <c r="C1449" t="s">
        <v>50</v>
      </c>
      <c r="D1449">
        <v>600</v>
      </c>
      <c r="E1449" t="s">
        <v>4851</v>
      </c>
      <c r="F1449" t="s">
        <v>143</v>
      </c>
      <c r="G1449">
        <v>18097</v>
      </c>
      <c r="H1449" t="s">
        <v>4180</v>
      </c>
      <c r="I1449">
        <v>16000000</v>
      </c>
      <c r="J1449" t="s">
        <v>7171</v>
      </c>
      <c r="K1449">
        <v>15500000</v>
      </c>
      <c r="L1449">
        <v>16600000</v>
      </c>
      <c r="M1449">
        <v>9</v>
      </c>
      <c r="N1449" t="s">
        <v>4252</v>
      </c>
      <c r="O1449">
        <v>85.6</v>
      </c>
      <c r="P1449" t="s">
        <v>7905</v>
      </c>
    </row>
    <row r="1450" spans="1:16" x14ac:dyDescent="0.3">
      <c r="A1450" t="s">
        <v>6369</v>
      </c>
      <c r="B1450">
        <v>2024</v>
      </c>
      <c r="C1450" t="s">
        <v>182</v>
      </c>
      <c r="D1450" t="s">
        <v>4489</v>
      </c>
      <c r="E1450" t="s">
        <v>7875</v>
      </c>
      <c r="F1450" t="s">
        <v>4636</v>
      </c>
      <c r="G1450">
        <v>32000</v>
      </c>
      <c r="H1450" t="s">
        <v>4180</v>
      </c>
      <c r="I1450">
        <v>21400000</v>
      </c>
      <c r="J1450" t="s">
        <v>7171</v>
      </c>
      <c r="K1450">
        <v>20600000</v>
      </c>
      <c r="L1450">
        <v>22200000</v>
      </c>
      <c r="M1450">
        <v>2</v>
      </c>
      <c r="N1450" t="s">
        <v>4290</v>
      </c>
      <c r="O1450">
        <v>82.3</v>
      </c>
      <c r="P1450" t="s">
        <v>7876</v>
      </c>
    </row>
    <row r="1451" spans="1:16" x14ac:dyDescent="0.3">
      <c r="A1451" t="s">
        <v>6372</v>
      </c>
      <c r="B1451">
        <v>2024</v>
      </c>
      <c r="C1451" t="s">
        <v>41</v>
      </c>
      <c r="D1451" t="s">
        <v>7879</v>
      </c>
      <c r="E1451" t="s">
        <v>7880</v>
      </c>
      <c r="F1451" t="s">
        <v>43</v>
      </c>
      <c r="G1451">
        <v>12900</v>
      </c>
      <c r="H1451" t="s">
        <v>4180</v>
      </c>
      <c r="I1451">
        <v>7880000</v>
      </c>
      <c r="J1451" t="s">
        <v>7171</v>
      </c>
      <c r="K1451">
        <v>7300000</v>
      </c>
      <c r="L1451">
        <v>8500000</v>
      </c>
      <c r="M1451">
        <v>2</v>
      </c>
      <c r="N1451" t="s">
        <v>4439</v>
      </c>
      <c r="O1451">
        <v>64.099999999999994</v>
      </c>
      <c r="P1451" t="s">
        <v>7881</v>
      </c>
    </row>
    <row r="1452" spans="1:16" x14ac:dyDescent="0.3">
      <c r="A1452" t="s">
        <v>6380</v>
      </c>
      <c r="B1452">
        <v>2024</v>
      </c>
      <c r="C1452" t="s">
        <v>201</v>
      </c>
      <c r="D1452" t="s">
        <v>4669</v>
      </c>
      <c r="E1452" t="s">
        <v>4785</v>
      </c>
      <c r="F1452" t="s">
        <v>43</v>
      </c>
      <c r="G1452">
        <v>12500</v>
      </c>
      <c r="H1452" t="s">
        <v>4180</v>
      </c>
      <c r="I1452">
        <v>14000000</v>
      </c>
      <c r="J1452" t="s">
        <v>7171</v>
      </c>
      <c r="K1452">
        <v>13500000</v>
      </c>
      <c r="L1452">
        <v>14500000</v>
      </c>
      <c r="M1452">
        <v>15</v>
      </c>
      <c r="N1452" t="s">
        <v>4187</v>
      </c>
      <c r="O1452">
        <v>75.7</v>
      </c>
      <c r="P1452" t="s">
        <v>7894</v>
      </c>
    </row>
    <row r="1453" spans="1:16" x14ac:dyDescent="0.3">
      <c r="A1453" t="s">
        <v>6408</v>
      </c>
      <c r="B1453">
        <v>2024</v>
      </c>
      <c r="C1453" t="s">
        <v>137</v>
      </c>
      <c r="D1453" t="s">
        <v>4749</v>
      </c>
      <c r="E1453" t="s">
        <v>4750</v>
      </c>
      <c r="F1453" t="s">
        <v>161</v>
      </c>
      <c r="G1453">
        <v>20200</v>
      </c>
      <c r="H1453" t="s">
        <v>4180</v>
      </c>
      <c r="I1453">
        <v>14000000</v>
      </c>
      <c r="J1453" t="s">
        <v>7171</v>
      </c>
      <c r="K1453">
        <v>13500000</v>
      </c>
      <c r="L1453">
        <v>14400000</v>
      </c>
      <c r="M1453">
        <v>3</v>
      </c>
      <c r="N1453" t="s">
        <v>4245</v>
      </c>
      <c r="O1453">
        <v>95</v>
      </c>
      <c r="P1453" t="s">
        <v>7939</v>
      </c>
    </row>
    <row r="1454" spans="1:16" x14ac:dyDescent="0.3">
      <c r="A1454" t="s">
        <v>6412</v>
      </c>
      <c r="B1454">
        <v>2024</v>
      </c>
      <c r="C1454" t="s">
        <v>89</v>
      </c>
      <c r="D1454" t="s">
        <v>4380</v>
      </c>
      <c r="E1454" t="s">
        <v>4381</v>
      </c>
      <c r="F1454" t="s">
        <v>94</v>
      </c>
      <c r="G1454">
        <v>7814</v>
      </c>
      <c r="H1454" t="s">
        <v>4173</v>
      </c>
      <c r="I1454">
        <v>7870000</v>
      </c>
      <c r="J1454" t="s">
        <v>7171</v>
      </c>
      <c r="K1454">
        <v>7580000</v>
      </c>
      <c r="L1454">
        <v>8200000</v>
      </c>
      <c r="M1454">
        <v>55</v>
      </c>
      <c r="N1454" t="s">
        <v>4552</v>
      </c>
      <c r="O1454">
        <v>81.2</v>
      </c>
      <c r="P1454" t="s">
        <v>7951</v>
      </c>
    </row>
    <row r="1455" spans="1:16" x14ac:dyDescent="0.3">
      <c r="A1455" t="s">
        <v>6385</v>
      </c>
      <c r="B1455">
        <v>2025</v>
      </c>
      <c r="C1455" t="s">
        <v>62</v>
      </c>
      <c r="D1455" t="s">
        <v>5987</v>
      </c>
      <c r="E1455" t="s">
        <v>7902</v>
      </c>
      <c r="F1455" t="s">
        <v>43</v>
      </c>
      <c r="G1455">
        <v>44028</v>
      </c>
      <c r="H1455" t="s">
        <v>4180</v>
      </c>
      <c r="I1455">
        <v>22800000</v>
      </c>
      <c r="J1455" t="s">
        <v>7171</v>
      </c>
      <c r="K1455">
        <v>21800000</v>
      </c>
      <c r="L1455">
        <v>23700000</v>
      </c>
      <c r="M1455">
        <v>2</v>
      </c>
      <c r="N1455" t="s">
        <v>4272</v>
      </c>
      <c r="O1455">
        <v>77.900000000000006</v>
      </c>
      <c r="P1455" t="s">
        <v>7903</v>
      </c>
    </row>
    <row r="1456" spans="1:16" x14ac:dyDescent="0.3">
      <c r="A1456" t="s">
        <v>6384</v>
      </c>
      <c r="B1456">
        <v>2025</v>
      </c>
      <c r="C1456" t="s">
        <v>5179</v>
      </c>
      <c r="D1456" t="s">
        <v>7899</v>
      </c>
      <c r="E1456" t="s">
        <v>7900</v>
      </c>
      <c r="F1456" t="s">
        <v>4172</v>
      </c>
      <c r="G1456">
        <v>25500</v>
      </c>
      <c r="H1456" t="s">
        <v>4180</v>
      </c>
      <c r="I1456">
        <v>13800000</v>
      </c>
      <c r="J1456" t="s">
        <v>7171</v>
      </c>
      <c r="K1456">
        <v>13200000</v>
      </c>
      <c r="L1456">
        <v>14400000</v>
      </c>
      <c r="M1456">
        <v>7</v>
      </c>
      <c r="N1456" t="s">
        <v>4583</v>
      </c>
      <c r="O1456">
        <v>79.2</v>
      </c>
      <c r="P1456" t="s">
        <v>7901</v>
      </c>
    </row>
    <row r="1457" spans="1:16" x14ac:dyDescent="0.3">
      <c r="A1457" t="s">
        <v>6389</v>
      </c>
      <c r="B1457">
        <v>2025</v>
      </c>
      <c r="C1457" t="s">
        <v>36</v>
      </c>
      <c r="D1457" t="s">
        <v>4400</v>
      </c>
      <c r="E1457" t="s">
        <v>7780</v>
      </c>
      <c r="F1457" t="s">
        <v>4172</v>
      </c>
      <c r="G1457">
        <v>22000</v>
      </c>
      <c r="H1457" t="s">
        <v>4180</v>
      </c>
      <c r="I1457">
        <v>8300000</v>
      </c>
      <c r="J1457" t="s">
        <v>7171</v>
      </c>
      <c r="K1457">
        <v>7970000</v>
      </c>
      <c r="L1457">
        <v>8500000</v>
      </c>
      <c r="M1457" t="s">
        <v>4175</v>
      </c>
      <c r="N1457" t="s">
        <v>4583</v>
      </c>
      <c r="O1457">
        <v>87.5</v>
      </c>
      <c r="P1457" t="s">
        <v>7909</v>
      </c>
    </row>
    <row r="1458" spans="1:16" x14ac:dyDescent="0.3">
      <c r="A1458" t="s">
        <v>6417</v>
      </c>
      <c r="B1458">
        <v>2025</v>
      </c>
      <c r="C1458" t="s">
        <v>24</v>
      </c>
      <c r="D1458" t="s">
        <v>4999</v>
      </c>
      <c r="E1458" t="s">
        <v>5122</v>
      </c>
      <c r="F1458" t="s">
        <v>4172</v>
      </c>
      <c r="G1458">
        <v>17700</v>
      </c>
      <c r="H1458" t="s">
        <v>4180</v>
      </c>
      <c r="I1458">
        <v>23900000</v>
      </c>
      <c r="J1458" t="s">
        <v>7171</v>
      </c>
      <c r="K1458">
        <v>23000000</v>
      </c>
      <c r="L1458">
        <v>24700000</v>
      </c>
      <c r="M1458" t="s">
        <v>4175</v>
      </c>
      <c r="N1458" t="s">
        <v>4700</v>
      </c>
      <c r="O1458">
        <v>88.6</v>
      </c>
      <c r="P1458" t="s">
        <v>7947</v>
      </c>
    </row>
    <row r="1459" spans="1:16" x14ac:dyDescent="0.3">
      <c r="A1459" t="s">
        <v>6388</v>
      </c>
      <c r="B1459">
        <v>2025</v>
      </c>
      <c r="C1459" t="s">
        <v>36</v>
      </c>
      <c r="D1459" t="s">
        <v>4372</v>
      </c>
      <c r="E1459" t="s">
        <v>5099</v>
      </c>
      <c r="F1459" t="s">
        <v>4172</v>
      </c>
      <c r="G1459">
        <v>9800</v>
      </c>
      <c r="H1459" t="s">
        <v>4180</v>
      </c>
      <c r="I1459">
        <v>13800000</v>
      </c>
      <c r="J1459" t="s">
        <v>7171</v>
      </c>
      <c r="K1459">
        <v>13300000</v>
      </c>
      <c r="L1459">
        <v>14300000</v>
      </c>
      <c r="M1459">
        <v>5</v>
      </c>
      <c r="N1459" t="s">
        <v>4245</v>
      </c>
      <c r="O1459">
        <v>95</v>
      </c>
      <c r="P1459" t="s">
        <v>7908</v>
      </c>
    </row>
    <row r="1460" spans="1:16" x14ac:dyDescent="0.3">
      <c r="A1460" t="s">
        <v>6383</v>
      </c>
      <c r="B1460">
        <v>2026</v>
      </c>
      <c r="C1460" t="s">
        <v>24</v>
      </c>
      <c r="D1460" t="s">
        <v>4405</v>
      </c>
      <c r="E1460" t="s">
        <v>4406</v>
      </c>
      <c r="F1460" t="s">
        <v>4172</v>
      </c>
      <c r="G1460">
        <v>19000</v>
      </c>
      <c r="H1460" t="s">
        <v>4173</v>
      </c>
      <c r="I1460">
        <v>42700000</v>
      </c>
      <c r="J1460" t="s">
        <v>7171</v>
      </c>
      <c r="K1460">
        <v>41200000</v>
      </c>
      <c r="L1460">
        <v>44300000</v>
      </c>
      <c r="M1460">
        <v>10</v>
      </c>
      <c r="N1460" t="s">
        <v>7897</v>
      </c>
      <c r="O1460">
        <v>84.4</v>
      </c>
      <c r="P1460" t="s">
        <v>7898</v>
      </c>
    </row>
    <row r="1461" spans="1:16" x14ac:dyDescent="0.3">
      <c r="A1461" t="s">
        <v>5530</v>
      </c>
      <c r="B1461">
        <v>2026</v>
      </c>
      <c r="C1461" t="s">
        <v>50</v>
      </c>
      <c r="D1461" t="s">
        <v>5701</v>
      </c>
      <c r="E1461" t="s">
        <v>6149</v>
      </c>
      <c r="F1461" t="s">
        <v>4172</v>
      </c>
      <c r="G1461">
        <v>3100</v>
      </c>
      <c r="H1461" t="s">
        <v>4180</v>
      </c>
      <c r="I1461">
        <v>7700000</v>
      </c>
      <c r="J1461" t="s">
        <v>7171</v>
      </c>
      <c r="K1461">
        <v>7190000</v>
      </c>
      <c r="L1461">
        <v>8200000</v>
      </c>
      <c r="M1461" t="s">
        <v>4175</v>
      </c>
      <c r="N1461" t="s">
        <v>4552</v>
      </c>
      <c r="O1461">
        <v>88.8</v>
      </c>
      <c r="P1461" t="s">
        <v>7904</v>
      </c>
    </row>
    <row r="1462" spans="1:16" x14ac:dyDescent="0.3">
      <c r="A1462" t="s">
        <v>5236</v>
      </c>
      <c r="B1462">
        <v>2026</v>
      </c>
      <c r="C1462" t="s">
        <v>62</v>
      </c>
      <c r="D1462" t="s">
        <v>4390</v>
      </c>
      <c r="E1462" t="s">
        <v>4682</v>
      </c>
      <c r="F1462" t="s">
        <v>4172</v>
      </c>
      <c r="G1462">
        <v>5000</v>
      </c>
      <c r="H1462" t="s">
        <v>4180</v>
      </c>
      <c r="I1462">
        <v>23600000</v>
      </c>
      <c r="J1462" t="s">
        <v>7171</v>
      </c>
      <c r="K1462">
        <v>22800000</v>
      </c>
      <c r="L1462">
        <v>24400000</v>
      </c>
      <c r="M1462">
        <v>2</v>
      </c>
      <c r="N1462" t="s">
        <v>4439</v>
      </c>
      <c r="O1462">
        <v>93.9</v>
      </c>
      <c r="P1462" t="s">
        <v>7176</v>
      </c>
    </row>
    <row r="1463" spans="1:16" x14ac:dyDescent="0.3">
      <c r="A1463" t="s">
        <v>6375</v>
      </c>
      <c r="B1463">
        <v>2026</v>
      </c>
      <c r="C1463" t="s">
        <v>250</v>
      </c>
      <c r="D1463" t="s">
        <v>4319</v>
      </c>
      <c r="E1463" t="s">
        <v>7886</v>
      </c>
      <c r="F1463" t="s">
        <v>4172</v>
      </c>
      <c r="G1463">
        <v>3420</v>
      </c>
      <c r="H1463" t="s">
        <v>4180</v>
      </c>
      <c r="I1463">
        <v>20500000</v>
      </c>
      <c r="J1463" t="s">
        <v>7171</v>
      </c>
      <c r="K1463">
        <v>19800000</v>
      </c>
      <c r="L1463">
        <v>21200000</v>
      </c>
      <c r="M1463" t="s">
        <v>4175</v>
      </c>
      <c r="N1463" t="s">
        <v>4245</v>
      </c>
      <c r="O1463">
        <v>90.3</v>
      </c>
      <c r="P1463" t="s">
        <v>7887</v>
      </c>
    </row>
    <row r="1464" spans="1:16" x14ac:dyDescent="0.3">
      <c r="A1464" t="s">
        <v>8053</v>
      </c>
      <c r="B1464">
        <v>2013</v>
      </c>
      <c r="C1464" t="s">
        <v>131</v>
      </c>
      <c r="D1464" t="s">
        <v>8034</v>
      </c>
      <c r="E1464" t="s">
        <v>8054</v>
      </c>
      <c r="F1464" t="s">
        <v>143</v>
      </c>
      <c r="G1464">
        <v>135000</v>
      </c>
      <c r="H1464" t="s">
        <v>4180</v>
      </c>
      <c r="I1464">
        <v>6480000</v>
      </c>
      <c r="J1464" t="s">
        <v>7178</v>
      </c>
      <c r="K1464">
        <v>5990000</v>
      </c>
      <c r="L1464">
        <v>6960000</v>
      </c>
      <c r="M1464">
        <v>4</v>
      </c>
      <c r="N1464" t="s">
        <v>4257</v>
      </c>
      <c r="O1464">
        <v>52.7</v>
      </c>
      <c r="P1464" t="s">
        <v>8055</v>
      </c>
    </row>
    <row r="1465" spans="1:16" x14ac:dyDescent="0.3">
      <c r="A1465" t="s">
        <v>7980</v>
      </c>
      <c r="B1465">
        <v>2016</v>
      </c>
      <c r="C1465" t="s">
        <v>154</v>
      </c>
      <c r="D1465" t="s">
        <v>4395</v>
      </c>
      <c r="E1465" t="s">
        <v>7981</v>
      </c>
      <c r="F1465" t="s">
        <v>94</v>
      </c>
      <c r="G1465">
        <v>125000</v>
      </c>
      <c r="H1465" t="s">
        <v>4180</v>
      </c>
      <c r="I1465">
        <v>29200000</v>
      </c>
      <c r="J1465" t="s">
        <v>7178</v>
      </c>
      <c r="K1465">
        <v>26900000</v>
      </c>
      <c r="L1465">
        <v>31500000</v>
      </c>
      <c r="M1465">
        <v>5</v>
      </c>
      <c r="N1465" t="s">
        <v>5139</v>
      </c>
      <c r="O1465">
        <v>59</v>
      </c>
      <c r="P1465" t="s">
        <v>7982</v>
      </c>
    </row>
    <row r="1466" spans="1:16" x14ac:dyDescent="0.3">
      <c r="A1466" t="s">
        <v>6457</v>
      </c>
      <c r="B1466">
        <v>2017</v>
      </c>
      <c r="C1466" t="s">
        <v>166</v>
      </c>
      <c r="D1466" t="s">
        <v>8027</v>
      </c>
      <c r="E1466" t="s">
        <v>8028</v>
      </c>
      <c r="F1466" t="s">
        <v>143</v>
      </c>
      <c r="G1466">
        <v>114000</v>
      </c>
      <c r="H1466" t="s">
        <v>4180</v>
      </c>
      <c r="I1466">
        <v>12300000</v>
      </c>
      <c r="J1466" t="s">
        <v>7178</v>
      </c>
      <c r="K1466">
        <v>11800000</v>
      </c>
      <c r="L1466">
        <v>12700000</v>
      </c>
      <c r="M1466">
        <v>2</v>
      </c>
      <c r="N1466" t="s">
        <v>4347</v>
      </c>
      <c r="O1466">
        <v>73.900000000000006</v>
      </c>
      <c r="P1466" t="s">
        <v>8029</v>
      </c>
    </row>
    <row r="1467" spans="1:16" x14ac:dyDescent="0.3">
      <c r="A1467" t="s">
        <v>6453</v>
      </c>
      <c r="B1467">
        <v>2017</v>
      </c>
      <c r="C1467" t="s">
        <v>137</v>
      </c>
      <c r="D1467" t="s">
        <v>5893</v>
      </c>
      <c r="E1467" t="s">
        <v>8015</v>
      </c>
      <c r="F1467" t="s">
        <v>143</v>
      </c>
      <c r="G1467">
        <v>61300</v>
      </c>
      <c r="H1467" t="s">
        <v>4173</v>
      </c>
      <c r="I1467">
        <v>10200000</v>
      </c>
      <c r="J1467" t="s">
        <v>7178</v>
      </c>
      <c r="K1467">
        <v>9700000</v>
      </c>
      <c r="L1467">
        <v>10700000</v>
      </c>
      <c r="M1467">
        <v>29</v>
      </c>
      <c r="N1467" t="s">
        <v>4388</v>
      </c>
      <c r="O1467">
        <v>69.2</v>
      </c>
      <c r="P1467" t="s">
        <v>8016</v>
      </c>
    </row>
    <row r="1468" spans="1:16" x14ac:dyDescent="0.3">
      <c r="A1468" t="s">
        <v>6446</v>
      </c>
      <c r="B1468">
        <v>2018</v>
      </c>
      <c r="C1468" t="s">
        <v>131</v>
      </c>
      <c r="D1468" t="s">
        <v>8003</v>
      </c>
      <c r="E1468" t="s">
        <v>8004</v>
      </c>
      <c r="F1468" t="s">
        <v>6263</v>
      </c>
      <c r="G1468">
        <v>77347</v>
      </c>
      <c r="H1468" t="s">
        <v>4173</v>
      </c>
      <c r="I1468">
        <v>15100000</v>
      </c>
      <c r="J1468" t="s">
        <v>7178</v>
      </c>
      <c r="K1468">
        <v>14600000</v>
      </c>
      <c r="L1468">
        <v>15600000</v>
      </c>
      <c r="M1468" t="s">
        <v>4175</v>
      </c>
      <c r="N1468" t="s">
        <v>4275</v>
      </c>
      <c r="O1468">
        <v>82.1</v>
      </c>
      <c r="P1468" t="s">
        <v>8005</v>
      </c>
    </row>
    <row r="1469" spans="1:16" x14ac:dyDescent="0.3">
      <c r="A1469" t="s">
        <v>6470</v>
      </c>
      <c r="B1469">
        <v>2018</v>
      </c>
      <c r="C1469" t="s">
        <v>4184</v>
      </c>
      <c r="D1469" t="s">
        <v>4303</v>
      </c>
      <c r="E1469" t="s">
        <v>6091</v>
      </c>
      <c r="F1469" t="s">
        <v>43</v>
      </c>
      <c r="G1469">
        <v>74000</v>
      </c>
      <c r="H1469" t="s">
        <v>4180</v>
      </c>
      <c r="I1469">
        <v>12400000</v>
      </c>
      <c r="J1469" t="s">
        <v>7178</v>
      </c>
      <c r="K1469">
        <v>11900000</v>
      </c>
      <c r="L1469">
        <v>12800000</v>
      </c>
      <c r="M1469">
        <v>25</v>
      </c>
      <c r="N1469" t="s">
        <v>4290</v>
      </c>
      <c r="O1469">
        <v>95</v>
      </c>
      <c r="P1469" t="s">
        <v>8058</v>
      </c>
    </row>
    <row r="1470" spans="1:16" x14ac:dyDescent="0.3">
      <c r="A1470" t="s">
        <v>6575</v>
      </c>
      <c r="B1470">
        <v>2018</v>
      </c>
      <c r="C1470" t="s">
        <v>24</v>
      </c>
      <c r="D1470" t="s">
        <v>4705</v>
      </c>
      <c r="E1470" t="s">
        <v>7189</v>
      </c>
      <c r="F1470" t="s">
        <v>94</v>
      </c>
      <c r="G1470">
        <v>60000</v>
      </c>
      <c r="H1470" t="s">
        <v>4180</v>
      </c>
      <c r="I1470">
        <v>10100000</v>
      </c>
      <c r="J1470" t="s">
        <v>7178</v>
      </c>
      <c r="K1470">
        <v>9800000</v>
      </c>
      <c r="L1470">
        <v>10500000</v>
      </c>
      <c r="M1470">
        <v>6</v>
      </c>
      <c r="N1470" t="s">
        <v>4213</v>
      </c>
      <c r="O1470">
        <v>57.7</v>
      </c>
      <c r="P1470" t="s">
        <v>7190</v>
      </c>
    </row>
    <row r="1471" spans="1:16" x14ac:dyDescent="0.3">
      <c r="A1471" t="s">
        <v>1729</v>
      </c>
      <c r="B1471">
        <v>2019</v>
      </c>
      <c r="C1471" t="s">
        <v>24</v>
      </c>
      <c r="D1471" t="s">
        <v>4393</v>
      </c>
      <c r="E1471" t="s">
        <v>5708</v>
      </c>
      <c r="F1471" t="s">
        <v>60</v>
      </c>
      <c r="G1471">
        <v>55550</v>
      </c>
      <c r="H1471" t="s">
        <v>4180</v>
      </c>
      <c r="I1471">
        <v>9600000</v>
      </c>
      <c r="J1471" t="s">
        <v>7178</v>
      </c>
      <c r="K1471">
        <v>9000000</v>
      </c>
      <c r="L1471">
        <v>10300000</v>
      </c>
      <c r="M1471">
        <v>6</v>
      </c>
      <c r="N1471" t="s">
        <v>4213</v>
      </c>
      <c r="O1471">
        <v>71.400000000000006</v>
      </c>
      <c r="P1471" t="s">
        <v>7960</v>
      </c>
    </row>
    <row r="1472" spans="1:16" x14ac:dyDescent="0.3">
      <c r="A1472" t="s">
        <v>6454</v>
      </c>
      <c r="B1472">
        <v>2019</v>
      </c>
      <c r="C1472" t="s">
        <v>166</v>
      </c>
      <c r="D1472" t="s">
        <v>8018</v>
      </c>
      <c r="E1472" t="s">
        <v>8019</v>
      </c>
      <c r="F1472" t="s">
        <v>43</v>
      </c>
      <c r="G1472">
        <v>95818</v>
      </c>
      <c r="H1472" t="s">
        <v>4173</v>
      </c>
      <c r="I1472">
        <v>8900000</v>
      </c>
      <c r="J1472" t="s">
        <v>7178</v>
      </c>
      <c r="K1472">
        <v>8500000</v>
      </c>
      <c r="L1472">
        <v>9300000</v>
      </c>
      <c r="M1472">
        <v>11</v>
      </c>
      <c r="N1472" t="s">
        <v>4260</v>
      </c>
      <c r="O1472">
        <v>95</v>
      </c>
      <c r="P1472" t="s">
        <v>8020</v>
      </c>
    </row>
    <row r="1473" spans="1:16" x14ac:dyDescent="0.3">
      <c r="A1473" t="s">
        <v>6422</v>
      </c>
      <c r="B1473">
        <v>2019</v>
      </c>
      <c r="C1473" t="s">
        <v>24</v>
      </c>
      <c r="D1473" t="s">
        <v>4369</v>
      </c>
      <c r="E1473" t="s">
        <v>7962</v>
      </c>
      <c r="F1473" t="s">
        <v>43</v>
      </c>
      <c r="G1473">
        <v>78000</v>
      </c>
      <c r="H1473" t="s">
        <v>4180</v>
      </c>
      <c r="I1473">
        <v>27800000</v>
      </c>
      <c r="J1473" t="s">
        <v>7178</v>
      </c>
      <c r="K1473">
        <v>26500000</v>
      </c>
      <c r="L1473">
        <v>29100000</v>
      </c>
      <c r="M1473">
        <v>15</v>
      </c>
      <c r="N1473" t="s">
        <v>4574</v>
      </c>
      <c r="O1473">
        <v>75.400000000000006</v>
      </c>
      <c r="P1473" t="s">
        <v>7963</v>
      </c>
    </row>
    <row r="1474" spans="1:16" x14ac:dyDescent="0.3">
      <c r="A1474" t="s">
        <v>6433</v>
      </c>
      <c r="B1474">
        <v>2019</v>
      </c>
      <c r="C1474" t="s">
        <v>85</v>
      </c>
      <c r="D1474" t="s">
        <v>7983</v>
      </c>
      <c r="E1474" t="s">
        <v>7984</v>
      </c>
      <c r="F1474" t="s">
        <v>143</v>
      </c>
      <c r="G1474">
        <v>100000</v>
      </c>
      <c r="H1474" t="s">
        <v>4180</v>
      </c>
      <c r="I1474">
        <v>6290000</v>
      </c>
      <c r="J1474" t="s">
        <v>7178</v>
      </c>
      <c r="K1474">
        <v>6070000</v>
      </c>
      <c r="L1474">
        <v>6520000</v>
      </c>
      <c r="M1474">
        <v>6</v>
      </c>
      <c r="N1474" t="s">
        <v>4425</v>
      </c>
      <c r="O1474">
        <v>95</v>
      </c>
      <c r="P1474" t="s">
        <v>7985</v>
      </c>
    </row>
    <row r="1475" spans="1:16" x14ac:dyDescent="0.3">
      <c r="A1475" t="s">
        <v>8061</v>
      </c>
      <c r="B1475">
        <v>2019</v>
      </c>
      <c r="C1475" t="s">
        <v>137</v>
      </c>
      <c r="D1475" t="s">
        <v>5766</v>
      </c>
      <c r="E1475" t="s">
        <v>8062</v>
      </c>
      <c r="F1475" t="s">
        <v>43</v>
      </c>
      <c r="G1475">
        <v>50000</v>
      </c>
      <c r="H1475" t="s">
        <v>4173</v>
      </c>
      <c r="I1475">
        <v>12100000</v>
      </c>
      <c r="J1475" t="s">
        <v>7178</v>
      </c>
      <c r="K1475">
        <v>11700000</v>
      </c>
      <c r="L1475">
        <v>12500000</v>
      </c>
      <c r="M1475">
        <v>25</v>
      </c>
      <c r="N1475" t="s">
        <v>4275</v>
      </c>
      <c r="O1475">
        <v>95</v>
      </c>
      <c r="P1475" t="s">
        <v>8063</v>
      </c>
    </row>
    <row r="1476" spans="1:16" x14ac:dyDescent="0.3">
      <c r="A1476" t="s">
        <v>6464</v>
      </c>
      <c r="B1476">
        <v>2019</v>
      </c>
      <c r="C1476" t="s">
        <v>166</v>
      </c>
      <c r="D1476" t="s">
        <v>8018</v>
      </c>
      <c r="E1476" t="s">
        <v>8042</v>
      </c>
      <c r="F1476" t="s">
        <v>8040</v>
      </c>
      <c r="G1476">
        <v>75000</v>
      </c>
      <c r="H1476" t="s">
        <v>4180</v>
      </c>
      <c r="I1476">
        <v>9900000</v>
      </c>
      <c r="J1476" t="s">
        <v>7178</v>
      </c>
      <c r="K1476">
        <v>9600000</v>
      </c>
      <c r="L1476">
        <v>10300000</v>
      </c>
      <c r="M1476" t="s">
        <v>4175</v>
      </c>
      <c r="N1476" t="s">
        <v>4290</v>
      </c>
      <c r="O1476">
        <v>95</v>
      </c>
      <c r="P1476" t="s">
        <v>8043</v>
      </c>
    </row>
    <row r="1477" spans="1:16" x14ac:dyDescent="0.3">
      <c r="A1477" t="s">
        <v>6464</v>
      </c>
      <c r="B1477">
        <v>2019</v>
      </c>
      <c r="C1477" t="s">
        <v>166</v>
      </c>
      <c r="D1477" t="s">
        <v>8018</v>
      </c>
      <c r="E1477" t="s">
        <v>8039</v>
      </c>
      <c r="F1477" t="s">
        <v>8040</v>
      </c>
      <c r="G1477">
        <v>75000</v>
      </c>
      <c r="H1477" t="s">
        <v>4180</v>
      </c>
      <c r="I1477">
        <v>10700000</v>
      </c>
      <c r="J1477" t="s">
        <v>7178</v>
      </c>
      <c r="K1477">
        <v>10300000</v>
      </c>
      <c r="L1477">
        <v>11100000</v>
      </c>
      <c r="M1477" t="s">
        <v>4175</v>
      </c>
      <c r="N1477" t="s">
        <v>4257</v>
      </c>
      <c r="O1477">
        <v>95</v>
      </c>
      <c r="P1477" t="s">
        <v>8041</v>
      </c>
    </row>
    <row r="1478" spans="1:16" x14ac:dyDescent="0.3">
      <c r="A1478" t="s">
        <v>6450</v>
      </c>
      <c r="B1478">
        <v>2019</v>
      </c>
      <c r="C1478" t="s">
        <v>4097</v>
      </c>
      <c r="D1478" t="s">
        <v>5759</v>
      </c>
      <c r="E1478" t="s">
        <v>8011</v>
      </c>
      <c r="F1478" t="s">
        <v>143</v>
      </c>
      <c r="G1478">
        <v>90000</v>
      </c>
      <c r="H1478" t="s">
        <v>4180</v>
      </c>
      <c r="I1478">
        <v>10000000</v>
      </c>
      <c r="J1478" t="s">
        <v>7178</v>
      </c>
      <c r="K1478">
        <v>9600000</v>
      </c>
      <c r="L1478">
        <v>10400000</v>
      </c>
      <c r="M1478" t="s">
        <v>4175</v>
      </c>
      <c r="N1478" t="s">
        <v>4245</v>
      </c>
      <c r="O1478">
        <v>81.7</v>
      </c>
      <c r="P1478" t="s">
        <v>8012</v>
      </c>
    </row>
    <row r="1479" spans="1:16" x14ac:dyDescent="0.3">
      <c r="A1479" t="s">
        <v>6434</v>
      </c>
      <c r="B1479">
        <v>2020</v>
      </c>
      <c r="C1479" t="s">
        <v>250</v>
      </c>
      <c r="D1479">
        <v>6</v>
      </c>
      <c r="E1479" t="s">
        <v>7986</v>
      </c>
      <c r="F1479" t="s">
        <v>143</v>
      </c>
      <c r="G1479">
        <v>73000</v>
      </c>
      <c r="H1479" t="s">
        <v>4173</v>
      </c>
      <c r="I1479">
        <v>14100000</v>
      </c>
      <c r="J1479" t="s">
        <v>7178</v>
      </c>
      <c r="K1479">
        <v>13600000</v>
      </c>
      <c r="L1479">
        <v>14600000</v>
      </c>
      <c r="M1479">
        <v>2</v>
      </c>
      <c r="N1479" t="s">
        <v>4263</v>
      </c>
      <c r="O1479">
        <v>95</v>
      </c>
      <c r="P1479" t="s">
        <v>7987</v>
      </c>
    </row>
    <row r="1480" spans="1:16" x14ac:dyDescent="0.3">
      <c r="A1480" t="s">
        <v>7978</v>
      </c>
      <c r="B1480">
        <v>2020</v>
      </c>
      <c r="C1480" t="s">
        <v>92</v>
      </c>
      <c r="D1480" t="s">
        <v>5136</v>
      </c>
      <c r="E1480" t="s">
        <v>5137</v>
      </c>
      <c r="F1480" t="s">
        <v>161</v>
      </c>
      <c r="G1480">
        <v>111200</v>
      </c>
      <c r="H1480" t="s">
        <v>4173</v>
      </c>
      <c r="I1480">
        <v>17000000</v>
      </c>
      <c r="J1480" t="s">
        <v>7178</v>
      </c>
      <c r="K1480">
        <v>16400000</v>
      </c>
      <c r="L1480">
        <v>17600000</v>
      </c>
      <c r="M1480">
        <v>2</v>
      </c>
      <c r="N1480" t="s">
        <v>4248</v>
      </c>
      <c r="O1480">
        <v>77.3</v>
      </c>
      <c r="P1480" t="s">
        <v>7979</v>
      </c>
    </row>
    <row r="1481" spans="1:16" x14ac:dyDescent="0.3">
      <c r="A1481" t="s">
        <v>4172</v>
      </c>
      <c r="B1481">
        <v>2019</v>
      </c>
      <c r="C1481" t="s">
        <v>4641</v>
      </c>
      <c r="D1481" t="s">
        <v>5933</v>
      </c>
      <c r="E1481" t="s">
        <v>7193</v>
      </c>
      <c r="F1481" t="s">
        <v>4172</v>
      </c>
      <c r="G1481">
        <v>160000</v>
      </c>
      <c r="H1481" t="s">
        <v>4180</v>
      </c>
      <c r="I1481">
        <v>10600000</v>
      </c>
      <c r="J1481" t="s">
        <v>7178</v>
      </c>
      <c r="K1481">
        <v>9800000</v>
      </c>
      <c r="L1481">
        <v>11500000</v>
      </c>
      <c r="M1481">
        <v>5</v>
      </c>
      <c r="N1481" t="s">
        <v>4425</v>
      </c>
      <c r="O1481">
        <v>91.1</v>
      </c>
      <c r="P1481" t="s">
        <v>7194</v>
      </c>
    </row>
    <row r="1482" spans="1:16" x14ac:dyDescent="0.3">
      <c r="A1482" t="s">
        <v>4172</v>
      </c>
      <c r="B1482">
        <v>2026</v>
      </c>
      <c r="C1482" t="s">
        <v>45</v>
      </c>
      <c r="D1482" t="s">
        <v>6197</v>
      </c>
      <c r="E1482" t="s">
        <v>8059</v>
      </c>
      <c r="F1482" t="s">
        <v>4172</v>
      </c>
      <c r="G1482">
        <v>429</v>
      </c>
      <c r="H1482" t="s">
        <v>4173</v>
      </c>
      <c r="I1482">
        <v>14700000</v>
      </c>
      <c r="J1482" t="s">
        <v>7178</v>
      </c>
      <c r="K1482">
        <v>14200000</v>
      </c>
      <c r="L1482">
        <v>15200000</v>
      </c>
      <c r="M1482" t="s">
        <v>4175</v>
      </c>
      <c r="N1482" t="s">
        <v>5662</v>
      </c>
      <c r="O1482">
        <v>86.2</v>
      </c>
      <c r="P1482" t="s">
        <v>8060</v>
      </c>
    </row>
    <row r="1483" spans="1:16" x14ac:dyDescent="0.3">
      <c r="A1483" t="s">
        <v>4172</v>
      </c>
      <c r="B1483">
        <v>2026</v>
      </c>
      <c r="C1483" t="s">
        <v>137</v>
      </c>
      <c r="D1483" t="s">
        <v>4692</v>
      </c>
      <c r="E1483" t="s">
        <v>4693</v>
      </c>
      <c r="F1483" t="s">
        <v>4172</v>
      </c>
      <c r="G1483">
        <v>3000</v>
      </c>
      <c r="H1483" t="s">
        <v>4173</v>
      </c>
      <c r="I1483">
        <v>19000000</v>
      </c>
      <c r="J1483" t="s">
        <v>7178</v>
      </c>
      <c r="K1483">
        <v>18300000</v>
      </c>
      <c r="L1483">
        <v>19800000</v>
      </c>
      <c r="M1483" t="s">
        <v>4175</v>
      </c>
      <c r="N1483" t="s">
        <v>4223</v>
      </c>
      <c r="O1483">
        <v>90.5</v>
      </c>
      <c r="P1483" t="s">
        <v>8009</v>
      </c>
    </row>
    <row r="1484" spans="1:16" x14ac:dyDescent="0.3">
      <c r="A1484" t="s">
        <v>6442</v>
      </c>
      <c r="B1484">
        <v>2021</v>
      </c>
      <c r="C1484" t="s">
        <v>188</v>
      </c>
      <c r="D1484" t="s">
        <v>4844</v>
      </c>
      <c r="E1484" t="s">
        <v>7997</v>
      </c>
      <c r="F1484" t="s">
        <v>43</v>
      </c>
      <c r="G1484">
        <v>91271</v>
      </c>
      <c r="H1484" t="s">
        <v>4180</v>
      </c>
      <c r="I1484">
        <v>12900000</v>
      </c>
      <c r="J1484" t="s">
        <v>7178</v>
      </c>
      <c r="K1484">
        <v>12500000</v>
      </c>
      <c r="L1484">
        <v>13400000</v>
      </c>
      <c r="M1484" t="s">
        <v>4175</v>
      </c>
      <c r="N1484" t="s">
        <v>4219</v>
      </c>
      <c r="O1484">
        <v>91.5</v>
      </c>
      <c r="P1484" t="s">
        <v>7998</v>
      </c>
    </row>
    <row r="1485" spans="1:16" x14ac:dyDescent="0.3">
      <c r="A1485" t="s">
        <v>6430</v>
      </c>
      <c r="B1485">
        <v>2021</v>
      </c>
      <c r="C1485" t="s">
        <v>36</v>
      </c>
      <c r="D1485" t="s">
        <v>4427</v>
      </c>
      <c r="E1485" t="s">
        <v>7973</v>
      </c>
      <c r="F1485" t="s">
        <v>143</v>
      </c>
      <c r="G1485">
        <v>93000</v>
      </c>
      <c r="H1485" t="s">
        <v>4180</v>
      </c>
      <c r="I1485">
        <v>6550000</v>
      </c>
      <c r="J1485" t="s">
        <v>7178</v>
      </c>
      <c r="K1485">
        <v>6290000</v>
      </c>
      <c r="L1485">
        <v>6810000</v>
      </c>
      <c r="M1485">
        <v>12</v>
      </c>
      <c r="N1485" t="s">
        <v>4176</v>
      </c>
      <c r="O1485">
        <v>77.099999999999994</v>
      </c>
      <c r="P1485" t="s">
        <v>7974</v>
      </c>
    </row>
    <row r="1486" spans="1:16" x14ac:dyDescent="0.3">
      <c r="A1486" t="s">
        <v>6431</v>
      </c>
      <c r="B1486">
        <v>2021</v>
      </c>
      <c r="C1486" t="s">
        <v>199</v>
      </c>
      <c r="D1486" t="s">
        <v>5653</v>
      </c>
      <c r="E1486" t="s">
        <v>7975</v>
      </c>
      <c r="F1486" t="s">
        <v>143</v>
      </c>
      <c r="G1486">
        <v>72100</v>
      </c>
      <c r="H1486" t="s">
        <v>4180</v>
      </c>
      <c r="I1486">
        <v>14400000</v>
      </c>
      <c r="J1486" t="s">
        <v>7178</v>
      </c>
      <c r="K1486">
        <v>13900000</v>
      </c>
      <c r="L1486">
        <v>15000000</v>
      </c>
      <c r="M1486">
        <v>3</v>
      </c>
      <c r="N1486" t="s">
        <v>4290</v>
      </c>
      <c r="O1486">
        <v>70.3</v>
      </c>
      <c r="P1486" t="s">
        <v>7976</v>
      </c>
    </row>
    <row r="1487" spans="1:16" x14ac:dyDescent="0.3">
      <c r="A1487" t="s">
        <v>7185</v>
      </c>
      <c r="B1487">
        <v>2021</v>
      </c>
      <c r="C1487" t="s">
        <v>62</v>
      </c>
      <c r="D1487">
        <v>2008</v>
      </c>
      <c r="E1487" t="s">
        <v>5250</v>
      </c>
      <c r="F1487" t="s">
        <v>43</v>
      </c>
      <c r="G1487">
        <v>98000</v>
      </c>
      <c r="H1487" t="s">
        <v>4180</v>
      </c>
      <c r="I1487">
        <v>12200000</v>
      </c>
      <c r="J1487" t="s">
        <v>7178</v>
      </c>
      <c r="K1487">
        <v>11600000</v>
      </c>
      <c r="L1487">
        <v>12900000</v>
      </c>
      <c r="M1487">
        <v>22</v>
      </c>
      <c r="N1487" t="s">
        <v>4248</v>
      </c>
      <c r="O1487">
        <v>75.400000000000006</v>
      </c>
      <c r="P1487" t="s">
        <v>7186</v>
      </c>
    </row>
    <row r="1488" spans="1:16" x14ac:dyDescent="0.3">
      <c r="A1488" t="s">
        <v>6441</v>
      </c>
      <c r="B1488">
        <v>2021</v>
      </c>
      <c r="C1488" t="s">
        <v>137</v>
      </c>
      <c r="D1488" t="s">
        <v>4703</v>
      </c>
      <c r="E1488" t="s">
        <v>4651</v>
      </c>
      <c r="F1488" t="s">
        <v>173</v>
      </c>
      <c r="G1488">
        <v>75000</v>
      </c>
      <c r="H1488" t="s">
        <v>4180</v>
      </c>
      <c r="I1488">
        <v>8600000</v>
      </c>
      <c r="J1488" t="s">
        <v>7178</v>
      </c>
      <c r="K1488">
        <v>8300000</v>
      </c>
      <c r="L1488">
        <v>8900000</v>
      </c>
      <c r="M1488">
        <v>16</v>
      </c>
      <c r="N1488" t="s">
        <v>4439</v>
      </c>
      <c r="O1488">
        <v>95</v>
      </c>
      <c r="P1488" t="s">
        <v>7996</v>
      </c>
    </row>
    <row r="1489" spans="1:16" x14ac:dyDescent="0.3">
      <c r="A1489" t="s">
        <v>6443</v>
      </c>
      <c r="B1489">
        <v>2021</v>
      </c>
      <c r="C1489" t="s">
        <v>188</v>
      </c>
      <c r="D1489" t="s">
        <v>6084</v>
      </c>
      <c r="E1489" t="s">
        <v>7999</v>
      </c>
      <c r="F1489" t="s">
        <v>173</v>
      </c>
      <c r="G1489">
        <v>95000</v>
      </c>
      <c r="H1489" t="s">
        <v>4180</v>
      </c>
      <c r="I1489">
        <v>17500000</v>
      </c>
      <c r="J1489" t="s">
        <v>7178</v>
      </c>
      <c r="K1489">
        <v>16900000</v>
      </c>
      <c r="L1489">
        <v>18200000</v>
      </c>
      <c r="M1489">
        <v>7</v>
      </c>
      <c r="N1489" t="s">
        <v>4248</v>
      </c>
      <c r="O1489">
        <v>81.400000000000006</v>
      </c>
      <c r="P1489" t="s">
        <v>8000</v>
      </c>
    </row>
    <row r="1490" spans="1:16" x14ac:dyDescent="0.3">
      <c r="A1490" t="s">
        <v>6426</v>
      </c>
      <c r="B1490">
        <v>2021</v>
      </c>
      <c r="C1490" t="s">
        <v>4184</v>
      </c>
      <c r="D1490" t="s">
        <v>4365</v>
      </c>
      <c r="E1490" t="s">
        <v>7969</v>
      </c>
      <c r="F1490" t="s">
        <v>43</v>
      </c>
      <c r="G1490">
        <v>39480</v>
      </c>
      <c r="H1490" t="s">
        <v>4180</v>
      </c>
      <c r="I1490">
        <v>7720000</v>
      </c>
      <c r="J1490" t="s">
        <v>7178</v>
      </c>
      <c r="K1490">
        <v>7460000</v>
      </c>
      <c r="L1490">
        <v>7980000</v>
      </c>
      <c r="M1490">
        <v>20</v>
      </c>
      <c r="N1490" t="s">
        <v>4552</v>
      </c>
      <c r="O1490">
        <v>86.8</v>
      </c>
      <c r="P1490" t="s">
        <v>7970</v>
      </c>
    </row>
    <row r="1491" spans="1:16" x14ac:dyDescent="0.3">
      <c r="A1491" t="s">
        <v>6456</v>
      </c>
      <c r="B1491">
        <v>2022</v>
      </c>
      <c r="C1491" t="s">
        <v>188</v>
      </c>
      <c r="D1491" t="s">
        <v>5889</v>
      </c>
      <c r="E1491" t="s">
        <v>8025</v>
      </c>
      <c r="F1491" t="s">
        <v>43</v>
      </c>
      <c r="G1491">
        <v>60600</v>
      </c>
      <c r="H1491" t="s">
        <v>4180</v>
      </c>
      <c r="I1491">
        <v>17400000</v>
      </c>
      <c r="J1491" t="s">
        <v>7178</v>
      </c>
      <c r="K1491">
        <v>16800000</v>
      </c>
      <c r="L1491">
        <v>18100000</v>
      </c>
      <c r="M1491">
        <v>4</v>
      </c>
      <c r="N1491" t="s">
        <v>4439</v>
      </c>
      <c r="O1491">
        <v>77.400000000000006</v>
      </c>
      <c r="P1491" t="s">
        <v>8026</v>
      </c>
    </row>
    <row r="1492" spans="1:16" x14ac:dyDescent="0.3">
      <c r="A1492" t="s">
        <v>568</v>
      </c>
      <c r="B1492">
        <v>2022</v>
      </c>
      <c r="C1492" t="s">
        <v>24</v>
      </c>
      <c r="D1492" t="s">
        <v>4190</v>
      </c>
      <c r="E1492" t="s">
        <v>4308</v>
      </c>
      <c r="F1492" t="s">
        <v>4539</v>
      </c>
      <c r="G1492">
        <v>40000</v>
      </c>
      <c r="H1492" t="s">
        <v>4180</v>
      </c>
      <c r="I1492">
        <v>12000000</v>
      </c>
      <c r="J1492" t="s">
        <v>7178</v>
      </c>
      <c r="K1492">
        <v>11500000</v>
      </c>
      <c r="L1492">
        <v>12500000</v>
      </c>
      <c r="M1492">
        <v>53</v>
      </c>
      <c r="N1492" t="s">
        <v>4263</v>
      </c>
      <c r="O1492">
        <v>56.6</v>
      </c>
      <c r="P1492" t="s">
        <v>8021</v>
      </c>
    </row>
    <row r="1493" spans="1:16" x14ac:dyDescent="0.3">
      <c r="A1493" t="s">
        <v>6435</v>
      </c>
      <c r="B1493">
        <v>2022</v>
      </c>
      <c r="C1493" t="s">
        <v>4184</v>
      </c>
      <c r="D1493" t="s">
        <v>4952</v>
      </c>
      <c r="E1493" t="s">
        <v>5232</v>
      </c>
      <c r="F1493" t="s">
        <v>60</v>
      </c>
      <c r="G1493">
        <v>75524</v>
      </c>
      <c r="H1493" t="s">
        <v>4180</v>
      </c>
      <c r="I1493">
        <v>14000000</v>
      </c>
      <c r="J1493" t="s">
        <v>7178</v>
      </c>
      <c r="K1493">
        <v>13500000</v>
      </c>
      <c r="L1493">
        <v>14500000</v>
      </c>
      <c r="M1493">
        <v>5</v>
      </c>
      <c r="N1493" t="s">
        <v>4245</v>
      </c>
      <c r="O1493">
        <v>79.099999999999994</v>
      </c>
      <c r="P1493" t="s">
        <v>7988</v>
      </c>
    </row>
    <row r="1494" spans="1:16" x14ac:dyDescent="0.3">
      <c r="A1494" t="s">
        <v>6574</v>
      </c>
      <c r="B1494">
        <v>2023</v>
      </c>
      <c r="C1494" t="s">
        <v>4184</v>
      </c>
      <c r="D1494" t="s">
        <v>4952</v>
      </c>
      <c r="E1494" t="s">
        <v>7180</v>
      </c>
      <c r="F1494" t="s">
        <v>143</v>
      </c>
      <c r="G1494">
        <v>26500</v>
      </c>
      <c r="H1494" t="s">
        <v>4180</v>
      </c>
      <c r="I1494">
        <v>16900000</v>
      </c>
      <c r="J1494" t="s">
        <v>7178</v>
      </c>
      <c r="K1494">
        <v>16300000</v>
      </c>
      <c r="L1494">
        <v>17400000</v>
      </c>
      <c r="M1494">
        <v>2</v>
      </c>
      <c r="N1494" t="s">
        <v>4187</v>
      </c>
      <c r="O1494">
        <v>80.900000000000006</v>
      </c>
      <c r="P1494" t="s">
        <v>7181</v>
      </c>
    </row>
    <row r="1495" spans="1:16" x14ac:dyDescent="0.3">
      <c r="A1495" t="s">
        <v>6466</v>
      </c>
      <c r="B1495">
        <v>2022</v>
      </c>
      <c r="C1495" t="s">
        <v>5179</v>
      </c>
      <c r="D1495" t="s">
        <v>5180</v>
      </c>
      <c r="E1495" t="s">
        <v>7915</v>
      </c>
      <c r="F1495" t="s">
        <v>143</v>
      </c>
      <c r="G1495">
        <v>32579</v>
      </c>
      <c r="H1495" t="s">
        <v>4173</v>
      </c>
      <c r="I1495">
        <v>10600000</v>
      </c>
      <c r="J1495" t="s">
        <v>7178</v>
      </c>
      <c r="K1495">
        <v>10200000</v>
      </c>
      <c r="L1495">
        <v>11000000</v>
      </c>
      <c r="M1495">
        <v>6</v>
      </c>
      <c r="N1495" t="s">
        <v>4417</v>
      </c>
      <c r="O1495">
        <v>62.4</v>
      </c>
      <c r="P1495" t="s">
        <v>8048</v>
      </c>
    </row>
    <row r="1496" spans="1:16" x14ac:dyDescent="0.3">
      <c r="A1496" t="s">
        <v>6519</v>
      </c>
      <c r="B1496">
        <v>2022</v>
      </c>
      <c r="C1496" t="s">
        <v>92</v>
      </c>
      <c r="D1496" t="s">
        <v>4946</v>
      </c>
      <c r="E1496" t="s">
        <v>5802</v>
      </c>
      <c r="F1496" t="s">
        <v>60</v>
      </c>
      <c r="G1496">
        <v>38880</v>
      </c>
      <c r="H1496" t="s">
        <v>4173</v>
      </c>
      <c r="I1496">
        <v>13500000</v>
      </c>
      <c r="J1496" t="s">
        <v>7178</v>
      </c>
      <c r="K1496">
        <v>13000000</v>
      </c>
      <c r="L1496">
        <v>14000000</v>
      </c>
      <c r="M1496">
        <v>30</v>
      </c>
      <c r="N1496" t="s">
        <v>4263</v>
      </c>
      <c r="O1496">
        <v>72.599999999999994</v>
      </c>
      <c r="P1496" t="s">
        <v>8032</v>
      </c>
    </row>
    <row r="1497" spans="1:16" x14ac:dyDescent="0.3">
      <c r="A1497" t="s">
        <v>6432</v>
      </c>
      <c r="B1497">
        <v>2022</v>
      </c>
      <c r="C1497" t="s">
        <v>36</v>
      </c>
      <c r="D1497" t="s">
        <v>4372</v>
      </c>
      <c r="E1497" t="s">
        <v>4373</v>
      </c>
      <c r="F1497" t="s">
        <v>143</v>
      </c>
      <c r="G1497">
        <v>66000</v>
      </c>
      <c r="H1497" t="s">
        <v>4173</v>
      </c>
      <c r="I1497">
        <v>11300000</v>
      </c>
      <c r="J1497" t="s">
        <v>7178</v>
      </c>
      <c r="K1497">
        <v>10900000</v>
      </c>
      <c r="L1497">
        <v>11700000</v>
      </c>
      <c r="M1497">
        <v>36</v>
      </c>
      <c r="N1497" t="s">
        <v>4382</v>
      </c>
      <c r="O1497">
        <v>62.8</v>
      </c>
      <c r="P1497" t="s">
        <v>7977</v>
      </c>
    </row>
    <row r="1498" spans="1:16" x14ac:dyDescent="0.3">
      <c r="A1498" t="s">
        <v>5948</v>
      </c>
      <c r="B1498">
        <v>2023</v>
      </c>
      <c r="C1498" t="s">
        <v>4184</v>
      </c>
      <c r="D1498" t="s">
        <v>4303</v>
      </c>
      <c r="E1498" t="s">
        <v>4731</v>
      </c>
      <c r="F1498" t="s">
        <v>143</v>
      </c>
      <c r="G1498">
        <v>43900</v>
      </c>
      <c r="H1498" t="s">
        <v>4173</v>
      </c>
      <c r="I1498">
        <v>20700000</v>
      </c>
      <c r="J1498" t="s">
        <v>7178</v>
      </c>
      <c r="K1498">
        <v>20000000</v>
      </c>
      <c r="L1498">
        <v>21500000</v>
      </c>
      <c r="M1498">
        <v>31</v>
      </c>
      <c r="N1498" t="s">
        <v>4388</v>
      </c>
      <c r="O1498">
        <v>84</v>
      </c>
      <c r="P1498" t="s">
        <v>8070</v>
      </c>
    </row>
    <row r="1499" spans="1:16" x14ac:dyDescent="0.3">
      <c r="A1499" t="s">
        <v>6436</v>
      </c>
      <c r="B1499">
        <v>2023</v>
      </c>
      <c r="C1499" t="s">
        <v>36</v>
      </c>
      <c r="D1499" t="s">
        <v>4775</v>
      </c>
      <c r="E1499" t="s">
        <v>4814</v>
      </c>
      <c r="F1499" t="s">
        <v>43</v>
      </c>
      <c r="G1499">
        <v>50000</v>
      </c>
      <c r="H1499" t="s">
        <v>4173</v>
      </c>
      <c r="I1499">
        <v>12100000</v>
      </c>
      <c r="J1499" t="s">
        <v>7178</v>
      </c>
      <c r="K1499">
        <v>11700000</v>
      </c>
      <c r="L1499">
        <v>12600000</v>
      </c>
      <c r="M1499">
        <v>2</v>
      </c>
      <c r="N1499" t="s">
        <v>4280</v>
      </c>
      <c r="O1499">
        <v>71.2</v>
      </c>
      <c r="P1499" t="s">
        <v>7989</v>
      </c>
    </row>
    <row r="1500" spans="1:16" x14ac:dyDescent="0.3">
      <c r="A1500" t="s">
        <v>6467</v>
      </c>
      <c r="B1500">
        <v>2023</v>
      </c>
      <c r="C1500" t="s">
        <v>166</v>
      </c>
      <c r="D1500" t="s">
        <v>8049</v>
      </c>
      <c r="E1500" t="s">
        <v>8050</v>
      </c>
      <c r="F1500" t="s">
        <v>43</v>
      </c>
      <c r="G1500">
        <v>43457</v>
      </c>
      <c r="H1500" t="s">
        <v>4180</v>
      </c>
      <c r="I1500">
        <v>16000000</v>
      </c>
      <c r="J1500" t="s">
        <v>7178</v>
      </c>
      <c r="K1500">
        <v>15500000</v>
      </c>
      <c r="L1500">
        <v>16600000</v>
      </c>
      <c r="M1500">
        <v>8</v>
      </c>
      <c r="N1500" t="s">
        <v>4333</v>
      </c>
      <c r="O1500">
        <v>95</v>
      </c>
      <c r="P1500" t="s">
        <v>8051</v>
      </c>
    </row>
    <row r="1501" spans="1:16" x14ac:dyDescent="0.3">
      <c r="A1501" t="s">
        <v>6462</v>
      </c>
      <c r="B1501">
        <v>2023</v>
      </c>
      <c r="C1501" t="s">
        <v>36</v>
      </c>
      <c r="D1501" t="s">
        <v>4400</v>
      </c>
      <c r="E1501" t="s">
        <v>4401</v>
      </c>
      <c r="F1501" t="s">
        <v>43</v>
      </c>
      <c r="G1501">
        <v>20000</v>
      </c>
      <c r="H1501" t="s">
        <v>4173</v>
      </c>
      <c r="I1501">
        <v>8100000</v>
      </c>
      <c r="J1501" t="s">
        <v>7178</v>
      </c>
      <c r="K1501">
        <v>7790000</v>
      </c>
      <c r="L1501">
        <v>8400000</v>
      </c>
      <c r="M1501">
        <v>25</v>
      </c>
      <c r="N1501" t="s">
        <v>4649</v>
      </c>
      <c r="O1501">
        <v>73.7</v>
      </c>
      <c r="P1501" t="s">
        <v>8037</v>
      </c>
    </row>
    <row r="1502" spans="1:16" x14ac:dyDescent="0.3">
      <c r="A1502" t="s">
        <v>6428</v>
      </c>
      <c r="B1502">
        <v>2023</v>
      </c>
      <c r="C1502" t="s">
        <v>24</v>
      </c>
      <c r="D1502" t="s">
        <v>4190</v>
      </c>
      <c r="E1502" t="s">
        <v>4191</v>
      </c>
      <c r="F1502" t="s">
        <v>60</v>
      </c>
      <c r="G1502">
        <v>12500</v>
      </c>
      <c r="H1502" t="s">
        <v>4180</v>
      </c>
      <c r="I1502">
        <v>13700000</v>
      </c>
      <c r="J1502" t="s">
        <v>7178</v>
      </c>
      <c r="K1502">
        <v>13200000</v>
      </c>
      <c r="L1502">
        <v>14200000</v>
      </c>
      <c r="M1502">
        <v>21</v>
      </c>
      <c r="N1502" t="s">
        <v>4192</v>
      </c>
      <c r="O1502">
        <v>62.3</v>
      </c>
      <c r="P1502" t="s">
        <v>7971</v>
      </c>
    </row>
    <row r="1503" spans="1:16" x14ac:dyDescent="0.3">
      <c r="A1503" t="s">
        <v>6449</v>
      </c>
      <c r="B1503">
        <v>2023</v>
      </c>
      <c r="C1503" t="s">
        <v>36</v>
      </c>
      <c r="D1503" t="s">
        <v>4400</v>
      </c>
      <c r="E1503" t="s">
        <v>4401</v>
      </c>
      <c r="F1503" t="s">
        <v>60</v>
      </c>
      <c r="G1503">
        <v>32300</v>
      </c>
      <c r="H1503" t="s">
        <v>4180</v>
      </c>
      <c r="I1503">
        <v>7980000</v>
      </c>
      <c r="J1503" t="s">
        <v>7178</v>
      </c>
      <c r="K1503">
        <v>7690000</v>
      </c>
      <c r="L1503">
        <v>8300000</v>
      </c>
      <c r="M1503">
        <v>25</v>
      </c>
      <c r="N1503" t="s">
        <v>4649</v>
      </c>
      <c r="O1503">
        <v>72.599999999999994</v>
      </c>
      <c r="P1503" t="s">
        <v>8010</v>
      </c>
    </row>
    <row r="1504" spans="1:16" x14ac:dyDescent="0.3">
      <c r="A1504" t="s">
        <v>6425</v>
      </c>
      <c r="B1504">
        <v>2023</v>
      </c>
      <c r="C1504" t="s">
        <v>3991</v>
      </c>
      <c r="D1504" t="s">
        <v>5959</v>
      </c>
      <c r="E1504" t="s">
        <v>5808</v>
      </c>
      <c r="F1504" t="s">
        <v>173</v>
      </c>
      <c r="G1504">
        <v>43600</v>
      </c>
      <c r="H1504" t="s">
        <v>4180</v>
      </c>
      <c r="I1504">
        <v>7870000</v>
      </c>
      <c r="J1504" t="s">
        <v>7178</v>
      </c>
      <c r="K1504">
        <v>7580000</v>
      </c>
      <c r="L1504">
        <v>8200000</v>
      </c>
      <c r="M1504">
        <v>5</v>
      </c>
      <c r="N1504" t="s">
        <v>4425</v>
      </c>
      <c r="O1504">
        <v>69.7</v>
      </c>
      <c r="P1504" t="s">
        <v>7968</v>
      </c>
    </row>
    <row r="1505" spans="1:16" x14ac:dyDescent="0.3">
      <c r="A1505" t="s">
        <v>6458</v>
      </c>
      <c r="B1505">
        <v>2023</v>
      </c>
      <c r="C1505" t="s">
        <v>108</v>
      </c>
      <c r="D1505" t="s">
        <v>7153</v>
      </c>
      <c r="E1505" t="s">
        <v>8030</v>
      </c>
      <c r="F1505" t="s">
        <v>143</v>
      </c>
      <c r="G1505">
        <v>9000</v>
      </c>
      <c r="H1505" t="s">
        <v>4180</v>
      </c>
      <c r="I1505">
        <v>16000000</v>
      </c>
      <c r="J1505" t="s">
        <v>7178</v>
      </c>
      <c r="K1505">
        <v>15500000</v>
      </c>
      <c r="L1505">
        <v>16600000</v>
      </c>
      <c r="M1505">
        <v>12</v>
      </c>
      <c r="N1505" t="s">
        <v>4245</v>
      </c>
      <c r="O1505">
        <v>79.599999999999994</v>
      </c>
      <c r="P1505" t="s">
        <v>8031</v>
      </c>
    </row>
    <row r="1506" spans="1:16" x14ac:dyDescent="0.3">
      <c r="A1506" t="s">
        <v>7187</v>
      </c>
      <c r="B1506">
        <v>2023</v>
      </c>
      <c r="C1506" t="s">
        <v>92</v>
      </c>
      <c r="D1506" t="s">
        <v>4634</v>
      </c>
      <c r="E1506" t="s">
        <v>4635</v>
      </c>
      <c r="F1506" t="s">
        <v>161</v>
      </c>
      <c r="G1506">
        <v>52000</v>
      </c>
      <c r="H1506" t="s">
        <v>4180</v>
      </c>
      <c r="I1506">
        <v>14500000</v>
      </c>
      <c r="J1506" t="s">
        <v>7178</v>
      </c>
      <c r="K1506">
        <v>14000000</v>
      </c>
      <c r="L1506">
        <v>15000000</v>
      </c>
      <c r="M1506">
        <v>9</v>
      </c>
      <c r="N1506" t="s">
        <v>4213</v>
      </c>
      <c r="O1506">
        <v>77</v>
      </c>
      <c r="P1506" t="s">
        <v>7188</v>
      </c>
    </row>
    <row r="1507" spans="1:16" x14ac:dyDescent="0.3">
      <c r="A1507" t="s">
        <v>6445</v>
      </c>
      <c r="B1507">
        <v>2023</v>
      </c>
      <c r="C1507" t="s">
        <v>62</v>
      </c>
      <c r="D1507" t="s">
        <v>4295</v>
      </c>
      <c r="E1507" t="s">
        <v>4608</v>
      </c>
      <c r="F1507" t="s">
        <v>143</v>
      </c>
      <c r="G1507">
        <v>66000</v>
      </c>
      <c r="H1507" t="s">
        <v>4180</v>
      </c>
      <c r="I1507">
        <v>16400000</v>
      </c>
      <c r="J1507" t="s">
        <v>7178</v>
      </c>
      <c r="K1507">
        <v>15800000</v>
      </c>
      <c r="L1507">
        <v>17000000</v>
      </c>
      <c r="M1507">
        <v>10</v>
      </c>
      <c r="N1507" t="s">
        <v>4187</v>
      </c>
      <c r="O1507">
        <v>71.599999999999994</v>
      </c>
      <c r="P1507" t="s">
        <v>8002</v>
      </c>
    </row>
    <row r="1508" spans="1:16" x14ac:dyDescent="0.3">
      <c r="A1508" t="s">
        <v>6440</v>
      </c>
      <c r="B1508">
        <v>2023</v>
      </c>
      <c r="C1508" t="s">
        <v>62</v>
      </c>
      <c r="D1508" t="s">
        <v>4434</v>
      </c>
      <c r="E1508" t="s">
        <v>4435</v>
      </c>
      <c r="F1508" t="s">
        <v>43</v>
      </c>
      <c r="G1508">
        <v>18734</v>
      </c>
      <c r="H1508" t="s">
        <v>4173</v>
      </c>
      <c r="I1508">
        <v>21200000</v>
      </c>
      <c r="J1508" t="s">
        <v>7178</v>
      </c>
      <c r="K1508">
        <v>20400000</v>
      </c>
      <c r="L1508">
        <v>21900000</v>
      </c>
      <c r="M1508">
        <v>8</v>
      </c>
      <c r="N1508" t="s">
        <v>4200</v>
      </c>
      <c r="O1508">
        <v>73.900000000000006</v>
      </c>
      <c r="P1508" t="s">
        <v>7995</v>
      </c>
    </row>
    <row r="1509" spans="1:16" x14ac:dyDescent="0.3">
      <c r="A1509" t="s">
        <v>6421</v>
      </c>
      <c r="B1509">
        <v>2024</v>
      </c>
      <c r="C1509" t="s">
        <v>188</v>
      </c>
      <c r="D1509" t="s">
        <v>4678</v>
      </c>
      <c r="E1509" t="s">
        <v>5719</v>
      </c>
      <c r="F1509" t="s">
        <v>161</v>
      </c>
      <c r="G1509">
        <v>32000</v>
      </c>
      <c r="H1509" t="s">
        <v>4180</v>
      </c>
      <c r="I1509">
        <v>11900000</v>
      </c>
      <c r="J1509" t="s">
        <v>7178</v>
      </c>
      <c r="K1509">
        <v>11500000</v>
      </c>
      <c r="L1509">
        <v>12300000</v>
      </c>
      <c r="M1509" t="s">
        <v>4175</v>
      </c>
      <c r="N1509" t="s">
        <v>6920</v>
      </c>
      <c r="O1509">
        <v>95</v>
      </c>
      <c r="P1509" t="s">
        <v>7961</v>
      </c>
    </row>
    <row r="1510" spans="1:16" x14ac:dyDescent="0.3">
      <c r="A1510" t="s">
        <v>380</v>
      </c>
      <c r="B1510">
        <v>2024</v>
      </c>
      <c r="C1510" t="s">
        <v>62</v>
      </c>
      <c r="D1510">
        <v>2008</v>
      </c>
      <c r="E1510" t="s">
        <v>8492</v>
      </c>
      <c r="F1510" t="s">
        <v>43</v>
      </c>
      <c r="G1510">
        <v>2200</v>
      </c>
      <c r="H1510" t="s">
        <v>4180</v>
      </c>
      <c r="I1510">
        <v>20000000</v>
      </c>
      <c r="J1510" t="s">
        <v>7178</v>
      </c>
      <c r="K1510">
        <v>19300000</v>
      </c>
      <c r="L1510">
        <v>20800000</v>
      </c>
      <c r="M1510">
        <v>2</v>
      </c>
      <c r="N1510" t="s">
        <v>4257</v>
      </c>
      <c r="O1510">
        <v>56.8</v>
      </c>
      <c r="P1510" t="s">
        <v>8493</v>
      </c>
    </row>
    <row r="1511" spans="1:16" x14ac:dyDescent="0.3">
      <c r="A1511" t="s">
        <v>6473</v>
      </c>
      <c r="B1511">
        <v>2024</v>
      </c>
      <c r="C1511" t="s">
        <v>62</v>
      </c>
      <c r="D1511">
        <v>3008</v>
      </c>
      <c r="E1511" t="s">
        <v>4387</v>
      </c>
      <c r="F1511" t="s">
        <v>43</v>
      </c>
      <c r="G1511">
        <v>15000</v>
      </c>
      <c r="H1511" t="s">
        <v>4180</v>
      </c>
      <c r="I1511">
        <v>19300000</v>
      </c>
      <c r="J1511" t="s">
        <v>7178</v>
      </c>
      <c r="K1511">
        <v>18700000</v>
      </c>
      <c r="L1511">
        <v>19900000</v>
      </c>
      <c r="M1511">
        <v>20</v>
      </c>
      <c r="N1511" t="s">
        <v>4223</v>
      </c>
      <c r="O1511">
        <v>73</v>
      </c>
      <c r="P1511" t="s">
        <v>8069</v>
      </c>
    </row>
    <row r="1512" spans="1:16" x14ac:dyDescent="0.3">
      <c r="A1512" t="s">
        <v>6473</v>
      </c>
      <c r="B1512">
        <v>2024</v>
      </c>
      <c r="C1512" t="s">
        <v>62</v>
      </c>
      <c r="D1512">
        <v>3008</v>
      </c>
      <c r="E1512" t="s">
        <v>4387</v>
      </c>
      <c r="F1512" t="s">
        <v>43</v>
      </c>
      <c r="G1512">
        <v>15000</v>
      </c>
      <c r="H1512" t="s">
        <v>4180</v>
      </c>
      <c r="I1512">
        <v>19300000</v>
      </c>
      <c r="J1512" t="s">
        <v>7178</v>
      </c>
      <c r="K1512">
        <v>18700000</v>
      </c>
      <c r="L1512">
        <v>19900000</v>
      </c>
      <c r="M1512">
        <v>20</v>
      </c>
      <c r="N1512" t="s">
        <v>4223</v>
      </c>
      <c r="O1512">
        <v>73</v>
      </c>
      <c r="P1512" t="s">
        <v>7199</v>
      </c>
    </row>
    <row r="1513" spans="1:16" x14ac:dyDescent="0.3">
      <c r="A1513" t="s">
        <v>6419</v>
      </c>
      <c r="B1513">
        <v>2024</v>
      </c>
      <c r="C1513" t="s">
        <v>92</v>
      </c>
      <c r="D1513" t="s">
        <v>5748</v>
      </c>
      <c r="E1513" t="s">
        <v>7177</v>
      </c>
      <c r="F1513" t="s">
        <v>60</v>
      </c>
      <c r="G1513">
        <v>79000</v>
      </c>
      <c r="H1513" t="s">
        <v>4180</v>
      </c>
      <c r="I1513">
        <v>31300000</v>
      </c>
      <c r="J1513" t="s">
        <v>7178</v>
      </c>
      <c r="K1513">
        <v>30100000</v>
      </c>
      <c r="L1513">
        <v>32600000</v>
      </c>
      <c r="M1513">
        <v>7</v>
      </c>
      <c r="N1513" t="s">
        <v>4200</v>
      </c>
      <c r="O1513">
        <v>70.400000000000006</v>
      </c>
      <c r="P1513" t="s">
        <v>7958</v>
      </c>
    </row>
    <row r="1514" spans="1:16" x14ac:dyDescent="0.3">
      <c r="A1514" t="s">
        <v>6419</v>
      </c>
      <c r="B1514">
        <v>2024</v>
      </c>
      <c r="C1514" t="s">
        <v>92</v>
      </c>
      <c r="D1514" t="s">
        <v>5748</v>
      </c>
      <c r="E1514" t="s">
        <v>7177</v>
      </c>
      <c r="F1514" t="s">
        <v>60</v>
      </c>
      <c r="G1514">
        <v>79000</v>
      </c>
      <c r="H1514" t="s">
        <v>4180</v>
      </c>
      <c r="I1514">
        <v>31300000</v>
      </c>
      <c r="J1514" t="s">
        <v>7178</v>
      </c>
      <c r="K1514">
        <v>30100000</v>
      </c>
      <c r="L1514">
        <v>32600000</v>
      </c>
      <c r="M1514">
        <v>7</v>
      </c>
      <c r="N1514" t="s">
        <v>4200</v>
      </c>
      <c r="O1514">
        <v>70.400000000000006</v>
      </c>
      <c r="P1514" t="s">
        <v>7179</v>
      </c>
    </row>
    <row r="1515" spans="1:16" x14ac:dyDescent="0.3">
      <c r="A1515" t="s">
        <v>6447</v>
      </c>
      <c r="B1515">
        <v>2024</v>
      </c>
      <c r="C1515" t="s">
        <v>199</v>
      </c>
      <c r="D1515" t="s">
        <v>6174</v>
      </c>
      <c r="E1515" t="s">
        <v>6111</v>
      </c>
      <c r="F1515" t="s">
        <v>143</v>
      </c>
      <c r="G1515">
        <v>67689</v>
      </c>
      <c r="H1515" t="s">
        <v>4180</v>
      </c>
      <c r="I1515">
        <v>10900000</v>
      </c>
      <c r="J1515" t="s">
        <v>7178</v>
      </c>
      <c r="K1515">
        <v>10500000</v>
      </c>
      <c r="L1515">
        <v>11300000</v>
      </c>
      <c r="M1515">
        <v>6</v>
      </c>
      <c r="N1515" t="s">
        <v>4219</v>
      </c>
      <c r="O1515">
        <v>73.7</v>
      </c>
      <c r="P1515" t="s">
        <v>8008</v>
      </c>
    </row>
    <row r="1516" spans="1:16" x14ac:dyDescent="0.3">
      <c r="A1516" t="s">
        <v>6447</v>
      </c>
      <c r="B1516">
        <v>2024</v>
      </c>
      <c r="C1516" t="s">
        <v>199</v>
      </c>
      <c r="D1516" t="s">
        <v>6174</v>
      </c>
      <c r="E1516" t="s">
        <v>8006</v>
      </c>
      <c r="F1516" t="s">
        <v>143</v>
      </c>
      <c r="G1516">
        <v>67869</v>
      </c>
      <c r="H1516" t="s">
        <v>4180</v>
      </c>
      <c r="I1516">
        <v>10700000</v>
      </c>
      <c r="J1516" t="s">
        <v>7178</v>
      </c>
      <c r="K1516">
        <v>10300000</v>
      </c>
      <c r="L1516">
        <v>11100000</v>
      </c>
      <c r="M1516">
        <v>10</v>
      </c>
      <c r="N1516" t="s">
        <v>4219</v>
      </c>
      <c r="O1516">
        <v>73.3</v>
      </c>
      <c r="P1516" t="s">
        <v>8007</v>
      </c>
    </row>
    <row r="1517" spans="1:16" x14ac:dyDescent="0.3">
      <c r="A1517" t="s">
        <v>6437</v>
      </c>
      <c r="B1517">
        <v>2024</v>
      </c>
      <c r="C1517" t="s">
        <v>62</v>
      </c>
      <c r="D1517" t="s">
        <v>4250</v>
      </c>
      <c r="E1517" t="s">
        <v>4279</v>
      </c>
      <c r="F1517" t="s">
        <v>43</v>
      </c>
      <c r="G1517">
        <v>81000</v>
      </c>
      <c r="H1517" t="s">
        <v>4180</v>
      </c>
      <c r="I1517">
        <v>20100000</v>
      </c>
      <c r="J1517" t="s">
        <v>7178</v>
      </c>
      <c r="K1517">
        <v>19400000</v>
      </c>
      <c r="L1517">
        <v>20900000</v>
      </c>
      <c r="M1517">
        <v>11</v>
      </c>
      <c r="N1517" t="s">
        <v>4252</v>
      </c>
      <c r="O1517">
        <v>62.8</v>
      </c>
      <c r="P1517" t="s">
        <v>7990</v>
      </c>
    </row>
    <row r="1518" spans="1:16" x14ac:dyDescent="0.3">
      <c r="A1518" t="s">
        <v>6468</v>
      </c>
      <c r="B1518">
        <v>2025</v>
      </c>
      <c r="C1518" t="s">
        <v>24</v>
      </c>
      <c r="D1518" t="s">
        <v>4854</v>
      </c>
      <c r="E1518" t="s">
        <v>4191</v>
      </c>
      <c r="F1518" t="s">
        <v>4009</v>
      </c>
      <c r="G1518">
        <v>15248</v>
      </c>
      <c r="H1518" t="s">
        <v>4180</v>
      </c>
      <c r="I1518">
        <v>17800000</v>
      </c>
      <c r="J1518" t="s">
        <v>7178</v>
      </c>
      <c r="K1518">
        <v>17200000</v>
      </c>
      <c r="L1518">
        <v>18500000</v>
      </c>
      <c r="M1518">
        <v>13</v>
      </c>
      <c r="N1518" t="s">
        <v>4583</v>
      </c>
      <c r="O1518">
        <v>75.3</v>
      </c>
      <c r="P1518" t="s">
        <v>8056</v>
      </c>
    </row>
    <row r="1519" spans="1:16" x14ac:dyDescent="0.3">
      <c r="A1519" t="s">
        <v>6469</v>
      </c>
      <c r="B1519">
        <v>2025</v>
      </c>
      <c r="C1519" t="s">
        <v>24</v>
      </c>
      <c r="D1519" t="s">
        <v>4854</v>
      </c>
      <c r="E1519" t="s">
        <v>4308</v>
      </c>
      <c r="F1519" t="s">
        <v>4172</v>
      </c>
      <c r="G1519">
        <v>22000</v>
      </c>
      <c r="H1519" t="s">
        <v>4180</v>
      </c>
      <c r="I1519">
        <v>16200000</v>
      </c>
      <c r="J1519" t="s">
        <v>7178</v>
      </c>
      <c r="K1519">
        <v>15700000</v>
      </c>
      <c r="L1519">
        <v>16800000</v>
      </c>
      <c r="M1519">
        <v>8</v>
      </c>
      <c r="N1519" t="s">
        <v>4649</v>
      </c>
      <c r="O1519">
        <v>84.6</v>
      </c>
      <c r="P1519" t="s">
        <v>8057</v>
      </c>
    </row>
    <row r="1520" spans="1:16" x14ac:dyDescent="0.3">
      <c r="A1520" t="s">
        <v>6429</v>
      </c>
      <c r="B1520">
        <v>2024</v>
      </c>
      <c r="C1520" t="s">
        <v>24</v>
      </c>
      <c r="D1520" t="s">
        <v>4405</v>
      </c>
      <c r="E1520" t="s">
        <v>5699</v>
      </c>
      <c r="F1520" t="s">
        <v>173</v>
      </c>
      <c r="G1520">
        <v>26000</v>
      </c>
      <c r="H1520" t="s">
        <v>4180</v>
      </c>
      <c r="I1520">
        <v>46100000</v>
      </c>
      <c r="J1520" t="s">
        <v>7178</v>
      </c>
      <c r="K1520">
        <v>44500000</v>
      </c>
      <c r="L1520">
        <v>47800000</v>
      </c>
      <c r="M1520">
        <v>11</v>
      </c>
      <c r="N1520" t="s">
        <v>5774</v>
      </c>
      <c r="O1520">
        <v>81.3</v>
      </c>
      <c r="P1520" t="s">
        <v>7972</v>
      </c>
    </row>
    <row r="1521" spans="1:16" x14ac:dyDescent="0.3">
      <c r="A1521" t="s">
        <v>1004</v>
      </c>
      <c r="B1521">
        <v>2024</v>
      </c>
      <c r="C1521" t="s">
        <v>24</v>
      </c>
      <c r="D1521" t="s">
        <v>4431</v>
      </c>
      <c r="E1521" t="s">
        <v>5841</v>
      </c>
      <c r="F1521" t="s">
        <v>43</v>
      </c>
      <c r="G1521">
        <v>31000</v>
      </c>
      <c r="H1521" t="s">
        <v>4180</v>
      </c>
      <c r="I1521">
        <v>34100000</v>
      </c>
      <c r="J1521" t="s">
        <v>7178</v>
      </c>
      <c r="K1521">
        <v>32900000</v>
      </c>
      <c r="L1521">
        <v>35300000</v>
      </c>
      <c r="M1521">
        <v>3</v>
      </c>
      <c r="N1521" t="s">
        <v>5826</v>
      </c>
      <c r="O1521">
        <v>76</v>
      </c>
      <c r="P1521" t="s">
        <v>8017</v>
      </c>
    </row>
    <row r="1522" spans="1:16" x14ac:dyDescent="0.3">
      <c r="A1522" t="s">
        <v>6463</v>
      </c>
      <c r="B1522">
        <v>2024</v>
      </c>
      <c r="C1522" t="s">
        <v>4184</v>
      </c>
      <c r="D1522" t="s">
        <v>4303</v>
      </c>
      <c r="E1522" t="s">
        <v>4731</v>
      </c>
      <c r="F1522" t="s">
        <v>43</v>
      </c>
      <c r="G1522">
        <v>20000</v>
      </c>
      <c r="H1522" t="s">
        <v>4180</v>
      </c>
      <c r="I1522">
        <v>23100000</v>
      </c>
      <c r="J1522" t="s">
        <v>7178</v>
      </c>
      <c r="K1522">
        <v>22300000</v>
      </c>
      <c r="L1522">
        <v>23900000</v>
      </c>
      <c r="M1522">
        <v>10</v>
      </c>
      <c r="N1522" t="s">
        <v>4187</v>
      </c>
      <c r="O1522">
        <v>86.7</v>
      </c>
      <c r="P1522" t="s">
        <v>7198</v>
      </c>
    </row>
    <row r="1523" spans="1:16" x14ac:dyDescent="0.3">
      <c r="A1523" t="s">
        <v>6463</v>
      </c>
      <c r="B1523">
        <v>2024</v>
      </c>
      <c r="C1523" t="s">
        <v>4184</v>
      </c>
      <c r="D1523" t="s">
        <v>4303</v>
      </c>
      <c r="E1523" t="s">
        <v>4731</v>
      </c>
      <c r="F1523" t="s">
        <v>43</v>
      </c>
      <c r="G1523">
        <v>45600</v>
      </c>
      <c r="H1523" t="s">
        <v>4180</v>
      </c>
      <c r="I1523">
        <v>22000000</v>
      </c>
      <c r="J1523" t="s">
        <v>7178</v>
      </c>
      <c r="K1523">
        <v>21200000</v>
      </c>
      <c r="L1523">
        <v>22800000</v>
      </c>
      <c r="M1523">
        <v>10</v>
      </c>
      <c r="N1523" t="s">
        <v>4187</v>
      </c>
      <c r="O1523">
        <v>82.5</v>
      </c>
      <c r="P1523" t="s">
        <v>8038</v>
      </c>
    </row>
    <row r="1524" spans="1:16" x14ac:dyDescent="0.3">
      <c r="A1524" t="s">
        <v>6461</v>
      </c>
      <c r="B1524">
        <v>2026</v>
      </c>
      <c r="C1524" t="s">
        <v>131</v>
      </c>
      <c r="D1524" t="s">
        <v>8034</v>
      </c>
      <c r="E1524" t="s">
        <v>8035</v>
      </c>
      <c r="F1524" t="s">
        <v>4172</v>
      </c>
      <c r="G1524">
        <v>10000</v>
      </c>
      <c r="H1524" t="s">
        <v>4180</v>
      </c>
      <c r="I1524">
        <v>30600000</v>
      </c>
      <c r="J1524" t="s">
        <v>7178</v>
      </c>
      <c r="K1524">
        <v>29500000</v>
      </c>
      <c r="L1524">
        <v>31700000</v>
      </c>
      <c r="M1524" t="s">
        <v>4175</v>
      </c>
      <c r="N1524" t="s">
        <v>4226</v>
      </c>
      <c r="O1524">
        <v>89.8</v>
      </c>
      <c r="P1524" t="s">
        <v>8036</v>
      </c>
    </row>
    <row r="1525" spans="1:16" x14ac:dyDescent="0.3">
      <c r="A1525" t="s">
        <v>4018</v>
      </c>
      <c r="B1525">
        <v>2024</v>
      </c>
      <c r="C1525" t="s">
        <v>62</v>
      </c>
      <c r="D1525">
        <v>208</v>
      </c>
      <c r="E1525" t="s">
        <v>4254</v>
      </c>
      <c r="F1525" t="s">
        <v>43</v>
      </c>
      <c r="G1525">
        <v>1800</v>
      </c>
      <c r="H1525" t="s">
        <v>4180</v>
      </c>
      <c r="I1525">
        <v>13300000</v>
      </c>
      <c r="J1525" t="s">
        <v>7178</v>
      </c>
      <c r="K1525">
        <v>12800000</v>
      </c>
      <c r="L1525">
        <v>13800000</v>
      </c>
      <c r="M1525">
        <v>8</v>
      </c>
      <c r="N1525" t="s">
        <v>4192</v>
      </c>
      <c r="O1525">
        <v>73.7</v>
      </c>
      <c r="P1525" t="s">
        <v>8501</v>
      </c>
    </row>
    <row r="1526" spans="1:16" x14ac:dyDescent="0.3">
      <c r="A1526" t="s">
        <v>5830</v>
      </c>
      <c r="B1526">
        <v>2024</v>
      </c>
      <c r="C1526" t="s">
        <v>62</v>
      </c>
      <c r="D1526" t="s">
        <v>4198</v>
      </c>
      <c r="E1526" t="s">
        <v>5831</v>
      </c>
      <c r="F1526" t="s">
        <v>43</v>
      </c>
      <c r="G1526">
        <v>46000</v>
      </c>
      <c r="H1526" t="s">
        <v>4180</v>
      </c>
      <c r="I1526">
        <v>16700000</v>
      </c>
      <c r="J1526" t="s">
        <v>7178</v>
      </c>
      <c r="K1526">
        <v>16000000</v>
      </c>
      <c r="L1526">
        <v>17300000</v>
      </c>
      <c r="M1526">
        <v>32</v>
      </c>
      <c r="N1526" t="s">
        <v>4248</v>
      </c>
      <c r="O1526">
        <v>67.5</v>
      </c>
      <c r="P1526" t="s">
        <v>8494</v>
      </c>
    </row>
    <row r="1527" spans="1:16" x14ac:dyDescent="0.3">
      <c r="A1527" t="s">
        <v>6438</v>
      </c>
      <c r="B1527">
        <v>2024</v>
      </c>
      <c r="C1527" t="s">
        <v>4641</v>
      </c>
      <c r="D1527" t="s">
        <v>7801</v>
      </c>
      <c r="E1527" t="s">
        <v>7991</v>
      </c>
      <c r="F1527" t="s">
        <v>143</v>
      </c>
      <c r="G1527">
        <v>18500</v>
      </c>
      <c r="H1527" t="s">
        <v>4180</v>
      </c>
      <c r="I1527">
        <v>15200000</v>
      </c>
      <c r="J1527" t="s">
        <v>7178</v>
      </c>
      <c r="K1527">
        <v>14700000</v>
      </c>
      <c r="L1527">
        <v>15800000</v>
      </c>
      <c r="M1527">
        <v>4</v>
      </c>
      <c r="N1527" t="s">
        <v>4425</v>
      </c>
      <c r="O1527">
        <v>91.1</v>
      </c>
      <c r="P1527" t="s">
        <v>7992</v>
      </c>
    </row>
    <row r="1528" spans="1:16" x14ac:dyDescent="0.3">
      <c r="A1528" t="s">
        <v>8044</v>
      </c>
      <c r="B1528">
        <v>2024</v>
      </c>
      <c r="C1528" t="s">
        <v>201</v>
      </c>
      <c r="D1528" t="s">
        <v>4669</v>
      </c>
      <c r="E1528" t="s">
        <v>4785</v>
      </c>
      <c r="F1528" t="s">
        <v>94</v>
      </c>
      <c r="G1528">
        <v>41795</v>
      </c>
      <c r="H1528" t="s">
        <v>4180</v>
      </c>
      <c r="I1528">
        <v>13300000</v>
      </c>
      <c r="J1528" t="s">
        <v>7178</v>
      </c>
      <c r="K1528">
        <v>12800000</v>
      </c>
      <c r="L1528">
        <v>13800000</v>
      </c>
      <c r="M1528">
        <v>16</v>
      </c>
      <c r="N1528" t="s">
        <v>4187</v>
      </c>
      <c r="O1528">
        <v>71.900000000000006</v>
      </c>
      <c r="P1528" t="s">
        <v>8045</v>
      </c>
    </row>
    <row r="1529" spans="1:16" x14ac:dyDescent="0.3">
      <c r="A1529" t="s">
        <v>6424</v>
      </c>
      <c r="B1529">
        <v>2024</v>
      </c>
      <c r="C1529" t="s">
        <v>62</v>
      </c>
      <c r="D1529" t="s">
        <v>6169</v>
      </c>
      <c r="E1529" t="s">
        <v>6170</v>
      </c>
      <c r="F1529" t="s">
        <v>43</v>
      </c>
      <c r="G1529">
        <v>24170</v>
      </c>
      <c r="H1529" t="s">
        <v>4173</v>
      </c>
      <c r="I1529">
        <v>26000000</v>
      </c>
      <c r="J1529" t="s">
        <v>7178</v>
      </c>
      <c r="K1529">
        <v>25200000</v>
      </c>
      <c r="L1529">
        <v>26900000</v>
      </c>
      <c r="M1529">
        <v>9</v>
      </c>
      <c r="N1529" t="s">
        <v>4181</v>
      </c>
      <c r="O1529">
        <v>77</v>
      </c>
      <c r="P1529" t="s">
        <v>7967</v>
      </c>
    </row>
    <row r="1530" spans="1:16" x14ac:dyDescent="0.3">
      <c r="A1530" t="s">
        <v>4015</v>
      </c>
      <c r="B1530">
        <v>2024</v>
      </c>
      <c r="C1530" t="s">
        <v>62</v>
      </c>
      <c r="D1530" t="s">
        <v>4198</v>
      </c>
      <c r="E1530" t="s">
        <v>4199</v>
      </c>
      <c r="F1530" t="s">
        <v>43</v>
      </c>
      <c r="G1530">
        <v>2024</v>
      </c>
      <c r="H1530" t="s">
        <v>4180</v>
      </c>
      <c r="I1530">
        <v>15700000</v>
      </c>
      <c r="J1530" t="s">
        <v>7178</v>
      </c>
      <c r="K1530">
        <v>15200000</v>
      </c>
      <c r="L1530">
        <v>16300000</v>
      </c>
      <c r="M1530">
        <v>32</v>
      </c>
      <c r="N1530" t="s">
        <v>4192</v>
      </c>
      <c r="O1530">
        <v>68.400000000000006</v>
      </c>
      <c r="P1530" t="s">
        <v>8495</v>
      </c>
    </row>
    <row r="1531" spans="1:16" x14ac:dyDescent="0.3">
      <c r="A1531" t="s">
        <v>4816</v>
      </c>
      <c r="B1531">
        <v>2024</v>
      </c>
      <c r="C1531" t="s">
        <v>62</v>
      </c>
      <c r="D1531" t="s">
        <v>4292</v>
      </c>
      <c r="E1531" t="s">
        <v>4811</v>
      </c>
      <c r="F1531" t="s">
        <v>173</v>
      </c>
      <c r="G1531">
        <v>23500</v>
      </c>
      <c r="H1531" t="s">
        <v>4180</v>
      </c>
      <c r="I1531">
        <v>16500000</v>
      </c>
      <c r="J1531" t="s">
        <v>7178</v>
      </c>
      <c r="K1531">
        <v>15900000</v>
      </c>
      <c r="L1531">
        <v>17000000</v>
      </c>
      <c r="M1531">
        <v>16</v>
      </c>
      <c r="N1531" t="s">
        <v>5826</v>
      </c>
      <c r="O1531">
        <v>70.3</v>
      </c>
      <c r="P1531" t="s">
        <v>8052</v>
      </c>
    </row>
    <row r="1532" spans="1:16" x14ac:dyDescent="0.3">
      <c r="A1532" t="s">
        <v>6472</v>
      </c>
      <c r="B1532">
        <v>2024</v>
      </c>
      <c r="C1532" t="s">
        <v>3991</v>
      </c>
      <c r="D1532" t="s">
        <v>4630</v>
      </c>
      <c r="E1532" t="s">
        <v>4631</v>
      </c>
      <c r="F1532" t="s">
        <v>43</v>
      </c>
      <c r="G1532">
        <v>26550</v>
      </c>
      <c r="H1532" t="s">
        <v>4180</v>
      </c>
      <c r="I1532">
        <v>9400000</v>
      </c>
      <c r="J1532" t="s">
        <v>7178</v>
      </c>
      <c r="K1532">
        <v>9000000</v>
      </c>
      <c r="L1532">
        <v>9800000</v>
      </c>
      <c r="M1532">
        <v>7</v>
      </c>
      <c r="N1532" t="s">
        <v>4176</v>
      </c>
      <c r="O1532">
        <v>85.8</v>
      </c>
      <c r="P1532" t="s">
        <v>8068</v>
      </c>
    </row>
    <row r="1533" spans="1:16" x14ac:dyDescent="0.3">
      <c r="A1533" t="s">
        <v>6451</v>
      </c>
      <c r="B1533">
        <v>2024</v>
      </c>
      <c r="C1533" t="s">
        <v>36</v>
      </c>
      <c r="D1533" t="s">
        <v>4372</v>
      </c>
      <c r="E1533" t="s">
        <v>4373</v>
      </c>
      <c r="F1533" t="s">
        <v>173</v>
      </c>
      <c r="G1533">
        <v>22937</v>
      </c>
      <c r="H1533" t="s">
        <v>4180</v>
      </c>
      <c r="I1533">
        <v>12700000</v>
      </c>
      <c r="J1533" t="s">
        <v>7178</v>
      </c>
      <c r="K1533">
        <v>12300000</v>
      </c>
      <c r="L1533">
        <v>13200000</v>
      </c>
      <c r="M1533">
        <v>19</v>
      </c>
      <c r="N1533" t="s">
        <v>4260</v>
      </c>
      <c r="O1533">
        <v>79.400000000000006</v>
      </c>
      <c r="P1533" t="s">
        <v>8013</v>
      </c>
    </row>
    <row r="1534" spans="1:16" x14ac:dyDescent="0.3">
      <c r="A1534" t="s">
        <v>360</v>
      </c>
      <c r="B1534">
        <v>2025</v>
      </c>
      <c r="C1534" t="s">
        <v>62</v>
      </c>
      <c r="D1534">
        <v>3008</v>
      </c>
      <c r="E1534" t="s">
        <v>4341</v>
      </c>
      <c r="F1534" t="s">
        <v>43</v>
      </c>
      <c r="G1534">
        <v>8000</v>
      </c>
      <c r="H1534" t="s">
        <v>4172</v>
      </c>
      <c r="I1534">
        <v>30000000</v>
      </c>
      <c r="J1534" t="s">
        <v>7178</v>
      </c>
      <c r="K1534">
        <v>29000000</v>
      </c>
      <c r="L1534">
        <v>31000000</v>
      </c>
      <c r="M1534">
        <v>7</v>
      </c>
      <c r="N1534" t="s">
        <v>4342</v>
      </c>
      <c r="O1534">
        <v>76.400000000000006</v>
      </c>
      <c r="P1534" t="s">
        <v>8507</v>
      </c>
    </row>
    <row r="1535" spans="1:16" x14ac:dyDescent="0.3">
      <c r="A1535" t="s">
        <v>5317</v>
      </c>
      <c r="B1535">
        <v>2025</v>
      </c>
      <c r="C1535" t="s">
        <v>62</v>
      </c>
      <c r="D1535" t="s">
        <v>5650</v>
      </c>
      <c r="E1535" t="s">
        <v>8503</v>
      </c>
      <c r="F1535" t="s">
        <v>4636</v>
      </c>
      <c r="G1535">
        <v>4700</v>
      </c>
      <c r="H1535" t="s">
        <v>4172</v>
      </c>
      <c r="I1535">
        <v>21800000</v>
      </c>
      <c r="J1535" t="s">
        <v>7178</v>
      </c>
      <c r="K1535">
        <v>21100000</v>
      </c>
      <c r="L1535">
        <v>22500000</v>
      </c>
      <c r="M1535">
        <v>16</v>
      </c>
      <c r="N1535" t="s">
        <v>4248</v>
      </c>
      <c r="O1535">
        <v>90.5</v>
      </c>
      <c r="P1535" t="s">
        <v>8504</v>
      </c>
    </row>
    <row r="1536" spans="1:16" x14ac:dyDescent="0.3">
      <c r="A1536" t="s">
        <v>6475</v>
      </c>
      <c r="B1536">
        <v>2025</v>
      </c>
      <c r="C1536" t="s">
        <v>137</v>
      </c>
      <c r="D1536" t="s">
        <v>4749</v>
      </c>
      <c r="E1536" t="s">
        <v>8071</v>
      </c>
      <c r="F1536" t="s">
        <v>94</v>
      </c>
      <c r="G1536">
        <v>9400</v>
      </c>
      <c r="H1536" t="s">
        <v>4180</v>
      </c>
      <c r="I1536">
        <v>14400000</v>
      </c>
      <c r="J1536" t="s">
        <v>7178</v>
      </c>
      <c r="K1536">
        <v>13900000</v>
      </c>
      <c r="L1536">
        <v>14900000</v>
      </c>
      <c r="M1536">
        <v>2</v>
      </c>
      <c r="N1536" t="s">
        <v>4439</v>
      </c>
      <c r="O1536">
        <v>84.3</v>
      </c>
      <c r="P1536" t="s">
        <v>8072</v>
      </c>
    </row>
    <row r="1537" spans="1:16" x14ac:dyDescent="0.3">
      <c r="A1537" t="s">
        <v>6439</v>
      </c>
      <c r="B1537">
        <v>2025</v>
      </c>
      <c r="C1537" t="s">
        <v>85</v>
      </c>
      <c r="D1537" t="s">
        <v>7993</v>
      </c>
      <c r="E1537" t="s">
        <v>7623</v>
      </c>
      <c r="F1537" t="s">
        <v>4172</v>
      </c>
      <c r="G1537">
        <v>32000</v>
      </c>
      <c r="H1537" t="s">
        <v>4173</v>
      </c>
      <c r="I1537">
        <v>20500000</v>
      </c>
      <c r="J1537" t="s">
        <v>7178</v>
      </c>
      <c r="K1537">
        <v>19700000</v>
      </c>
      <c r="L1537">
        <v>21300000</v>
      </c>
      <c r="M1537">
        <v>3</v>
      </c>
      <c r="N1537" t="s">
        <v>4263</v>
      </c>
      <c r="O1537">
        <v>87.6</v>
      </c>
      <c r="P1537" t="s">
        <v>7994</v>
      </c>
    </row>
    <row r="1538" spans="1:16" x14ac:dyDescent="0.3">
      <c r="A1538" t="s">
        <v>6444</v>
      </c>
      <c r="B1538">
        <v>2025</v>
      </c>
      <c r="C1538" t="s">
        <v>62</v>
      </c>
      <c r="D1538" t="s">
        <v>4390</v>
      </c>
      <c r="E1538" t="s">
        <v>4682</v>
      </c>
      <c r="F1538" t="s">
        <v>357</v>
      </c>
      <c r="G1538">
        <v>44300</v>
      </c>
      <c r="H1538" t="s">
        <v>4180</v>
      </c>
      <c r="I1538">
        <v>22200000</v>
      </c>
      <c r="J1538" t="s">
        <v>7178</v>
      </c>
      <c r="K1538">
        <v>21400000</v>
      </c>
      <c r="L1538">
        <v>23100000</v>
      </c>
      <c r="M1538">
        <v>8</v>
      </c>
      <c r="N1538" t="s">
        <v>4627</v>
      </c>
      <c r="O1538">
        <v>80.3</v>
      </c>
      <c r="P1538" t="s">
        <v>8001</v>
      </c>
    </row>
    <row r="1539" spans="1:16" x14ac:dyDescent="0.3">
      <c r="A1539" t="s">
        <v>6423</v>
      </c>
      <c r="B1539">
        <v>2025</v>
      </c>
      <c r="C1539" t="s">
        <v>188</v>
      </c>
      <c r="D1539" t="s">
        <v>7964</v>
      </c>
      <c r="E1539" t="s">
        <v>7965</v>
      </c>
      <c r="F1539" t="s">
        <v>4172</v>
      </c>
      <c r="G1539">
        <v>8300</v>
      </c>
      <c r="H1539" t="s">
        <v>4173</v>
      </c>
      <c r="I1539">
        <v>16800000</v>
      </c>
      <c r="J1539" t="s">
        <v>7178</v>
      </c>
      <c r="K1539">
        <v>16200000</v>
      </c>
      <c r="L1539">
        <v>17400000</v>
      </c>
      <c r="M1539">
        <v>3</v>
      </c>
      <c r="N1539" t="s">
        <v>4552</v>
      </c>
      <c r="O1539">
        <v>82</v>
      </c>
      <c r="P1539" t="s">
        <v>7966</v>
      </c>
    </row>
    <row r="1540" spans="1:16" x14ac:dyDescent="0.3">
      <c r="A1540" t="s">
        <v>4149</v>
      </c>
      <c r="B1540">
        <v>2025</v>
      </c>
      <c r="C1540" t="s">
        <v>62</v>
      </c>
      <c r="D1540" t="s">
        <v>4198</v>
      </c>
      <c r="E1540" t="s">
        <v>4285</v>
      </c>
      <c r="F1540" t="s">
        <v>152</v>
      </c>
      <c r="G1540">
        <v>1510</v>
      </c>
      <c r="H1540" t="s">
        <v>4172</v>
      </c>
      <c r="I1540">
        <v>16000000</v>
      </c>
      <c r="J1540" t="s">
        <v>7178</v>
      </c>
      <c r="K1540">
        <v>15400000</v>
      </c>
      <c r="L1540">
        <v>16500000</v>
      </c>
      <c r="M1540">
        <v>8</v>
      </c>
      <c r="N1540" t="s">
        <v>4181</v>
      </c>
      <c r="O1540">
        <v>83.4</v>
      </c>
      <c r="P1540" t="s">
        <v>8491</v>
      </c>
    </row>
    <row r="1541" spans="1:16" x14ac:dyDescent="0.3">
      <c r="A1541" t="s">
        <v>6471</v>
      </c>
      <c r="B1541">
        <v>2025</v>
      </c>
      <c r="C1541" t="s">
        <v>92</v>
      </c>
      <c r="D1541" t="s">
        <v>4471</v>
      </c>
      <c r="E1541" t="s">
        <v>4472</v>
      </c>
      <c r="F1541" t="s">
        <v>4172</v>
      </c>
      <c r="G1541">
        <v>23031</v>
      </c>
      <c r="H1541" t="s">
        <v>4173</v>
      </c>
      <c r="I1541">
        <v>54000000</v>
      </c>
      <c r="J1541" t="s">
        <v>7178</v>
      </c>
      <c r="K1541">
        <v>52000000</v>
      </c>
      <c r="L1541">
        <v>56000000</v>
      </c>
      <c r="M1541">
        <v>17</v>
      </c>
      <c r="N1541" t="s">
        <v>8066</v>
      </c>
      <c r="O1541">
        <v>75.3</v>
      </c>
      <c r="P1541" t="s">
        <v>8067</v>
      </c>
    </row>
    <row r="1542" spans="1:16" x14ac:dyDescent="0.3">
      <c r="A1542" t="s">
        <v>5649</v>
      </c>
      <c r="B1542">
        <v>2025</v>
      </c>
      <c r="C1542" t="s">
        <v>62</v>
      </c>
      <c r="D1542" t="s">
        <v>5650</v>
      </c>
      <c r="E1542" t="s">
        <v>5651</v>
      </c>
      <c r="F1542" t="s">
        <v>4172</v>
      </c>
      <c r="G1542">
        <v>2025</v>
      </c>
      <c r="H1542" t="s">
        <v>4172</v>
      </c>
      <c r="I1542">
        <v>19800000</v>
      </c>
      <c r="J1542" t="s">
        <v>7178</v>
      </c>
      <c r="K1542">
        <v>19200000</v>
      </c>
      <c r="L1542">
        <v>20500000</v>
      </c>
      <c r="M1542">
        <v>9</v>
      </c>
      <c r="N1542" t="s">
        <v>4192</v>
      </c>
      <c r="O1542">
        <v>88.8</v>
      </c>
      <c r="P1542" t="s">
        <v>8502</v>
      </c>
    </row>
    <row r="1543" spans="1:16" x14ac:dyDescent="0.3">
      <c r="A1543" t="s">
        <v>6455</v>
      </c>
      <c r="B1543">
        <v>2025</v>
      </c>
      <c r="C1543" t="s">
        <v>92</v>
      </c>
      <c r="D1543" t="s">
        <v>5076</v>
      </c>
      <c r="E1543" t="s">
        <v>8023</v>
      </c>
      <c r="F1543" t="s">
        <v>4172</v>
      </c>
      <c r="G1543">
        <v>14000</v>
      </c>
      <c r="H1543" t="s">
        <v>4173</v>
      </c>
      <c r="I1543">
        <v>16100000</v>
      </c>
      <c r="J1543" t="s">
        <v>7178</v>
      </c>
      <c r="K1543">
        <v>15300000</v>
      </c>
      <c r="L1543">
        <v>16800000</v>
      </c>
      <c r="M1543">
        <v>5</v>
      </c>
      <c r="N1543" t="s">
        <v>4200</v>
      </c>
      <c r="O1543">
        <v>88.3</v>
      </c>
      <c r="P1543" t="s">
        <v>8024</v>
      </c>
    </row>
    <row r="1544" spans="1:16" x14ac:dyDescent="0.3">
      <c r="A1544" t="s">
        <v>8496</v>
      </c>
      <c r="B1544">
        <v>2025</v>
      </c>
      <c r="C1544" t="s">
        <v>62</v>
      </c>
      <c r="D1544" t="s">
        <v>4331</v>
      </c>
      <c r="E1544" t="s">
        <v>7096</v>
      </c>
      <c r="F1544" t="s">
        <v>4172</v>
      </c>
      <c r="G1544">
        <v>5000</v>
      </c>
      <c r="H1544" t="s">
        <v>4180</v>
      </c>
      <c r="I1544">
        <v>22500000</v>
      </c>
      <c r="J1544" t="s">
        <v>7178</v>
      </c>
      <c r="K1544">
        <v>21700000</v>
      </c>
      <c r="L1544">
        <v>23300000</v>
      </c>
      <c r="M1544">
        <v>7</v>
      </c>
      <c r="N1544" t="s">
        <v>4333</v>
      </c>
      <c r="O1544">
        <v>64.5</v>
      </c>
      <c r="P1544" t="s">
        <v>8497</v>
      </c>
    </row>
    <row r="1545" spans="1:16" x14ac:dyDescent="0.3">
      <c r="A1545" t="s">
        <v>7191</v>
      </c>
      <c r="B1545">
        <v>2025</v>
      </c>
      <c r="C1545" t="s">
        <v>62</v>
      </c>
      <c r="D1545" t="s">
        <v>4390</v>
      </c>
      <c r="E1545" t="s">
        <v>4682</v>
      </c>
      <c r="F1545" t="s">
        <v>4172</v>
      </c>
      <c r="G1545">
        <v>24000</v>
      </c>
      <c r="H1545" t="s">
        <v>4180</v>
      </c>
      <c r="I1545">
        <v>22300000</v>
      </c>
      <c r="J1545" t="s">
        <v>7178</v>
      </c>
      <c r="K1545">
        <v>21400000</v>
      </c>
      <c r="L1545">
        <v>23100000</v>
      </c>
      <c r="M1545">
        <v>8</v>
      </c>
      <c r="N1545" t="s">
        <v>4627</v>
      </c>
      <c r="O1545">
        <v>80.599999999999994</v>
      </c>
      <c r="P1545" t="s">
        <v>7192</v>
      </c>
    </row>
    <row r="1546" spans="1:16" x14ac:dyDescent="0.3">
      <c r="A1546" t="s">
        <v>8505</v>
      </c>
      <c r="B1546">
        <v>2025</v>
      </c>
      <c r="C1546" t="s">
        <v>62</v>
      </c>
      <c r="D1546" t="s">
        <v>5711</v>
      </c>
      <c r="E1546" t="s">
        <v>5712</v>
      </c>
      <c r="F1546" t="s">
        <v>4172</v>
      </c>
      <c r="G1546">
        <v>20000</v>
      </c>
      <c r="H1546" t="s">
        <v>4172</v>
      </c>
      <c r="I1546">
        <v>16300000</v>
      </c>
      <c r="J1546" t="s">
        <v>7178</v>
      </c>
      <c r="K1546">
        <v>15700000</v>
      </c>
      <c r="L1546">
        <v>16800000</v>
      </c>
      <c r="M1546">
        <v>14</v>
      </c>
      <c r="N1546" t="s">
        <v>4263</v>
      </c>
      <c r="O1546">
        <v>80.099999999999994</v>
      </c>
      <c r="P1546" t="s">
        <v>8506</v>
      </c>
    </row>
    <row r="1547" spans="1:16" x14ac:dyDescent="0.3">
      <c r="A1547" t="s">
        <v>8498</v>
      </c>
      <c r="B1547">
        <v>2025</v>
      </c>
      <c r="C1547" t="s">
        <v>62</v>
      </c>
      <c r="D1547" t="s">
        <v>4198</v>
      </c>
      <c r="E1547" t="s">
        <v>8499</v>
      </c>
      <c r="F1547" t="s">
        <v>4172</v>
      </c>
      <c r="G1547">
        <v>2025</v>
      </c>
      <c r="H1547" t="s">
        <v>4180</v>
      </c>
      <c r="I1547">
        <v>18200000</v>
      </c>
      <c r="J1547" t="s">
        <v>7178</v>
      </c>
      <c r="K1547">
        <v>17600000</v>
      </c>
      <c r="L1547">
        <v>18700000</v>
      </c>
      <c r="M1547">
        <v>5</v>
      </c>
      <c r="N1547" t="s">
        <v>4627</v>
      </c>
      <c r="O1547">
        <v>86.7</v>
      </c>
      <c r="P1547" t="s">
        <v>8500</v>
      </c>
    </row>
    <row r="1548" spans="1:16" x14ac:dyDescent="0.3">
      <c r="A1548" t="s">
        <v>6420</v>
      </c>
      <c r="B1548">
        <v>2025</v>
      </c>
      <c r="C1548" t="s">
        <v>163</v>
      </c>
      <c r="D1548">
        <v>7</v>
      </c>
      <c r="E1548" t="s">
        <v>4277</v>
      </c>
      <c r="F1548" t="s">
        <v>4172</v>
      </c>
      <c r="G1548">
        <v>16000</v>
      </c>
      <c r="H1548" t="s">
        <v>4180</v>
      </c>
      <c r="I1548">
        <v>17500000</v>
      </c>
      <c r="J1548" t="s">
        <v>7178</v>
      </c>
      <c r="K1548">
        <v>16800000</v>
      </c>
      <c r="L1548">
        <v>18100000</v>
      </c>
      <c r="M1548">
        <v>9</v>
      </c>
      <c r="N1548" t="s">
        <v>4342</v>
      </c>
      <c r="O1548">
        <v>89</v>
      </c>
      <c r="P1548" t="s">
        <v>7959</v>
      </c>
    </row>
    <row r="1549" spans="1:16" x14ac:dyDescent="0.3">
      <c r="A1549" t="s">
        <v>5415</v>
      </c>
      <c r="B1549">
        <v>2025</v>
      </c>
      <c r="C1549" t="s">
        <v>201</v>
      </c>
      <c r="D1549" t="s">
        <v>4669</v>
      </c>
      <c r="E1549" t="s">
        <v>4785</v>
      </c>
      <c r="F1549" t="s">
        <v>4172</v>
      </c>
      <c r="G1549">
        <v>10409</v>
      </c>
      <c r="H1549" t="s">
        <v>4180</v>
      </c>
      <c r="I1549">
        <v>15400000</v>
      </c>
      <c r="J1549" t="s">
        <v>7178</v>
      </c>
      <c r="K1549">
        <v>14900000</v>
      </c>
      <c r="L1549">
        <v>16000000</v>
      </c>
      <c r="M1549">
        <v>4</v>
      </c>
      <c r="N1549" t="s">
        <v>4275</v>
      </c>
      <c r="O1549">
        <v>85.6</v>
      </c>
      <c r="P1549" t="s">
        <v>8022</v>
      </c>
    </row>
    <row r="1550" spans="1:16" x14ac:dyDescent="0.3">
      <c r="A1550" t="s">
        <v>5524</v>
      </c>
      <c r="B1550">
        <v>2025</v>
      </c>
      <c r="C1550" t="s">
        <v>4184</v>
      </c>
      <c r="D1550" t="s">
        <v>6179</v>
      </c>
      <c r="E1550" t="s">
        <v>6180</v>
      </c>
      <c r="F1550" t="s">
        <v>4172</v>
      </c>
      <c r="G1550">
        <v>7000</v>
      </c>
      <c r="H1550" t="s">
        <v>4180</v>
      </c>
      <c r="I1550">
        <v>13100000</v>
      </c>
      <c r="J1550" t="s">
        <v>7178</v>
      </c>
      <c r="K1550">
        <v>12600000</v>
      </c>
      <c r="L1550">
        <v>13500000</v>
      </c>
      <c r="M1550">
        <v>4</v>
      </c>
      <c r="N1550" t="s">
        <v>4263</v>
      </c>
      <c r="O1550">
        <v>95</v>
      </c>
      <c r="P1550" t="s">
        <v>8483</v>
      </c>
    </row>
    <row r="1551" spans="1:16" x14ac:dyDescent="0.3">
      <c r="A1551" t="s">
        <v>5524</v>
      </c>
      <c r="B1551">
        <v>2025</v>
      </c>
      <c r="C1551" t="s">
        <v>4184</v>
      </c>
      <c r="D1551" t="s">
        <v>6179</v>
      </c>
      <c r="E1551" t="s">
        <v>6180</v>
      </c>
      <c r="F1551" t="s">
        <v>4172</v>
      </c>
      <c r="G1551">
        <v>7300</v>
      </c>
      <c r="H1551" t="s">
        <v>4180</v>
      </c>
      <c r="I1551">
        <v>13100000</v>
      </c>
      <c r="J1551" t="s">
        <v>7178</v>
      </c>
      <c r="K1551">
        <v>12600000</v>
      </c>
      <c r="L1551">
        <v>13500000</v>
      </c>
      <c r="M1551">
        <v>4</v>
      </c>
      <c r="N1551" t="s">
        <v>4263</v>
      </c>
      <c r="O1551">
        <v>95</v>
      </c>
      <c r="P1551" t="s">
        <v>7200</v>
      </c>
    </row>
    <row r="1552" spans="1:16" x14ac:dyDescent="0.3">
      <c r="A1552" t="s">
        <v>5524</v>
      </c>
      <c r="B1552">
        <v>2025</v>
      </c>
      <c r="C1552" t="s">
        <v>4184</v>
      </c>
      <c r="D1552" t="s">
        <v>6179</v>
      </c>
      <c r="E1552" t="s">
        <v>6180</v>
      </c>
      <c r="F1552" t="s">
        <v>4172</v>
      </c>
      <c r="G1552">
        <v>7300</v>
      </c>
      <c r="H1552" t="s">
        <v>4180</v>
      </c>
      <c r="I1552">
        <v>13100000</v>
      </c>
      <c r="J1552" t="s">
        <v>7178</v>
      </c>
      <c r="K1552">
        <v>12600000</v>
      </c>
      <c r="L1552">
        <v>13500000</v>
      </c>
      <c r="M1552">
        <v>4</v>
      </c>
      <c r="N1552" t="s">
        <v>4263</v>
      </c>
      <c r="O1552">
        <v>95</v>
      </c>
      <c r="P1552" t="s">
        <v>7201</v>
      </c>
    </row>
    <row r="1553" spans="1:16" x14ac:dyDescent="0.3">
      <c r="A1553" t="s">
        <v>6465</v>
      </c>
      <c r="B1553">
        <v>2025</v>
      </c>
      <c r="C1553" t="s">
        <v>92</v>
      </c>
      <c r="D1553" t="s">
        <v>7213</v>
      </c>
      <c r="E1553" t="s">
        <v>8046</v>
      </c>
      <c r="F1553" t="s">
        <v>4172</v>
      </c>
      <c r="G1553">
        <v>12100</v>
      </c>
      <c r="H1553" t="s">
        <v>4180</v>
      </c>
      <c r="I1553">
        <v>14700000</v>
      </c>
      <c r="J1553" t="s">
        <v>7178</v>
      </c>
      <c r="K1553">
        <v>14200000</v>
      </c>
      <c r="L1553">
        <v>15200000</v>
      </c>
      <c r="M1553">
        <v>96</v>
      </c>
      <c r="N1553" t="s">
        <v>4263</v>
      </c>
      <c r="O1553">
        <v>82.2</v>
      </c>
      <c r="P1553" t="s">
        <v>8047</v>
      </c>
    </row>
    <row r="1554" spans="1:16" x14ac:dyDescent="0.3">
      <c r="A1554" t="s">
        <v>6452</v>
      </c>
      <c r="B1554">
        <v>2025</v>
      </c>
      <c r="C1554" t="s">
        <v>24</v>
      </c>
      <c r="D1554" t="s">
        <v>4854</v>
      </c>
      <c r="E1554" t="s">
        <v>4191</v>
      </c>
      <c r="F1554" t="s">
        <v>4172</v>
      </c>
      <c r="G1554">
        <v>14000</v>
      </c>
      <c r="H1554" t="s">
        <v>4180</v>
      </c>
      <c r="I1554">
        <v>17900000</v>
      </c>
      <c r="J1554" t="s">
        <v>7178</v>
      </c>
      <c r="K1554">
        <v>17300000</v>
      </c>
      <c r="L1554">
        <v>18600000</v>
      </c>
      <c r="M1554">
        <v>13</v>
      </c>
      <c r="N1554" t="s">
        <v>4583</v>
      </c>
      <c r="O1554">
        <v>75.8</v>
      </c>
      <c r="P1554" t="s">
        <v>8014</v>
      </c>
    </row>
    <row r="1555" spans="1:16" x14ac:dyDescent="0.3">
      <c r="A1555" t="s">
        <v>6460</v>
      </c>
      <c r="B1555">
        <v>2025</v>
      </c>
      <c r="C1555" t="s">
        <v>24</v>
      </c>
      <c r="D1555" t="s">
        <v>4854</v>
      </c>
      <c r="E1555" t="s">
        <v>4191</v>
      </c>
      <c r="F1555" t="s">
        <v>4172</v>
      </c>
      <c r="G1555">
        <v>18000</v>
      </c>
      <c r="H1555" t="s">
        <v>4180</v>
      </c>
      <c r="I1555">
        <v>17600000</v>
      </c>
      <c r="J1555" t="s">
        <v>7178</v>
      </c>
      <c r="K1555">
        <v>17000000</v>
      </c>
      <c r="L1555">
        <v>18300000</v>
      </c>
      <c r="M1555">
        <v>13</v>
      </c>
      <c r="N1555" t="s">
        <v>4583</v>
      </c>
      <c r="O1555">
        <v>74.5</v>
      </c>
      <c r="P1555" t="s">
        <v>8033</v>
      </c>
    </row>
    <row r="1556" spans="1:16" x14ac:dyDescent="0.3">
      <c r="A1556" t="s">
        <v>8508</v>
      </c>
      <c r="B1556">
        <v>2026</v>
      </c>
      <c r="C1556" t="s">
        <v>62</v>
      </c>
      <c r="D1556" t="s">
        <v>8509</v>
      </c>
      <c r="E1556" t="s">
        <v>8510</v>
      </c>
      <c r="F1556" t="s">
        <v>4172</v>
      </c>
      <c r="G1556">
        <v>1000</v>
      </c>
      <c r="H1556" t="s">
        <v>4172</v>
      </c>
      <c r="I1556">
        <v>25200000</v>
      </c>
      <c r="J1556" t="s">
        <v>7178</v>
      </c>
      <c r="K1556">
        <v>24300000</v>
      </c>
      <c r="L1556">
        <v>26100000</v>
      </c>
      <c r="M1556" t="s">
        <v>4175</v>
      </c>
      <c r="N1556" t="s">
        <v>5667</v>
      </c>
      <c r="O1556">
        <v>91.3</v>
      </c>
      <c r="P1556" t="s">
        <v>8511</v>
      </c>
    </row>
    <row r="1557" spans="1:16" x14ac:dyDescent="0.3">
      <c r="A1557" t="s">
        <v>8508</v>
      </c>
      <c r="B1557">
        <v>2026</v>
      </c>
      <c r="C1557" t="s">
        <v>62</v>
      </c>
      <c r="D1557" t="s">
        <v>8509</v>
      </c>
      <c r="E1557" t="s">
        <v>8510</v>
      </c>
      <c r="F1557" t="s">
        <v>4172</v>
      </c>
      <c r="G1557">
        <v>1000</v>
      </c>
      <c r="H1557" t="s">
        <v>4172</v>
      </c>
      <c r="I1557">
        <v>25200000</v>
      </c>
      <c r="J1557" t="s">
        <v>7178</v>
      </c>
      <c r="K1557">
        <v>24300000</v>
      </c>
      <c r="L1557">
        <v>26100000</v>
      </c>
      <c r="M1557" t="s">
        <v>4175</v>
      </c>
      <c r="N1557" t="s">
        <v>5667</v>
      </c>
      <c r="O1557">
        <v>91.3</v>
      </c>
      <c r="P1557" t="s">
        <v>8512</v>
      </c>
    </row>
    <row r="1558" spans="1:16" x14ac:dyDescent="0.3">
      <c r="A1558" t="s">
        <v>7182</v>
      </c>
      <c r="B1558">
        <v>2026</v>
      </c>
      <c r="C1558" t="s">
        <v>4184</v>
      </c>
      <c r="D1558" t="s">
        <v>4932</v>
      </c>
      <c r="E1558" t="s">
        <v>7183</v>
      </c>
      <c r="F1558" t="s">
        <v>4172</v>
      </c>
      <c r="G1558">
        <v>8000</v>
      </c>
      <c r="H1558" t="s">
        <v>4180</v>
      </c>
      <c r="I1558">
        <v>19000000</v>
      </c>
      <c r="J1558" t="s">
        <v>7178</v>
      </c>
      <c r="K1558">
        <v>17600000</v>
      </c>
      <c r="L1558">
        <v>20400000</v>
      </c>
      <c r="M1558" t="s">
        <v>4175</v>
      </c>
      <c r="N1558" t="s">
        <v>4187</v>
      </c>
      <c r="O1558">
        <v>88.4</v>
      </c>
      <c r="P1558" t="s">
        <v>7184</v>
      </c>
    </row>
    <row r="1559" spans="1:16" x14ac:dyDescent="0.3">
      <c r="A1559" t="s">
        <v>7195</v>
      </c>
      <c r="B1559">
        <v>2026</v>
      </c>
      <c r="C1559" t="s">
        <v>4184</v>
      </c>
      <c r="D1559" t="s">
        <v>4941</v>
      </c>
      <c r="E1559" t="s">
        <v>7196</v>
      </c>
      <c r="F1559" t="s">
        <v>4172</v>
      </c>
      <c r="G1559">
        <v>3500</v>
      </c>
      <c r="H1559" t="s">
        <v>4180</v>
      </c>
      <c r="I1559">
        <v>37700000</v>
      </c>
      <c r="J1559" t="s">
        <v>7178</v>
      </c>
      <c r="K1559">
        <v>36300000</v>
      </c>
      <c r="L1559">
        <v>39100000</v>
      </c>
      <c r="M1559" t="s">
        <v>4175</v>
      </c>
      <c r="N1559" t="s">
        <v>4700</v>
      </c>
      <c r="O1559">
        <v>89.8</v>
      </c>
      <c r="P1559" t="s">
        <v>7197</v>
      </c>
    </row>
    <row r="1560" spans="1:16" x14ac:dyDescent="0.3">
      <c r="A1560" t="s">
        <v>6474</v>
      </c>
      <c r="B1560">
        <v>2026</v>
      </c>
      <c r="C1560" t="s">
        <v>24</v>
      </c>
      <c r="D1560" t="s">
        <v>4405</v>
      </c>
      <c r="E1560" t="s">
        <v>4406</v>
      </c>
      <c r="F1560" t="s">
        <v>4172</v>
      </c>
      <c r="G1560">
        <v>2366</v>
      </c>
      <c r="H1560" t="s">
        <v>4180</v>
      </c>
      <c r="I1560">
        <v>44100000</v>
      </c>
      <c r="J1560" t="s">
        <v>7178</v>
      </c>
      <c r="K1560">
        <v>42500000</v>
      </c>
      <c r="L1560">
        <v>45600000</v>
      </c>
      <c r="M1560">
        <v>9</v>
      </c>
      <c r="N1560" t="s">
        <v>8064</v>
      </c>
      <c r="O1560">
        <v>87.2</v>
      </c>
      <c r="P1560" t="s">
        <v>8065</v>
      </c>
    </row>
    <row r="1561" spans="1:16" x14ac:dyDescent="0.3">
      <c r="A1561" t="s">
        <v>6498</v>
      </c>
      <c r="B1561">
        <v>2018</v>
      </c>
      <c r="C1561" t="s">
        <v>24</v>
      </c>
      <c r="D1561" t="s">
        <v>4393</v>
      </c>
      <c r="E1561" t="s">
        <v>8117</v>
      </c>
      <c r="F1561" t="s">
        <v>43</v>
      </c>
      <c r="G1561">
        <v>86771</v>
      </c>
      <c r="H1561" t="s">
        <v>4180</v>
      </c>
      <c r="I1561">
        <v>7740000</v>
      </c>
      <c r="J1561" t="s">
        <v>7203</v>
      </c>
      <c r="K1561">
        <v>7140000</v>
      </c>
      <c r="L1561">
        <v>8300000</v>
      </c>
      <c r="M1561">
        <v>11</v>
      </c>
      <c r="N1561" t="s">
        <v>4439</v>
      </c>
      <c r="O1561">
        <v>71.7</v>
      </c>
      <c r="P1561" t="s">
        <v>8118</v>
      </c>
    </row>
    <row r="1562" spans="1:16" x14ac:dyDescent="0.3">
      <c r="A1562" t="s">
        <v>6505</v>
      </c>
      <c r="B1562">
        <v>2018</v>
      </c>
      <c r="C1562" t="s">
        <v>92</v>
      </c>
      <c r="D1562" t="s">
        <v>6063</v>
      </c>
      <c r="E1562" t="s">
        <v>8132</v>
      </c>
      <c r="F1562" t="s">
        <v>173</v>
      </c>
      <c r="G1562">
        <v>57400</v>
      </c>
      <c r="H1562" t="s">
        <v>4180</v>
      </c>
      <c r="I1562">
        <v>8000000</v>
      </c>
      <c r="J1562" t="s">
        <v>7203</v>
      </c>
      <c r="K1562">
        <v>7670000</v>
      </c>
      <c r="L1562">
        <v>8400000</v>
      </c>
      <c r="M1562">
        <v>13</v>
      </c>
      <c r="N1562" t="s">
        <v>4382</v>
      </c>
      <c r="O1562">
        <v>74.8</v>
      </c>
      <c r="P1562" t="s">
        <v>8133</v>
      </c>
    </row>
    <row r="1563" spans="1:16" x14ac:dyDescent="0.3">
      <c r="A1563" t="s">
        <v>6515</v>
      </c>
      <c r="B1563">
        <v>2018</v>
      </c>
      <c r="C1563" t="s">
        <v>188</v>
      </c>
      <c r="D1563" t="s">
        <v>4678</v>
      </c>
      <c r="E1563" t="s">
        <v>8153</v>
      </c>
      <c r="F1563" t="s">
        <v>43</v>
      </c>
      <c r="G1563">
        <v>95557</v>
      </c>
      <c r="H1563" t="s">
        <v>4173</v>
      </c>
      <c r="I1563">
        <v>7560000</v>
      </c>
      <c r="J1563" t="s">
        <v>7203</v>
      </c>
      <c r="K1563">
        <v>7210000</v>
      </c>
      <c r="L1563">
        <v>7910000</v>
      </c>
      <c r="M1563">
        <v>13</v>
      </c>
      <c r="N1563" t="s">
        <v>4583</v>
      </c>
      <c r="O1563">
        <v>74.599999999999994</v>
      </c>
      <c r="P1563" t="s">
        <v>8154</v>
      </c>
    </row>
    <row r="1564" spans="1:16" x14ac:dyDescent="0.3">
      <c r="A1564" t="s">
        <v>8161</v>
      </c>
      <c r="B1564">
        <v>2019</v>
      </c>
      <c r="C1564" t="s">
        <v>24</v>
      </c>
      <c r="D1564" t="s">
        <v>8162</v>
      </c>
      <c r="E1564" t="s">
        <v>8163</v>
      </c>
      <c r="F1564" t="s">
        <v>43</v>
      </c>
      <c r="G1564">
        <v>22600</v>
      </c>
      <c r="H1564" t="s">
        <v>4180</v>
      </c>
      <c r="I1564">
        <v>33400000</v>
      </c>
      <c r="J1564" t="s">
        <v>7203</v>
      </c>
      <c r="K1564">
        <v>32200000</v>
      </c>
      <c r="L1564">
        <v>34600000</v>
      </c>
      <c r="M1564">
        <v>3</v>
      </c>
      <c r="N1564" t="s">
        <v>4469</v>
      </c>
      <c r="O1564">
        <v>74.7</v>
      </c>
      <c r="P1564" t="s">
        <v>8164</v>
      </c>
    </row>
    <row r="1565" spans="1:16" x14ac:dyDescent="0.3">
      <c r="A1565" t="s">
        <v>6494</v>
      </c>
      <c r="B1565">
        <v>2019</v>
      </c>
      <c r="C1565" t="s">
        <v>24</v>
      </c>
      <c r="D1565" t="s">
        <v>4393</v>
      </c>
      <c r="E1565" t="s">
        <v>5858</v>
      </c>
      <c r="F1565" t="s">
        <v>143</v>
      </c>
      <c r="G1565">
        <v>94920</v>
      </c>
      <c r="H1565" t="s">
        <v>4180</v>
      </c>
      <c r="I1565">
        <v>8000000</v>
      </c>
      <c r="J1565" t="s">
        <v>7203</v>
      </c>
      <c r="K1565">
        <v>7720000</v>
      </c>
      <c r="L1565">
        <v>8300000</v>
      </c>
      <c r="M1565">
        <v>13</v>
      </c>
      <c r="N1565" t="s">
        <v>4187</v>
      </c>
      <c r="O1565">
        <v>72.099999999999994</v>
      </c>
      <c r="P1565" t="s">
        <v>8109</v>
      </c>
    </row>
    <row r="1566" spans="1:16" x14ac:dyDescent="0.3">
      <c r="A1566" t="s">
        <v>6539</v>
      </c>
      <c r="B1566">
        <v>2019</v>
      </c>
      <c r="C1566" t="s">
        <v>4097</v>
      </c>
      <c r="D1566" t="s">
        <v>7750</v>
      </c>
      <c r="E1566" t="s">
        <v>6097</v>
      </c>
      <c r="F1566" t="s">
        <v>143</v>
      </c>
      <c r="G1566">
        <v>95000</v>
      </c>
      <c r="H1566" t="s">
        <v>4180</v>
      </c>
      <c r="I1566">
        <v>7900000</v>
      </c>
      <c r="J1566" t="s">
        <v>7203</v>
      </c>
      <c r="K1566">
        <v>7630000</v>
      </c>
      <c r="L1566">
        <v>8200000</v>
      </c>
      <c r="M1566">
        <v>5</v>
      </c>
      <c r="N1566" t="s">
        <v>4583</v>
      </c>
      <c r="O1566">
        <v>92</v>
      </c>
      <c r="P1566" t="s">
        <v>8199</v>
      </c>
    </row>
    <row r="1567" spans="1:16" x14ac:dyDescent="0.3">
      <c r="A1567" t="s">
        <v>8156</v>
      </c>
      <c r="B1567">
        <v>2020</v>
      </c>
      <c r="C1567" t="s">
        <v>24</v>
      </c>
      <c r="D1567" t="s">
        <v>4431</v>
      </c>
      <c r="E1567" t="s">
        <v>5166</v>
      </c>
      <c r="F1567" t="s">
        <v>173</v>
      </c>
      <c r="G1567">
        <v>40846</v>
      </c>
      <c r="H1567" t="s">
        <v>4180</v>
      </c>
      <c r="I1567">
        <v>19400000</v>
      </c>
      <c r="J1567" t="s">
        <v>7203</v>
      </c>
      <c r="K1567">
        <v>18800000</v>
      </c>
      <c r="L1567">
        <v>20000000</v>
      </c>
      <c r="M1567">
        <v>6</v>
      </c>
      <c r="N1567" t="s">
        <v>4213</v>
      </c>
      <c r="O1567">
        <v>95</v>
      </c>
      <c r="P1567" t="s">
        <v>8157</v>
      </c>
    </row>
    <row r="1568" spans="1:16" x14ac:dyDescent="0.3">
      <c r="A1568" t="s">
        <v>6535</v>
      </c>
      <c r="B1568">
        <v>2020</v>
      </c>
      <c r="C1568" t="s">
        <v>85</v>
      </c>
      <c r="D1568" t="s">
        <v>8192</v>
      </c>
      <c r="E1568" t="s">
        <v>8193</v>
      </c>
      <c r="F1568" t="s">
        <v>143</v>
      </c>
      <c r="G1568">
        <v>52986</v>
      </c>
      <c r="H1568" t="s">
        <v>4173</v>
      </c>
      <c r="I1568">
        <v>15000000</v>
      </c>
      <c r="J1568" t="s">
        <v>7203</v>
      </c>
      <c r="K1568">
        <v>14500000</v>
      </c>
      <c r="L1568">
        <v>15500000</v>
      </c>
      <c r="M1568">
        <v>4</v>
      </c>
      <c r="N1568" t="s">
        <v>4263</v>
      </c>
      <c r="O1568">
        <v>84.6</v>
      </c>
      <c r="P1568" t="s">
        <v>8194</v>
      </c>
    </row>
    <row r="1569" spans="1:16" x14ac:dyDescent="0.3">
      <c r="A1569" t="s">
        <v>6502</v>
      </c>
      <c r="B1569">
        <v>2020</v>
      </c>
      <c r="C1569" t="s">
        <v>5326</v>
      </c>
      <c r="D1569" t="s">
        <v>5657</v>
      </c>
      <c r="E1569" t="s">
        <v>8125</v>
      </c>
      <c r="F1569" t="s">
        <v>43</v>
      </c>
      <c r="G1569">
        <v>49608</v>
      </c>
      <c r="H1569" t="s">
        <v>4180</v>
      </c>
      <c r="I1569">
        <v>8400000</v>
      </c>
      <c r="J1569" t="s">
        <v>7203</v>
      </c>
      <c r="K1569">
        <v>8200000</v>
      </c>
      <c r="L1569">
        <v>8600000</v>
      </c>
      <c r="M1569" t="s">
        <v>4175</v>
      </c>
      <c r="N1569" t="s">
        <v>4272</v>
      </c>
      <c r="O1569">
        <v>95</v>
      </c>
      <c r="P1569" t="s">
        <v>8126</v>
      </c>
    </row>
    <row r="1570" spans="1:16" x14ac:dyDescent="0.3">
      <c r="A1570" t="s">
        <v>8102</v>
      </c>
      <c r="B1570">
        <v>2020</v>
      </c>
      <c r="C1570" t="s">
        <v>108</v>
      </c>
      <c r="D1570" t="s">
        <v>4477</v>
      </c>
      <c r="E1570" t="s">
        <v>8103</v>
      </c>
      <c r="F1570" t="s">
        <v>143</v>
      </c>
      <c r="G1570">
        <v>104000</v>
      </c>
      <c r="H1570" t="s">
        <v>4180</v>
      </c>
      <c r="I1570">
        <v>8400000</v>
      </c>
      <c r="J1570" t="s">
        <v>7203</v>
      </c>
      <c r="K1570">
        <v>8100000</v>
      </c>
      <c r="L1570">
        <v>8700000</v>
      </c>
      <c r="M1570">
        <v>5</v>
      </c>
      <c r="N1570" t="s">
        <v>4245</v>
      </c>
      <c r="O1570">
        <v>70.599999999999994</v>
      </c>
      <c r="P1570" t="s">
        <v>8104</v>
      </c>
    </row>
    <row r="1571" spans="1:16" x14ac:dyDescent="0.3">
      <c r="A1571" t="s">
        <v>6484</v>
      </c>
      <c r="B1571">
        <v>2021</v>
      </c>
      <c r="C1571" t="s">
        <v>108</v>
      </c>
      <c r="D1571" t="s">
        <v>8086</v>
      </c>
      <c r="E1571" t="s">
        <v>8087</v>
      </c>
      <c r="F1571" t="s">
        <v>143</v>
      </c>
      <c r="G1571">
        <v>58000</v>
      </c>
      <c r="H1571" t="s">
        <v>4180</v>
      </c>
      <c r="I1571">
        <v>12000000</v>
      </c>
      <c r="J1571" t="s">
        <v>7203</v>
      </c>
      <c r="K1571">
        <v>11400000</v>
      </c>
      <c r="L1571">
        <v>12700000</v>
      </c>
      <c r="M1571">
        <v>2</v>
      </c>
      <c r="N1571" t="s">
        <v>4388</v>
      </c>
      <c r="O1571">
        <v>78.8</v>
      </c>
      <c r="P1571" t="s">
        <v>8088</v>
      </c>
    </row>
    <row r="1572" spans="1:16" x14ac:dyDescent="0.3">
      <c r="A1572" t="s">
        <v>4172</v>
      </c>
      <c r="B1572">
        <v>2021</v>
      </c>
      <c r="C1572" t="s">
        <v>36</v>
      </c>
      <c r="D1572" t="s">
        <v>4400</v>
      </c>
      <c r="E1572" t="s">
        <v>5779</v>
      </c>
      <c r="F1572" t="s">
        <v>4172</v>
      </c>
      <c r="G1572">
        <v>53000</v>
      </c>
      <c r="H1572" t="s">
        <v>4180</v>
      </c>
      <c r="I1572">
        <v>7850000</v>
      </c>
      <c r="J1572" t="s">
        <v>7203</v>
      </c>
      <c r="K1572">
        <v>7370000</v>
      </c>
      <c r="L1572">
        <v>8300000</v>
      </c>
      <c r="M1572">
        <v>5</v>
      </c>
      <c r="N1572" t="s">
        <v>4552</v>
      </c>
      <c r="O1572">
        <v>74.8</v>
      </c>
      <c r="P1572" t="s">
        <v>8201</v>
      </c>
    </row>
    <row r="1573" spans="1:16" x14ac:dyDescent="0.3">
      <c r="A1573" t="s">
        <v>4172</v>
      </c>
      <c r="B1573">
        <v>2022</v>
      </c>
      <c r="C1573" t="s">
        <v>137</v>
      </c>
      <c r="D1573" t="s">
        <v>5109</v>
      </c>
      <c r="E1573" t="s">
        <v>6019</v>
      </c>
      <c r="F1573" t="s">
        <v>4172</v>
      </c>
      <c r="G1573">
        <v>57441</v>
      </c>
      <c r="H1573" t="s">
        <v>4173</v>
      </c>
      <c r="I1573">
        <v>16500000</v>
      </c>
      <c r="J1573" t="s">
        <v>7203</v>
      </c>
      <c r="K1573">
        <v>15900000</v>
      </c>
      <c r="L1573">
        <v>17100000</v>
      </c>
      <c r="M1573">
        <v>3</v>
      </c>
      <c r="N1573" t="s">
        <v>4213</v>
      </c>
      <c r="O1573">
        <v>74.400000000000006</v>
      </c>
      <c r="P1573" t="s">
        <v>8108</v>
      </c>
    </row>
    <row r="1574" spans="1:16" x14ac:dyDescent="0.3">
      <c r="A1574" t="s">
        <v>4172</v>
      </c>
      <c r="B1574">
        <v>2023</v>
      </c>
      <c r="C1574" t="s">
        <v>62</v>
      </c>
      <c r="D1574" t="s">
        <v>4250</v>
      </c>
      <c r="E1574" t="s">
        <v>5656</v>
      </c>
      <c r="F1574" t="s">
        <v>4172</v>
      </c>
      <c r="G1574">
        <v>33327</v>
      </c>
      <c r="H1574" t="s">
        <v>4180</v>
      </c>
      <c r="I1574">
        <v>18700000</v>
      </c>
      <c r="J1574" t="s">
        <v>7203</v>
      </c>
      <c r="K1574">
        <v>18000000</v>
      </c>
      <c r="L1574">
        <v>19400000</v>
      </c>
      <c r="M1574">
        <v>10</v>
      </c>
      <c r="N1574" t="s">
        <v>4325</v>
      </c>
      <c r="O1574">
        <v>55.7</v>
      </c>
      <c r="P1574" t="s">
        <v>8135</v>
      </c>
    </row>
    <row r="1575" spans="1:16" x14ac:dyDescent="0.3">
      <c r="A1575" t="s">
        <v>4172</v>
      </c>
      <c r="B1575">
        <v>2025</v>
      </c>
      <c r="C1575" t="s">
        <v>191</v>
      </c>
      <c r="D1575" t="s">
        <v>5769</v>
      </c>
      <c r="E1575" t="s">
        <v>8112</v>
      </c>
      <c r="F1575" t="s">
        <v>4172</v>
      </c>
      <c r="G1575">
        <v>13500</v>
      </c>
      <c r="H1575" t="s">
        <v>4180</v>
      </c>
      <c r="I1575">
        <v>30000000</v>
      </c>
      <c r="J1575" t="s">
        <v>7203</v>
      </c>
      <c r="K1575">
        <v>29000000</v>
      </c>
      <c r="L1575">
        <v>31100000</v>
      </c>
      <c r="M1575" t="s">
        <v>4175</v>
      </c>
      <c r="N1575" t="s">
        <v>4280</v>
      </c>
      <c r="O1575">
        <v>84.5</v>
      </c>
      <c r="P1575" t="s">
        <v>8113</v>
      </c>
    </row>
    <row r="1576" spans="1:16" x14ac:dyDescent="0.3">
      <c r="A1576" t="s">
        <v>4172</v>
      </c>
      <c r="B1576">
        <v>2026</v>
      </c>
      <c r="C1576" t="s">
        <v>7205</v>
      </c>
      <c r="D1576" t="s">
        <v>7206</v>
      </c>
      <c r="E1576" t="s">
        <v>7207</v>
      </c>
      <c r="F1576" t="s">
        <v>4172</v>
      </c>
      <c r="G1576">
        <v>800</v>
      </c>
      <c r="H1576" t="s">
        <v>4173</v>
      </c>
      <c r="I1576">
        <v>16000000</v>
      </c>
      <c r="J1576" t="s">
        <v>7203</v>
      </c>
      <c r="K1576">
        <v>15500000</v>
      </c>
      <c r="L1576">
        <v>16500000</v>
      </c>
      <c r="M1576" t="s">
        <v>4175</v>
      </c>
      <c r="N1576" t="s">
        <v>4417</v>
      </c>
      <c r="O1576">
        <v>95</v>
      </c>
      <c r="P1576" t="s">
        <v>7208</v>
      </c>
    </row>
    <row r="1577" spans="1:16" x14ac:dyDescent="0.3">
      <c r="A1577" t="s">
        <v>4172</v>
      </c>
      <c r="B1577">
        <v>2026</v>
      </c>
      <c r="C1577" t="s">
        <v>7205</v>
      </c>
      <c r="D1577" t="s">
        <v>7206</v>
      </c>
      <c r="E1577" t="s">
        <v>7207</v>
      </c>
      <c r="F1577" t="s">
        <v>4172</v>
      </c>
      <c r="G1577">
        <v>813</v>
      </c>
      <c r="H1577" t="s">
        <v>4173</v>
      </c>
      <c r="I1577">
        <v>16000000</v>
      </c>
      <c r="J1577" t="s">
        <v>7203</v>
      </c>
      <c r="K1577">
        <v>15500000</v>
      </c>
      <c r="L1577">
        <v>16500000</v>
      </c>
      <c r="M1577" t="s">
        <v>4175</v>
      </c>
      <c r="N1577" t="s">
        <v>4417</v>
      </c>
      <c r="O1577">
        <v>95</v>
      </c>
      <c r="P1577" t="s">
        <v>8226</v>
      </c>
    </row>
    <row r="1578" spans="1:16" x14ac:dyDescent="0.3">
      <c r="A1578" t="s">
        <v>6492</v>
      </c>
      <c r="B1578">
        <v>2020</v>
      </c>
      <c r="C1578" t="s">
        <v>4530</v>
      </c>
      <c r="D1578" t="s">
        <v>4531</v>
      </c>
      <c r="E1578" t="s">
        <v>8106</v>
      </c>
      <c r="F1578" t="s">
        <v>161</v>
      </c>
      <c r="G1578">
        <v>94000</v>
      </c>
      <c r="H1578" t="s">
        <v>4173</v>
      </c>
      <c r="I1578">
        <v>7430000</v>
      </c>
      <c r="J1578" t="s">
        <v>7203</v>
      </c>
      <c r="K1578">
        <v>7110000</v>
      </c>
      <c r="L1578">
        <v>7760000</v>
      </c>
      <c r="M1578">
        <v>10</v>
      </c>
      <c r="N1578" t="s">
        <v>4439</v>
      </c>
      <c r="O1578">
        <v>77.5</v>
      </c>
      <c r="P1578" t="s">
        <v>8107</v>
      </c>
    </row>
    <row r="1579" spans="1:16" x14ac:dyDescent="0.3">
      <c r="A1579" t="s">
        <v>6509</v>
      </c>
      <c r="B1579">
        <v>2021</v>
      </c>
      <c r="C1579" t="s">
        <v>85</v>
      </c>
      <c r="D1579" t="s">
        <v>7983</v>
      </c>
      <c r="E1579" t="s">
        <v>8140</v>
      </c>
      <c r="F1579" t="s">
        <v>43</v>
      </c>
      <c r="G1579">
        <v>93800</v>
      </c>
      <c r="H1579" t="s">
        <v>4180</v>
      </c>
      <c r="I1579">
        <v>7140000</v>
      </c>
      <c r="J1579" t="s">
        <v>7203</v>
      </c>
      <c r="K1579">
        <v>6880000</v>
      </c>
      <c r="L1579">
        <v>7400000</v>
      </c>
      <c r="M1579">
        <v>17</v>
      </c>
      <c r="N1579" t="s">
        <v>4552</v>
      </c>
      <c r="O1579">
        <v>95</v>
      </c>
      <c r="P1579" t="s">
        <v>8141</v>
      </c>
    </row>
    <row r="1580" spans="1:16" x14ac:dyDescent="0.3">
      <c r="A1580" t="s">
        <v>6488</v>
      </c>
      <c r="B1580">
        <v>2020</v>
      </c>
      <c r="C1580" t="s">
        <v>191</v>
      </c>
      <c r="D1580" t="s">
        <v>4211</v>
      </c>
      <c r="E1580" t="s">
        <v>8095</v>
      </c>
      <c r="F1580" t="s">
        <v>143</v>
      </c>
      <c r="G1580">
        <v>111165</v>
      </c>
      <c r="H1580" t="s">
        <v>4173</v>
      </c>
      <c r="I1580">
        <v>18200000</v>
      </c>
      <c r="J1580" t="s">
        <v>7203</v>
      </c>
      <c r="K1580">
        <v>17500000</v>
      </c>
      <c r="L1580">
        <v>18900000</v>
      </c>
      <c r="M1580">
        <v>5</v>
      </c>
      <c r="N1580" t="s">
        <v>4260</v>
      </c>
      <c r="O1580">
        <v>58.6</v>
      </c>
      <c r="P1580" t="s">
        <v>8096</v>
      </c>
    </row>
    <row r="1581" spans="1:16" x14ac:dyDescent="0.3">
      <c r="A1581" t="s">
        <v>6537</v>
      </c>
      <c r="B1581">
        <v>2020</v>
      </c>
      <c r="C1581" t="s">
        <v>131</v>
      </c>
      <c r="D1581" t="s">
        <v>5681</v>
      </c>
      <c r="E1581" t="s">
        <v>5682</v>
      </c>
      <c r="F1581" t="s">
        <v>43</v>
      </c>
      <c r="G1581">
        <v>86142</v>
      </c>
      <c r="H1581" t="s">
        <v>4180</v>
      </c>
      <c r="I1581">
        <v>15500000</v>
      </c>
      <c r="J1581" t="s">
        <v>7203</v>
      </c>
      <c r="K1581">
        <v>14900000</v>
      </c>
      <c r="L1581">
        <v>16100000</v>
      </c>
      <c r="M1581">
        <v>6</v>
      </c>
      <c r="N1581" t="s">
        <v>4700</v>
      </c>
      <c r="O1581">
        <v>95</v>
      </c>
      <c r="P1581" t="s">
        <v>8196</v>
      </c>
    </row>
    <row r="1582" spans="1:16" x14ac:dyDescent="0.3">
      <c r="A1582" t="s">
        <v>6544</v>
      </c>
      <c r="B1582">
        <v>2021</v>
      </c>
      <c r="C1582" t="s">
        <v>89</v>
      </c>
      <c r="D1582" t="s">
        <v>4455</v>
      </c>
      <c r="E1582" t="s">
        <v>4631</v>
      </c>
      <c r="F1582" t="s">
        <v>60</v>
      </c>
      <c r="G1582">
        <v>56849</v>
      </c>
      <c r="H1582" t="s">
        <v>4180</v>
      </c>
      <c r="I1582">
        <v>9400000</v>
      </c>
      <c r="J1582" t="s">
        <v>7203</v>
      </c>
      <c r="K1582">
        <v>8900000</v>
      </c>
      <c r="L1582">
        <v>9900000</v>
      </c>
      <c r="M1582">
        <v>15</v>
      </c>
      <c r="N1582" t="s">
        <v>4260</v>
      </c>
      <c r="O1582">
        <v>70.7</v>
      </c>
      <c r="P1582" t="s">
        <v>8210</v>
      </c>
    </row>
    <row r="1583" spans="1:16" x14ac:dyDescent="0.3">
      <c r="A1583" t="s">
        <v>6516</v>
      </c>
      <c r="B1583">
        <v>2021</v>
      </c>
      <c r="C1583" t="s">
        <v>50</v>
      </c>
      <c r="D1583">
        <v>560</v>
      </c>
      <c r="E1583" t="s">
        <v>5726</v>
      </c>
      <c r="F1583" t="s">
        <v>43</v>
      </c>
      <c r="G1583">
        <v>62000</v>
      </c>
      <c r="H1583" t="s">
        <v>4180</v>
      </c>
      <c r="I1583">
        <v>7990000</v>
      </c>
      <c r="J1583" t="s">
        <v>7203</v>
      </c>
      <c r="K1583">
        <v>7670000</v>
      </c>
      <c r="L1583">
        <v>8300000</v>
      </c>
      <c r="M1583" t="s">
        <v>4175</v>
      </c>
      <c r="N1583" t="s">
        <v>4213</v>
      </c>
      <c r="O1583">
        <v>70.8</v>
      </c>
      <c r="P1583" t="s">
        <v>8155</v>
      </c>
    </row>
    <row r="1584" spans="1:16" x14ac:dyDescent="0.3">
      <c r="A1584" t="s">
        <v>1016</v>
      </c>
      <c r="B1584">
        <v>2021</v>
      </c>
      <c r="C1584" t="s">
        <v>62</v>
      </c>
      <c r="D1584" t="s">
        <v>4207</v>
      </c>
      <c r="E1584" t="s">
        <v>5643</v>
      </c>
      <c r="F1584" t="s">
        <v>143</v>
      </c>
      <c r="G1584">
        <v>46000</v>
      </c>
      <c r="H1584" t="s">
        <v>4180</v>
      </c>
      <c r="I1584">
        <v>17900000</v>
      </c>
      <c r="J1584" t="s">
        <v>7203</v>
      </c>
      <c r="K1584">
        <v>17300000</v>
      </c>
      <c r="L1584">
        <v>18500000</v>
      </c>
      <c r="M1584">
        <v>7</v>
      </c>
      <c r="N1584" t="s">
        <v>4290</v>
      </c>
      <c r="O1584">
        <v>69.400000000000006</v>
      </c>
      <c r="P1584" t="s">
        <v>8177</v>
      </c>
    </row>
    <row r="1585" spans="1:16" x14ac:dyDescent="0.3">
      <c r="A1585" t="s">
        <v>6512</v>
      </c>
      <c r="B1585">
        <v>2021</v>
      </c>
      <c r="C1585" t="s">
        <v>4184</v>
      </c>
      <c r="D1585" t="s">
        <v>4185</v>
      </c>
      <c r="E1585" t="s">
        <v>6116</v>
      </c>
      <c r="F1585" t="s">
        <v>161</v>
      </c>
      <c r="G1585">
        <v>4700</v>
      </c>
      <c r="H1585" t="s">
        <v>4180</v>
      </c>
      <c r="I1585">
        <v>7360000</v>
      </c>
      <c r="J1585" t="s">
        <v>7203</v>
      </c>
      <c r="K1585">
        <v>7100000</v>
      </c>
      <c r="L1585">
        <v>7620000</v>
      </c>
      <c r="M1585">
        <v>4</v>
      </c>
      <c r="N1585" t="s">
        <v>4649</v>
      </c>
      <c r="O1585">
        <v>95</v>
      </c>
      <c r="P1585" t="s">
        <v>8145</v>
      </c>
    </row>
    <row r="1586" spans="1:16" x14ac:dyDescent="0.3">
      <c r="A1586" t="s">
        <v>6546</v>
      </c>
      <c r="B1586">
        <v>2021</v>
      </c>
      <c r="C1586" t="s">
        <v>191</v>
      </c>
      <c r="D1586" t="s">
        <v>4211</v>
      </c>
      <c r="E1586" t="s">
        <v>4522</v>
      </c>
      <c r="F1586" t="s">
        <v>161</v>
      </c>
      <c r="G1586">
        <v>118819</v>
      </c>
      <c r="H1586" t="s">
        <v>4180</v>
      </c>
      <c r="I1586">
        <v>14100000</v>
      </c>
      <c r="J1586" t="s">
        <v>7203</v>
      </c>
      <c r="K1586">
        <v>13500000</v>
      </c>
      <c r="L1586">
        <v>14600000</v>
      </c>
      <c r="M1586">
        <v>14</v>
      </c>
      <c r="N1586" t="s">
        <v>4219</v>
      </c>
      <c r="O1586">
        <v>76</v>
      </c>
      <c r="P1586" t="s">
        <v>8211</v>
      </c>
    </row>
    <row r="1587" spans="1:16" x14ac:dyDescent="0.3">
      <c r="A1587" t="s">
        <v>6490</v>
      </c>
      <c r="B1587">
        <v>2022</v>
      </c>
      <c r="C1587" t="s">
        <v>24</v>
      </c>
      <c r="D1587" t="s">
        <v>4393</v>
      </c>
      <c r="E1587" t="s">
        <v>5708</v>
      </c>
      <c r="F1587" t="s">
        <v>60</v>
      </c>
      <c r="G1587">
        <v>24600</v>
      </c>
      <c r="H1587" t="s">
        <v>4173</v>
      </c>
      <c r="I1587">
        <v>12400000</v>
      </c>
      <c r="J1587" t="s">
        <v>7203</v>
      </c>
      <c r="K1587">
        <v>12000000</v>
      </c>
      <c r="L1587">
        <v>12900000</v>
      </c>
      <c r="M1587">
        <v>5</v>
      </c>
      <c r="N1587" t="s">
        <v>4263</v>
      </c>
      <c r="O1587">
        <v>70.099999999999994</v>
      </c>
      <c r="P1587" t="s">
        <v>8101</v>
      </c>
    </row>
    <row r="1588" spans="1:16" x14ac:dyDescent="0.3">
      <c r="A1588" t="s">
        <v>5209</v>
      </c>
      <c r="B1588">
        <v>2021</v>
      </c>
      <c r="C1588" t="s">
        <v>4184</v>
      </c>
      <c r="D1588" t="s">
        <v>4952</v>
      </c>
      <c r="E1588" t="s">
        <v>5210</v>
      </c>
      <c r="F1588" t="s">
        <v>143</v>
      </c>
      <c r="G1588">
        <v>98000</v>
      </c>
      <c r="H1588" t="s">
        <v>4180</v>
      </c>
      <c r="I1588">
        <v>12300000</v>
      </c>
      <c r="J1588" t="s">
        <v>7203</v>
      </c>
      <c r="K1588">
        <v>11800000</v>
      </c>
      <c r="L1588">
        <v>12800000</v>
      </c>
      <c r="M1588">
        <v>35</v>
      </c>
      <c r="N1588" t="s">
        <v>4382</v>
      </c>
      <c r="O1588">
        <v>84.3</v>
      </c>
      <c r="P1588" t="s">
        <v>8237</v>
      </c>
    </row>
    <row r="1589" spans="1:16" x14ac:dyDescent="0.3">
      <c r="A1589" t="s">
        <v>5976</v>
      </c>
      <c r="B1589">
        <v>2021</v>
      </c>
      <c r="C1589" t="s">
        <v>89</v>
      </c>
      <c r="D1589" t="s">
        <v>5207</v>
      </c>
      <c r="E1589" t="s">
        <v>5977</v>
      </c>
      <c r="F1589" t="s">
        <v>43</v>
      </c>
      <c r="G1589">
        <v>92344</v>
      </c>
      <c r="H1589" t="s">
        <v>4180</v>
      </c>
      <c r="I1589">
        <v>7520000</v>
      </c>
      <c r="J1589" t="s">
        <v>7203</v>
      </c>
      <c r="K1589">
        <v>7160000</v>
      </c>
      <c r="L1589">
        <v>7870000</v>
      </c>
      <c r="M1589">
        <v>8</v>
      </c>
      <c r="N1589" t="s">
        <v>4439</v>
      </c>
      <c r="O1589">
        <v>63.2</v>
      </c>
      <c r="P1589" t="s">
        <v>8092</v>
      </c>
    </row>
    <row r="1590" spans="1:16" x14ac:dyDescent="0.3">
      <c r="A1590" t="s">
        <v>6540</v>
      </c>
      <c r="B1590">
        <v>2021</v>
      </c>
      <c r="C1590" t="s">
        <v>36</v>
      </c>
      <c r="D1590" t="s">
        <v>4427</v>
      </c>
      <c r="E1590" t="s">
        <v>4501</v>
      </c>
      <c r="F1590" t="s">
        <v>43</v>
      </c>
      <c r="G1590">
        <v>53000</v>
      </c>
      <c r="H1590" t="s">
        <v>4180</v>
      </c>
      <c r="I1590">
        <v>7940000</v>
      </c>
      <c r="J1590" t="s">
        <v>7203</v>
      </c>
      <c r="K1590">
        <v>7540000</v>
      </c>
      <c r="L1590">
        <v>8300000</v>
      </c>
      <c r="M1590">
        <v>28</v>
      </c>
      <c r="N1590" t="s">
        <v>4402</v>
      </c>
      <c r="O1590">
        <v>83.7</v>
      </c>
      <c r="P1590" t="s">
        <v>8200</v>
      </c>
    </row>
    <row r="1591" spans="1:16" x14ac:dyDescent="0.3">
      <c r="A1591" t="s">
        <v>6479</v>
      </c>
      <c r="B1591">
        <v>2022</v>
      </c>
      <c r="C1591" t="s">
        <v>199</v>
      </c>
      <c r="D1591" t="s">
        <v>6110</v>
      </c>
      <c r="E1591" t="s">
        <v>6111</v>
      </c>
      <c r="F1591" t="s">
        <v>4862</v>
      </c>
      <c r="G1591">
        <v>84154</v>
      </c>
      <c r="H1591" t="s">
        <v>4173</v>
      </c>
      <c r="I1591">
        <v>9400000</v>
      </c>
      <c r="J1591" t="s">
        <v>7203</v>
      </c>
      <c r="K1591">
        <v>8800000</v>
      </c>
      <c r="L1591">
        <v>10000000</v>
      </c>
      <c r="M1591">
        <v>9</v>
      </c>
      <c r="N1591" t="s">
        <v>4263</v>
      </c>
      <c r="O1591">
        <v>61.5</v>
      </c>
      <c r="P1591" t="s">
        <v>8078</v>
      </c>
    </row>
    <row r="1592" spans="1:16" x14ac:dyDescent="0.3">
      <c r="A1592" t="s">
        <v>6489</v>
      </c>
      <c r="B1592">
        <v>2022</v>
      </c>
      <c r="C1592" t="s">
        <v>7790</v>
      </c>
      <c r="D1592" t="s">
        <v>7791</v>
      </c>
      <c r="E1592" t="s">
        <v>8099</v>
      </c>
      <c r="F1592" t="s">
        <v>161</v>
      </c>
      <c r="G1592">
        <v>58000</v>
      </c>
      <c r="H1592" t="s">
        <v>4180</v>
      </c>
      <c r="I1592">
        <v>11100000</v>
      </c>
      <c r="J1592" t="s">
        <v>7203</v>
      </c>
      <c r="K1592">
        <v>10800000</v>
      </c>
      <c r="L1592">
        <v>11500000</v>
      </c>
      <c r="M1592">
        <v>2</v>
      </c>
      <c r="N1592" t="s">
        <v>5710</v>
      </c>
      <c r="O1592">
        <v>61.4</v>
      </c>
      <c r="P1592" t="s">
        <v>8100</v>
      </c>
    </row>
    <row r="1593" spans="1:16" x14ac:dyDescent="0.3">
      <c r="A1593" t="s">
        <v>8138</v>
      </c>
      <c r="B1593">
        <v>2022</v>
      </c>
      <c r="C1593" t="s">
        <v>92</v>
      </c>
      <c r="D1593" t="s">
        <v>4567</v>
      </c>
      <c r="E1593" t="s">
        <v>5851</v>
      </c>
      <c r="F1593" t="s">
        <v>43</v>
      </c>
      <c r="G1593">
        <v>46014</v>
      </c>
      <c r="H1593" t="s">
        <v>4180</v>
      </c>
      <c r="I1593">
        <v>20900000</v>
      </c>
      <c r="J1593" t="s">
        <v>7203</v>
      </c>
      <c r="K1593">
        <v>20100000</v>
      </c>
      <c r="L1593">
        <v>21700000</v>
      </c>
      <c r="M1593">
        <v>32</v>
      </c>
      <c r="N1593" t="s">
        <v>4257</v>
      </c>
      <c r="O1593">
        <v>86</v>
      </c>
      <c r="P1593" t="s">
        <v>8139</v>
      </c>
    </row>
    <row r="1594" spans="1:16" x14ac:dyDescent="0.3">
      <c r="A1594" t="s">
        <v>6506</v>
      </c>
      <c r="B1594">
        <v>2022</v>
      </c>
      <c r="C1594" t="s">
        <v>4031</v>
      </c>
      <c r="D1594" t="s">
        <v>5131</v>
      </c>
      <c r="E1594" t="s">
        <v>5027</v>
      </c>
      <c r="F1594" t="s">
        <v>43</v>
      </c>
      <c r="G1594">
        <v>25900</v>
      </c>
      <c r="H1594" t="s">
        <v>4173</v>
      </c>
      <c r="I1594">
        <v>12300000</v>
      </c>
      <c r="J1594" t="s">
        <v>7203</v>
      </c>
      <c r="K1594">
        <v>11900000</v>
      </c>
      <c r="L1594">
        <v>12700000</v>
      </c>
      <c r="M1594">
        <v>20</v>
      </c>
      <c r="N1594" t="s">
        <v>4275</v>
      </c>
      <c r="O1594">
        <v>79.900000000000006</v>
      </c>
      <c r="P1594" t="s">
        <v>8134</v>
      </c>
    </row>
    <row r="1595" spans="1:16" x14ac:dyDescent="0.3">
      <c r="A1595" t="s">
        <v>6549</v>
      </c>
      <c r="B1595">
        <v>2022</v>
      </c>
      <c r="C1595" t="s">
        <v>4896</v>
      </c>
      <c r="D1595" t="s">
        <v>4897</v>
      </c>
      <c r="E1595" t="s">
        <v>8214</v>
      </c>
      <c r="F1595" t="s">
        <v>94</v>
      </c>
      <c r="G1595">
        <v>72000</v>
      </c>
      <c r="H1595" t="s">
        <v>4173</v>
      </c>
      <c r="I1595">
        <v>10300000</v>
      </c>
      <c r="J1595" t="s">
        <v>7203</v>
      </c>
      <c r="K1595">
        <v>9900000</v>
      </c>
      <c r="L1595">
        <v>10700000</v>
      </c>
      <c r="M1595">
        <v>6</v>
      </c>
      <c r="N1595" t="s">
        <v>4583</v>
      </c>
      <c r="O1595">
        <v>59.7</v>
      </c>
      <c r="P1595" t="s">
        <v>8215</v>
      </c>
    </row>
    <row r="1596" spans="1:16" x14ac:dyDescent="0.3">
      <c r="A1596" t="s">
        <v>8173</v>
      </c>
      <c r="B1596">
        <v>2022</v>
      </c>
      <c r="C1596" t="s">
        <v>36</v>
      </c>
      <c r="D1596" t="s">
        <v>4372</v>
      </c>
      <c r="E1596" t="s">
        <v>5099</v>
      </c>
      <c r="F1596" t="s">
        <v>94</v>
      </c>
      <c r="G1596">
        <v>30590</v>
      </c>
      <c r="H1596" t="s">
        <v>4173</v>
      </c>
      <c r="I1596">
        <v>11700000</v>
      </c>
      <c r="J1596" t="s">
        <v>7203</v>
      </c>
      <c r="K1596">
        <v>11300000</v>
      </c>
      <c r="L1596">
        <v>12100000</v>
      </c>
      <c r="M1596">
        <v>25</v>
      </c>
      <c r="N1596" t="s">
        <v>4439</v>
      </c>
      <c r="O1596">
        <v>71</v>
      </c>
      <c r="P1596" t="s">
        <v>8174</v>
      </c>
    </row>
    <row r="1597" spans="1:16" x14ac:dyDescent="0.3">
      <c r="A1597" t="s">
        <v>6491</v>
      </c>
      <c r="B1597">
        <v>2022</v>
      </c>
      <c r="C1597" t="s">
        <v>4031</v>
      </c>
      <c r="D1597" t="s">
        <v>5131</v>
      </c>
      <c r="E1597" t="s">
        <v>5811</v>
      </c>
      <c r="F1597" t="s">
        <v>60</v>
      </c>
      <c r="G1597">
        <v>58239</v>
      </c>
      <c r="H1597" t="s">
        <v>4173</v>
      </c>
      <c r="I1597">
        <v>12500000</v>
      </c>
      <c r="J1597" t="s">
        <v>7203</v>
      </c>
      <c r="K1597">
        <v>12000000</v>
      </c>
      <c r="L1597">
        <v>13000000</v>
      </c>
      <c r="M1597">
        <v>8</v>
      </c>
      <c r="N1597" t="s">
        <v>4219</v>
      </c>
      <c r="O1597">
        <v>74.900000000000006</v>
      </c>
      <c r="P1597" t="s">
        <v>8105</v>
      </c>
    </row>
    <row r="1598" spans="1:16" x14ac:dyDescent="0.3">
      <c r="A1598" t="s">
        <v>6533</v>
      </c>
      <c r="B1598">
        <v>2022</v>
      </c>
      <c r="C1598" t="s">
        <v>4031</v>
      </c>
      <c r="D1598" t="s">
        <v>5131</v>
      </c>
      <c r="E1598" t="s">
        <v>5825</v>
      </c>
      <c r="F1598" t="s">
        <v>143</v>
      </c>
      <c r="G1598">
        <v>53184</v>
      </c>
      <c r="H1598" t="s">
        <v>4180</v>
      </c>
      <c r="I1598">
        <v>11200000</v>
      </c>
      <c r="J1598" t="s">
        <v>7203</v>
      </c>
      <c r="K1598">
        <v>10700000</v>
      </c>
      <c r="L1598">
        <v>11600000</v>
      </c>
      <c r="M1598">
        <v>9</v>
      </c>
      <c r="N1598" t="s">
        <v>4275</v>
      </c>
      <c r="O1598">
        <v>86.2</v>
      </c>
      <c r="P1598" t="s">
        <v>8190</v>
      </c>
    </row>
    <row r="1599" spans="1:16" x14ac:dyDescent="0.3">
      <c r="A1599" t="s">
        <v>6518</v>
      </c>
      <c r="B1599">
        <v>2022</v>
      </c>
      <c r="C1599" t="s">
        <v>191</v>
      </c>
      <c r="D1599" t="s">
        <v>4211</v>
      </c>
      <c r="E1599" t="s">
        <v>8095</v>
      </c>
      <c r="F1599" t="s">
        <v>161</v>
      </c>
      <c r="G1599">
        <v>93700</v>
      </c>
      <c r="H1599" t="s">
        <v>4180</v>
      </c>
      <c r="I1599">
        <v>21800000</v>
      </c>
      <c r="J1599" t="s">
        <v>7203</v>
      </c>
      <c r="K1599">
        <v>20300000</v>
      </c>
      <c r="L1599">
        <v>23400000</v>
      </c>
      <c r="M1599">
        <v>10</v>
      </c>
      <c r="N1599" t="s">
        <v>4192</v>
      </c>
      <c r="O1599">
        <v>58.2</v>
      </c>
      <c r="P1599" t="s">
        <v>8160</v>
      </c>
    </row>
    <row r="1600" spans="1:16" x14ac:dyDescent="0.3">
      <c r="A1600" t="s">
        <v>2152</v>
      </c>
      <c r="B1600">
        <v>2022</v>
      </c>
      <c r="C1600" t="s">
        <v>36</v>
      </c>
      <c r="D1600" t="s">
        <v>4372</v>
      </c>
      <c r="E1600" t="s">
        <v>4373</v>
      </c>
      <c r="F1600" t="s">
        <v>43</v>
      </c>
      <c r="G1600">
        <v>62000</v>
      </c>
      <c r="H1600" t="s">
        <v>8202</v>
      </c>
      <c r="I1600">
        <v>11800000</v>
      </c>
      <c r="J1600" t="s">
        <v>7203</v>
      </c>
      <c r="K1600">
        <v>11400000</v>
      </c>
      <c r="L1600">
        <v>12200000</v>
      </c>
      <c r="M1600">
        <v>39</v>
      </c>
      <c r="N1600" t="s">
        <v>4382</v>
      </c>
      <c r="O1600">
        <v>65.599999999999994</v>
      </c>
      <c r="P1600" t="s">
        <v>8203</v>
      </c>
    </row>
    <row r="1601" spans="1:16" x14ac:dyDescent="0.3">
      <c r="A1601" t="s">
        <v>6503</v>
      </c>
      <c r="B1601">
        <v>2022</v>
      </c>
      <c r="C1601" t="s">
        <v>92</v>
      </c>
      <c r="D1601" t="s">
        <v>4910</v>
      </c>
      <c r="E1601" t="s">
        <v>8128</v>
      </c>
      <c r="F1601" t="s">
        <v>43</v>
      </c>
      <c r="G1601">
        <v>43815</v>
      </c>
      <c r="H1601" t="s">
        <v>4180</v>
      </c>
      <c r="I1601">
        <v>7970000</v>
      </c>
      <c r="J1601" t="s">
        <v>7203</v>
      </c>
      <c r="K1601">
        <v>7670000</v>
      </c>
      <c r="L1601">
        <v>8300000</v>
      </c>
      <c r="M1601">
        <v>8</v>
      </c>
      <c r="N1601" t="s">
        <v>4425</v>
      </c>
      <c r="O1601">
        <v>84.3</v>
      </c>
      <c r="P1601" t="s">
        <v>8129</v>
      </c>
    </row>
    <row r="1602" spans="1:16" x14ac:dyDescent="0.3">
      <c r="A1602" t="s">
        <v>6526</v>
      </c>
      <c r="B1602">
        <v>2022</v>
      </c>
      <c r="C1602" t="s">
        <v>108</v>
      </c>
      <c r="D1602" t="s">
        <v>4618</v>
      </c>
      <c r="E1602" t="s">
        <v>4424</v>
      </c>
      <c r="F1602" t="s">
        <v>161</v>
      </c>
      <c r="G1602">
        <v>42000</v>
      </c>
      <c r="H1602" t="s">
        <v>4173</v>
      </c>
      <c r="I1602">
        <v>7670000</v>
      </c>
      <c r="J1602" t="s">
        <v>7203</v>
      </c>
      <c r="K1602">
        <v>7410000</v>
      </c>
      <c r="L1602">
        <v>7930000</v>
      </c>
      <c r="M1602">
        <v>11</v>
      </c>
      <c r="N1602" t="s">
        <v>4425</v>
      </c>
      <c r="O1602">
        <v>86.3</v>
      </c>
      <c r="P1602" t="s">
        <v>8179</v>
      </c>
    </row>
    <row r="1603" spans="1:16" x14ac:dyDescent="0.3">
      <c r="A1603" t="s">
        <v>6517</v>
      </c>
      <c r="B1603">
        <v>2022</v>
      </c>
      <c r="C1603" t="s">
        <v>182</v>
      </c>
      <c r="D1603" t="s">
        <v>4518</v>
      </c>
      <c r="E1603" t="s">
        <v>8158</v>
      </c>
      <c r="F1603" t="s">
        <v>143</v>
      </c>
      <c r="G1603">
        <v>57000</v>
      </c>
      <c r="H1603" t="s">
        <v>4180</v>
      </c>
      <c r="I1603">
        <v>12800000</v>
      </c>
      <c r="J1603" t="s">
        <v>7203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8159</v>
      </c>
    </row>
    <row r="1604" spans="1:16" x14ac:dyDescent="0.3">
      <c r="A1604" t="s">
        <v>6562</v>
      </c>
      <c r="B1604">
        <v>2022</v>
      </c>
      <c r="C1604" t="s">
        <v>85</v>
      </c>
      <c r="D1604" t="s">
        <v>4542</v>
      </c>
      <c r="E1604" t="s">
        <v>4543</v>
      </c>
      <c r="F1604" t="s">
        <v>143</v>
      </c>
      <c r="G1604">
        <v>90788</v>
      </c>
      <c r="H1604" t="s">
        <v>4180</v>
      </c>
      <c r="I1604">
        <v>8700000</v>
      </c>
      <c r="J1604" t="s">
        <v>7203</v>
      </c>
      <c r="K1604">
        <v>8100000</v>
      </c>
      <c r="L1604">
        <v>9300000</v>
      </c>
      <c r="M1604">
        <v>4</v>
      </c>
      <c r="N1604" t="s">
        <v>4402</v>
      </c>
      <c r="O1604">
        <v>64.5</v>
      </c>
      <c r="P1604" t="s">
        <v>8236</v>
      </c>
    </row>
    <row r="1605" spans="1:16" x14ac:dyDescent="0.3">
      <c r="A1605" t="s">
        <v>6551</v>
      </c>
      <c r="B1605">
        <v>2022</v>
      </c>
      <c r="C1605" t="s">
        <v>250</v>
      </c>
      <c r="D1605" t="s">
        <v>5783</v>
      </c>
      <c r="E1605" t="s">
        <v>8219</v>
      </c>
      <c r="F1605" t="s">
        <v>43</v>
      </c>
      <c r="G1605">
        <v>98000</v>
      </c>
      <c r="H1605" t="s">
        <v>4180</v>
      </c>
      <c r="I1605">
        <v>16400000</v>
      </c>
      <c r="J1605" t="s">
        <v>7203</v>
      </c>
      <c r="K1605">
        <v>15700000</v>
      </c>
      <c r="L1605">
        <v>17200000</v>
      </c>
      <c r="M1605">
        <v>4</v>
      </c>
      <c r="N1605" t="s">
        <v>4275</v>
      </c>
      <c r="O1605">
        <v>69.5</v>
      </c>
      <c r="P1605" t="s">
        <v>8220</v>
      </c>
    </row>
    <row r="1606" spans="1:16" x14ac:dyDescent="0.3">
      <c r="A1606" t="s">
        <v>6561</v>
      </c>
      <c r="B1606">
        <v>2022</v>
      </c>
      <c r="C1606" t="s">
        <v>108</v>
      </c>
      <c r="D1606" t="s">
        <v>4477</v>
      </c>
      <c r="E1606" t="s">
        <v>5027</v>
      </c>
      <c r="F1606" t="s">
        <v>60</v>
      </c>
      <c r="G1606">
        <v>26300</v>
      </c>
      <c r="H1606" t="s">
        <v>4180</v>
      </c>
      <c r="I1606">
        <v>10100000</v>
      </c>
      <c r="J1606" t="s">
        <v>7203</v>
      </c>
      <c r="K1606">
        <v>9800000</v>
      </c>
      <c r="L1606">
        <v>10400000</v>
      </c>
      <c r="M1606">
        <v>12</v>
      </c>
      <c r="N1606" t="s">
        <v>4219</v>
      </c>
      <c r="O1606">
        <v>78.400000000000006</v>
      </c>
      <c r="P1606" t="s">
        <v>8235</v>
      </c>
    </row>
    <row r="1607" spans="1:16" x14ac:dyDescent="0.3">
      <c r="A1607" t="s">
        <v>6476</v>
      </c>
      <c r="B1607">
        <v>2023</v>
      </c>
      <c r="C1607" t="s">
        <v>188</v>
      </c>
      <c r="D1607" t="s">
        <v>5855</v>
      </c>
      <c r="E1607" t="s">
        <v>8073</v>
      </c>
      <c r="F1607" t="s">
        <v>60</v>
      </c>
      <c r="G1607">
        <v>17380</v>
      </c>
      <c r="H1607" t="s">
        <v>4173</v>
      </c>
      <c r="I1607">
        <v>10300000</v>
      </c>
      <c r="J1607" t="s">
        <v>7203</v>
      </c>
      <c r="K1607">
        <v>9900000</v>
      </c>
      <c r="L1607">
        <v>10700000</v>
      </c>
      <c r="M1607">
        <v>9</v>
      </c>
      <c r="N1607" t="s">
        <v>4508</v>
      </c>
      <c r="O1607">
        <v>76.2</v>
      </c>
      <c r="P1607" t="s">
        <v>8074</v>
      </c>
    </row>
    <row r="1608" spans="1:16" x14ac:dyDescent="0.3">
      <c r="A1608" t="s">
        <v>6504</v>
      </c>
      <c r="B1608">
        <v>2023</v>
      </c>
      <c r="C1608" t="s">
        <v>89</v>
      </c>
      <c r="D1608" t="s">
        <v>5207</v>
      </c>
      <c r="E1608" t="s">
        <v>8130</v>
      </c>
      <c r="F1608" t="s">
        <v>143</v>
      </c>
      <c r="G1608">
        <v>46000</v>
      </c>
      <c r="H1608" t="s">
        <v>4180</v>
      </c>
      <c r="I1608">
        <v>10100000</v>
      </c>
      <c r="J1608" t="s">
        <v>7203</v>
      </c>
      <c r="K1608">
        <v>9800000</v>
      </c>
      <c r="L1608">
        <v>10500000</v>
      </c>
      <c r="M1608">
        <v>6</v>
      </c>
      <c r="N1608" t="s">
        <v>4245</v>
      </c>
      <c r="O1608">
        <v>61.2</v>
      </c>
      <c r="P1608" t="s">
        <v>8131</v>
      </c>
    </row>
    <row r="1609" spans="1:16" x14ac:dyDescent="0.3">
      <c r="A1609" t="s">
        <v>6525</v>
      </c>
      <c r="B1609">
        <v>2023</v>
      </c>
      <c r="C1609" t="s">
        <v>137</v>
      </c>
      <c r="D1609" t="s">
        <v>5109</v>
      </c>
      <c r="E1609" t="s">
        <v>4203</v>
      </c>
      <c r="F1609" t="s">
        <v>43</v>
      </c>
      <c r="G1609">
        <v>51100</v>
      </c>
      <c r="H1609" t="s">
        <v>4180</v>
      </c>
      <c r="I1609">
        <v>22300000</v>
      </c>
      <c r="J1609" t="s">
        <v>7203</v>
      </c>
      <c r="K1609">
        <v>21300000</v>
      </c>
      <c r="L1609">
        <v>23200000</v>
      </c>
      <c r="M1609">
        <v>24</v>
      </c>
      <c r="N1609" t="s">
        <v>4280</v>
      </c>
      <c r="O1609">
        <v>68.599999999999994</v>
      </c>
      <c r="P1609" t="s">
        <v>8178</v>
      </c>
    </row>
    <row r="1610" spans="1:16" x14ac:dyDescent="0.3">
      <c r="A1610" t="s">
        <v>6542</v>
      </c>
      <c r="B1610">
        <v>2023</v>
      </c>
      <c r="C1610" t="s">
        <v>191</v>
      </c>
      <c r="D1610" t="s">
        <v>4211</v>
      </c>
      <c r="E1610" t="s">
        <v>8204</v>
      </c>
      <c r="F1610" t="s">
        <v>143</v>
      </c>
      <c r="G1610">
        <v>74000</v>
      </c>
      <c r="H1610" t="s">
        <v>4180</v>
      </c>
      <c r="I1610">
        <v>18300000</v>
      </c>
      <c r="J1610" t="s">
        <v>7203</v>
      </c>
      <c r="K1610">
        <v>17700000</v>
      </c>
      <c r="L1610">
        <v>19000000</v>
      </c>
      <c r="M1610">
        <v>18</v>
      </c>
      <c r="N1610" t="s">
        <v>4290</v>
      </c>
      <c r="O1610">
        <v>64.400000000000006</v>
      </c>
      <c r="P1610" t="s">
        <v>8206</v>
      </c>
    </row>
    <row r="1611" spans="1:16" x14ac:dyDescent="0.3">
      <c r="A1611" t="s">
        <v>6520</v>
      </c>
      <c r="B1611">
        <v>2023</v>
      </c>
      <c r="C1611" t="s">
        <v>188</v>
      </c>
      <c r="D1611" t="s">
        <v>5855</v>
      </c>
      <c r="E1611" t="s">
        <v>8165</v>
      </c>
      <c r="F1611" t="s">
        <v>60</v>
      </c>
      <c r="G1611">
        <v>59200</v>
      </c>
      <c r="H1611" t="s">
        <v>4180</v>
      </c>
      <c r="I1611">
        <v>9300000</v>
      </c>
      <c r="J1611" t="s">
        <v>7203</v>
      </c>
      <c r="K1611">
        <v>9000000</v>
      </c>
      <c r="L1611">
        <v>9600000</v>
      </c>
      <c r="M1611">
        <v>3</v>
      </c>
      <c r="N1611" t="s">
        <v>4508</v>
      </c>
      <c r="O1611">
        <v>84.6</v>
      </c>
      <c r="P1611" t="s">
        <v>8166</v>
      </c>
    </row>
    <row r="1612" spans="1:16" x14ac:dyDescent="0.3">
      <c r="A1612" t="s">
        <v>6510</v>
      </c>
      <c r="B1612">
        <v>2023</v>
      </c>
      <c r="C1612" t="s">
        <v>166</v>
      </c>
      <c r="D1612" t="s">
        <v>4696</v>
      </c>
      <c r="E1612" t="s">
        <v>5065</v>
      </c>
      <c r="F1612" t="s">
        <v>60</v>
      </c>
      <c r="G1612">
        <v>9300</v>
      </c>
      <c r="H1612" t="s">
        <v>4173</v>
      </c>
      <c r="I1612">
        <v>14000000</v>
      </c>
      <c r="J1612" t="s">
        <v>7203</v>
      </c>
      <c r="K1612">
        <v>13500000</v>
      </c>
      <c r="L1612">
        <v>14400000</v>
      </c>
      <c r="M1612">
        <v>11</v>
      </c>
      <c r="N1612" t="s">
        <v>4439</v>
      </c>
      <c r="O1612">
        <v>94.7</v>
      </c>
      <c r="P1612" t="s">
        <v>8142</v>
      </c>
    </row>
    <row r="1613" spans="1:16" x14ac:dyDescent="0.3">
      <c r="A1613" t="s">
        <v>6543</v>
      </c>
      <c r="B1613">
        <v>2023</v>
      </c>
      <c r="C1613" t="s">
        <v>191</v>
      </c>
      <c r="D1613" t="s">
        <v>4211</v>
      </c>
      <c r="E1613" t="s">
        <v>8204</v>
      </c>
      <c r="F1613" t="s">
        <v>43</v>
      </c>
      <c r="G1613">
        <v>98000</v>
      </c>
      <c r="H1613" t="s">
        <v>4180</v>
      </c>
      <c r="I1613">
        <v>17800000</v>
      </c>
      <c r="J1613" t="s">
        <v>7203</v>
      </c>
      <c r="K1613">
        <v>17100000</v>
      </c>
      <c r="L1613">
        <v>18500000</v>
      </c>
      <c r="M1613">
        <v>18</v>
      </c>
      <c r="N1613" t="s">
        <v>4290</v>
      </c>
      <c r="O1613">
        <v>62.6</v>
      </c>
      <c r="P1613" t="s">
        <v>8207</v>
      </c>
    </row>
    <row r="1614" spans="1:16" x14ac:dyDescent="0.3">
      <c r="A1614" t="s">
        <v>5513</v>
      </c>
      <c r="B1614">
        <v>2023</v>
      </c>
      <c r="C1614" t="s">
        <v>188</v>
      </c>
      <c r="D1614" t="s">
        <v>6084</v>
      </c>
      <c r="E1614" t="s">
        <v>8097</v>
      </c>
      <c r="F1614" t="s">
        <v>43</v>
      </c>
      <c r="G1614">
        <v>15500</v>
      </c>
      <c r="H1614" t="s">
        <v>4173</v>
      </c>
      <c r="I1614">
        <v>24300000</v>
      </c>
      <c r="J1614" t="s">
        <v>7203</v>
      </c>
      <c r="K1614">
        <v>23500000</v>
      </c>
      <c r="L1614">
        <v>25100000</v>
      </c>
      <c r="M1614" t="s">
        <v>4175</v>
      </c>
      <c r="N1614" t="s">
        <v>4219</v>
      </c>
      <c r="O1614">
        <v>84.6</v>
      </c>
      <c r="P1614" t="s">
        <v>8098</v>
      </c>
    </row>
    <row r="1615" spans="1:16" x14ac:dyDescent="0.3">
      <c r="A1615" t="s">
        <v>6541</v>
      </c>
      <c r="B1615">
        <v>2023</v>
      </c>
      <c r="C1615" t="s">
        <v>191</v>
      </c>
      <c r="D1615" t="s">
        <v>4211</v>
      </c>
      <c r="E1615" t="s">
        <v>8204</v>
      </c>
      <c r="F1615" t="s">
        <v>43</v>
      </c>
      <c r="G1615">
        <v>97000</v>
      </c>
      <c r="H1615" t="s">
        <v>4180</v>
      </c>
      <c r="I1615">
        <v>17800000</v>
      </c>
      <c r="J1615" t="s">
        <v>7203</v>
      </c>
      <c r="K1615">
        <v>17200000</v>
      </c>
      <c r="L1615">
        <v>18500000</v>
      </c>
      <c r="M1615">
        <v>18</v>
      </c>
      <c r="N1615" t="s">
        <v>4290</v>
      </c>
      <c r="O1615">
        <v>62.6</v>
      </c>
      <c r="P1615" t="s">
        <v>8205</v>
      </c>
    </row>
    <row r="1616" spans="1:16" x14ac:dyDescent="0.3">
      <c r="A1616" t="s">
        <v>6522</v>
      </c>
      <c r="B1616">
        <v>2023</v>
      </c>
      <c r="C1616" t="s">
        <v>108</v>
      </c>
      <c r="D1616" t="s">
        <v>7153</v>
      </c>
      <c r="E1616" t="s">
        <v>8170</v>
      </c>
      <c r="F1616" t="s">
        <v>173</v>
      </c>
      <c r="G1616">
        <v>42900</v>
      </c>
      <c r="H1616" t="s">
        <v>4173</v>
      </c>
      <c r="I1616">
        <v>15400000</v>
      </c>
      <c r="J1616" t="s">
        <v>7203</v>
      </c>
      <c r="K1616">
        <v>14800000</v>
      </c>
      <c r="L1616">
        <v>15900000</v>
      </c>
      <c r="M1616">
        <v>3</v>
      </c>
      <c r="N1616" t="s">
        <v>4439</v>
      </c>
      <c r="O1616">
        <v>68.8</v>
      </c>
      <c r="P1616" t="s">
        <v>8171</v>
      </c>
    </row>
    <row r="1617" spans="1:16" x14ac:dyDescent="0.3">
      <c r="A1617" t="s">
        <v>6496</v>
      </c>
      <c r="B1617">
        <v>2023</v>
      </c>
      <c r="C1617" t="s">
        <v>3991</v>
      </c>
      <c r="D1617" t="s">
        <v>5959</v>
      </c>
      <c r="E1617" t="s">
        <v>4424</v>
      </c>
      <c r="F1617" t="s">
        <v>4539</v>
      </c>
      <c r="G1617">
        <v>63546</v>
      </c>
      <c r="H1617" t="s">
        <v>4180</v>
      </c>
      <c r="I1617">
        <v>7820000</v>
      </c>
      <c r="J1617" t="s">
        <v>7203</v>
      </c>
      <c r="K1617">
        <v>7530000</v>
      </c>
      <c r="L1617">
        <v>8100000</v>
      </c>
      <c r="M1617">
        <v>4</v>
      </c>
      <c r="N1617" t="s">
        <v>4425</v>
      </c>
      <c r="O1617">
        <v>72.5</v>
      </c>
      <c r="P1617" t="s">
        <v>8114</v>
      </c>
    </row>
    <row r="1618" spans="1:16" x14ac:dyDescent="0.3">
      <c r="A1618" t="s">
        <v>6552</v>
      </c>
      <c r="B1618">
        <v>2023</v>
      </c>
      <c r="C1618" t="s">
        <v>50</v>
      </c>
      <c r="D1618">
        <v>560</v>
      </c>
      <c r="E1618" t="s">
        <v>4582</v>
      </c>
      <c r="F1618" t="s">
        <v>43</v>
      </c>
      <c r="G1618">
        <v>75442</v>
      </c>
      <c r="H1618" t="s">
        <v>4180</v>
      </c>
      <c r="I1618">
        <v>8900000</v>
      </c>
      <c r="J1618" t="s">
        <v>7203</v>
      </c>
      <c r="K1618">
        <v>8500000</v>
      </c>
      <c r="L1618">
        <v>9200000</v>
      </c>
      <c r="M1618">
        <v>25</v>
      </c>
      <c r="N1618" t="s">
        <v>4552</v>
      </c>
      <c r="O1618">
        <v>71.8</v>
      </c>
      <c r="P1618" t="s">
        <v>8221</v>
      </c>
    </row>
    <row r="1619" spans="1:16" x14ac:dyDescent="0.3">
      <c r="A1619" t="s">
        <v>6534</v>
      </c>
      <c r="B1619">
        <v>2023</v>
      </c>
      <c r="C1619" t="s">
        <v>24</v>
      </c>
      <c r="D1619" t="s">
        <v>4190</v>
      </c>
      <c r="E1619" t="s">
        <v>4308</v>
      </c>
      <c r="F1619" t="s">
        <v>4539</v>
      </c>
      <c r="G1619">
        <v>45500</v>
      </c>
      <c r="H1619" t="s">
        <v>4173</v>
      </c>
      <c r="I1619">
        <v>12800000</v>
      </c>
      <c r="J1619" t="s">
        <v>7203</v>
      </c>
      <c r="K1619">
        <v>12300000</v>
      </c>
      <c r="L1619">
        <v>13200000</v>
      </c>
      <c r="M1619">
        <v>28</v>
      </c>
      <c r="N1619" t="s">
        <v>4263</v>
      </c>
      <c r="O1619">
        <v>66.400000000000006</v>
      </c>
      <c r="P1619" t="s">
        <v>8191</v>
      </c>
    </row>
    <row r="1620" spans="1:16" x14ac:dyDescent="0.3">
      <c r="A1620" t="s">
        <v>6553</v>
      </c>
      <c r="B1620">
        <v>2023</v>
      </c>
      <c r="C1620" t="s">
        <v>4184</v>
      </c>
      <c r="D1620" t="s">
        <v>4365</v>
      </c>
      <c r="E1620" t="s">
        <v>5916</v>
      </c>
      <c r="F1620" t="s">
        <v>43</v>
      </c>
      <c r="G1620">
        <v>40485</v>
      </c>
      <c r="H1620" t="s">
        <v>4173</v>
      </c>
      <c r="I1620">
        <v>8600000</v>
      </c>
      <c r="J1620" t="s">
        <v>7203</v>
      </c>
      <c r="K1620">
        <v>8300000</v>
      </c>
      <c r="L1620">
        <v>8900000</v>
      </c>
      <c r="M1620">
        <v>12</v>
      </c>
      <c r="N1620" t="s">
        <v>4552</v>
      </c>
      <c r="O1620">
        <v>86.1</v>
      </c>
      <c r="P1620" t="s">
        <v>8222</v>
      </c>
    </row>
    <row r="1621" spans="1:16" x14ac:dyDescent="0.3">
      <c r="A1621" t="s">
        <v>6556</v>
      </c>
      <c r="B1621">
        <v>2023</v>
      </c>
      <c r="C1621" t="s">
        <v>137</v>
      </c>
      <c r="D1621" t="s">
        <v>4194</v>
      </c>
      <c r="E1621" t="s">
        <v>8230</v>
      </c>
      <c r="F1621" t="s">
        <v>43</v>
      </c>
      <c r="G1621">
        <v>67053</v>
      </c>
      <c r="H1621" t="s">
        <v>4180</v>
      </c>
      <c r="I1621">
        <v>16200000</v>
      </c>
      <c r="J1621" t="s">
        <v>7203</v>
      </c>
      <c r="K1621">
        <v>15600000</v>
      </c>
      <c r="L1621">
        <v>16800000</v>
      </c>
      <c r="M1621">
        <v>9</v>
      </c>
      <c r="N1621" t="s">
        <v>4382</v>
      </c>
      <c r="O1621">
        <v>60.3</v>
      </c>
      <c r="P1621" t="s">
        <v>8231</v>
      </c>
    </row>
    <row r="1622" spans="1:16" x14ac:dyDescent="0.3">
      <c r="A1622" t="s">
        <v>6532</v>
      </c>
      <c r="B1622">
        <v>2023</v>
      </c>
      <c r="C1622" t="s">
        <v>4097</v>
      </c>
      <c r="D1622" t="s">
        <v>8187</v>
      </c>
      <c r="E1622" t="s">
        <v>8188</v>
      </c>
      <c r="F1622" t="s">
        <v>143</v>
      </c>
      <c r="G1622">
        <v>30800</v>
      </c>
      <c r="H1622" t="s">
        <v>4180</v>
      </c>
      <c r="I1622">
        <v>15200000</v>
      </c>
      <c r="J1622" t="s">
        <v>7203</v>
      </c>
      <c r="K1622">
        <v>14700000</v>
      </c>
      <c r="L1622">
        <v>15700000</v>
      </c>
      <c r="M1622">
        <v>3</v>
      </c>
      <c r="N1622" t="s">
        <v>4219</v>
      </c>
      <c r="O1622">
        <v>75.5</v>
      </c>
      <c r="P1622" t="s">
        <v>8189</v>
      </c>
    </row>
    <row r="1623" spans="1:16" x14ac:dyDescent="0.3">
      <c r="A1623" t="s">
        <v>962</v>
      </c>
      <c r="B1623">
        <v>2023</v>
      </c>
      <c r="C1623" t="s">
        <v>50</v>
      </c>
      <c r="D1623">
        <v>560</v>
      </c>
      <c r="E1623" t="s">
        <v>4582</v>
      </c>
      <c r="F1623" t="s">
        <v>143</v>
      </c>
      <c r="G1623">
        <v>31487</v>
      </c>
      <c r="H1623" t="s">
        <v>4180</v>
      </c>
      <c r="I1623">
        <v>9300000</v>
      </c>
      <c r="J1623" t="s">
        <v>7203</v>
      </c>
      <c r="K1623">
        <v>9000000</v>
      </c>
      <c r="L1623">
        <v>9700000</v>
      </c>
      <c r="M1623">
        <v>25</v>
      </c>
      <c r="N1623" t="s">
        <v>4552</v>
      </c>
      <c r="O1623">
        <v>75.099999999999994</v>
      </c>
      <c r="P1623" t="s">
        <v>8169</v>
      </c>
    </row>
    <row r="1624" spans="1:16" x14ac:dyDescent="0.3">
      <c r="A1624" t="s">
        <v>6481</v>
      </c>
      <c r="B1624">
        <v>2023</v>
      </c>
      <c r="C1624" t="s">
        <v>36</v>
      </c>
      <c r="D1624" t="s">
        <v>4427</v>
      </c>
      <c r="E1624" t="s">
        <v>4507</v>
      </c>
      <c r="F1624" t="s">
        <v>143</v>
      </c>
      <c r="G1624">
        <v>32000</v>
      </c>
      <c r="H1624" t="s">
        <v>4180</v>
      </c>
      <c r="I1624">
        <v>8200000</v>
      </c>
      <c r="J1624" t="s">
        <v>7203</v>
      </c>
      <c r="K1624">
        <v>7920000</v>
      </c>
      <c r="L1624">
        <v>8500000</v>
      </c>
      <c r="M1624">
        <v>28</v>
      </c>
      <c r="N1624" t="s">
        <v>4402</v>
      </c>
      <c r="O1624">
        <v>76.7</v>
      </c>
      <c r="P1624" t="s">
        <v>8081</v>
      </c>
    </row>
    <row r="1625" spans="1:16" x14ac:dyDescent="0.3">
      <c r="A1625" t="s">
        <v>6558</v>
      </c>
      <c r="B1625">
        <v>2023</v>
      </c>
      <c r="C1625" t="s">
        <v>36</v>
      </c>
      <c r="D1625" t="s">
        <v>4400</v>
      </c>
      <c r="E1625" t="s">
        <v>4401</v>
      </c>
      <c r="F1625" t="s">
        <v>60</v>
      </c>
      <c r="G1625">
        <v>23842</v>
      </c>
      <c r="H1625" t="s">
        <v>4173</v>
      </c>
      <c r="I1625">
        <v>8200000</v>
      </c>
      <c r="J1625" t="s">
        <v>7203</v>
      </c>
      <c r="K1625">
        <v>7880000</v>
      </c>
      <c r="L1625">
        <v>8400000</v>
      </c>
      <c r="M1625">
        <v>24</v>
      </c>
      <c r="N1625" t="s">
        <v>4649</v>
      </c>
      <c r="O1625">
        <v>74.599999999999994</v>
      </c>
      <c r="P1625" t="s">
        <v>8234</v>
      </c>
    </row>
    <row r="1626" spans="1:16" x14ac:dyDescent="0.3">
      <c r="A1626" t="s">
        <v>6528</v>
      </c>
      <c r="B1626">
        <v>2023</v>
      </c>
      <c r="C1626" t="s">
        <v>85</v>
      </c>
      <c r="D1626" t="s">
        <v>7993</v>
      </c>
      <c r="E1626" t="s">
        <v>6233</v>
      </c>
      <c r="F1626" t="s">
        <v>43</v>
      </c>
      <c r="G1626">
        <v>59000</v>
      </c>
      <c r="H1626" t="s">
        <v>4180</v>
      </c>
      <c r="I1626">
        <v>16900000</v>
      </c>
      <c r="J1626" t="s">
        <v>7203</v>
      </c>
      <c r="K1626">
        <v>16300000</v>
      </c>
      <c r="L1626">
        <v>17600000</v>
      </c>
      <c r="M1626">
        <v>3</v>
      </c>
      <c r="N1626" t="s">
        <v>4219</v>
      </c>
      <c r="O1626">
        <v>67.7</v>
      </c>
      <c r="P1626" t="s">
        <v>8183</v>
      </c>
    </row>
    <row r="1627" spans="1:16" x14ac:dyDescent="0.3">
      <c r="A1627" t="s">
        <v>6550</v>
      </c>
      <c r="B1627">
        <v>2023</v>
      </c>
      <c r="C1627" t="s">
        <v>250</v>
      </c>
      <c r="D1627" t="s">
        <v>4967</v>
      </c>
      <c r="E1627" t="s">
        <v>8217</v>
      </c>
      <c r="F1627" t="s">
        <v>43</v>
      </c>
      <c r="G1627">
        <v>31700</v>
      </c>
      <c r="H1627" t="s">
        <v>4180</v>
      </c>
      <c r="I1627">
        <v>21100000</v>
      </c>
      <c r="J1627" t="s">
        <v>7203</v>
      </c>
      <c r="K1627">
        <v>20300000</v>
      </c>
      <c r="L1627">
        <v>21800000</v>
      </c>
      <c r="M1627">
        <v>6</v>
      </c>
      <c r="N1627" t="s">
        <v>4272</v>
      </c>
      <c r="O1627">
        <v>86.9</v>
      </c>
      <c r="P1627" t="s">
        <v>8218</v>
      </c>
    </row>
    <row r="1628" spans="1:16" x14ac:dyDescent="0.3">
      <c r="A1628" t="s">
        <v>6483</v>
      </c>
      <c r="B1628">
        <v>2024</v>
      </c>
      <c r="C1628" t="s">
        <v>188</v>
      </c>
      <c r="D1628" t="s">
        <v>5889</v>
      </c>
      <c r="E1628" t="s">
        <v>8084</v>
      </c>
      <c r="F1628" t="s">
        <v>94</v>
      </c>
      <c r="G1628">
        <v>25840</v>
      </c>
      <c r="H1628" t="s">
        <v>4180</v>
      </c>
      <c r="I1628">
        <v>20600000</v>
      </c>
      <c r="J1628" t="s">
        <v>7203</v>
      </c>
      <c r="K1628">
        <v>19900000</v>
      </c>
      <c r="L1628">
        <v>21300000</v>
      </c>
      <c r="M1628">
        <v>13</v>
      </c>
      <c r="N1628" t="s">
        <v>4275</v>
      </c>
      <c r="O1628">
        <v>93.7</v>
      </c>
      <c r="P1628" t="s">
        <v>8085</v>
      </c>
    </row>
    <row r="1629" spans="1:16" x14ac:dyDescent="0.3">
      <c r="A1629" t="s">
        <v>6536</v>
      </c>
      <c r="B1629">
        <v>2024</v>
      </c>
      <c r="C1629" t="s">
        <v>4269</v>
      </c>
      <c r="D1629" t="s">
        <v>4270</v>
      </c>
      <c r="E1629" t="s">
        <v>5733</v>
      </c>
      <c r="F1629" t="s">
        <v>143</v>
      </c>
      <c r="G1629">
        <v>43000</v>
      </c>
      <c r="H1629" t="s">
        <v>4180</v>
      </c>
      <c r="I1629">
        <v>13800000</v>
      </c>
      <c r="J1629" t="s">
        <v>7203</v>
      </c>
      <c r="K1629">
        <v>13300000</v>
      </c>
      <c r="L1629">
        <v>14300000</v>
      </c>
      <c r="M1629">
        <v>18</v>
      </c>
      <c r="N1629" t="s">
        <v>4236</v>
      </c>
      <c r="O1629">
        <v>86.3</v>
      </c>
      <c r="P1629" t="s">
        <v>8195</v>
      </c>
    </row>
    <row r="1630" spans="1:16" x14ac:dyDescent="0.3">
      <c r="A1630" t="s">
        <v>8521</v>
      </c>
      <c r="B1630">
        <v>2024</v>
      </c>
      <c r="C1630" t="s">
        <v>62</v>
      </c>
      <c r="D1630" t="s">
        <v>4250</v>
      </c>
      <c r="E1630" t="s">
        <v>8522</v>
      </c>
      <c r="F1630" t="s">
        <v>94</v>
      </c>
      <c r="G1630">
        <v>50000</v>
      </c>
      <c r="H1630" t="s">
        <v>4180</v>
      </c>
      <c r="I1630">
        <v>19300000</v>
      </c>
      <c r="J1630" t="s">
        <v>7203</v>
      </c>
      <c r="K1630">
        <v>18400000</v>
      </c>
      <c r="L1630">
        <v>20100000</v>
      </c>
      <c r="M1630">
        <v>20</v>
      </c>
      <c r="N1630" t="s">
        <v>4252</v>
      </c>
      <c r="O1630">
        <v>59.4</v>
      </c>
      <c r="P1630" t="s">
        <v>8523</v>
      </c>
    </row>
    <row r="1631" spans="1:16" x14ac:dyDescent="0.3">
      <c r="A1631" t="s">
        <v>6501</v>
      </c>
      <c r="B1631">
        <v>2024</v>
      </c>
      <c r="C1631" t="s">
        <v>137</v>
      </c>
      <c r="D1631" t="s">
        <v>4194</v>
      </c>
      <c r="E1631" t="s">
        <v>8123</v>
      </c>
      <c r="F1631" t="s">
        <v>143</v>
      </c>
      <c r="G1631">
        <v>26500</v>
      </c>
      <c r="H1631" t="s">
        <v>4180</v>
      </c>
      <c r="I1631">
        <v>30000000</v>
      </c>
      <c r="J1631" t="s">
        <v>7203</v>
      </c>
      <c r="K1631">
        <v>28900000</v>
      </c>
      <c r="L1631">
        <v>31200000</v>
      </c>
      <c r="M1631">
        <v>3</v>
      </c>
      <c r="N1631" t="s">
        <v>4257</v>
      </c>
      <c r="O1631">
        <v>61.9</v>
      </c>
      <c r="P1631" t="s">
        <v>8124</v>
      </c>
    </row>
    <row r="1632" spans="1:16" x14ac:dyDescent="0.3">
      <c r="A1632" t="s">
        <v>6530</v>
      </c>
      <c r="B1632">
        <v>2024</v>
      </c>
      <c r="C1632" t="s">
        <v>41</v>
      </c>
      <c r="D1632" t="s">
        <v>4722</v>
      </c>
      <c r="E1632" t="s">
        <v>4737</v>
      </c>
      <c r="F1632" t="s">
        <v>161</v>
      </c>
      <c r="G1632">
        <v>28905</v>
      </c>
      <c r="H1632" t="s">
        <v>4180</v>
      </c>
      <c r="I1632">
        <v>8100000</v>
      </c>
      <c r="J1632" t="s">
        <v>7203</v>
      </c>
      <c r="K1632">
        <v>7850000</v>
      </c>
      <c r="L1632">
        <v>8400000</v>
      </c>
      <c r="M1632">
        <v>6</v>
      </c>
      <c r="N1632" t="s">
        <v>4176</v>
      </c>
      <c r="O1632">
        <v>82.7</v>
      </c>
      <c r="P1632" t="s">
        <v>8185</v>
      </c>
    </row>
    <row r="1633" spans="1:16" x14ac:dyDescent="0.3">
      <c r="A1633" t="s">
        <v>6524</v>
      </c>
      <c r="B1633">
        <v>2024</v>
      </c>
      <c r="C1633" t="s">
        <v>4641</v>
      </c>
      <c r="D1633" t="s">
        <v>8175</v>
      </c>
      <c r="E1633" t="s">
        <v>5134</v>
      </c>
      <c r="F1633" t="s">
        <v>143</v>
      </c>
      <c r="G1633">
        <v>45746</v>
      </c>
      <c r="H1633" t="s">
        <v>4180</v>
      </c>
      <c r="I1633">
        <v>14300000</v>
      </c>
      <c r="J1633" t="s">
        <v>7203</v>
      </c>
      <c r="K1633">
        <v>13800000</v>
      </c>
      <c r="L1633">
        <v>14900000</v>
      </c>
      <c r="M1633">
        <v>2</v>
      </c>
      <c r="N1633" t="s">
        <v>4402</v>
      </c>
      <c r="O1633">
        <v>76.8</v>
      </c>
      <c r="P1633" t="s">
        <v>8176</v>
      </c>
    </row>
    <row r="1634" spans="1:16" x14ac:dyDescent="0.3">
      <c r="A1634" t="s">
        <v>6477</v>
      </c>
      <c r="B1634">
        <v>2024</v>
      </c>
      <c r="C1634" t="s">
        <v>4896</v>
      </c>
      <c r="D1634" t="s">
        <v>4897</v>
      </c>
      <c r="E1634" t="s">
        <v>8075</v>
      </c>
      <c r="F1634" t="s">
        <v>43</v>
      </c>
      <c r="G1634">
        <v>46000</v>
      </c>
      <c r="H1634" t="s">
        <v>4173</v>
      </c>
      <c r="I1634">
        <v>13400000</v>
      </c>
      <c r="J1634" t="s">
        <v>7203</v>
      </c>
      <c r="K1634">
        <v>12900000</v>
      </c>
      <c r="L1634">
        <v>13900000</v>
      </c>
      <c r="M1634">
        <v>11</v>
      </c>
      <c r="N1634" t="s">
        <v>4425</v>
      </c>
      <c r="O1634">
        <v>80.400000000000006</v>
      </c>
      <c r="P1634" t="s">
        <v>8076</v>
      </c>
    </row>
    <row r="1635" spans="1:16" x14ac:dyDescent="0.3">
      <c r="A1635" t="s">
        <v>6497</v>
      </c>
      <c r="B1635">
        <v>2025</v>
      </c>
      <c r="C1635" t="s">
        <v>24</v>
      </c>
      <c r="D1635" t="s">
        <v>5847</v>
      </c>
      <c r="E1635" t="s">
        <v>8115</v>
      </c>
      <c r="F1635" t="s">
        <v>83</v>
      </c>
      <c r="G1635">
        <v>16500</v>
      </c>
      <c r="H1635" t="s">
        <v>4180</v>
      </c>
      <c r="I1635">
        <v>32100000</v>
      </c>
      <c r="J1635" t="s">
        <v>7203</v>
      </c>
      <c r="K1635">
        <v>31000000</v>
      </c>
      <c r="L1635">
        <v>33300000</v>
      </c>
      <c r="M1635" t="s">
        <v>4175</v>
      </c>
      <c r="N1635" t="s">
        <v>4325</v>
      </c>
      <c r="O1635">
        <v>79.599999999999994</v>
      </c>
      <c r="P1635" t="s">
        <v>8116</v>
      </c>
    </row>
    <row r="1636" spans="1:16" x14ac:dyDescent="0.3">
      <c r="A1636" t="s">
        <v>6486</v>
      </c>
      <c r="B1636">
        <v>2024</v>
      </c>
      <c r="C1636" t="s">
        <v>85</v>
      </c>
      <c r="D1636" t="s">
        <v>5771</v>
      </c>
      <c r="E1636" t="s">
        <v>8090</v>
      </c>
      <c r="F1636" t="s">
        <v>43</v>
      </c>
      <c r="G1636">
        <v>31107</v>
      </c>
      <c r="H1636" t="s">
        <v>4180</v>
      </c>
      <c r="I1636">
        <v>11600000</v>
      </c>
      <c r="J1636" t="s">
        <v>7203</v>
      </c>
      <c r="K1636">
        <v>11100000</v>
      </c>
      <c r="L1636">
        <v>12000000</v>
      </c>
      <c r="M1636">
        <v>6</v>
      </c>
      <c r="N1636" t="s">
        <v>4200</v>
      </c>
      <c r="O1636">
        <v>80.599999999999994</v>
      </c>
      <c r="P1636" t="s">
        <v>8091</v>
      </c>
    </row>
    <row r="1637" spans="1:16" x14ac:dyDescent="0.3">
      <c r="A1637" t="s">
        <v>6545</v>
      </c>
      <c r="B1637">
        <v>2026</v>
      </c>
      <c r="C1637" t="s">
        <v>166</v>
      </c>
      <c r="D1637" t="s">
        <v>8208</v>
      </c>
      <c r="E1637" t="s">
        <v>5747</v>
      </c>
      <c r="F1637" t="s">
        <v>4172</v>
      </c>
      <c r="G1637">
        <v>189</v>
      </c>
      <c r="H1637" t="s">
        <v>4180</v>
      </c>
      <c r="I1637">
        <v>25600000</v>
      </c>
      <c r="J1637" t="s">
        <v>7203</v>
      </c>
      <c r="K1637">
        <v>24600000</v>
      </c>
      <c r="L1637">
        <v>26500000</v>
      </c>
      <c r="M1637">
        <v>2</v>
      </c>
      <c r="N1637" t="s">
        <v>5139</v>
      </c>
      <c r="O1637">
        <v>86.8</v>
      </c>
      <c r="P1637" t="s">
        <v>8209</v>
      </c>
    </row>
    <row r="1638" spans="1:16" x14ac:dyDescent="0.3">
      <c r="A1638" t="s">
        <v>6485</v>
      </c>
      <c r="B1638">
        <v>2024</v>
      </c>
      <c r="C1638" t="s">
        <v>137</v>
      </c>
      <c r="D1638" t="s">
        <v>4336</v>
      </c>
      <c r="E1638" t="s">
        <v>5687</v>
      </c>
      <c r="F1638" t="s">
        <v>43</v>
      </c>
      <c r="G1638">
        <v>45500</v>
      </c>
      <c r="H1638" t="s">
        <v>4180</v>
      </c>
      <c r="I1638">
        <v>18000000</v>
      </c>
      <c r="J1638" t="s">
        <v>7203</v>
      </c>
      <c r="K1638">
        <v>17300000</v>
      </c>
      <c r="L1638">
        <v>18600000</v>
      </c>
      <c r="M1638">
        <v>4</v>
      </c>
      <c r="N1638" t="s">
        <v>4863</v>
      </c>
      <c r="O1638">
        <v>82.6</v>
      </c>
      <c r="P1638" t="s">
        <v>8089</v>
      </c>
    </row>
    <row r="1639" spans="1:16" x14ac:dyDescent="0.3">
      <c r="A1639" t="s">
        <v>5316</v>
      </c>
      <c r="B1639">
        <v>2024</v>
      </c>
      <c r="C1639" t="s">
        <v>62</v>
      </c>
      <c r="D1639" t="s">
        <v>4232</v>
      </c>
      <c r="E1639" t="s">
        <v>8517</v>
      </c>
      <c r="F1639" t="s">
        <v>143</v>
      </c>
      <c r="G1639">
        <v>11000</v>
      </c>
      <c r="H1639" t="s">
        <v>4180</v>
      </c>
      <c r="I1639">
        <v>13300000</v>
      </c>
      <c r="J1639" t="s">
        <v>7203</v>
      </c>
      <c r="K1639">
        <v>12700000</v>
      </c>
      <c r="L1639">
        <v>13900000</v>
      </c>
      <c r="M1639">
        <v>7</v>
      </c>
      <c r="N1639" t="s">
        <v>4192</v>
      </c>
      <c r="O1639">
        <v>73.099999999999994</v>
      </c>
      <c r="P1639" t="s">
        <v>8518</v>
      </c>
    </row>
    <row r="1640" spans="1:16" x14ac:dyDescent="0.3">
      <c r="A1640" t="s">
        <v>6478</v>
      </c>
      <c r="B1640">
        <v>2024</v>
      </c>
      <c r="C1640" t="s">
        <v>201</v>
      </c>
      <c r="D1640" t="s">
        <v>4669</v>
      </c>
      <c r="E1640" t="s">
        <v>4670</v>
      </c>
      <c r="F1640" t="s">
        <v>43</v>
      </c>
      <c r="G1640">
        <v>39396</v>
      </c>
      <c r="H1640" t="s">
        <v>4180</v>
      </c>
      <c r="I1640">
        <v>12100000</v>
      </c>
      <c r="J1640" t="s">
        <v>7203</v>
      </c>
      <c r="K1640">
        <v>11600000</v>
      </c>
      <c r="L1640">
        <v>12500000</v>
      </c>
      <c r="M1640">
        <v>17</v>
      </c>
      <c r="N1640" t="s">
        <v>4187</v>
      </c>
      <c r="O1640">
        <v>86.5</v>
      </c>
      <c r="P1640" t="s">
        <v>8077</v>
      </c>
    </row>
    <row r="1641" spans="1:16" x14ac:dyDescent="0.3">
      <c r="A1641" t="s">
        <v>6482</v>
      </c>
      <c r="B1641">
        <v>2024</v>
      </c>
      <c r="C1641" t="s">
        <v>24</v>
      </c>
      <c r="D1641" t="s">
        <v>4658</v>
      </c>
      <c r="E1641" t="s">
        <v>5792</v>
      </c>
      <c r="F1641" t="s">
        <v>43</v>
      </c>
      <c r="G1641">
        <v>20000</v>
      </c>
      <c r="H1641" t="s">
        <v>4180</v>
      </c>
      <c r="I1641">
        <v>31400000</v>
      </c>
      <c r="J1641" t="s">
        <v>7203</v>
      </c>
      <c r="K1641">
        <v>30000000</v>
      </c>
      <c r="L1641">
        <v>32900000</v>
      </c>
      <c r="M1641">
        <v>6</v>
      </c>
      <c r="N1641" t="s">
        <v>4888</v>
      </c>
      <c r="O1641">
        <v>81.3</v>
      </c>
      <c r="P1641" t="s">
        <v>8083</v>
      </c>
    </row>
    <row r="1642" spans="1:16" x14ac:dyDescent="0.3">
      <c r="A1642" t="s">
        <v>6557</v>
      </c>
      <c r="B1642">
        <v>2024</v>
      </c>
      <c r="C1642" t="s">
        <v>92</v>
      </c>
      <c r="D1642" t="s">
        <v>5676</v>
      </c>
      <c r="E1642" t="s">
        <v>8232</v>
      </c>
      <c r="F1642" t="s">
        <v>43</v>
      </c>
      <c r="G1642">
        <v>34000</v>
      </c>
      <c r="H1642" t="s">
        <v>4180</v>
      </c>
      <c r="I1642">
        <v>9600000</v>
      </c>
      <c r="J1642" t="s">
        <v>7203</v>
      </c>
      <c r="K1642">
        <v>9300000</v>
      </c>
      <c r="L1642">
        <v>10000000</v>
      </c>
      <c r="M1642">
        <v>3</v>
      </c>
      <c r="N1642" t="s">
        <v>4248</v>
      </c>
      <c r="O1642">
        <v>81.400000000000006</v>
      </c>
      <c r="P1642" t="s">
        <v>8233</v>
      </c>
    </row>
    <row r="1643" spans="1:16" x14ac:dyDescent="0.3">
      <c r="A1643" t="s">
        <v>6514</v>
      </c>
      <c r="B1643">
        <v>2024</v>
      </c>
      <c r="C1643" t="s">
        <v>4091</v>
      </c>
      <c r="D1643" t="s">
        <v>4923</v>
      </c>
      <c r="E1643" t="s">
        <v>6201</v>
      </c>
      <c r="F1643" t="s">
        <v>161</v>
      </c>
      <c r="G1643">
        <v>30000</v>
      </c>
      <c r="H1643" t="s">
        <v>4180</v>
      </c>
      <c r="I1643">
        <v>18700000</v>
      </c>
      <c r="J1643" t="s">
        <v>7203</v>
      </c>
      <c r="K1643">
        <v>18000000</v>
      </c>
      <c r="L1643">
        <v>19300000</v>
      </c>
      <c r="M1643">
        <v>17</v>
      </c>
      <c r="N1643" t="s">
        <v>4290</v>
      </c>
      <c r="O1643">
        <v>82.8</v>
      </c>
      <c r="P1643" t="s">
        <v>8152</v>
      </c>
    </row>
    <row r="1644" spans="1:16" x14ac:dyDescent="0.3">
      <c r="A1644" t="s">
        <v>6547</v>
      </c>
      <c r="B1644">
        <v>2024</v>
      </c>
      <c r="C1644" t="s">
        <v>36</v>
      </c>
      <c r="D1644" t="s">
        <v>6178</v>
      </c>
      <c r="E1644" t="s">
        <v>5779</v>
      </c>
      <c r="F1644" t="s">
        <v>143</v>
      </c>
      <c r="G1644">
        <v>67000</v>
      </c>
      <c r="H1644" t="s">
        <v>4180</v>
      </c>
      <c r="I1644">
        <v>10500000</v>
      </c>
      <c r="J1644" t="s">
        <v>7203</v>
      </c>
      <c r="K1644">
        <v>10100000</v>
      </c>
      <c r="L1644">
        <v>10900000</v>
      </c>
      <c r="M1644">
        <v>7</v>
      </c>
      <c r="N1644" t="s">
        <v>4192</v>
      </c>
      <c r="O1644">
        <v>75.099999999999994</v>
      </c>
      <c r="P1644" t="s">
        <v>8212</v>
      </c>
    </row>
    <row r="1645" spans="1:16" x14ac:dyDescent="0.3">
      <c r="A1645" t="s">
        <v>6531</v>
      </c>
      <c r="B1645">
        <v>2024</v>
      </c>
      <c r="C1645" t="s">
        <v>3991</v>
      </c>
      <c r="D1645" t="s">
        <v>4630</v>
      </c>
      <c r="E1645" t="s">
        <v>5027</v>
      </c>
      <c r="F1645" t="s">
        <v>143</v>
      </c>
      <c r="G1645">
        <v>26203</v>
      </c>
      <c r="H1645" t="s">
        <v>4180</v>
      </c>
      <c r="I1645">
        <v>12400000</v>
      </c>
      <c r="J1645" t="s">
        <v>7203</v>
      </c>
      <c r="K1645">
        <v>12000000</v>
      </c>
      <c r="L1645">
        <v>12900000</v>
      </c>
      <c r="M1645">
        <v>9</v>
      </c>
      <c r="N1645" t="s">
        <v>4402</v>
      </c>
      <c r="O1645">
        <v>89.3</v>
      </c>
      <c r="P1645" t="s">
        <v>8186</v>
      </c>
    </row>
    <row r="1646" spans="1:16" x14ac:dyDescent="0.3">
      <c r="A1646" t="s">
        <v>6521</v>
      </c>
      <c r="B1646">
        <v>2024</v>
      </c>
      <c r="C1646" t="s">
        <v>4184</v>
      </c>
      <c r="D1646" t="s">
        <v>5116</v>
      </c>
      <c r="E1646" t="s">
        <v>8167</v>
      </c>
      <c r="F1646" t="s">
        <v>43</v>
      </c>
      <c r="G1646">
        <v>37034</v>
      </c>
      <c r="H1646" t="s">
        <v>4180</v>
      </c>
      <c r="I1646">
        <v>16400000</v>
      </c>
      <c r="J1646" t="s">
        <v>7203</v>
      </c>
      <c r="K1646">
        <v>15800000</v>
      </c>
      <c r="L1646">
        <v>17000000</v>
      </c>
      <c r="M1646">
        <v>8</v>
      </c>
      <c r="N1646" t="s">
        <v>4508</v>
      </c>
      <c r="O1646">
        <v>92.7</v>
      </c>
      <c r="P1646" t="s">
        <v>8168</v>
      </c>
    </row>
    <row r="1647" spans="1:16" x14ac:dyDescent="0.3">
      <c r="A1647" t="s">
        <v>6555</v>
      </c>
      <c r="B1647">
        <v>2024</v>
      </c>
      <c r="C1647" t="s">
        <v>131</v>
      </c>
      <c r="D1647" t="s">
        <v>8227</v>
      </c>
      <c r="E1647" t="s">
        <v>8228</v>
      </c>
      <c r="F1647" t="s">
        <v>43</v>
      </c>
      <c r="G1647">
        <v>36012</v>
      </c>
      <c r="H1647" t="s">
        <v>4180</v>
      </c>
      <c r="I1647">
        <v>31200000</v>
      </c>
      <c r="J1647" t="s">
        <v>7203</v>
      </c>
      <c r="K1647">
        <v>30000000</v>
      </c>
      <c r="L1647">
        <v>32400000</v>
      </c>
      <c r="M1647" t="s">
        <v>4175</v>
      </c>
      <c r="N1647" t="s">
        <v>4272</v>
      </c>
      <c r="O1647">
        <v>78</v>
      </c>
      <c r="P1647" t="s">
        <v>8229</v>
      </c>
    </row>
    <row r="1648" spans="1:16" x14ac:dyDescent="0.3">
      <c r="A1648" t="s">
        <v>362</v>
      </c>
      <c r="B1648">
        <v>2025</v>
      </c>
      <c r="C1648" t="s">
        <v>62</v>
      </c>
      <c r="D1648">
        <v>3008</v>
      </c>
      <c r="E1648" t="s">
        <v>4346</v>
      </c>
      <c r="F1648" t="s">
        <v>43</v>
      </c>
      <c r="G1648">
        <v>10000</v>
      </c>
      <c r="H1648" t="s">
        <v>4180</v>
      </c>
      <c r="I1648">
        <v>22500000</v>
      </c>
      <c r="J1648" t="s">
        <v>7203</v>
      </c>
      <c r="K1648">
        <v>21800000</v>
      </c>
      <c r="L1648">
        <v>23300000</v>
      </c>
      <c r="M1648">
        <v>4</v>
      </c>
      <c r="N1648" t="s">
        <v>4280</v>
      </c>
      <c r="O1648">
        <v>81.599999999999994</v>
      </c>
      <c r="P1648" t="s">
        <v>8529</v>
      </c>
    </row>
    <row r="1649" spans="1:16" x14ac:dyDescent="0.3">
      <c r="A1649" t="s">
        <v>6523</v>
      </c>
      <c r="B1649">
        <v>2025</v>
      </c>
      <c r="C1649" t="s">
        <v>62</v>
      </c>
      <c r="D1649" t="s">
        <v>4198</v>
      </c>
      <c r="E1649" t="s">
        <v>4285</v>
      </c>
      <c r="F1649" t="s">
        <v>4172</v>
      </c>
      <c r="G1649">
        <v>5000</v>
      </c>
      <c r="H1649" t="s">
        <v>4180</v>
      </c>
      <c r="I1649">
        <v>15600000</v>
      </c>
      <c r="J1649" t="s">
        <v>7203</v>
      </c>
      <c r="K1649">
        <v>15000000</v>
      </c>
      <c r="L1649">
        <v>16200000</v>
      </c>
      <c r="M1649">
        <v>10</v>
      </c>
      <c r="N1649" t="s">
        <v>4290</v>
      </c>
      <c r="O1649">
        <v>81.3</v>
      </c>
      <c r="P1649" t="s">
        <v>8172</v>
      </c>
    </row>
    <row r="1650" spans="1:16" x14ac:dyDescent="0.3">
      <c r="A1650" t="s">
        <v>6538</v>
      </c>
      <c r="B1650">
        <v>2025</v>
      </c>
      <c r="C1650" t="s">
        <v>188</v>
      </c>
      <c r="D1650" t="s">
        <v>5024</v>
      </c>
      <c r="E1650" t="s">
        <v>8197</v>
      </c>
      <c r="F1650" t="s">
        <v>4172</v>
      </c>
      <c r="G1650">
        <v>4548</v>
      </c>
      <c r="H1650" t="s">
        <v>4173</v>
      </c>
      <c r="I1650">
        <v>12500000</v>
      </c>
      <c r="J1650" t="s">
        <v>7203</v>
      </c>
      <c r="K1650">
        <v>12100000</v>
      </c>
      <c r="L1650">
        <v>12900000</v>
      </c>
      <c r="M1650">
        <v>13</v>
      </c>
      <c r="N1650" t="s">
        <v>4425</v>
      </c>
      <c r="O1650">
        <v>91.3</v>
      </c>
      <c r="P1650" t="s">
        <v>8198</v>
      </c>
    </row>
    <row r="1651" spans="1:16" x14ac:dyDescent="0.3">
      <c r="A1651" t="s">
        <v>6500</v>
      </c>
      <c r="B1651">
        <v>2025</v>
      </c>
      <c r="C1651" t="s">
        <v>199</v>
      </c>
      <c r="D1651" t="s">
        <v>4988</v>
      </c>
      <c r="E1651" t="s">
        <v>8121</v>
      </c>
      <c r="F1651" t="s">
        <v>4172</v>
      </c>
      <c r="G1651">
        <v>32000</v>
      </c>
      <c r="H1651" t="s">
        <v>4180</v>
      </c>
      <c r="I1651">
        <v>17900000</v>
      </c>
      <c r="J1651" t="s">
        <v>7203</v>
      </c>
      <c r="K1651">
        <v>16900000</v>
      </c>
      <c r="L1651">
        <v>18900000</v>
      </c>
      <c r="M1651">
        <v>2</v>
      </c>
      <c r="N1651" t="s">
        <v>4290</v>
      </c>
      <c r="O1651">
        <v>81.400000000000006</v>
      </c>
      <c r="P1651" t="s">
        <v>8122</v>
      </c>
    </row>
    <row r="1652" spans="1:16" x14ac:dyDescent="0.3">
      <c r="A1652" t="s">
        <v>6508</v>
      </c>
      <c r="B1652">
        <v>2025</v>
      </c>
      <c r="C1652" t="s">
        <v>131</v>
      </c>
      <c r="D1652" t="s">
        <v>4239</v>
      </c>
      <c r="E1652" t="s">
        <v>4240</v>
      </c>
      <c r="F1652" t="s">
        <v>8136</v>
      </c>
      <c r="G1652">
        <v>12000</v>
      </c>
      <c r="H1652" t="s">
        <v>4180</v>
      </c>
      <c r="I1652">
        <v>21000000</v>
      </c>
      <c r="J1652" t="s">
        <v>7203</v>
      </c>
      <c r="K1652">
        <v>20200000</v>
      </c>
      <c r="L1652">
        <v>21700000</v>
      </c>
      <c r="M1652">
        <v>12</v>
      </c>
      <c r="N1652" t="s">
        <v>4187</v>
      </c>
      <c r="O1652">
        <v>91.3</v>
      </c>
      <c r="P1652" t="s">
        <v>8137</v>
      </c>
    </row>
    <row r="1653" spans="1:16" x14ac:dyDescent="0.3">
      <c r="A1653" t="s">
        <v>8530</v>
      </c>
      <c r="B1653">
        <v>2025</v>
      </c>
      <c r="C1653" t="s">
        <v>62</v>
      </c>
      <c r="D1653" t="s">
        <v>4198</v>
      </c>
      <c r="E1653" t="s">
        <v>8531</v>
      </c>
      <c r="F1653" t="s">
        <v>4172</v>
      </c>
      <c r="G1653">
        <v>15000</v>
      </c>
      <c r="H1653" t="s">
        <v>4180</v>
      </c>
      <c r="I1653">
        <v>17200000</v>
      </c>
      <c r="J1653" t="s">
        <v>7203</v>
      </c>
      <c r="K1653">
        <v>16500000</v>
      </c>
      <c r="L1653">
        <v>17900000</v>
      </c>
      <c r="M1653">
        <v>6</v>
      </c>
      <c r="N1653" t="s">
        <v>4388</v>
      </c>
      <c r="O1653">
        <v>72.900000000000006</v>
      </c>
      <c r="P1653" t="s">
        <v>8532</v>
      </c>
    </row>
    <row r="1654" spans="1:16" x14ac:dyDescent="0.3">
      <c r="A1654" t="s">
        <v>6554</v>
      </c>
      <c r="B1654">
        <v>2025</v>
      </c>
      <c r="C1654" t="s">
        <v>41</v>
      </c>
      <c r="D1654" t="s">
        <v>8223</v>
      </c>
      <c r="E1654" t="s">
        <v>8224</v>
      </c>
      <c r="F1654" t="s">
        <v>4172</v>
      </c>
      <c r="G1654">
        <v>12507</v>
      </c>
      <c r="H1654" t="s">
        <v>4173</v>
      </c>
      <c r="I1654">
        <v>17500000</v>
      </c>
      <c r="J1654" t="s">
        <v>7203</v>
      </c>
      <c r="K1654">
        <v>16900000</v>
      </c>
      <c r="L1654">
        <v>18100000</v>
      </c>
      <c r="M1654" t="s">
        <v>4175</v>
      </c>
      <c r="N1654" t="s">
        <v>4649</v>
      </c>
      <c r="O1654">
        <v>77.400000000000006</v>
      </c>
      <c r="P1654" t="s">
        <v>8225</v>
      </c>
    </row>
    <row r="1655" spans="1:16" x14ac:dyDescent="0.3">
      <c r="A1655" t="s">
        <v>8513</v>
      </c>
      <c r="B1655">
        <v>2025</v>
      </c>
      <c r="C1655" t="s">
        <v>230</v>
      </c>
      <c r="D1655" t="s">
        <v>8514</v>
      </c>
      <c r="E1655" t="s">
        <v>8515</v>
      </c>
      <c r="F1655" t="s">
        <v>4172</v>
      </c>
      <c r="G1655">
        <v>40000</v>
      </c>
      <c r="H1655" t="s">
        <v>4180</v>
      </c>
      <c r="I1655">
        <v>14800000</v>
      </c>
      <c r="J1655" t="s">
        <v>7203</v>
      </c>
      <c r="K1655">
        <v>14200000</v>
      </c>
      <c r="L1655">
        <v>15300000</v>
      </c>
      <c r="M1655">
        <v>5</v>
      </c>
      <c r="N1655" t="s">
        <v>4219</v>
      </c>
      <c r="O1655">
        <v>77.8</v>
      </c>
      <c r="P1655" t="s">
        <v>8516</v>
      </c>
    </row>
    <row r="1656" spans="1:16" x14ac:dyDescent="0.3">
      <c r="A1656" t="s">
        <v>4107</v>
      </c>
      <c r="B1656">
        <v>2025</v>
      </c>
      <c r="C1656" t="s">
        <v>4184</v>
      </c>
      <c r="D1656" t="s">
        <v>5939</v>
      </c>
      <c r="E1656" t="s">
        <v>7202</v>
      </c>
      <c r="F1656" t="s">
        <v>4172</v>
      </c>
      <c r="G1656">
        <v>10000</v>
      </c>
      <c r="H1656" t="s">
        <v>4180</v>
      </c>
      <c r="I1656">
        <v>17800000</v>
      </c>
      <c r="J1656" t="s">
        <v>7203</v>
      </c>
      <c r="K1656">
        <v>17200000</v>
      </c>
      <c r="L1656">
        <v>18400000</v>
      </c>
      <c r="M1656">
        <v>2</v>
      </c>
      <c r="N1656" t="s">
        <v>4219</v>
      </c>
      <c r="O1656">
        <v>82.8</v>
      </c>
      <c r="P1656" t="s">
        <v>7204</v>
      </c>
    </row>
    <row r="1657" spans="1:16" x14ac:dyDescent="0.3">
      <c r="A1657" t="s">
        <v>5320</v>
      </c>
      <c r="B1657">
        <v>2025</v>
      </c>
      <c r="C1657" t="s">
        <v>230</v>
      </c>
      <c r="D1657" t="s">
        <v>7796</v>
      </c>
      <c r="E1657" t="s">
        <v>8533</v>
      </c>
      <c r="F1657" t="s">
        <v>4172</v>
      </c>
      <c r="G1657">
        <v>4000</v>
      </c>
      <c r="H1657" t="s">
        <v>4180</v>
      </c>
      <c r="I1657">
        <v>12400000</v>
      </c>
      <c r="J1657" t="s">
        <v>7203</v>
      </c>
      <c r="K1657">
        <v>12000000</v>
      </c>
      <c r="L1657">
        <v>12900000</v>
      </c>
      <c r="M1657">
        <v>6</v>
      </c>
      <c r="N1657" t="s">
        <v>4272</v>
      </c>
      <c r="O1657">
        <v>89.9</v>
      </c>
      <c r="P1657" t="s">
        <v>8534</v>
      </c>
    </row>
    <row r="1658" spans="1:16" x14ac:dyDescent="0.3">
      <c r="A1658" t="s">
        <v>8519</v>
      </c>
      <c r="B1658">
        <v>2025</v>
      </c>
      <c r="C1658" t="s">
        <v>62</v>
      </c>
      <c r="D1658" t="s">
        <v>4390</v>
      </c>
      <c r="E1658" t="s">
        <v>4682</v>
      </c>
      <c r="F1658" t="s">
        <v>4172</v>
      </c>
      <c r="G1658">
        <v>9000</v>
      </c>
      <c r="H1658" t="s">
        <v>4180</v>
      </c>
      <c r="I1658">
        <v>23600000</v>
      </c>
      <c r="J1658" t="s">
        <v>7203</v>
      </c>
      <c r="K1658">
        <v>22800000</v>
      </c>
      <c r="L1658">
        <v>24500000</v>
      </c>
      <c r="M1658">
        <v>6</v>
      </c>
      <c r="N1658" t="s">
        <v>4627</v>
      </c>
      <c r="O1658">
        <v>85.3</v>
      </c>
      <c r="P1658" t="s">
        <v>8520</v>
      </c>
    </row>
    <row r="1659" spans="1:16" x14ac:dyDescent="0.3">
      <c r="A1659" t="s">
        <v>6560</v>
      </c>
      <c r="B1659">
        <v>2025</v>
      </c>
      <c r="C1659" t="s">
        <v>24</v>
      </c>
      <c r="D1659" t="s">
        <v>4854</v>
      </c>
      <c r="E1659" t="s">
        <v>4308</v>
      </c>
      <c r="F1659" t="s">
        <v>4172</v>
      </c>
      <c r="G1659">
        <v>22106</v>
      </c>
      <c r="H1659" t="s">
        <v>4180</v>
      </c>
      <c r="I1659">
        <v>16000000</v>
      </c>
      <c r="J1659" t="s">
        <v>7203</v>
      </c>
      <c r="K1659">
        <v>15400000</v>
      </c>
      <c r="L1659">
        <v>16600000</v>
      </c>
      <c r="M1659">
        <v>5</v>
      </c>
      <c r="N1659" t="s">
        <v>4417</v>
      </c>
      <c r="O1659">
        <v>83.5</v>
      </c>
      <c r="P1659" t="s">
        <v>8127</v>
      </c>
    </row>
    <row r="1660" spans="1:16" x14ac:dyDescent="0.3">
      <c r="A1660" t="s">
        <v>6511</v>
      </c>
      <c r="B1660">
        <v>2025</v>
      </c>
      <c r="C1660" t="s">
        <v>36</v>
      </c>
      <c r="D1660" t="s">
        <v>4775</v>
      </c>
      <c r="E1660" t="s">
        <v>8143</v>
      </c>
      <c r="F1660" t="s">
        <v>4172</v>
      </c>
      <c r="G1660">
        <v>15946</v>
      </c>
      <c r="H1660" t="s">
        <v>4180</v>
      </c>
      <c r="I1660">
        <v>14800000</v>
      </c>
      <c r="J1660" t="s">
        <v>7203</v>
      </c>
      <c r="K1660">
        <v>14300000</v>
      </c>
      <c r="L1660">
        <v>15300000</v>
      </c>
      <c r="M1660" t="s">
        <v>4175</v>
      </c>
      <c r="N1660" t="s">
        <v>4402</v>
      </c>
      <c r="O1660">
        <v>94.5</v>
      </c>
      <c r="P1660" t="s">
        <v>8144</v>
      </c>
    </row>
    <row r="1661" spans="1:16" x14ac:dyDescent="0.3">
      <c r="A1661" t="s">
        <v>6548</v>
      </c>
      <c r="B1661">
        <v>2025</v>
      </c>
      <c r="C1661" t="s">
        <v>137</v>
      </c>
      <c r="D1661" t="s">
        <v>4202</v>
      </c>
      <c r="E1661" t="s">
        <v>4598</v>
      </c>
      <c r="F1661" t="s">
        <v>4172</v>
      </c>
      <c r="G1661">
        <v>9800</v>
      </c>
      <c r="H1661" t="s">
        <v>4180</v>
      </c>
      <c r="I1661">
        <v>24200000</v>
      </c>
      <c r="J1661" t="s">
        <v>7203</v>
      </c>
      <c r="K1661">
        <v>23200000</v>
      </c>
      <c r="L1661">
        <v>25100000</v>
      </c>
      <c r="M1661">
        <v>22</v>
      </c>
      <c r="N1661" t="s">
        <v>4192</v>
      </c>
      <c r="O1661">
        <v>92.4</v>
      </c>
      <c r="P1661" t="s">
        <v>8213</v>
      </c>
    </row>
    <row r="1662" spans="1:16" x14ac:dyDescent="0.3">
      <c r="A1662" t="s">
        <v>6495</v>
      </c>
      <c r="B1662">
        <v>2025</v>
      </c>
      <c r="C1662" t="s">
        <v>191</v>
      </c>
      <c r="D1662" t="s">
        <v>5769</v>
      </c>
      <c r="E1662" t="s">
        <v>8110</v>
      </c>
      <c r="F1662" t="s">
        <v>4172</v>
      </c>
      <c r="G1662">
        <v>13500</v>
      </c>
      <c r="H1662" t="s">
        <v>4180</v>
      </c>
      <c r="I1662">
        <v>27400000</v>
      </c>
      <c r="J1662" t="s">
        <v>7203</v>
      </c>
      <c r="K1662">
        <v>26500000</v>
      </c>
      <c r="L1662">
        <v>28400000</v>
      </c>
      <c r="M1662">
        <v>2</v>
      </c>
      <c r="N1662" t="s">
        <v>4272</v>
      </c>
      <c r="O1662">
        <v>87</v>
      </c>
      <c r="P1662" t="s">
        <v>8111</v>
      </c>
    </row>
    <row r="1663" spans="1:16" x14ac:dyDescent="0.3">
      <c r="A1663" t="s">
        <v>5266</v>
      </c>
      <c r="B1663">
        <v>2025</v>
      </c>
      <c r="C1663" t="s">
        <v>50</v>
      </c>
      <c r="D1663">
        <v>500</v>
      </c>
      <c r="E1663" t="s">
        <v>7931</v>
      </c>
      <c r="F1663" t="s">
        <v>4172</v>
      </c>
      <c r="G1663">
        <v>6500</v>
      </c>
      <c r="H1663" t="s">
        <v>4180</v>
      </c>
      <c r="I1663">
        <v>11600000</v>
      </c>
      <c r="J1663" t="s">
        <v>7203</v>
      </c>
      <c r="K1663">
        <v>11200000</v>
      </c>
      <c r="L1663">
        <v>12000000</v>
      </c>
      <c r="M1663">
        <v>2</v>
      </c>
      <c r="N1663" t="s">
        <v>4176</v>
      </c>
      <c r="O1663">
        <v>89.3</v>
      </c>
      <c r="P1663" t="s">
        <v>8082</v>
      </c>
    </row>
    <row r="1664" spans="1:16" x14ac:dyDescent="0.3">
      <c r="A1664" t="s">
        <v>6480</v>
      </c>
      <c r="B1664">
        <v>2025</v>
      </c>
      <c r="C1664" t="s">
        <v>194</v>
      </c>
      <c r="D1664">
        <v>700</v>
      </c>
      <c r="E1664" t="s">
        <v>8079</v>
      </c>
      <c r="F1664" t="s">
        <v>4172</v>
      </c>
      <c r="G1664">
        <v>3500</v>
      </c>
      <c r="H1664" t="s">
        <v>4180</v>
      </c>
      <c r="I1664">
        <v>14300000</v>
      </c>
      <c r="J1664" t="s">
        <v>7203</v>
      </c>
      <c r="K1664">
        <v>13800000</v>
      </c>
      <c r="L1664">
        <v>14800000</v>
      </c>
      <c r="M1664">
        <v>5</v>
      </c>
      <c r="N1664" t="s">
        <v>4187</v>
      </c>
      <c r="O1664">
        <v>85.9</v>
      </c>
      <c r="P1664" t="s">
        <v>8080</v>
      </c>
    </row>
    <row r="1665" spans="1:16" x14ac:dyDescent="0.3">
      <c r="A1665" t="s">
        <v>6487</v>
      </c>
      <c r="B1665">
        <v>2025</v>
      </c>
      <c r="C1665" t="s">
        <v>163</v>
      </c>
      <c r="D1665">
        <v>7</v>
      </c>
      <c r="E1665" t="s">
        <v>4277</v>
      </c>
      <c r="F1665" t="s">
        <v>4172</v>
      </c>
      <c r="G1665">
        <v>12000</v>
      </c>
      <c r="H1665" t="s">
        <v>4180</v>
      </c>
      <c r="I1665">
        <v>17400000</v>
      </c>
      <c r="J1665" t="s">
        <v>7203</v>
      </c>
      <c r="K1665">
        <v>16800000</v>
      </c>
      <c r="L1665">
        <v>18100000</v>
      </c>
      <c r="M1665">
        <v>11</v>
      </c>
      <c r="N1665" t="s">
        <v>4333</v>
      </c>
      <c r="O1665">
        <v>88.5</v>
      </c>
      <c r="P1665" t="s">
        <v>8093</v>
      </c>
    </row>
    <row r="1666" spans="1:16" x14ac:dyDescent="0.3">
      <c r="A1666" t="s">
        <v>6487</v>
      </c>
      <c r="B1666">
        <v>2025</v>
      </c>
      <c r="C1666" t="s">
        <v>163</v>
      </c>
      <c r="D1666">
        <v>7</v>
      </c>
      <c r="E1666" t="s">
        <v>6194</v>
      </c>
      <c r="F1666" t="s">
        <v>4172</v>
      </c>
      <c r="G1666">
        <v>12000</v>
      </c>
      <c r="H1666" t="s">
        <v>4180</v>
      </c>
      <c r="I1666">
        <v>21600000</v>
      </c>
      <c r="J1666" t="s">
        <v>7203</v>
      </c>
      <c r="K1666">
        <v>20900000</v>
      </c>
      <c r="L1666">
        <v>22400000</v>
      </c>
      <c r="M1666">
        <v>3</v>
      </c>
      <c r="N1666" t="s">
        <v>4965</v>
      </c>
      <c r="O1666">
        <v>90</v>
      </c>
      <c r="P1666" t="s">
        <v>8094</v>
      </c>
    </row>
    <row r="1667" spans="1:16" x14ac:dyDescent="0.3">
      <c r="A1667" t="s">
        <v>6499</v>
      </c>
      <c r="B1667">
        <v>2025</v>
      </c>
      <c r="C1667" t="s">
        <v>24</v>
      </c>
      <c r="D1667" t="s">
        <v>4369</v>
      </c>
      <c r="E1667" t="s">
        <v>5659</v>
      </c>
      <c r="F1667" t="s">
        <v>4172</v>
      </c>
      <c r="G1667">
        <v>10200</v>
      </c>
      <c r="H1667" t="s">
        <v>4173</v>
      </c>
      <c r="I1667">
        <v>57000000</v>
      </c>
      <c r="J1667" t="s">
        <v>7203</v>
      </c>
      <c r="K1667">
        <v>55000000</v>
      </c>
      <c r="L1667">
        <v>59000000</v>
      </c>
      <c r="M1667">
        <v>8</v>
      </c>
      <c r="N1667" t="s">
        <v>8119</v>
      </c>
      <c r="O1667">
        <v>82.4</v>
      </c>
      <c r="P1667" t="s">
        <v>8120</v>
      </c>
    </row>
    <row r="1668" spans="1:16" x14ac:dyDescent="0.3">
      <c r="A1668" t="s">
        <v>6527</v>
      </c>
      <c r="B1668">
        <v>2026</v>
      </c>
      <c r="C1668" t="s">
        <v>6260</v>
      </c>
      <c r="D1668" t="s">
        <v>8180</v>
      </c>
      <c r="E1668" t="s">
        <v>8181</v>
      </c>
      <c r="F1668" t="s">
        <v>4172</v>
      </c>
      <c r="G1668">
        <v>7800</v>
      </c>
      <c r="H1668" t="s">
        <v>4180</v>
      </c>
      <c r="I1668">
        <v>15400000</v>
      </c>
      <c r="J1668" t="s">
        <v>7203</v>
      </c>
      <c r="K1668">
        <v>14900000</v>
      </c>
      <c r="L1668">
        <v>16000000</v>
      </c>
      <c r="M1668" t="s">
        <v>4175</v>
      </c>
      <c r="N1668" t="s">
        <v>4583</v>
      </c>
      <c r="O1668">
        <v>93.4</v>
      </c>
      <c r="P1668" t="s">
        <v>8182</v>
      </c>
    </row>
    <row r="1669" spans="1:16" x14ac:dyDescent="0.3">
      <c r="A1669" t="s">
        <v>6513</v>
      </c>
      <c r="B1669">
        <v>2026</v>
      </c>
      <c r="C1669" t="s">
        <v>24</v>
      </c>
      <c r="D1669" t="s">
        <v>5847</v>
      </c>
      <c r="E1669" t="s">
        <v>8115</v>
      </c>
      <c r="F1669" t="s">
        <v>4172</v>
      </c>
      <c r="G1669">
        <v>10434</v>
      </c>
      <c r="H1669" t="s">
        <v>4173</v>
      </c>
      <c r="I1669">
        <v>34100000</v>
      </c>
      <c r="J1669" t="s">
        <v>7203</v>
      </c>
      <c r="K1669">
        <v>32800000</v>
      </c>
      <c r="L1669">
        <v>35300000</v>
      </c>
      <c r="M1669">
        <v>3</v>
      </c>
      <c r="N1669" t="s">
        <v>5718</v>
      </c>
      <c r="O1669">
        <v>89.8</v>
      </c>
      <c r="P1669" t="s">
        <v>8146</v>
      </c>
    </row>
    <row r="1670" spans="1:16" x14ac:dyDescent="0.3">
      <c r="A1670" t="s">
        <v>7209</v>
      </c>
      <c r="B1670">
        <v>2026</v>
      </c>
      <c r="C1670" t="s">
        <v>4184</v>
      </c>
      <c r="D1670" t="s">
        <v>4288</v>
      </c>
      <c r="E1670" t="s">
        <v>7210</v>
      </c>
      <c r="F1670" t="s">
        <v>4172</v>
      </c>
      <c r="G1670">
        <v>2400</v>
      </c>
      <c r="H1670" t="s">
        <v>4173</v>
      </c>
      <c r="I1670">
        <v>17300000</v>
      </c>
      <c r="J1670" t="s">
        <v>7203</v>
      </c>
      <c r="K1670">
        <v>16700000</v>
      </c>
      <c r="L1670">
        <v>18000000</v>
      </c>
      <c r="M1670">
        <v>3</v>
      </c>
      <c r="N1670" t="s">
        <v>5774</v>
      </c>
      <c r="O1670">
        <v>86.5</v>
      </c>
      <c r="P1670" t="s">
        <v>7211</v>
      </c>
    </row>
    <row r="1671" spans="1:16" x14ac:dyDescent="0.3">
      <c r="A1671" t="s">
        <v>8524</v>
      </c>
      <c r="B1671">
        <v>2026</v>
      </c>
      <c r="C1671" t="s">
        <v>230</v>
      </c>
      <c r="D1671" t="s">
        <v>4555</v>
      </c>
      <c r="E1671" t="s">
        <v>8525</v>
      </c>
      <c r="F1671" t="s">
        <v>4172</v>
      </c>
      <c r="G1671">
        <v>3000</v>
      </c>
      <c r="H1671" t="s">
        <v>4180</v>
      </c>
      <c r="I1671">
        <v>20500000</v>
      </c>
      <c r="J1671" t="s">
        <v>7203</v>
      </c>
      <c r="K1671">
        <v>19800000</v>
      </c>
      <c r="L1671">
        <v>21200000</v>
      </c>
      <c r="M1671" t="s">
        <v>4175</v>
      </c>
      <c r="N1671" t="s">
        <v>4290</v>
      </c>
      <c r="O1671">
        <v>95</v>
      </c>
      <c r="P1671" t="s">
        <v>8526</v>
      </c>
    </row>
    <row r="1672" spans="1:16" x14ac:dyDescent="0.3">
      <c r="A1672" t="s">
        <v>8527</v>
      </c>
      <c r="B1672">
        <v>2026</v>
      </c>
      <c r="C1672" t="s">
        <v>62</v>
      </c>
      <c r="D1672" t="s">
        <v>4390</v>
      </c>
      <c r="E1672" t="s">
        <v>4682</v>
      </c>
      <c r="F1672" t="s">
        <v>4172</v>
      </c>
      <c r="G1672">
        <v>12000</v>
      </c>
      <c r="H1672" t="s">
        <v>4180</v>
      </c>
      <c r="I1672">
        <v>24000000</v>
      </c>
      <c r="J1672" t="s">
        <v>7203</v>
      </c>
      <c r="K1672">
        <v>23200000</v>
      </c>
      <c r="L1672">
        <v>24800000</v>
      </c>
      <c r="M1672">
        <v>2</v>
      </c>
      <c r="N1672" t="s">
        <v>4439</v>
      </c>
      <c r="O1672">
        <v>95</v>
      </c>
      <c r="P1672" t="s">
        <v>8528</v>
      </c>
    </row>
    <row r="1673" spans="1:16" x14ac:dyDescent="0.3">
      <c r="A1673" t="s">
        <v>6559</v>
      </c>
      <c r="B1673">
        <v>2026</v>
      </c>
      <c r="C1673" t="s">
        <v>36</v>
      </c>
      <c r="D1673" t="s">
        <v>6178</v>
      </c>
      <c r="E1673" t="s">
        <v>5779</v>
      </c>
      <c r="F1673" t="s">
        <v>4172</v>
      </c>
      <c r="G1673">
        <v>22255</v>
      </c>
      <c r="H1673" t="s">
        <v>4180</v>
      </c>
      <c r="I1673">
        <v>11300000</v>
      </c>
      <c r="J1673" t="s">
        <v>7203</v>
      </c>
      <c r="K1673">
        <v>10900000</v>
      </c>
      <c r="L1673">
        <v>11700000</v>
      </c>
      <c r="M1673" t="s">
        <v>4175</v>
      </c>
      <c r="N1673" t="s">
        <v>4176</v>
      </c>
      <c r="O1673">
        <v>94.2</v>
      </c>
      <c r="P1673" t="s">
        <v>8216</v>
      </c>
    </row>
    <row r="1674" spans="1:16" x14ac:dyDescent="0.3">
      <c r="A1674" t="s">
        <v>8147</v>
      </c>
      <c r="B1674">
        <v>2026</v>
      </c>
      <c r="C1674" t="s">
        <v>24</v>
      </c>
      <c r="D1674" t="s">
        <v>8148</v>
      </c>
      <c r="E1674" t="s">
        <v>8149</v>
      </c>
      <c r="F1674" t="s">
        <v>4172</v>
      </c>
      <c r="G1674">
        <v>1250</v>
      </c>
      <c r="H1674" t="s">
        <v>4180</v>
      </c>
      <c r="I1674">
        <v>65000000</v>
      </c>
      <c r="J1674" t="s">
        <v>7203</v>
      </c>
      <c r="K1674">
        <v>62000000</v>
      </c>
      <c r="L1674">
        <v>67000000</v>
      </c>
      <c r="M1674">
        <v>3</v>
      </c>
      <c r="N1674" t="s">
        <v>8150</v>
      </c>
      <c r="O1674">
        <v>92.3</v>
      </c>
      <c r="P1674" t="s">
        <v>8151</v>
      </c>
    </row>
    <row r="1675" spans="1:16" x14ac:dyDescent="0.3">
      <c r="A1675" t="s">
        <v>6529</v>
      </c>
      <c r="B1675">
        <v>2026</v>
      </c>
      <c r="C1675" t="s">
        <v>5188</v>
      </c>
      <c r="D1675" t="s">
        <v>5738</v>
      </c>
      <c r="E1675" t="s">
        <v>6205</v>
      </c>
      <c r="F1675" t="s">
        <v>4172</v>
      </c>
      <c r="G1675">
        <v>10100</v>
      </c>
      <c r="H1675" t="s">
        <v>4180</v>
      </c>
      <c r="I1675">
        <v>8600000</v>
      </c>
      <c r="J1675" t="s">
        <v>7203</v>
      </c>
      <c r="K1675">
        <v>8300000</v>
      </c>
      <c r="L1675">
        <v>9000000</v>
      </c>
      <c r="M1675" t="s">
        <v>4175</v>
      </c>
      <c r="N1675" t="s">
        <v>4226</v>
      </c>
      <c r="O1675">
        <v>82.2</v>
      </c>
      <c r="P1675" t="s">
        <v>8184</v>
      </c>
    </row>
    <row r="1676" spans="1:16" x14ac:dyDescent="0.3">
      <c r="A1676" t="s">
        <v>2169</v>
      </c>
      <c r="B1676">
        <v>2016</v>
      </c>
      <c r="C1676" t="s">
        <v>131</v>
      </c>
      <c r="D1676" t="s">
        <v>5681</v>
      </c>
      <c r="E1676" t="s">
        <v>8351</v>
      </c>
      <c r="F1676" t="s">
        <v>4862</v>
      </c>
      <c r="G1676">
        <v>80095</v>
      </c>
      <c r="H1676" t="s">
        <v>4173</v>
      </c>
      <c r="I1676">
        <v>10400000</v>
      </c>
      <c r="J1676" t="s">
        <v>7215</v>
      </c>
      <c r="K1676">
        <v>9700000</v>
      </c>
      <c r="L1676">
        <v>11100000</v>
      </c>
      <c r="M1676">
        <v>5</v>
      </c>
      <c r="N1676" t="s">
        <v>4627</v>
      </c>
      <c r="O1676">
        <v>69.400000000000006</v>
      </c>
      <c r="P1676" t="s">
        <v>8352</v>
      </c>
    </row>
    <row r="1677" spans="1:16" x14ac:dyDescent="0.3">
      <c r="A1677" t="s">
        <v>7212</v>
      </c>
      <c r="B1677">
        <v>2016</v>
      </c>
      <c r="C1677" t="s">
        <v>92</v>
      </c>
      <c r="D1677" t="s">
        <v>7213</v>
      </c>
      <c r="E1677" t="s">
        <v>7214</v>
      </c>
      <c r="F1677" t="s">
        <v>43</v>
      </c>
      <c r="G1677">
        <v>102000</v>
      </c>
      <c r="H1677" t="s">
        <v>4173</v>
      </c>
      <c r="I1677">
        <v>7100000</v>
      </c>
      <c r="J1677" t="s">
        <v>7215</v>
      </c>
      <c r="K1677">
        <v>6850000</v>
      </c>
      <c r="L1677">
        <v>7340000</v>
      </c>
      <c r="M1677">
        <v>7</v>
      </c>
      <c r="N1677" t="s">
        <v>4263</v>
      </c>
      <c r="O1677">
        <v>63.7</v>
      </c>
      <c r="P1677" t="s">
        <v>7216</v>
      </c>
    </row>
    <row r="1678" spans="1:16" x14ac:dyDescent="0.3">
      <c r="A1678" t="s">
        <v>6622</v>
      </c>
      <c r="B1678">
        <v>2017</v>
      </c>
      <c r="C1678" t="s">
        <v>24</v>
      </c>
      <c r="D1678" t="s">
        <v>8332</v>
      </c>
      <c r="E1678" t="s">
        <v>8333</v>
      </c>
      <c r="F1678" t="s">
        <v>173</v>
      </c>
      <c r="G1678">
        <v>106500</v>
      </c>
      <c r="H1678" t="s">
        <v>4180</v>
      </c>
      <c r="I1678">
        <v>6460000</v>
      </c>
      <c r="J1678" t="s">
        <v>7215</v>
      </c>
      <c r="K1678">
        <v>6220000</v>
      </c>
      <c r="L1678">
        <v>6690000</v>
      </c>
      <c r="M1678" t="s">
        <v>4175</v>
      </c>
      <c r="N1678" t="s">
        <v>4272</v>
      </c>
      <c r="O1678">
        <v>57.8</v>
      </c>
      <c r="P1678" t="s">
        <v>8334</v>
      </c>
    </row>
    <row r="1679" spans="1:16" x14ac:dyDescent="0.3">
      <c r="A1679" t="s">
        <v>6627</v>
      </c>
      <c r="B1679">
        <v>2017</v>
      </c>
      <c r="C1679" t="s">
        <v>250</v>
      </c>
      <c r="D1679" t="s">
        <v>4654</v>
      </c>
      <c r="E1679" t="s">
        <v>4963</v>
      </c>
      <c r="F1679" t="s">
        <v>60</v>
      </c>
      <c r="G1679">
        <v>82000</v>
      </c>
      <c r="H1679" t="s">
        <v>4180</v>
      </c>
      <c r="I1679">
        <v>12300000</v>
      </c>
      <c r="J1679" t="s">
        <v>7215</v>
      </c>
      <c r="K1679">
        <v>11900000</v>
      </c>
      <c r="L1679">
        <v>12800000</v>
      </c>
      <c r="M1679">
        <v>3</v>
      </c>
      <c r="N1679" t="s">
        <v>4245</v>
      </c>
      <c r="O1679">
        <v>85.4</v>
      </c>
      <c r="P1679" t="s">
        <v>8344</v>
      </c>
    </row>
    <row r="1680" spans="1:16" x14ac:dyDescent="0.3">
      <c r="A1680" t="s">
        <v>6597</v>
      </c>
      <c r="B1680">
        <v>2018</v>
      </c>
      <c r="C1680" t="s">
        <v>62</v>
      </c>
      <c r="D1680">
        <v>5008</v>
      </c>
      <c r="E1680" t="s">
        <v>8287</v>
      </c>
      <c r="F1680" t="s">
        <v>43</v>
      </c>
      <c r="G1680">
        <v>90000</v>
      </c>
      <c r="H1680" t="s">
        <v>4180</v>
      </c>
      <c r="I1680">
        <v>13800000</v>
      </c>
      <c r="J1680" t="s">
        <v>7215</v>
      </c>
      <c r="K1680">
        <v>13100000</v>
      </c>
      <c r="L1680">
        <v>14500000</v>
      </c>
      <c r="M1680">
        <v>7</v>
      </c>
      <c r="N1680" t="s">
        <v>4333</v>
      </c>
      <c r="O1680">
        <v>60</v>
      </c>
      <c r="P1680" t="s">
        <v>8288</v>
      </c>
    </row>
    <row r="1681" spans="1:16" x14ac:dyDescent="0.3">
      <c r="A1681" t="s">
        <v>6589</v>
      </c>
      <c r="B1681">
        <v>2018</v>
      </c>
      <c r="C1681" t="s">
        <v>166</v>
      </c>
      <c r="D1681" t="s">
        <v>8276</v>
      </c>
      <c r="E1681" t="s">
        <v>8277</v>
      </c>
      <c r="F1681" t="s">
        <v>94</v>
      </c>
      <c r="G1681">
        <v>102000</v>
      </c>
      <c r="H1681" t="s">
        <v>4180</v>
      </c>
      <c r="I1681">
        <v>14900000</v>
      </c>
      <c r="J1681" t="s">
        <v>7215</v>
      </c>
      <c r="K1681">
        <v>14100000</v>
      </c>
      <c r="L1681">
        <v>15800000</v>
      </c>
      <c r="M1681">
        <v>11</v>
      </c>
      <c r="N1681" t="s">
        <v>4627</v>
      </c>
      <c r="O1681">
        <v>92.6</v>
      </c>
      <c r="P1681" t="s">
        <v>8278</v>
      </c>
    </row>
    <row r="1682" spans="1:16" x14ac:dyDescent="0.3">
      <c r="A1682" t="s">
        <v>6569</v>
      </c>
      <c r="B1682">
        <v>2018</v>
      </c>
      <c r="C1682" t="s">
        <v>4184</v>
      </c>
      <c r="D1682" t="s">
        <v>6162</v>
      </c>
      <c r="E1682" t="s">
        <v>8246</v>
      </c>
      <c r="F1682" t="s">
        <v>143</v>
      </c>
      <c r="G1682">
        <v>102410</v>
      </c>
      <c r="H1682" t="s">
        <v>4180</v>
      </c>
      <c r="I1682">
        <v>7710000</v>
      </c>
      <c r="J1682" t="s">
        <v>7215</v>
      </c>
      <c r="K1682">
        <v>7200000</v>
      </c>
      <c r="L1682">
        <v>8200000</v>
      </c>
      <c r="M1682">
        <v>9</v>
      </c>
      <c r="N1682" t="s">
        <v>4290</v>
      </c>
      <c r="O1682">
        <v>77.2</v>
      </c>
      <c r="P1682" t="s">
        <v>8247</v>
      </c>
    </row>
    <row r="1683" spans="1:16" x14ac:dyDescent="0.3">
      <c r="A1683" t="s">
        <v>6587</v>
      </c>
      <c r="B1683">
        <v>2018</v>
      </c>
      <c r="C1683" t="s">
        <v>24</v>
      </c>
      <c r="D1683" t="s">
        <v>4431</v>
      </c>
      <c r="E1683" t="s">
        <v>5166</v>
      </c>
      <c r="F1683" t="s">
        <v>43</v>
      </c>
      <c r="G1683">
        <v>65731</v>
      </c>
      <c r="H1683" t="s">
        <v>4180</v>
      </c>
      <c r="I1683">
        <v>14700000</v>
      </c>
      <c r="J1683" t="s">
        <v>7215</v>
      </c>
      <c r="K1683">
        <v>14100000</v>
      </c>
      <c r="L1683">
        <v>15400000</v>
      </c>
      <c r="M1683">
        <v>11</v>
      </c>
      <c r="N1683" t="s">
        <v>4192</v>
      </c>
      <c r="O1683">
        <v>78.7</v>
      </c>
      <c r="P1683" t="s">
        <v>8274</v>
      </c>
    </row>
    <row r="1684" spans="1:16" x14ac:dyDescent="0.3">
      <c r="A1684" t="s">
        <v>8269</v>
      </c>
      <c r="B1684">
        <v>2019</v>
      </c>
      <c r="C1684" t="s">
        <v>137</v>
      </c>
      <c r="D1684" t="s">
        <v>5893</v>
      </c>
      <c r="E1684" t="s">
        <v>7927</v>
      </c>
      <c r="F1684" t="s">
        <v>143</v>
      </c>
      <c r="G1684">
        <v>109000</v>
      </c>
      <c r="H1684" t="s">
        <v>4180</v>
      </c>
      <c r="I1684">
        <v>11100000</v>
      </c>
      <c r="J1684" t="s">
        <v>7215</v>
      </c>
      <c r="K1684">
        <v>10700000</v>
      </c>
      <c r="L1684">
        <v>11500000</v>
      </c>
      <c r="M1684">
        <v>31</v>
      </c>
      <c r="N1684" t="s">
        <v>4583</v>
      </c>
      <c r="O1684">
        <v>78.8</v>
      </c>
      <c r="P1684" t="s">
        <v>8270</v>
      </c>
    </row>
    <row r="1685" spans="1:16" x14ac:dyDescent="0.3">
      <c r="A1685" t="s">
        <v>6619</v>
      </c>
      <c r="B1685">
        <v>2019</v>
      </c>
      <c r="C1685" t="s">
        <v>92</v>
      </c>
      <c r="D1685" t="s">
        <v>8326</v>
      </c>
      <c r="E1685" t="s">
        <v>8327</v>
      </c>
      <c r="F1685" t="s">
        <v>60</v>
      </c>
      <c r="G1685">
        <v>80000</v>
      </c>
      <c r="H1685" t="s">
        <v>4180</v>
      </c>
      <c r="I1685">
        <v>26200000</v>
      </c>
      <c r="J1685" t="s">
        <v>7215</v>
      </c>
      <c r="K1685">
        <v>24900000</v>
      </c>
      <c r="L1685">
        <v>27400000</v>
      </c>
      <c r="M1685">
        <v>17</v>
      </c>
      <c r="N1685" t="s">
        <v>4796</v>
      </c>
      <c r="O1685">
        <v>83.4</v>
      </c>
      <c r="P1685" t="s">
        <v>8328</v>
      </c>
    </row>
    <row r="1686" spans="1:16" x14ac:dyDescent="0.3">
      <c r="A1686" t="s">
        <v>6608</v>
      </c>
      <c r="B1686">
        <v>2019</v>
      </c>
      <c r="C1686" t="s">
        <v>4184</v>
      </c>
      <c r="D1686" t="s">
        <v>6162</v>
      </c>
      <c r="E1686" t="s">
        <v>8307</v>
      </c>
      <c r="F1686" t="s">
        <v>60</v>
      </c>
      <c r="G1686">
        <v>81423</v>
      </c>
      <c r="H1686" t="s">
        <v>4180</v>
      </c>
      <c r="I1686">
        <v>9700000</v>
      </c>
      <c r="J1686" t="s">
        <v>7215</v>
      </c>
      <c r="K1686">
        <v>9300000</v>
      </c>
      <c r="L1686">
        <v>10100000</v>
      </c>
      <c r="M1686">
        <v>5</v>
      </c>
      <c r="N1686" t="s">
        <v>4425</v>
      </c>
      <c r="O1686">
        <v>73</v>
      </c>
      <c r="P1686" t="s">
        <v>8308</v>
      </c>
    </row>
    <row r="1687" spans="1:16" x14ac:dyDescent="0.3">
      <c r="A1687" t="s">
        <v>8292</v>
      </c>
      <c r="B1687">
        <v>2019</v>
      </c>
      <c r="C1687" t="s">
        <v>4641</v>
      </c>
      <c r="D1687" t="s">
        <v>5793</v>
      </c>
      <c r="E1687" t="s">
        <v>5794</v>
      </c>
      <c r="F1687" t="s">
        <v>143</v>
      </c>
      <c r="G1687">
        <v>66200</v>
      </c>
      <c r="H1687" t="s">
        <v>4180</v>
      </c>
      <c r="I1687">
        <v>7710000</v>
      </c>
      <c r="J1687" t="s">
        <v>7215</v>
      </c>
      <c r="K1687">
        <v>7360000</v>
      </c>
      <c r="L1687">
        <v>8100000</v>
      </c>
      <c r="M1687">
        <v>26</v>
      </c>
      <c r="N1687" t="s">
        <v>4508</v>
      </c>
      <c r="O1687">
        <v>95</v>
      </c>
      <c r="P1687" t="s">
        <v>8293</v>
      </c>
    </row>
    <row r="1688" spans="1:16" x14ac:dyDescent="0.3">
      <c r="A1688" t="s">
        <v>7220</v>
      </c>
      <c r="B1688">
        <v>2019</v>
      </c>
      <c r="C1688" t="s">
        <v>4184</v>
      </c>
      <c r="D1688" t="s">
        <v>5169</v>
      </c>
      <c r="E1688" t="s">
        <v>7221</v>
      </c>
      <c r="F1688" t="s">
        <v>60</v>
      </c>
      <c r="G1688">
        <v>70000</v>
      </c>
      <c r="H1688" t="s">
        <v>4180</v>
      </c>
      <c r="I1688">
        <v>8900000</v>
      </c>
      <c r="J1688" t="s">
        <v>7215</v>
      </c>
      <c r="K1688">
        <v>8600000</v>
      </c>
      <c r="L1688">
        <v>9200000</v>
      </c>
      <c r="M1688">
        <v>20</v>
      </c>
      <c r="N1688" t="s">
        <v>4439</v>
      </c>
      <c r="O1688">
        <v>95</v>
      </c>
      <c r="P1688" t="s">
        <v>7222</v>
      </c>
    </row>
    <row r="1689" spans="1:16" x14ac:dyDescent="0.3">
      <c r="A1689" t="s">
        <v>6596</v>
      </c>
      <c r="B1689">
        <v>2019</v>
      </c>
      <c r="C1689" t="s">
        <v>4184</v>
      </c>
      <c r="D1689" t="s">
        <v>6114</v>
      </c>
      <c r="E1689" t="s">
        <v>7735</v>
      </c>
      <c r="F1689" t="s">
        <v>143</v>
      </c>
      <c r="G1689">
        <v>70000</v>
      </c>
      <c r="H1689" t="s">
        <v>4180</v>
      </c>
      <c r="I1689">
        <v>9600000</v>
      </c>
      <c r="J1689" t="s">
        <v>7215</v>
      </c>
      <c r="K1689">
        <v>9200000</v>
      </c>
      <c r="L1689">
        <v>10000000</v>
      </c>
      <c r="M1689">
        <v>6</v>
      </c>
      <c r="N1689" t="s">
        <v>4439</v>
      </c>
      <c r="O1689">
        <v>85.8</v>
      </c>
      <c r="P1689" t="s">
        <v>8286</v>
      </c>
    </row>
    <row r="1690" spans="1:16" x14ac:dyDescent="0.3">
      <c r="A1690" t="s">
        <v>6609</v>
      </c>
      <c r="B1690">
        <v>2020</v>
      </c>
      <c r="C1690" t="s">
        <v>137</v>
      </c>
      <c r="D1690" t="s">
        <v>4703</v>
      </c>
      <c r="E1690" t="s">
        <v>4651</v>
      </c>
      <c r="F1690" t="s">
        <v>161</v>
      </c>
      <c r="G1690">
        <v>104875</v>
      </c>
      <c r="H1690" t="s">
        <v>4180</v>
      </c>
      <c r="I1690">
        <v>7350000</v>
      </c>
      <c r="J1690" t="s">
        <v>7215</v>
      </c>
      <c r="K1690">
        <v>7070000</v>
      </c>
      <c r="L1690">
        <v>7620000</v>
      </c>
      <c r="M1690">
        <v>7</v>
      </c>
      <c r="N1690" t="s">
        <v>4248</v>
      </c>
      <c r="O1690">
        <v>95</v>
      </c>
      <c r="P1690" t="s">
        <v>8312</v>
      </c>
    </row>
    <row r="1691" spans="1:16" x14ac:dyDescent="0.3">
      <c r="A1691" t="s">
        <v>6582</v>
      </c>
      <c r="B1691">
        <v>2020</v>
      </c>
      <c r="C1691" t="s">
        <v>89</v>
      </c>
      <c r="D1691">
        <v>3</v>
      </c>
      <c r="E1691" t="s">
        <v>4381</v>
      </c>
      <c r="F1691" t="s">
        <v>8040</v>
      </c>
      <c r="G1691">
        <v>97000</v>
      </c>
      <c r="H1691" t="s">
        <v>4180</v>
      </c>
      <c r="I1691">
        <v>6210000</v>
      </c>
      <c r="J1691" t="s">
        <v>7215</v>
      </c>
      <c r="K1691">
        <v>5700000</v>
      </c>
      <c r="L1691">
        <v>6710000</v>
      </c>
      <c r="M1691">
        <v>8</v>
      </c>
      <c r="N1691" t="s">
        <v>4552</v>
      </c>
      <c r="O1691">
        <v>88.8</v>
      </c>
      <c r="P1691" t="s">
        <v>8260</v>
      </c>
    </row>
    <row r="1692" spans="1:16" x14ac:dyDescent="0.3">
      <c r="A1692" t="s">
        <v>4172</v>
      </c>
      <c r="B1692">
        <v>2022</v>
      </c>
      <c r="C1692" t="s">
        <v>62</v>
      </c>
      <c r="D1692" t="s">
        <v>4292</v>
      </c>
      <c r="E1692" t="s">
        <v>8267</v>
      </c>
      <c r="F1692" t="s">
        <v>4172</v>
      </c>
      <c r="G1692">
        <v>30950</v>
      </c>
      <c r="H1692" t="s">
        <v>4180</v>
      </c>
      <c r="I1692">
        <v>13200000</v>
      </c>
      <c r="J1692" t="s">
        <v>7215</v>
      </c>
      <c r="K1692">
        <v>12600000</v>
      </c>
      <c r="L1692">
        <v>13700000</v>
      </c>
      <c r="M1692" t="s">
        <v>4175</v>
      </c>
      <c r="N1692" t="s">
        <v>4187</v>
      </c>
      <c r="O1692">
        <v>61.4</v>
      </c>
      <c r="P1692" t="s">
        <v>8268</v>
      </c>
    </row>
    <row r="1693" spans="1:16" x14ac:dyDescent="0.3">
      <c r="A1693" t="s">
        <v>4172</v>
      </c>
      <c r="B1693">
        <v>2026</v>
      </c>
      <c r="C1693" t="s">
        <v>92</v>
      </c>
      <c r="D1693" t="s">
        <v>4910</v>
      </c>
      <c r="E1693" t="s">
        <v>8318</v>
      </c>
      <c r="F1693" t="s">
        <v>4172</v>
      </c>
      <c r="G1693">
        <v>1400</v>
      </c>
      <c r="H1693" t="s">
        <v>4180</v>
      </c>
      <c r="I1693">
        <v>11000000</v>
      </c>
      <c r="J1693" t="s">
        <v>7215</v>
      </c>
      <c r="K1693">
        <v>10600000</v>
      </c>
      <c r="L1693">
        <v>11400000</v>
      </c>
      <c r="M1693">
        <v>6</v>
      </c>
      <c r="N1693" t="s">
        <v>4382</v>
      </c>
      <c r="O1693">
        <v>95</v>
      </c>
      <c r="P1693" t="s">
        <v>8319</v>
      </c>
    </row>
    <row r="1694" spans="1:16" x14ac:dyDescent="0.3">
      <c r="A1694" t="s">
        <v>1738</v>
      </c>
      <c r="B1694">
        <v>2020</v>
      </c>
      <c r="C1694" t="s">
        <v>62</v>
      </c>
      <c r="D1694">
        <v>5008</v>
      </c>
      <c r="E1694" t="s">
        <v>5163</v>
      </c>
      <c r="F1694" t="s">
        <v>43</v>
      </c>
      <c r="G1694">
        <v>107000</v>
      </c>
      <c r="H1694" t="s">
        <v>4180</v>
      </c>
      <c r="I1694">
        <v>16800000</v>
      </c>
      <c r="J1694" t="s">
        <v>7215</v>
      </c>
      <c r="K1694">
        <v>16200000</v>
      </c>
      <c r="L1694">
        <v>17400000</v>
      </c>
      <c r="M1694">
        <v>2</v>
      </c>
      <c r="N1694" t="s">
        <v>4425</v>
      </c>
      <c r="O1694">
        <v>66.400000000000006</v>
      </c>
      <c r="P1694" t="s">
        <v>8240</v>
      </c>
    </row>
    <row r="1695" spans="1:16" x14ac:dyDescent="0.3">
      <c r="A1695" t="s">
        <v>6570</v>
      </c>
      <c r="B1695">
        <v>2021</v>
      </c>
      <c r="C1695" t="s">
        <v>191</v>
      </c>
      <c r="D1695" t="s">
        <v>4211</v>
      </c>
      <c r="E1695" t="s">
        <v>4212</v>
      </c>
      <c r="F1695" t="s">
        <v>143</v>
      </c>
      <c r="G1695">
        <v>24780</v>
      </c>
      <c r="H1695" t="s">
        <v>4173</v>
      </c>
      <c r="I1695">
        <v>16000000</v>
      </c>
      <c r="J1695" t="s">
        <v>7215</v>
      </c>
      <c r="K1695">
        <v>15500000</v>
      </c>
      <c r="L1695">
        <v>16500000</v>
      </c>
      <c r="M1695">
        <v>8</v>
      </c>
      <c r="N1695" t="s">
        <v>4219</v>
      </c>
      <c r="O1695">
        <v>78.2</v>
      </c>
      <c r="P1695" t="s">
        <v>8248</v>
      </c>
    </row>
    <row r="1696" spans="1:16" x14ac:dyDescent="0.3">
      <c r="A1696" t="s">
        <v>6620</v>
      </c>
      <c r="B1696">
        <v>2021</v>
      </c>
      <c r="C1696" t="s">
        <v>4184</v>
      </c>
      <c r="D1696" t="s">
        <v>4377</v>
      </c>
      <c r="E1696" t="s">
        <v>8329</v>
      </c>
      <c r="F1696" t="s">
        <v>161</v>
      </c>
      <c r="G1696">
        <v>62500</v>
      </c>
      <c r="H1696" t="s">
        <v>4180</v>
      </c>
      <c r="I1696">
        <v>18800000</v>
      </c>
      <c r="J1696" t="s">
        <v>7215</v>
      </c>
      <c r="K1696">
        <v>18000000</v>
      </c>
      <c r="L1696">
        <v>19700000</v>
      </c>
      <c r="M1696">
        <v>2</v>
      </c>
      <c r="N1696" t="s">
        <v>4245</v>
      </c>
      <c r="O1696">
        <v>79.400000000000006</v>
      </c>
      <c r="P1696" t="s">
        <v>8330</v>
      </c>
    </row>
    <row r="1697" spans="1:16" x14ac:dyDescent="0.3">
      <c r="A1697" t="s">
        <v>6629</v>
      </c>
      <c r="B1697">
        <v>2021</v>
      </c>
      <c r="C1697" t="s">
        <v>36</v>
      </c>
      <c r="D1697" t="s">
        <v>8348</v>
      </c>
      <c r="E1697" t="s">
        <v>8349</v>
      </c>
      <c r="F1697" t="s">
        <v>60</v>
      </c>
      <c r="G1697">
        <v>59576</v>
      </c>
      <c r="H1697" t="s">
        <v>4173</v>
      </c>
      <c r="I1697">
        <v>5990000</v>
      </c>
      <c r="J1697" t="s">
        <v>7215</v>
      </c>
      <c r="K1697">
        <v>5740000</v>
      </c>
      <c r="L1697">
        <v>6240000</v>
      </c>
      <c r="M1697">
        <v>4</v>
      </c>
      <c r="N1697" t="s">
        <v>4181</v>
      </c>
      <c r="O1697">
        <v>83.3</v>
      </c>
      <c r="P1697" t="s">
        <v>8350</v>
      </c>
    </row>
    <row r="1698" spans="1:16" x14ac:dyDescent="0.3">
      <c r="A1698" t="s">
        <v>8309</v>
      </c>
      <c r="B1698">
        <v>2021</v>
      </c>
      <c r="C1698" t="s">
        <v>137</v>
      </c>
      <c r="D1698" t="s">
        <v>4194</v>
      </c>
      <c r="E1698" t="s">
        <v>8310</v>
      </c>
      <c r="F1698" t="s">
        <v>60</v>
      </c>
      <c r="G1698">
        <v>141500</v>
      </c>
      <c r="H1698" t="s">
        <v>4173</v>
      </c>
      <c r="I1698">
        <v>21500000</v>
      </c>
      <c r="J1698" t="s">
        <v>7215</v>
      </c>
      <c r="K1698">
        <v>19600000</v>
      </c>
      <c r="L1698">
        <v>23300000</v>
      </c>
      <c r="M1698">
        <v>5</v>
      </c>
      <c r="N1698" t="s">
        <v>4236</v>
      </c>
      <c r="O1698">
        <v>64.900000000000006</v>
      </c>
      <c r="P1698" t="s">
        <v>8311</v>
      </c>
    </row>
    <row r="1699" spans="1:16" x14ac:dyDescent="0.3">
      <c r="A1699" t="s">
        <v>6598</v>
      </c>
      <c r="B1699">
        <v>2021</v>
      </c>
      <c r="C1699" t="s">
        <v>36</v>
      </c>
      <c r="D1699" t="s">
        <v>4372</v>
      </c>
      <c r="E1699" t="s">
        <v>4373</v>
      </c>
      <c r="F1699" t="s">
        <v>60</v>
      </c>
      <c r="G1699">
        <v>39829</v>
      </c>
      <c r="H1699" t="s">
        <v>4180</v>
      </c>
      <c r="I1699">
        <v>11700000</v>
      </c>
      <c r="J1699" t="s">
        <v>7215</v>
      </c>
      <c r="K1699">
        <v>11300000</v>
      </c>
      <c r="L1699">
        <v>12100000</v>
      </c>
      <c r="M1699">
        <v>6</v>
      </c>
      <c r="N1699" t="s">
        <v>6920</v>
      </c>
      <c r="O1699">
        <v>73.2</v>
      </c>
      <c r="P1699" t="s">
        <v>8289</v>
      </c>
    </row>
    <row r="1700" spans="1:16" x14ac:dyDescent="0.3">
      <c r="A1700" t="s">
        <v>6571</v>
      </c>
      <c r="B1700">
        <v>2022</v>
      </c>
      <c r="C1700" t="s">
        <v>182</v>
      </c>
      <c r="D1700" t="s">
        <v>5866</v>
      </c>
      <c r="E1700" t="s">
        <v>8249</v>
      </c>
      <c r="F1700" t="s">
        <v>43</v>
      </c>
      <c r="G1700">
        <v>77380</v>
      </c>
      <c r="H1700" t="s">
        <v>4180</v>
      </c>
      <c r="I1700">
        <v>15500000</v>
      </c>
      <c r="J1700" t="s">
        <v>7215</v>
      </c>
      <c r="K1700">
        <v>14900000</v>
      </c>
      <c r="L1700">
        <v>16000000</v>
      </c>
      <c r="M1700">
        <v>8</v>
      </c>
      <c r="N1700" t="s">
        <v>4200</v>
      </c>
      <c r="O1700">
        <v>66.8</v>
      </c>
      <c r="P1700" t="s">
        <v>8250</v>
      </c>
    </row>
    <row r="1701" spans="1:16" x14ac:dyDescent="0.3">
      <c r="A1701" t="s">
        <v>6567</v>
      </c>
      <c r="B1701">
        <v>2022</v>
      </c>
      <c r="C1701" t="s">
        <v>24</v>
      </c>
      <c r="D1701" t="s">
        <v>4190</v>
      </c>
      <c r="E1701" t="s">
        <v>4191</v>
      </c>
      <c r="F1701" t="s">
        <v>173</v>
      </c>
      <c r="G1701">
        <v>34455</v>
      </c>
      <c r="H1701" t="s">
        <v>4180</v>
      </c>
      <c r="I1701">
        <v>12600000</v>
      </c>
      <c r="J1701" t="s">
        <v>7215</v>
      </c>
      <c r="K1701">
        <v>12100000</v>
      </c>
      <c r="L1701">
        <v>13000000</v>
      </c>
      <c r="M1701">
        <v>31</v>
      </c>
      <c r="N1701" t="s">
        <v>4290</v>
      </c>
      <c r="O1701">
        <v>50.8</v>
      </c>
      <c r="P1701" t="s">
        <v>8244</v>
      </c>
    </row>
    <row r="1702" spans="1:16" x14ac:dyDescent="0.3">
      <c r="A1702" t="s">
        <v>6578</v>
      </c>
      <c r="B1702">
        <v>2022</v>
      </c>
      <c r="C1702" t="s">
        <v>191</v>
      </c>
      <c r="D1702" t="s">
        <v>4211</v>
      </c>
      <c r="E1702" t="s">
        <v>8095</v>
      </c>
      <c r="F1702" t="s">
        <v>161</v>
      </c>
      <c r="G1702">
        <v>97000</v>
      </c>
      <c r="H1702" t="s">
        <v>4180</v>
      </c>
      <c r="I1702">
        <v>21700000</v>
      </c>
      <c r="J1702" t="s">
        <v>7215</v>
      </c>
      <c r="K1702">
        <v>20300000</v>
      </c>
      <c r="L1702">
        <v>23100000</v>
      </c>
      <c r="M1702">
        <v>12</v>
      </c>
      <c r="N1702" t="s">
        <v>4213</v>
      </c>
      <c r="O1702">
        <v>57.9</v>
      </c>
      <c r="P1702" t="s">
        <v>8255</v>
      </c>
    </row>
    <row r="1703" spans="1:16" x14ac:dyDescent="0.3">
      <c r="A1703" t="s">
        <v>6607</v>
      </c>
      <c r="B1703">
        <v>2022</v>
      </c>
      <c r="C1703" t="s">
        <v>85</v>
      </c>
      <c r="D1703" t="s">
        <v>7692</v>
      </c>
      <c r="E1703" t="s">
        <v>7693</v>
      </c>
      <c r="F1703" t="s">
        <v>143</v>
      </c>
      <c r="G1703">
        <v>67000</v>
      </c>
      <c r="H1703" t="s">
        <v>4180</v>
      </c>
      <c r="I1703">
        <v>7400000</v>
      </c>
      <c r="J1703" t="s">
        <v>7215</v>
      </c>
      <c r="K1703">
        <v>7070000</v>
      </c>
      <c r="L1703">
        <v>7740000</v>
      </c>
      <c r="M1703">
        <v>6</v>
      </c>
      <c r="N1703" t="s">
        <v>4402</v>
      </c>
      <c r="O1703">
        <v>71.900000000000006</v>
      </c>
      <c r="P1703" t="s">
        <v>8304</v>
      </c>
    </row>
    <row r="1704" spans="1:16" x14ac:dyDescent="0.3">
      <c r="A1704" t="s">
        <v>8346</v>
      </c>
      <c r="B1704">
        <v>2022</v>
      </c>
      <c r="C1704" t="s">
        <v>41</v>
      </c>
      <c r="D1704" t="s">
        <v>6025</v>
      </c>
      <c r="E1704" t="s">
        <v>4877</v>
      </c>
      <c r="F1704" t="s">
        <v>161</v>
      </c>
      <c r="G1704">
        <v>63000</v>
      </c>
      <c r="H1704" t="s">
        <v>4180</v>
      </c>
      <c r="I1704">
        <v>7980000</v>
      </c>
      <c r="J1704" t="s">
        <v>7215</v>
      </c>
      <c r="K1704">
        <v>7660000</v>
      </c>
      <c r="L1704">
        <v>8300000</v>
      </c>
      <c r="M1704">
        <v>13</v>
      </c>
      <c r="N1704" t="s">
        <v>4275</v>
      </c>
      <c r="O1704">
        <v>72.599999999999994</v>
      </c>
      <c r="P1704" t="s">
        <v>8347</v>
      </c>
    </row>
    <row r="1705" spans="1:16" x14ac:dyDescent="0.3">
      <c r="A1705" t="s">
        <v>5424</v>
      </c>
      <c r="B1705">
        <v>2022</v>
      </c>
      <c r="C1705" t="s">
        <v>36</v>
      </c>
      <c r="D1705" t="s">
        <v>4775</v>
      </c>
      <c r="E1705" t="s">
        <v>4898</v>
      </c>
      <c r="F1705" t="s">
        <v>173</v>
      </c>
      <c r="G1705">
        <v>30000</v>
      </c>
      <c r="H1705" t="s">
        <v>4180</v>
      </c>
      <c r="I1705">
        <v>11500000</v>
      </c>
      <c r="J1705" t="s">
        <v>7215</v>
      </c>
      <c r="K1705">
        <v>11100000</v>
      </c>
      <c r="L1705">
        <v>11900000</v>
      </c>
      <c r="M1705">
        <v>12</v>
      </c>
      <c r="N1705" t="s">
        <v>4649</v>
      </c>
      <c r="O1705">
        <v>63.9</v>
      </c>
      <c r="P1705" t="s">
        <v>8302</v>
      </c>
    </row>
    <row r="1706" spans="1:16" x14ac:dyDescent="0.3">
      <c r="A1706" t="s">
        <v>6565</v>
      </c>
      <c r="B1706">
        <v>2022</v>
      </c>
      <c r="C1706" t="s">
        <v>137</v>
      </c>
      <c r="D1706" t="s">
        <v>4692</v>
      </c>
      <c r="E1706" t="s">
        <v>8241</v>
      </c>
      <c r="F1706" t="s">
        <v>143</v>
      </c>
      <c r="G1706">
        <v>45000</v>
      </c>
      <c r="H1706" t="s">
        <v>4180</v>
      </c>
      <c r="I1706">
        <v>12700000</v>
      </c>
      <c r="J1706" t="s">
        <v>7215</v>
      </c>
      <c r="K1706">
        <v>12200000</v>
      </c>
      <c r="L1706">
        <v>13200000</v>
      </c>
      <c r="M1706">
        <v>2</v>
      </c>
      <c r="N1706" t="s">
        <v>4213</v>
      </c>
      <c r="O1706">
        <v>70.099999999999994</v>
      </c>
      <c r="P1706" t="s">
        <v>8242</v>
      </c>
    </row>
    <row r="1707" spans="1:16" x14ac:dyDescent="0.3">
      <c r="A1707" t="s">
        <v>7217</v>
      </c>
      <c r="B1707">
        <v>2022</v>
      </c>
      <c r="C1707" t="s">
        <v>4031</v>
      </c>
      <c r="D1707" t="s">
        <v>4970</v>
      </c>
      <c r="E1707" t="s">
        <v>7218</v>
      </c>
      <c r="F1707" t="s">
        <v>173</v>
      </c>
      <c r="G1707">
        <v>47000</v>
      </c>
      <c r="H1707" t="s">
        <v>4180</v>
      </c>
      <c r="I1707">
        <v>15200000</v>
      </c>
      <c r="J1707" t="s">
        <v>7215</v>
      </c>
      <c r="K1707">
        <v>14600000</v>
      </c>
      <c r="L1707">
        <v>15700000</v>
      </c>
      <c r="M1707">
        <v>8</v>
      </c>
      <c r="N1707" t="s">
        <v>4192</v>
      </c>
      <c r="O1707">
        <v>71.400000000000006</v>
      </c>
      <c r="P1707" t="s">
        <v>7219</v>
      </c>
    </row>
    <row r="1708" spans="1:16" x14ac:dyDescent="0.3">
      <c r="A1708" t="s">
        <v>6610</v>
      </c>
      <c r="B1708">
        <v>2022</v>
      </c>
      <c r="C1708" t="s">
        <v>89</v>
      </c>
      <c r="D1708" t="s">
        <v>8313</v>
      </c>
      <c r="E1708" t="s">
        <v>8314</v>
      </c>
      <c r="F1708" t="s">
        <v>43</v>
      </c>
      <c r="G1708">
        <v>57910</v>
      </c>
      <c r="H1708" t="s">
        <v>4173</v>
      </c>
      <c r="I1708">
        <v>6790000</v>
      </c>
      <c r="J1708" t="s">
        <v>7215</v>
      </c>
      <c r="K1708">
        <v>6550000</v>
      </c>
      <c r="L1708">
        <v>7040000</v>
      </c>
      <c r="M1708">
        <v>16</v>
      </c>
      <c r="N1708" t="s">
        <v>4425</v>
      </c>
      <c r="O1708">
        <v>61.2</v>
      </c>
      <c r="P1708" t="s">
        <v>8315</v>
      </c>
    </row>
    <row r="1709" spans="1:16" x14ac:dyDescent="0.3">
      <c r="A1709" t="s">
        <v>6566</v>
      </c>
      <c r="B1709">
        <v>2022</v>
      </c>
      <c r="C1709" t="s">
        <v>36</v>
      </c>
      <c r="D1709" t="s">
        <v>4427</v>
      </c>
      <c r="E1709" t="s">
        <v>4507</v>
      </c>
      <c r="F1709" t="s">
        <v>143</v>
      </c>
      <c r="G1709">
        <v>59570</v>
      </c>
      <c r="H1709" t="s">
        <v>4180</v>
      </c>
      <c r="I1709">
        <v>7050000</v>
      </c>
      <c r="J1709" t="s">
        <v>7215</v>
      </c>
      <c r="K1709">
        <v>6790000</v>
      </c>
      <c r="L1709">
        <v>7320000</v>
      </c>
      <c r="M1709">
        <v>61</v>
      </c>
      <c r="N1709" t="s">
        <v>4583</v>
      </c>
      <c r="O1709">
        <v>78.400000000000006</v>
      </c>
      <c r="P1709" t="s">
        <v>8243</v>
      </c>
    </row>
    <row r="1710" spans="1:16" x14ac:dyDescent="0.3">
      <c r="A1710" t="s">
        <v>6595</v>
      </c>
      <c r="B1710">
        <v>2023</v>
      </c>
      <c r="C1710" t="s">
        <v>166</v>
      </c>
      <c r="D1710" t="s">
        <v>4696</v>
      </c>
      <c r="E1710" t="s">
        <v>5065</v>
      </c>
      <c r="F1710" t="s">
        <v>143</v>
      </c>
      <c r="G1710">
        <v>22542</v>
      </c>
      <c r="H1710" t="s">
        <v>4180</v>
      </c>
      <c r="I1710">
        <v>14000000</v>
      </c>
      <c r="J1710" t="s">
        <v>7215</v>
      </c>
      <c r="K1710">
        <v>13500000</v>
      </c>
      <c r="L1710">
        <v>14500000</v>
      </c>
      <c r="M1710">
        <v>15</v>
      </c>
      <c r="N1710" t="s">
        <v>4417</v>
      </c>
      <c r="O1710">
        <v>94.7</v>
      </c>
      <c r="P1710" t="s">
        <v>8285</v>
      </c>
    </row>
    <row r="1711" spans="1:16" x14ac:dyDescent="0.3">
      <c r="A1711" t="s">
        <v>6601</v>
      </c>
      <c r="B1711">
        <v>2023</v>
      </c>
      <c r="C1711" t="s">
        <v>41</v>
      </c>
      <c r="D1711" t="s">
        <v>8294</v>
      </c>
      <c r="E1711" t="s">
        <v>8295</v>
      </c>
      <c r="F1711" t="s">
        <v>173</v>
      </c>
      <c r="G1711">
        <v>29456</v>
      </c>
      <c r="H1711" t="s">
        <v>4173</v>
      </c>
      <c r="I1711">
        <v>9900000</v>
      </c>
      <c r="J1711" t="s">
        <v>7215</v>
      </c>
      <c r="K1711">
        <v>9600000</v>
      </c>
      <c r="L1711">
        <v>10300000</v>
      </c>
      <c r="M1711">
        <v>2</v>
      </c>
      <c r="N1711" t="s">
        <v>6072</v>
      </c>
      <c r="O1711">
        <v>63.1</v>
      </c>
      <c r="P1711" t="s">
        <v>8296</v>
      </c>
    </row>
    <row r="1712" spans="1:16" x14ac:dyDescent="0.3">
      <c r="A1712" t="s">
        <v>6599</v>
      </c>
      <c r="B1712">
        <v>2022</v>
      </c>
      <c r="C1712" t="s">
        <v>4896</v>
      </c>
      <c r="D1712" t="s">
        <v>4897</v>
      </c>
      <c r="E1712" t="s">
        <v>4898</v>
      </c>
      <c r="F1712" t="s">
        <v>60</v>
      </c>
      <c r="G1712">
        <v>76470</v>
      </c>
      <c r="H1712" t="s">
        <v>4180</v>
      </c>
      <c r="I1712">
        <v>9800000</v>
      </c>
      <c r="J1712" t="s">
        <v>7215</v>
      </c>
      <c r="K1712">
        <v>9400000</v>
      </c>
      <c r="L1712">
        <v>10200000</v>
      </c>
      <c r="M1712">
        <v>9</v>
      </c>
      <c r="N1712" t="s">
        <v>4583</v>
      </c>
      <c r="O1712">
        <v>64.3</v>
      </c>
      <c r="P1712" t="s">
        <v>8290</v>
      </c>
    </row>
    <row r="1713" spans="1:16" x14ac:dyDescent="0.3">
      <c r="A1713" t="s">
        <v>6615</v>
      </c>
      <c r="B1713">
        <v>2022</v>
      </c>
      <c r="C1713" t="s">
        <v>4184</v>
      </c>
      <c r="D1713" t="s">
        <v>4492</v>
      </c>
      <c r="E1713" t="s">
        <v>4493</v>
      </c>
      <c r="F1713" t="s">
        <v>60</v>
      </c>
      <c r="G1713">
        <v>80406</v>
      </c>
      <c r="H1713" t="s">
        <v>4180</v>
      </c>
      <c r="I1713">
        <v>12200000</v>
      </c>
      <c r="J1713" t="s">
        <v>7215</v>
      </c>
      <c r="K1713">
        <v>11700000</v>
      </c>
      <c r="L1713">
        <v>12600000</v>
      </c>
      <c r="M1713">
        <v>3</v>
      </c>
      <c r="N1713" t="s">
        <v>4439</v>
      </c>
      <c r="O1713">
        <v>71.8</v>
      </c>
      <c r="P1713" t="s">
        <v>8322</v>
      </c>
    </row>
    <row r="1714" spans="1:16" x14ac:dyDescent="0.3">
      <c r="A1714" t="s">
        <v>6602</v>
      </c>
      <c r="B1714">
        <v>2022</v>
      </c>
      <c r="C1714" t="s">
        <v>191</v>
      </c>
      <c r="D1714" t="s">
        <v>8297</v>
      </c>
      <c r="E1714" t="s">
        <v>6187</v>
      </c>
      <c r="F1714" t="s">
        <v>143</v>
      </c>
      <c r="G1714">
        <v>30000</v>
      </c>
      <c r="H1714" t="s">
        <v>4173</v>
      </c>
      <c r="I1714">
        <v>12900000</v>
      </c>
      <c r="J1714" t="s">
        <v>7215</v>
      </c>
      <c r="K1714">
        <v>12500000</v>
      </c>
      <c r="L1714">
        <v>13400000</v>
      </c>
      <c r="M1714" t="s">
        <v>4175</v>
      </c>
      <c r="N1714" t="s">
        <v>4402</v>
      </c>
      <c r="O1714">
        <v>75</v>
      </c>
      <c r="P1714" t="s">
        <v>8298</v>
      </c>
    </row>
    <row r="1715" spans="1:16" x14ac:dyDescent="0.3">
      <c r="A1715" t="s">
        <v>6603</v>
      </c>
      <c r="B1715">
        <v>2023</v>
      </c>
      <c r="C1715" t="s">
        <v>36</v>
      </c>
      <c r="D1715" t="s">
        <v>4372</v>
      </c>
      <c r="E1715" t="s">
        <v>4373</v>
      </c>
      <c r="F1715" t="s">
        <v>43</v>
      </c>
      <c r="G1715">
        <v>40258</v>
      </c>
      <c r="H1715" t="s">
        <v>4173</v>
      </c>
      <c r="I1715">
        <v>12100000</v>
      </c>
      <c r="J1715" t="s">
        <v>7215</v>
      </c>
      <c r="K1715">
        <v>11700000</v>
      </c>
      <c r="L1715">
        <v>12500000</v>
      </c>
      <c r="M1715">
        <v>27</v>
      </c>
      <c r="N1715" t="s">
        <v>4275</v>
      </c>
      <c r="O1715">
        <v>66</v>
      </c>
      <c r="P1715" t="s">
        <v>8299</v>
      </c>
    </row>
    <row r="1716" spans="1:16" x14ac:dyDescent="0.3">
      <c r="A1716" t="s">
        <v>6605</v>
      </c>
      <c r="B1716">
        <v>2023</v>
      </c>
      <c r="C1716" t="s">
        <v>62</v>
      </c>
      <c r="D1716" t="s">
        <v>4292</v>
      </c>
      <c r="E1716" t="s">
        <v>4811</v>
      </c>
      <c r="F1716" t="s">
        <v>43</v>
      </c>
      <c r="G1716">
        <v>61186</v>
      </c>
      <c r="H1716" t="s">
        <v>4180</v>
      </c>
      <c r="I1716">
        <v>13500000</v>
      </c>
      <c r="J1716" t="s">
        <v>7215</v>
      </c>
      <c r="K1716">
        <v>13000000</v>
      </c>
      <c r="L1716">
        <v>14100000</v>
      </c>
      <c r="M1716">
        <v>14</v>
      </c>
      <c r="N1716" t="s">
        <v>4200</v>
      </c>
      <c r="O1716">
        <v>58.5</v>
      </c>
      <c r="P1716" t="s">
        <v>8301</v>
      </c>
    </row>
    <row r="1717" spans="1:16" x14ac:dyDescent="0.3">
      <c r="A1717" t="s">
        <v>6584</v>
      </c>
      <c r="B1717">
        <v>2023</v>
      </c>
      <c r="C1717" t="s">
        <v>108</v>
      </c>
      <c r="D1717" t="s">
        <v>7153</v>
      </c>
      <c r="E1717" t="s">
        <v>7154</v>
      </c>
      <c r="F1717" t="s">
        <v>143</v>
      </c>
      <c r="G1717">
        <v>63000</v>
      </c>
      <c r="H1717" t="s">
        <v>4173</v>
      </c>
      <c r="I1717">
        <v>13000000</v>
      </c>
      <c r="J1717" t="s">
        <v>7215</v>
      </c>
      <c r="K1717">
        <v>12500000</v>
      </c>
      <c r="L1717">
        <v>13500000</v>
      </c>
      <c r="M1717">
        <v>14</v>
      </c>
      <c r="N1717" t="s">
        <v>4649</v>
      </c>
      <c r="O1717">
        <v>75.400000000000006</v>
      </c>
      <c r="P1717" t="s">
        <v>8262</v>
      </c>
    </row>
    <row r="1718" spans="1:16" x14ac:dyDescent="0.3">
      <c r="A1718" t="s">
        <v>6626</v>
      </c>
      <c r="B1718">
        <v>2023</v>
      </c>
      <c r="C1718" t="s">
        <v>137</v>
      </c>
      <c r="D1718" t="s">
        <v>4336</v>
      </c>
      <c r="E1718" t="s">
        <v>5687</v>
      </c>
      <c r="F1718" t="s">
        <v>143</v>
      </c>
      <c r="G1718">
        <v>6000</v>
      </c>
      <c r="H1718" t="s">
        <v>4180</v>
      </c>
      <c r="I1718">
        <v>18000000</v>
      </c>
      <c r="J1718" t="s">
        <v>7215</v>
      </c>
      <c r="K1718">
        <v>17300000</v>
      </c>
      <c r="L1718">
        <v>18600000</v>
      </c>
      <c r="M1718">
        <v>15</v>
      </c>
      <c r="N1718" t="s">
        <v>4325</v>
      </c>
      <c r="O1718">
        <v>81.900000000000006</v>
      </c>
      <c r="P1718" t="s">
        <v>8343</v>
      </c>
    </row>
    <row r="1719" spans="1:16" x14ac:dyDescent="0.3">
      <c r="A1719" t="s">
        <v>6623</v>
      </c>
      <c r="B1719">
        <v>2023</v>
      </c>
      <c r="C1719" t="s">
        <v>6124</v>
      </c>
      <c r="D1719" t="s">
        <v>6125</v>
      </c>
      <c r="E1719" t="s">
        <v>8335</v>
      </c>
      <c r="F1719" t="s">
        <v>143</v>
      </c>
      <c r="G1719">
        <v>68000</v>
      </c>
      <c r="H1719" t="s">
        <v>4180</v>
      </c>
      <c r="I1719">
        <v>14300000</v>
      </c>
      <c r="J1719" t="s">
        <v>7215</v>
      </c>
      <c r="K1719">
        <v>13800000</v>
      </c>
      <c r="L1719">
        <v>14800000</v>
      </c>
      <c r="M1719">
        <v>31</v>
      </c>
      <c r="N1719" t="s">
        <v>4245</v>
      </c>
      <c r="O1719">
        <v>72</v>
      </c>
      <c r="P1719" t="s">
        <v>8336</v>
      </c>
    </row>
    <row r="1720" spans="1:16" x14ac:dyDescent="0.3">
      <c r="A1720" t="s">
        <v>6586</v>
      </c>
      <c r="B1720">
        <v>2023</v>
      </c>
      <c r="C1720" t="s">
        <v>7609</v>
      </c>
      <c r="D1720" t="s">
        <v>8271</v>
      </c>
      <c r="E1720" t="s">
        <v>8272</v>
      </c>
      <c r="F1720" t="s">
        <v>43</v>
      </c>
      <c r="G1720">
        <v>8437</v>
      </c>
      <c r="H1720" t="s">
        <v>4180</v>
      </c>
      <c r="I1720">
        <v>6830000</v>
      </c>
      <c r="J1720" t="s">
        <v>7215</v>
      </c>
      <c r="K1720">
        <v>6590000</v>
      </c>
      <c r="L1720">
        <v>7070000</v>
      </c>
      <c r="M1720">
        <v>3</v>
      </c>
      <c r="N1720" t="s">
        <v>4439</v>
      </c>
      <c r="O1720">
        <v>71.8</v>
      </c>
      <c r="P1720" t="s">
        <v>8273</v>
      </c>
    </row>
    <row r="1721" spans="1:16" x14ac:dyDescent="0.3">
      <c r="A1721" t="s">
        <v>6604</v>
      </c>
      <c r="B1721">
        <v>2023</v>
      </c>
      <c r="C1721" t="s">
        <v>4184</v>
      </c>
      <c r="D1721" t="s">
        <v>4365</v>
      </c>
      <c r="E1721" t="s">
        <v>5916</v>
      </c>
      <c r="F1721" t="s">
        <v>161</v>
      </c>
      <c r="G1721">
        <v>28000</v>
      </c>
      <c r="H1721" t="s">
        <v>4173</v>
      </c>
      <c r="I1721">
        <v>8800000</v>
      </c>
      <c r="J1721" t="s">
        <v>7215</v>
      </c>
      <c r="K1721">
        <v>8500000</v>
      </c>
      <c r="L1721">
        <v>9100000</v>
      </c>
      <c r="M1721">
        <v>16</v>
      </c>
      <c r="N1721" t="s">
        <v>4417</v>
      </c>
      <c r="O1721">
        <v>88.1</v>
      </c>
      <c r="P1721" t="s">
        <v>8300</v>
      </c>
    </row>
    <row r="1722" spans="1:16" x14ac:dyDescent="0.3">
      <c r="A1722" t="s">
        <v>6611</v>
      </c>
      <c r="B1722">
        <v>2023</v>
      </c>
      <c r="C1722" t="s">
        <v>4184</v>
      </c>
      <c r="D1722" t="s">
        <v>4303</v>
      </c>
      <c r="E1722" t="s">
        <v>8316</v>
      </c>
      <c r="F1722" t="s">
        <v>143</v>
      </c>
      <c r="G1722">
        <v>64854</v>
      </c>
      <c r="H1722" t="s">
        <v>4180</v>
      </c>
      <c r="I1722">
        <v>20300000</v>
      </c>
      <c r="J1722" t="s">
        <v>7215</v>
      </c>
      <c r="K1722">
        <v>19500000</v>
      </c>
      <c r="L1722">
        <v>21100000</v>
      </c>
      <c r="M1722">
        <v>14</v>
      </c>
      <c r="N1722" t="s">
        <v>4181</v>
      </c>
      <c r="O1722">
        <v>72.8</v>
      </c>
      <c r="P1722" t="s">
        <v>8317</v>
      </c>
    </row>
    <row r="1723" spans="1:16" x14ac:dyDescent="0.3">
      <c r="A1723" t="s">
        <v>6594</v>
      </c>
      <c r="B1723">
        <v>2023</v>
      </c>
      <c r="C1723" t="s">
        <v>50</v>
      </c>
      <c r="D1723">
        <v>560</v>
      </c>
      <c r="E1723" t="s">
        <v>4743</v>
      </c>
      <c r="F1723" t="s">
        <v>43</v>
      </c>
      <c r="G1723">
        <v>38040</v>
      </c>
      <c r="H1723" t="s">
        <v>4180</v>
      </c>
      <c r="I1723">
        <v>9200000</v>
      </c>
      <c r="J1723" t="s">
        <v>7215</v>
      </c>
      <c r="K1723">
        <v>8800000</v>
      </c>
      <c r="L1723">
        <v>9500000</v>
      </c>
      <c r="M1723">
        <v>30</v>
      </c>
      <c r="N1723" t="s">
        <v>4402</v>
      </c>
      <c r="O1723">
        <v>89.4</v>
      </c>
      <c r="P1723" t="s">
        <v>8284</v>
      </c>
    </row>
    <row r="1724" spans="1:16" x14ac:dyDescent="0.3">
      <c r="A1724" t="s">
        <v>6617</v>
      </c>
      <c r="B1724">
        <v>2023</v>
      </c>
      <c r="C1724" t="s">
        <v>62</v>
      </c>
      <c r="D1724" t="s">
        <v>4207</v>
      </c>
      <c r="E1724" t="s">
        <v>4259</v>
      </c>
      <c r="F1724" t="s">
        <v>43</v>
      </c>
      <c r="G1724">
        <v>18500</v>
      </c>
      <c r="H1724" t="s">
        <v>4180</v>
      </c>
      <c r="I1724">
        <v>14400000</v>
      </c>
      <c r="J1724" t="s">
        <v>7215</v>
      </c>
      <c r="K1724">
        <v>13700000</v>
      </c>
      <c r="L1724">
        <v>15200000</v>
      </c>
      <c r="M1724">
        <v>18</v>
      </c>
      <c r="N1724" t="s">
        <v>4213</v>
      </c>
      <c r="O1724">
        <v>66.3</v>
      </c>
      <c r="P1724" t="s">
        <v>8324</v>
      </c>
    </row>
    <row r="1725" spans="1:16" x14ac:dyDescent="0.3">
      <c r="A1725" t="s">
        <v>6563</v>
      </c>
      <c r="B1725">
        <v>2025</v>
      </c>
      <c r="C1725" t="s">
        <v>166</v>
      </c>
      <c r="D1725" t="s">
        <v>5776</v>
      </c>
      <c r="E1725" t="s">
        <v>6200</v>
      </c>
      <c r="F1725" t="s">
        <v>143</v>
      </c>
      <c r="G1725">
        <v>14300</v>
      </c>
      <c r="H1725" t="s">
        <v>4180</v>
      </c>
      <c r="I1725">
        <v>13300000</v>
      </c>
      <c r="J1725" t="s">
        <v>7215</v>
      </c>
      <c r="K1725">
        <v>12900000</v>
      </c>
      <c r="L1725">
        <v>13800000</v>
      </c>
      <c r="M1725">
        <v>25</v>
      </c>
      <c r="N1725" t="s">
        <v>4219</v>
      </c>
      <c r="O1725">
        <v>88.7</v>
      </c>
      <c r="P1725" t="s">
        <v>8238</v>
      </c>
    </row>
    <row r="1726" spans="1:16" x14ac:dyDescent="0.3">
      <c r="A1726" t="s">
        <v>6440</v>
      </c>
      <c r="B1726">
        <v>2023</v>
      </c>
      <c r="C1726" t="s">
        <v>62</v>
      </c>
      <c r="D1726" t="s">
        <v>4434</v>
      </c>
      <c r="E1726" t="s">
        <v>4435</v>
      </c>
      <c r="F1726" t="s">
        <v>43</v>
      </c>
      <c r="G1726">
        <v>20000</v>
      </c>
      <c r="H1726" t="s">
        <v>4180</v>
      </c>
      <c r="I1726">
        <v>20500000</v>
      </c>
      <c r="J1726" t="s">
        <v>7215</v>
      </c>
      <c r="K1726">
        <v>19700000</v>
      </c>
      <c r="L1726">
        <v>21200000</v>
      </c>
      <c r="M1726">
        <v>12</v>
      </c>
      <c r="N1726" t="s">
        <v>4325</v>
      </c>
      <c r="O1726">
        <v>71.5</v>
      </c>
      <c r="P1726" t="s">
        <v>8546</v>
      </c>
    </row>
    <row r="1727" spans="1:16" x14ac:dyDescent="0.3">
      <c r="A1727" t="s">
        <v>6440</v>
      </c>
      <c r="B1727">
        <v>2023</v>
      </c>
      <c r="C1727" t="s">
        <v>62</v>
      </c>
      <c r="D1727" t="s">
        <v>4434</v>
      </c>
      <c r="E1727" t="s">
        <v>4435</v>
      </c>
      <c r="F1727" t="s">
        <v>43</v>
      </c>
      <c r="G1727">
        <v>30000</v>
      </c>
      <c r="H1727" t="s">
        <v>4180</v>
      </c>
      <c r="I1727">
        <v>20400000</v>
      </c>
      <c r="J1727" t="s">
        <v>7215</v>
      </c>
      <c r="K1727">
        <v>19600000</v>
      </c>
      <c r="L1727">
        <v>21100000</v>
      </c>
      <c r="M1727">
        <v>12</v>
      </c>
      <c r="N1727" t="s">
        <v>4325</v>
      </c>
      <c r="O1727">
        <v>71.099999999999994</v>
      </c>
      <c r="P1727" t="s">
        <v>8545</v>
      </c>
    </row>
    <row r="1728" spans="1:16" x14ac:dyDescent="0.3">
      <c r="A1728" t="s">
        <v>6592</v>
      </c>
      <c r="B1728">
        <v>2023</v>
      </c>
      <c r="C1728" t="s">
        <v>62</v>
      </c>
      <c r="D1728" t="s">
        <v>4434</v>
      </c>
      <c r="E1728" t="s">
        <v>4435</v>
      </c>
      <c r="F1728" t="s">
        <v>143</v>
      </c>
      <c r="G1728">
        <v>43500</v>
      </c>
      <c r="H1728" t="s">
        <v>4180</v>
      </c>
      <c r="I1728">
        <v>20000000</v>
      </c>
      <c r="J1728" t="s">
        <v>7215</v>
      </c>
      <c r="K1728">
        <v>19200000</v>
      </c>
      <c r="L1728">
        <v>20700000</v>
      </c>
      <c r="M1728">
        <v>12</v>
      </c>
      <c r="N1728" t="s">
        <v>4325</v>
      </c>
      <c r="O1728">
        <v>69.7</v>
      </c>
      <c r="P1728" t="s">
        <v>8282</v>
      </c>
    </row>
    <row r="1729" spans="1:16" x14ac:dyDescent="0.3">
      <c r="A1729" t="s">
        <v>6576</v>
      </c>
      <c r="B1729">
        <v>2024</v>
      </c>
      <c r="C1729" t="s">
        <v>92</v>
      </c>
      <c r="D1729" t="s">
        <v>4471</v>
      </c>
      <c r="E1729" t="s">
        <v>4991</v>
      </c>
      <c r="F1729" t="s">
        <v>143</v>
      </c>
      <c r="G1729">
        <v>42450</v>
      </c>
      <c r="H1729" t="s">
        <v>4173</v>
      </c>
      <c r="I1729">
        <v>39800000</v>
      </c>
      <c r="J1729" t="s">
        <v>7215</v>
      </c>
      <c r="K1729">
        <v>38300000</v>
      </c>
      <c r="L1729">
        <v>41200000</v>
      </c>
      <c r="M1729">
        <v>42</v>
      </c>
      <c r="N1729" t="s">
        <v>5662</v>
      </c>
      <c r="O1729">
        <v>62.8</v>
      </c>
      <c r="P1729" t="s">
        <v>8253</v>
      </c>
    </row>
    <row r="1730" spans="1:16" x14ac:dyDescent="0.3">
      <c r="A1730" t="s">
        <v>6613</v>
      </c>
      <c r="B1730">
        <v>2025</v>
      </c>
      <c r="C1730" t="s">
        <v>166</v>
      </c>
      <c r="D1730" t="s">
        <v>4838</v>
      </c>
      <c r="E1730" t="s">
        <v>5046</v>
      </c>
      <c r="F1730" t="s">
        <v>4172</v>
      </c>
      <c r="G1730">
        <v>22458</v>
      </c>
      <c r="H1730" t="s">
        <v>4180</v>
      </c>
      <c r="I1730">
        <v>18300000</v>
      </c>
      <c r="J1730" t="s">
        <v>7215</v>
      </c>
      <c r="K1730">
        <v>17600000</v>
      </c>
      <c r="L1730">
        <v>19000000</v>
      </c>
      <c r="M1730">
        <v>2</v>
      </c>
      <c r="N1730" t="s">
        <v>4263</v>
      </c>
      <c r="O1730">
        <v>89.7</v>
      </c>
      <c r="P1730" t="s">
        <v>8321</v>
      </c>
    </row>
    <row r="1731" spans="1:16" x14ac:dyDescent="0.3">
      <c r="A1731" t="s">
        <v>6618</v>
      </c>
      <c r="B1731">
        <v>2024</v>
      </c>
      <c r="C1731" t="s">
        <v>24</v>
      </c>
      <c r="D1731" t="s">
        <v>4854</v>
      </c>
      <c r="E1731" t="s">
        <v>4191</v>
      </c>
      <c r="F1731" t="s">
        <v>43</v>
      </c>
      <c r="G1731">
        <v>35000</v>
      </c>
      <c r="H1731" t="s">
        <v>4180</v>
      </c>
      <c r="I1731">
        <v>16300000</v>
      </c>
      <c r="J1731" t="s">
        <v>7215</v>
      </c>
      <c r="K1731">
        <v>15700000</v>
      </c>
      <c r="L1731">
        <v>16900000</v>
      </c>
      <c r="M1731">
        <v>23</v>
      </c>
      <c r="N1731" t="s">
        <v>4260</v>
      </c>
      <c r="O1731">
        <v>63</v>
      </c>
      <c r="P1731" t="s">
        <v>8325</v>
      </c>
    </row>
    <row r="1732" spans="1:16" x14ac:dyDescent="0.3">
      <c r="A1732" t="s">
        <v>6568</v>
      </c>
      <c r="B1732">
        <v>2024</v>
      </c>
      <c r="C1732" t="s">
        <v>4641</v>
      </c>
      <c r="D1732" t="s">
        <v>5094</v>
      </c>
      <c r="E1732" t="s">
        <v>4428</v>
      </c>
      <c r="F1732" t="s">
        <v>43</v>
      </c>
      <c r="G1732">
        <v>18000</v>
      </c>
      <c r="H1732" t="s">
        <v>4180</v>
      </c>
      <c r="I1732">
        <v>12700000</v>
      </c>
      <c r="J1732" t="s">
        <v>7215</v>
      </c>
      <c r="K1732">
        <v>12000000</v>
      </c>
      <c r="L1732">
        <v>13500000</v>
      </c>
      <c r="M1732">
        <v>10</v>
      </c>
      <c r="N1732" t="s">
        <v>4583</v>
      </c>
      <c r="O1732">
        <v>90.1</v>
      </c>
      <c r="P1732" t="s">
        <v>8245</v>
      </c>
    </row>
    <row r="1733" spans="1:16" x14ac:dyDescent="0.3">
      <c r="A1733" t="s">
        <v>6573</v>
      </c>
      <c r="B1733">
        <v>2025</v>
      </c>
      <c r="C1733" t="s">
        <v>36</v>
      </c>
      <c r="D1733" t="s">
        <v>4400</v>
      </c>
      <c r="E1733" t="s">
        <v>7780</v>
      </c>
      <c r="F1733" t="s">
        <v>4172</v>
      </c>
      <c r="G1733">
        <v>13017</v>
      </c>
      <c r="H1733" t="s">
        <v>4180</v>
      </c>
      <c r="I1733">
        <v>8900000</v>
      </c>
      <c r="J1733" t="s">
        <v>7215</v>
      </c>
      <c r="K1733">
        <v>8600000</v>
      </c>
      <c r="L1733">
        <v>9200000</v>
      </c>
      <c r="M1733" t="s">
        <v>4175</v>
      </c>
      <c r="N1733" t="s">
        <v>4649</v>
      </c>
      <c r="O1733">
        <v>93.8</v>
      </c>
      <c r="P1733" t="s">
        <v>8252</v>
      </c>
    </row>
    <row r="1734" spans="1:16" x14ac:dyDescent="0.3">
      <c r="A1734" t="s">
        <v>6631</v>
      </c>
      <c r="B1734">
        <v>2024</v>
      </c>
      <c r="C1734" t="s">
        <v>4031</v>
      </c>
      <c r="D1734" t="s">
        <v>5663</v>
      </c>
      <c r="E1734" t="s">
        <v>5664</v>
      </c>
      <c r="F1734" t="s">
        <v>143</v>
      </c>
      <c r="G1734">
        <v>53000</v>
      </c>
      <c r="H1734" t="s">
        <v>4180</v>
      </c>
      <c r="I1734">
        <v>18400000</v>
      </c>
      <c r="J1734" t="s">
        <v>7215</v>
      </c>
      <c r="K1734">
        <v>17700000</v>
      </c>
      <c r="L1734">
        <v>19000000</v>
      </c>
      <c r="M1734">
        <v>9</v>
      </c>
      <c r="N1734" t="s">
        <v>4382</v>
      </c>
      <c r="O1734">
        <v>73.7</v>
      </c>
      <c r="P1734" t="s">
        <v>8340</v>
      </c>
    </row>
    <row r="1735" spans="1:16" x14ac:dyDescent="0.3">
      <c r="A1735" t="s">
        <v>6600</v>
      </c>
      <c r="B1735">
        <v>2024</v>
      </c>
      <c r="C1735" t="s">
        <v>4184</v>
      </c>
      <c r="D1735" t="s">
        <v>4941</v>
      </c>
      <c r="E1735" t="s">
        <v>6104</v>
      </c>
      <c r="F1735" t="s">
        <v>43</v>
      </c>
      <c r="G1735">
        <v>20000</v>
      </c>
      <c r="H1735" t="s">
        <v>4180</v>
      </c>
      <c r="I1735">
        <v>29300000</v>
      </c>
      <c r="J1735" t="s">
        <v>7215</v>
      </c>
      <c r="K1735">
        <v>28200000</v>
      </c>
      <c r="L1735">
        <v>30300000</v>
      </c>
      <c r="M1735" t="s">
        <v>4175</v>
      </c>
      <c r="N1735" t="s">
        <v>4574</v>
      </c>
      <c r="O1735">
        <v>86.2</v>
      </c>
      <c r="P1735" t="s">
        <v>8291</v>
      </c>
    </row>
    <row r="1736" spans="1:16" x14ac:dyDescent="0.3">
      <c r="A1736" t="s">
        <v>6577</v>
      </c>
      <c r="B1736">
        <v>2024</v>
      </c>
      <c r="C1736" t="s">
        <v>62</v>
      </c>
      <c r="D1736">
        <v>3008</v>
      </c>
      <c r="E1736" t="s">
        <v>4435</v>
      </c>
      <c r="F1736" t="s">
        <v>43</v>
      </c>
      <c r="G1736">
        <v>61000</v>
      </c>
      <c r="H1736" t="s">
        <v>4180</v>
      </c>
      <c r="I1736">
        <v>18800000</v>
      </c>
      <c r="J1736" t="s">
        <v>7215</v>
      </c>
      <c r="K1736">
        <v>18100000</v>
      </c>
      <c r="L1736">
        <v>19500000</v>
      </c>
      <c r="M1736">
        <v>68</v>
      </c>
      <c r="N1736" t="s">
        <v>4333</v>
      </c>
      <c r="O1736">
        <v>66.400000000000006</v>
      </c>
      <c r="P1736" t="s">
        <v>8254</v>
      </c>
    </row>
    <row r="1737" spans="1:16" x14ac:dyDescent="0.3">
      <c r="A1737" t="s">
        <v>6590</v>
      </c>
      <c r="B1737">
        <v>2024</v>
      </c>
      <c r="C1737" t="s">
        <v>5179</v>
      </c>
      <c r="D1737" t="s">
        <v>5216</v>
      </c>
      <c r="E1737" t="s">
        <v>8279</v>
      </c>
      <c r="F1737" t="s">
        <v>43</v>
      </c>
      <c r="G1737">
        <v>20721</v>
      </c>
      <c r="H1737" t="s">
        <v>4180</v>
      </c>
      <c r="I1737">
        <v>9300000</v>
      </c>
      <c r="J1737" t="s">
        <v>7215</v>
      </c>
      <c r="K1737">
        <v>9000000</v>
      </c>
      <c r="L1737">
        <v>9600000</v>
      </c>
      <c r="M1737">
        <v>7</v>
      </c>
      <c r="N1737" t="s">
        <v>4552</v>
      </c>
      <c r="O1737">
        <v>84.6</v>
      </c>
      <c r="P1737" t="s">
        <v>8280</v>
      </c>
    </row>
    <row r="1738" spans="1:16" x14ac:dyDescent="0.3">
      <c r="A1738" t="s">
        <v>6591</v>
      </c>
      <c r="B1738">
        <v>2024</v>
      </c>
      <c r="C1738" t="s">
        <v>182</v>
      </c>
      <c r="D1738" t="s">
        <v>5866</v>
      </c>
      <c r="E1738" t="s">
        <v>8249</v>
      </c>
      <c r="F1738" t="s">
        <v>60</v>
      </c>
      <c r="G1738">
        <v>83340</v>
      </c>
      <c r="H1738" t="s">
        <v>4180</v>
      </c>
      <c r="I1738">
        <v>17100000</v>
      </c>
      <c r="J1738" t="s">
        <v>7215</v>
      </c>
      <c r="K1738">
        <v>16200000</v>
      </c>
      <c r="L1738">
        <v>18100000</v>
      </c>
      <c r="M1738">
        <v>7</v>
      </c>
      <c r="N1738" t="s">
        <v>4260</v>
      </c>
      <c r="O1738">
        <v>79.900000000000006</v>
      </c>
      <c r="P1738" t="s">
        <v>8281</v>
      </c>
    </row>
    <row r="1739" spans="1:16" x14ac:dyDescent="0.3">
      <c r="A1739" t="s">
        <v>6606</v>
      </c>
      <c r="B1739">
        <v>2024</v>
      </c>
      <c r="C1739" t="s">
        <v>4091</v>
      </c>
      <c r="D1739" t="s">
        <v>4923</v>
      </c>
      <c r="E1739" t="s">
        <v>6243</v>
      </c>
      <c r="F1739" t="s">
        <v>161</v>
      </c>
      <c r="G1739">
        <v>19000</v>
      </c>
      <c r="H1739" t="s">
        <v>4180</v>
      </c>
      <c r="I1739">
        <v>16500000</v>
      </c>
      <c r="J1739" t="s">
        <v>7215</v>
      </c>
      <c r="K1739">
        <v>15900000</v>
      </c>
      <c r="L1739">
        <v>17000000</v>
      </c>
      <c r="M1739">
        <v>25</v>
      </c>
      <c r="N1739" t="s">
        <v>4192</v>
      </c>
      <c r="O1739">
        <v>92.5</v>
      </c>
      <c r="P1739" t="s">
        <v>8303</v>
      </c>
    </row>
    <row r="1740" spans="1:16" x14ac:dyDescent="0.3">
      <c r="A1740" t="s">
        <v>6588</v>
      </c>
      <c r="B1740">
        <v>2024</v>
      </c>
      <c r="C1740" t="s">
        <v>201</v>
      </c>
      <c r="D1740" t="s">
        <v>4669</v>
      </c>
      <c r="E1740" t="s">
        <v>4740</v>
      </c>
      <c r="F1740" t="s">
        <v>43</v>
      </c>
      <c r="G1740">
        <v>20000</v>
      </c>
      <c r="H1740" t="s">
        <v>4180</v>
      </c>
      <c r="I1740">
        <v>13900000</v>
      </c>
      <c r="J1740" t="s">
        <v>7215</v>
      </c>
      <c r="K1740">
        <v>13400000</v>
      </c>
      <c r="L1740">
        <v>14400000</v>
      </c>
      <c r="M1740">
        <v>12</v>
      </c>
      <c r="N1740" t="s">
        <v>4213</v>
      </c>
      <c r="O1740">
        <v>81.8</v>
      </c>
      <c r="P1740" t="s">
        <v>8275</v>
      </c>
    </row>
    <row r="1741" spans="1:16" x14ac:dyDescent="0.3">
      <c r="A1741" t="s">
        <v>6593</v>
      </c>
      <c r="B1741">
        <v>2025</v>
      </c>
      <c r="C1741" t="s">
        <v>92</v>
      </c>
      <c r="D1741" t="s">
        <v>5076</v>
      </c>
      <c r="E1741" t="s">
        <v>8023</v>
      </c>
      <c r="F1741" t="s">
        <v>143</v>
      </c>
      <c r="G1741">
        <v>34300</v>
      </c>
      <c r="H1741" t="s">
        <v>4173</v>
      </c>
      <c r="I1741">
        <v>15200000</v>
      </c>
      <c r="J1741" t="s">
        <v>7215</v>
      </c>
      <c r="K1741">
        <v>14600000</v>
      </c>
      <c r="L1741">
        <v>15800000</v>
      </c>
      <c r="M1741">
        <v>6</v>
      </c>
      <c r="N1741" t="s">
        <v>4260</v>
      </c>
      <c r="O1741">
        <v>83.4</v>
      </c>
      <c r="P1741" t="s">
        <v>8283</v>
      </c>
    </row>
    <row r="1742" spans="1:16" x14ac:dyDescent="0.3">
      <c r="A1742" t="s">
        <v>6624</v>
      </c>
      <c r="B1742">
        <v>2024</v>
      </c>
      <c r="C1742" t="s">
        <v>62</v>
      </c>
      <c r="D1742">
        <v>3008</v>
      </c>
      <c r="E1742" t="s">
        <v>4346</v>
      </c>
      <c r="F1742" t="s">
        <v>43</v>
      </c>
      <c r="G1742">
        <v>15000</v>
      </c>
      <c r="H1742" t="s">
        <v>4180</v>
      </c>
      <c r="I1742">
        <v>22100000</v>
      </c>
      <c r="J1742" t="s">
        <v>7215</v>
      </c>
      <c r="K1742">
        <v>21400000</v>
      </c>
      <c r="L1742">
        <v>22900000</v>
      </c>
      <c r="M1742">
        <v>12</v>
      </c>
      <c r="N1742" t="s">
        <v>4325</v>
      </c>
      <c r="O1742">
        <v>71.7</v>
      </c>
      <c r="P1742" t="s">
        <v>8341</v>
      </c>
    </row>
    <row r="1743" spans="1:16" x14ac:dyDescent="0.3">
      <c r="A1743" t="s">
        <v>6625</v>
      </c>
      <c r="B1743">
        <v>2025</v>
      </c>
      <c r="C1743" t="s">
        <v>131</v>
      </c>
      <c r="D1743" t="s">
        <v>4994</v>
      </c>
      <c r="E1743" t="s">
        <v>7685</v>
      </c>
      <c r="F1743" t="s">
        <v>161</v>
      </c>
      <c r="G1743">
        <v>6000</v>
      </c>
      <c r="H1743" t="s">
        <v>4180</v>
      </c>
      <c r="I1743">
        <v>29500000</v>
      </c>
      <c r="J1743" t="s">
        <v>7215</v>
      </c>
      <c r="K1743">
        <v>28500000</v>
      </c>
      <c r="L1743">
        <v>30600000</v>
      </c>
      <c r="M1743">
        <v>2</v>
      </c>
      <c r="N1743" t="s">
        <v>4223</v>
      </c>
      <c r="O1743">
        <v>95</v>
      </c>
      <c r="P1743" t="s">
        <v>8342</v>
      </c>
    </row>
    <row r="1744" spans="1:16" x14ac:dyDescent="0.3">
      <c r="A1744" t="s">
        <v>6580</v>
      </c>
      <c r="B1744">
        <v>2025</v>
      </c>
      <c r="C1744" t="s">
        <v>41</v>
      </c>
      <c r="D1744" t="s">
        <v>4876</v>
      </c>
      <c r="E1744" t="s">
        <v>4619</v>
      </c>
      <c r="F1744" t="s">
        <v>4172</v>
      </c>
      <c r="G1744">
        <v>67117</v>
      </c>
      <c r="H1744" t="s">
        <v>4180</v>
      </c>
      <c r="I1744">
        <v>10800000</v>
      </c>
      <c r="J1744" t="s">
        <v>7215</v>
      </c>
      <c r="K1744">
        <v>10500000</v>
      </c>
      <c r="L1744">
        <v>11200000</v>
      </c>
      <c r="M1744">
        <v>2</v>
      </c>
      <c r="N1744" t="s">
        <v>4583</v>
      </c>
      <c r="O1744">
        <v>88.4</v>
      </c>
      <c r="P1744" t="s">
        <v>8257</v>
      </c>
    </row>
    <row r="1745" spans="1:16" x14ac:dyDescent="0.3">
      <c r="A1745" t="s">
        <v>6564</v>
      </c>
      <c r="B1745">
        <v>2025</v>
      </c>
      <c r="C1745" t="s">
        <v>50</v>
      </c>
      <c r="D1745">
        <v>500</v>
      </c>
      <c r="E1745" t="s">
        <v>4619</v>
      </c>
      <c r="F1745" t="s">
        <v>4172</v>
      </c>
      <c r="G1745">
        <v>20000</v>
      </c>
      <c r="H1745" t="s">
        <v>4180</v>
      </c>
      <c r="I1745">
        <v>10000000</v>
      </c>
      <c r="J1745" t="s">
        <v>7215</v>
      </c>
      <c r="K1745">
        <v>9700000</v>
      </c>
      <c r="L1745">
        <v>10400000</v>
      </c>
      <c r="M1745">
        <v>2</v>
      </c>
      <c r="N1745" t="s">
        <v>5710</v>
      </c>
      <c r="O1745">
        <v>89.4</v>
      </c>
      <c r="P1745" t="s">
        <v>8239</v>
      </c>
    </row>
    <row r="1746" spans="1:16" x14ac:dyDescent="0.3">
      <c r="A1746" t="s">
        <v>8263</v>
      </c>
      <c r="B1746">
        <v>2025</v>
      </c>
      <c r="C1746" t="s">
        <v>6081</v>
      </c>
      <c r="D1746" t="s">
        <v>8264</v>
      </c>
      <c r="E1746" t="s">
        <v>8265</v>
      </c>
      <c r="F1746" t="s">
        <v>4172</v>
      </c>
      <c r="G1746">
        <v>12000</v>
      </c>
      <c r="H1746" t="s">
        <v>4173</v>
      </c>
      <c r="I1746">
        <v>65000000</v>
      </c>
      <c r="J1746" t="s">
        <v>7215</v>
      </c>
      <c r="K1746">
        <v>63000000</v>
      </c>
      <c r="L1746">
        <v>67000000</v>
      </c>
      <c r="M1746" t="s">
        <v>4175</v>
      </c>
      <c r="N1746" t="s">
        <v>4469</v>
      </c>
      <c r="O1746">
        <v>79.3</v>
      </c>
      <c r="P1746" t="s">
        <v>8266</v>
      </c>
    </row>
    <row r="1747" spans="1:16" x14ac:dyDescent="0.3">
      <c r="A1747" t="s">
        <v>6630</v>
      </c>
      <c r="B1747">
        <v>2025</v>
      </c>
      <c r="C1747" t="s">
        <v>5179</v>
      </c>
      <c r="D1747" t="s">
        <v>5216</v>
      </c>
      <c r="E1747" t="s">
        <v>8305</v>
      </c>
      <c r="F1747" t="s">
        <v>43</v>
      </c>
      <c r="G1747">
        <v>21000</v>
      </c>
      <c r="H1747" t="s">
        <v>4180</v>
      </c>
      <c r="I1747">
        <v>10800000</v>
      </c>
      <c r="J1747" t="s">
        <v>7215</v>
      </c>
      <c r="K1747">
        <v>10200000</v>
      </c>
      <c r="L1747">
        <v>11300000</v>
      </c>
      <c r="M1747">
        <v>2</v>
      </c>
      <c r="N1747" t="s">
        <v>4187</v>
      </c>
      <c r="O1747">
        <v>88.8</v>
      </c>
      <c r="P1747" t="s">
        <v>8306</v>
      </c>
    </row>
    <row r="1748" spans="1:16" x14ac:dyDescent="0.3">
      <c r="A1748" t="s">
        <v>6583</v>
      </c>
      <c r="B1748">
        <v>2025</v>
      </c>
      <c r="C1748" t="s">
        <v>201</v>
      </c>
      <c r="D1748" t="s">
        <v>4669</v>
      </c>
      <c r="E1748" t="s">
        <v>4785</v>
      </c>
      <c r="F1748" t="s">
        <v>4172</v>
      </c>
      <c r="G1748">
        <v>14319</v>
      </c>
      <c r="H1748" t="s">
        <v>4180</v>
      </c>
      <c r="I1748">
        <v>15200000</v>
      </c>
      <c r="J1748" t="s">
        <v>7215</v>
      </c>
      <c r="K1748">
        <v>14700000</v>
      </c>
      <c r="L1748">
        <v>15800000</v>
      </c>
      <c r="M1748">
        <v>9</v>
      </c>
      <c r="N1748" t="s">
        <v>4245</v>
      </c>
      <c r="O1748">
        <v>84.5</v>
      </c>
      <c r="P1748" t="s">
        <v>8261</v>
      </c>
    </row>
    <row r="1749" spans="1:16" x14ac:dyDescent="0.3">
      <c r="A1749" t="s">
        <v>8541</v>
      </c>
      <c r="B1749">
        <v>2025</v>
      </c>
      <c r="C1749" t="s">
        <v>62</v>
      </c>
      <c r="D1749">
        <v>308</v>
      </c>
      <c r="E1749" t="s">
        <v>4225</v>
      </c>
      <c r="F1749" t="s">
        <v>4172</v>
      </c>
      <c r="G1749">
        <v>30000</v>
      </c>
      <c r="H1749" t="s">
        <v>4180</v>
      </c>
      <c r="I1749">
        <v>19500000</v>
      </c>
      <c r="J1749" t="s">
        <v>7215</v>
      </c>
      <c r="K1749">
        <v>18800000</v>
      </c>
      <c r="L1749">
        <v>20200000</v>
      </c>
      <c r="M1749">
        <v>14</v>
      </c>
      <c r="N1749" t="s">
        <v>4260</v>
      </c>
      <c r="O1749">
        <v>80</v>
      </c>
      <c r="P1749" t="s">
        <v>8542</v>
      </c>
    </row>
    <row r="1750" spans="1:16" x14ac:dyDescent="0.3">
      <c r="A1750" t="s">
        <v>8337</v>
      </c>
      <c r="B1750">
        <v>2025</v>
      </c>
      <c r="C1750" t="s">
        <v>194</v>
      </c>
      <c r="D1750" t="s">
        <v>4480</v>
      </c>
      <c r="E1750" t="s">
        <v>8338</v>
      </c>
      <c r="F1750" t="s">
        <v>4172</v>
      </c>
      <c r="G1750">
        <v>7400</v>
      </c>
      <c r="H1750" t="s">
        <v>4180</v>
      </c>
      <c r="I1750">
        <v>27500000</v>
      </c>
      <c r="J1750" t="s">
        <v>7215</v>
      </c>
      <c r="K1750">
        <v>26600000</v>
      </c>
      <c r="L1750">
        <v>28400000</v>
      </c>
      <c r="M1750">
        <v>3</v>
      </c>
      <c r="N1750" t="s">
        <v>4181</v>
      </c>
      <c r="O1750">
        <v>77.099999999999994</v>
      </c>
      <c r="P1750" t="s">
        <v>8339</v>
      </c>
    </row>
    <row r="1751" spans="1:16" x14ac:dyDescent="0.3">
      <c r="A1751" t="s">
        <v>6628</v>
      </c>
      <c r="B1751">
        <v>2025</v>
      </c>
      <c r="C1751" t="s">
        <v>4184</v>
      </c>
      <c r="D1751" t="s">
        <v>4365</v>
      </c>
      <c r="E1751" t="s">
        <v>6182</v>
      </c>
      <c r="F1751" t="s">
        <v>4172</v>
      </c>
      <c r="G1751">
        <v>49000</v>
      </c>
      <c r="H1751" t="s">
        <v>4180</v>
      </c>
      <c r="I1751">
        <v>9800000</v>
      </c>
      <c r="J1751" t="s">
        <v>7215</v>
      </c>
      <c r="K1751">
        <v>9500000</v>
      </c>
      <c r="L1751">
        <v>10100000</v>
      </c>
      <c r="M1751">
        <v>2</v>
      </c>
      <c r="N1751" t="s">
        <v>4263</v>
      </c>
      <c r="O1751">
        <v>84.6</v>
      </c>
      <c r="P1751" t="s">
        <v>8345</v>
      </c>
    </row>
    <row r="1752" spans="1:16" x14ac:dyDescent="0.3">
      <c r="A1752" t="s">
        <v>8539</v>
      </c>
      <c r="B1752">
        <v>2025</v>
      </c>
      <c r="C1752" t="s">
        <v>62</v>
      </c>
      <c r="D1752">
        <v>308</v>
      </c>
      <c r="E1752" t="s">
        <v>4225</v>
      </c>
      <c r="F1752" t="s">
        <v>4172</v>
      </c>
      <c r="G1752">
        <v>15000</v>
      </c>
      <c r="H1752" t="s">
        <v>4180</v>
      </c>
      <c r="I1752">
        <v>19900000</v>
      </c>
      <c r="J1752" t="s">
        <v>7215</v>
      </c>
      <c r="K1752">
        <v>19200000</v>
      </c>
      <c r="L1752">
        <v>20600000</v>
      </c>
      <c r="M1752">
        <v>14</v>
      </c>
      <c r="N1752" t="s">
        <v>4260</v>
      </c>
      <c r="O1752">
        <v>81.599999999999994</v>
      </c>
      <c r="P1752" t="s">
        <v>8540</v>
      </c>
    </row>
    <row r="1753" spans="1:16" x14ac:dyDescent="0.3">
      <c r="A1753" t="s">
        <v>8536</v>
      </c>
      <c r="B1753">
        <v>2025</v>
      </c>
      <c r="C1753" t="s">
        <v>62</v>
      </c>
      <c r="D1753" t="s">
        <v>4390</v>
      </c>
      <c r="E1753" t="s">
        <v>4682</v>
      </c>
      <c r="F1753" t="s">
        <v>4172</v>
      </c>
      <c r="G1753">
        <v>25000</v>
      </c>
      <c r="H1753" t="s">
        <v>4180</v>
      </c>
      <c r="I1753">
        <v>22800000</v>
      </c>
      <c r="J1753" t="s">
        <v>7215</v>
      </c>
      <c r="K1753">
        <v>22000000</v>
      </c>
      <c r="L1753">
        <v>23500000</v>
      </c>
      <c r="M1753">
        <v>9</v>
      </c>
      <c r="N1753" t="s">
        <v>4226</v>
      </c>
      <c r="O1753">
        <v>82.4</v>
      </c>
      <c r="P1753" t="s">
        <v>8537</v>
      </c>
    </row>
    <row r="1754" spans="1:16" x14ac:dyDescent="0.3">
      <c r="A1754" t="s">
        <v>7191</v>
      </c>
      <c r="B1754">
        <v>2025</v>
      </c>
      <c r="C1754" t="s">
        <v>62</v>
      </c>
      <c r="D1754" t="s">
        <v>4390</v>
      </c>
      <c r="E1754" t="s">
        <v>4682</v>
      </c>
      <c r="F1754" t="s">
        <v>4172</v>
      </c>
      <c r="G1754">
        <v>28000</v>
      </c>
      <c r="H1754" t="s">
        <v>4180</v>
      </c>
      <c r="I1754">
        <v>22800000</v>
      </c>
      <c r="J1754" t="s">
        <v>7215</v>
      </c>
      <c r="K1754">
        <v>22000000</v>
      </c>
      <c r="L1754">
        <v>23500000</v>
      </c>
      <c r="M1754">
        <v>9</v>
      </c>
      <c r="N1754" t="s">
        <v>4226</v>
      </c>
      <c r="O1754">
        <v>82.4</v>
      </c>
      <c r="P1754" t="s">
        <v>8544</v>
      </c>
    </row>
    <row r="1755" spans="1:16" x14ac:dyDescent="0.3">
      <c r="A1755" t="s">
        <v>4112</v>
      </c>
      <c r="B1755">
        <v>2025</v>
      </c>
      <c r="C1755" t="s">
        <v>62</v>
      </c>
      <c r="D1755" t="s">
        <v>4232</v>
      </c>
      <c r="E1755" t="s">
        <v>4247</v>
      </c>
      <c r="F1755" t="s">
        <v>4172</v>
      </c>
      <c r="G1755">
        <v>6000</v>
      </c>
      <c r="H1755" t="s">
        <v>4180</v>
      </c>
      <c r="I1755">
        <v>16100000</v>
      </c>
      <c r="J1755" t="s">
        <v>7215</v>
      </c>
      <c r="K1755">
        <v>15500000</v>
      </c>
      <c r="L1755">
        <v>16700000</v>
      </c>
      <c r="M1755">
        <v>5</v>
      </c>
      <c r="N1755" t="s">
        <v>4248</v>
      </c>
      <c r="O1755">
        <v>74.900000000000006</v>
      </c>
      <c r="P1755" t="s">
        <v>8538</v>
      </c>
    </row>
    <row r="1756" spans="1:16" x14ac:dyDescent="0.3">
      <c r="A1756" t="s">
        <v>6581</v>
      </c>
      <c r="B1756">
        <v>2025</v>
      </c>
      <c r="C1756" t="s">
        <v>250</v>
      </c>
      <c r="D1756" t="s">
        <v>4319</v>
      </c>
      <c r="E1756" t="s">
        <v>8258</v>
      </c>
      <c r="F1756" t="s">
        <v>4172</v>
      </c>
      <c r="G1756">
        <v>39700</v>
      </c>
      <c r="H1756" t="s">
        <v>4180</v>
      </c>
      <c r="I1756">
        <v>21600000</v>
      </c>
      <c r="J1756" t="s">
        <v>7215</v>
      </c>
      <c r="K1756">
        <v>20800000</v>
      </c>
      <c r="L1756">
        <v>22400000</v>
      </c>
      <c r="M1756">
        <v>2</v>
      </c>
      <c r="N1756" t="s">
        <v>4213</v>
      </c>
      <c r="O1756">
        <v>88.2</v>
      </c>
      <c r="P1756" t="s">
        <v>8259</v>
      </c>
    </row>
    <row r="1757" spans="1:16" x14ac:dyDescent="0.3">
      <c r="A1757" t="s">
        <v>6621</v>
      </c>
      <c r="B1757">
        <v>2025</v>
      </c>
      <c r="C1757" t="s">
        <v>36</v>
      </c>
      <c r="D1757" t="s">
        <v>6178</v>
      </c>
      <c r="E1757" t="s">
        <v>5779</v>
      </c>
      <c r="F1757" t="s">
        <v>4172</v>
      </c>
      <c r="G1757">
        <v>25000</v>
      </c>
      <c r="H1757" t="s">
        <v>4180</v>
      </c>
      <c r="I1757">
        <v>10600000</v>
      </c>
      <c r="J1757" t="s">
        <v>7215</v>
      </c>
      <c r="K1757">
        <v>10300000</v>
      </c>
      <c r="L1757">
        <v>11000000</v>
      </c>
      <c r="M1757">
        <v>2</v>
      </c>
      <c r="N1757" t="s">
        <v>4388</v>
      </c>
      <c r="O1757">
        <v>75.8</v>
      </c>
      <c r="P1757" t="s">
        <v>8331</v>
      </c>
    </row>
    <row r="1758" spans="1:16" x14ac:dyDescent="0.3">
      <c r="A1758" t="s">
        <v>6616</v>
      </c>
      <c r="B1758">
        <v>2025</v>
      </c>
      <c r="C1758" t="s">
        <v>201</v>
      </c>
      <c r="D1758" t="s">
        <v>4669</v>
      </c>
      <c r="E1758" t="s">
        <v>4670</v>
      </c>
      <c r="F1758" t="s">
        <v>4172</v>
      </c>
      <c r="G1758">
        <v>10621</v>
      </c>
      <c r="H1758" t="s">
        <v>4180</v>
      </c>
      <c r="I1758">
        <v>13200000</v>
      </c>
      <c r="J1758" t="s">
        <v>7215</v>
      </c>
      <c r="K1758">
        <v>12800000</v>
      </c>
      <c r="L1758">
        <v>13600000</v>
      </c>
      <c r="M1758">
        <v>6</v>
      </c>
      <c r="N1758" t="s">
        <v>4439</v>
      </c>
      <c r="O1758">
        <v>94.4</v>
      </c>
      <c r="P1758" t="s">
        <v>8323</v>
      </c>
    </row>
    <row r="1759" spans="1:16" x14ac:dyDescent="0.3">
      <c r="A1759" t="s">
        <v>6632</v>
      </c>
      <c r="B1759">
        <v>2025</v>
      </c>
      <c r="C1759" t="s">
        <v>62</v>
      </c>
      <c r="D1759" t="s">
        <v>4355</v>
      </c>
      <c r="E1759" t="s">
        <v>5199</v>
      </c>
      <c r="F1759" t="s">
        <v>4172</v>
      </c>
      <c r="G1759">
        <v>15700</v>
      </c>
      <c r="H1759" t="s">
        <v>4180</v>
      </c>
      <c r="I1759">
        <v>16900000</v>
      </c>
      <c r="J1759" t="s">
        <v>7215</v>
      </c>
      <c r="K1759">
        <v>16300000</v>
      </c>
      <c r="L1759">
        <v>17500000</v>
      </c>
      <c r="M1759">
        <v>6</v>
      </c>
      <c r="N1759" t="s">
        <v>4187</v>
      </c>
      <c r="O1759">
        <v>79.400000000000006</v>
      </c>
      <c r="P1759" t="s">
        <v>8353</v>
      </c>
    </row>
    <row r="1760" spans="1:16" x14ac:dyDescent="0.3">
      <c r="A1760" t="s">
        <v>6579</v>
      </c>
      <c r="B1760">
        <v>2025</v>
      </c>
      <c r="C1760" t="s">
        <v>62</v>
      </c>
      <c r="D1760" t="s">
        <v>4390</v>
      </c>
      <c r="E1760" t="s">
        <v>4391</v>
      </c>
      <c r="F1760" t="s">
        <v>4172</v>
      </c>
      <c r="G1760">
        <v>20750</v>
      </c>
      <c r="H1760" t="s">
        <v>4173</v>
      </c>
      <c r="I1760">
        <v>26600000</v>
      </c>
      <c r="J1760" t="s">
        <v>7215</v>
      </c>
      <c r="K1760">
        <v>25700000</v>
      </c>
      <c r="L1760">
        <v>27500000</v>
      </c>
      <c r="M1760">
        <v>6</v>
      </c>
      <c r="N1760" t="s">
        <v>4252</v>
      </c>
      <c r="O1760">
        <v>77.099999999999994</v>
      </c>
      <c r="P1760" t="s">
        <v>8256</v>
      </c>
    </row>
    <row r="1761" spans="1:16" x14ac:dyDescent="0.3">
      <c r="A1761" t="s">
        <v>6572</v>
      </c>
      <c r="B1761">
        <v>2025</v>
      </c>
      <c r="C1761" t="s">
        <v>166</v>
      </c>
      <c r="D1761" t="s">
        <v>4515</v>
      </c>
      <c r="E1761" t="s">
        <v>5747</v>
      </c>
      <c r="F1761" t="s">
        <v>4172</v>
      </c>
      <c r="G1761">
        <v>4500</v>
      </c>
      <c r="H1761" t="s">
        <v>4173</v>
      </c>
      <c r="I1761">
        <v>25000000</v>
      </c>
      <c r="J1761" t="s">
        <v>7215</v>
      </c>
      <c r="K1761">
        <v>23900000</v>
      </c>
      <c r="L1761">
        <v>26100000</v>
      </c>
      <c r="M1761">
        <v>3</v>
      </c>
      <c r="N1761" t="s">
        <v>4275</v>
      </c>
      <c r="O1761">
        <v>92.6</v>
      </c>
      <c r="P1761" t="s">
        <v>8251</v>
      </c>
    </row>
    <row r="1762" spans="1:16" x14ac:dyDescent="0.3">
      <c r="A1762" t="s">
        <v>421</v>
      </c>
      <c r="B1762">
        <v>2025</v>
      </c>
      <c r="C1762" t="s">
        <v>62</v>
      </c>
      <c r="D1762" t="s">
        <v>4250</v>
      </c>
      <c r="E1762" t="s">
        <v>4358</v>
      </c>
      <c r="F1762" t="s">
        <v>4172</v>
      </c>
      <c r="G1762">
        <v>5000</v>
      </c>
      <c r="H1762" t="s">
        <v>4180</v>
      </c>
      <c r="I1762">
        <v>23200000</v>
      </c>
      <c r="J1762" t="s">
        <v>7215</v>
      </c>
      <c r="K1762">
        <v>22400000</v>
      </c>
      <c r="L1762">
        <v>24000000</v>
      </c>
      <c r="M1762">
        <v>14</v>
      </c>
      <c r="N1762" t="s">
        <v>4213</v>
      </c>
      <c r="O1762">
        <v>83</v>
      </c>
      <c r="P1762" t="s">
        <v>8543</v>
      </c>
    </row>
    <row r="1763" spans="1:16" x14ac:dyDescent="0.3">
      <c r="A1763" t="s">
        <v>5236</v>
      </c>
      <c r="B1763">
        <v>2026</v>
      </c>
      <c r="C1763" t="s">
        <v>62</v>
      </c>
      <c r="D1763" t="s">
        <v>4390</v>
      </c>
      <c r="E1763" t="s">
        <v>4682</v>
      </c>
      <c r="F1763" t="s">
        <v>4172</v>
      </c>
      <c r="G1763">
        <v>4500</v>
      </c>
      <c r="H1763" t="s">
        <v>4180</v>
      </c>
      <c r="I1763">
        <v>23900000</v>
      </c>
      <c r="J1763" t="s">
        <v>7215</v>
      </c>
      <c r="K1763">
        <v>23100000</v>
      </c>
      <c r="L1763">
        <v>24700000</v>
      </c>
      <c r="M1763">
        <v>2</v>
      </c>
      <c r="N1763" t="s">
        <v>4439</v>
      </c>
      <c r="O1763">
        <v>95</v>
      </c>
      <c r="P1763" t="s">
        <v>8535</v>
      </c>
    </row>
    <row r="1764" spans="1:16" x14ac:dyDescent="0.3">
      <c r="A1764" t="s">
        <v>6612</v>
      </c>
      <c r="B1764">
        <v>2026</v>
      </c>
      <c r="C1764" t="s">
        <v>36</v>
      </c>
      <c r="D1764" t="s">
        <v>7847</v>
      </c>
      <c r="E1764" t="s">
        <v>7848</v>
      </c>
      <c r="F1764" t="s">
        <v>4172</v>
      </c>
      <c r="G1764">
        <v>1860</v>
      </c>
      <c r="H1764" t="s">
        <v>4180</v>
      </c>
      <c r="I1764">
        <v>16100000</v>
      </c>
      <c r="J1764" t="s">
        <v>7215</v>
      </c>
      <c r="K1764">
        <v>14900000</v>
      </c>
      <c r="L1764">
        <v>17300000</v>
      </c>
      <c r="M1764" t="s">
        <v>4175</v>
      </c>
      <c r="N1764" t="s">
        <v>4196</v>
      </c>
      <c r="O1764">
        <v>89.5</v>
      </c>
      <c r="P1764" t="s">
        <v>8320</v>
      </c>
    </row>
    <row r="1765" spans="1:16" x14ac:dyDescent="0.3">
      <c r="A1765" t="s">
        <v>6637</v>
      </c>
      <c r="B1765">
        <v>2017</v>
      </c>
      <c r="C1765" t="s">
        <v>5326</v>
      </c>
      <c r="D1765" t="s">
        <v>8362</v>
      </c>
      <c r="E1765" t="s">
        <v>8363</v>
      </c>
      <c r="F1765" t="s">
        <v>60</v>
      </c>
      <c r="G1765">
        <v>91273</v>
      </c>
      <c r="H1765" t="s">
        <v>4173</v>
      </c>
      <c r="I1765">
        <v>5420000</v>
      </c>
      <c r="J1765" t="s">
        <v>7225</v>
      </c>
      <c r="K1765">
        <v>5230000</v>
      </c>
      <c r="L1765">
        <v>5610000</v>
      </c>
      <c r="M1765">
        <v>7</v>
      </c>
      <c r="N1765" t="s">
        <v>4508</v>
      </c>
      <c r="O1765">
        <v>85.1</v>
      </c>
      <c r="P1765" t="s">
        <v>8364</v>
      </c>
    </row>
    <row r="1766" spans="1:16" x14ac:dyDescent="0.3">
      <c r="A1766" t="s">
        <v>1422</v>
      </c>
      <c r="B1766">
        <v>2018</v>
      </c>
      <c r="C1766" t="s">
        <v>131</v>
      </c>
      <c r="D1766" t="s">
        <v>5681</v>
      </c>
      <c r="E1766" t="s">
        <v>8399</v>
      </c>
      <c r="F1766" t="s">
        <v>173</v>
      </c>
      <c r="G1766">
        <v>104000</v>
      </c>
      <c r="H1766" t="s">
        <v>4173</v>
      </c>
      <c r="I1766">
        <v>12500000</v>
      </c>
      <c r="J1766" t="s">
        <v>7225</v>
      </c>
      <c r="K1766">
        <v>12000000</v>
      </c>
      <c r="L1766">
        <v>13000000</v>
      </c>
      <c r="M1766">
        <v>11</v>
      </c>
      <c r="N1766" t="s">
        <v>4260</v>
      </c>
      <c r="O1766">
        <v>80.2</v>
      </c>
      <c r="P1766" t="s">
        <v>8400</v>
      </c>
    </row>
    <row r="1767" spans="1:16" x14ac:dyDescent="0.3">
      <c r="A1767" t="s">
        <v>6638</v>
      </c>
      <c r="B1767">
        <v>2018</v>
      </c>
      <c r="C1767" t="s">
        <v>24</v>
      </c>
      <c r="D1767" t="s">
        <v>8365</v>
      </c>
      <c r="E1767" t="s">
        <v>8366</v>
      </c>
      <c r="F1767" t="s">
        <v>94</v>
      </c>
      <c r="G1767">
        <v>66252</v>
      </c>
      <c r="H1767" t="s">
        <v>4173</v>
      </c>
      <c r="I1767">
        <v>10800000</v>
      </c>
      <c r="J1767" t="s">
        <v>7225</v>
      </c>
      <c r="K1767">
        <v>10400000</v>
      </c>
      <c r="L1767">
        <v>11200000</v>
      </c>
      <c r="M1767">
        <v>4</v>
      </c>
      <c r="N1767" t="s">
        <v>4181</v>
      </c>
      <c r="O1767">
        <v>57.4</v>
      </c>
      <c r="P1767" t="s">
        <v>8367</v>
      </c>
    </row>
    <row r="1768" spans="1:16" x14ac:dyDescent="0.3">
      <c r="A1768" t="s">
        <v>8370</v>
      </c>
      <c r="B1768">
        <v>2019</v>
      </c>
      <c r="C1768" t="s">
        <v>4097</v>
      </c>
      <c r="D1768" t="s">
        <v>7750</v>
      </c>
      <c r="E1768" t="s">
        <v>8371</v>
      </c>
      <c r="F1768" t="s">
        <v>60</v>
      </c>
      <c r="G1768">
        <v>67347</v>
      </c>
      <c r="H1768" t="s">
        <v>4173</v>
      </c>
      <c r="I1768">
        <v>7910000</v>
      </c>
      <c r="J1768" t="s">
        <v>7225</v>
      </c>
      <c r="K1768">
        <v>7610000</v>
      </c>
      <c r="L1768">
        <v>8200000</v>
      </c>
      <c r="M1768" t="s">
        <v>4175</v>
      </c>
      <c r="N1768" t="s">
        <v>4245</v>
      </c>
      <c r="O1768">
        <v>74</v>
      </c>
      <c r="P1768" t="s">
        <v>8372</v>
      </c>
    </row>
    <row r="1769" spans="1:16" x14ac:dyDescent="0.3">
      <c r="A1769" t="s">
        <v>5932</v>
      </c>
      <c r="B1769">
        <v>2019</v>
      </c>
      <c r="C1769" t="s">
        <v>4641</v>
      </c>
      <c r="D1769" t="s">
        <v>5933</v>
      </c>
      <c r="E1769" t="s">
        <v>5934</v>
      </c>
      <c r="F1769" t="s">
        <v>43</v>
      </c>
      <c r="G1769">
        <v>55614</v>
      </c>
      <c r="H1769" t="s">
        <v>4180</v>
      </c>
      <c r="I1769">
        <v>12100000</v>
      </c>
      <c r="J1769" t="s">
        <v>7225</v>
      </c>
      <c r="K1769">
        <v>11600000</v>
      </c>
      <c r="L1769">
        <v>12700000</v>
      </c>
      <c r="M1769" t="s">
        <v>4175</v>
      </c>
      <c r="N1769" t="s">
        <v>4388</v>
      </c>
      <c r="O1769">
        <v>95</v>
      </c>
      <c r="P1769" t="s">
        <v>8356</v>
      </c>
    </row>
    <row r="1770" spans="1:16" x14ac:dyDescent="0.3">
      <c r="A1770" t="s">
        <v>6268</v>
      </c>
      <c r="B1770">
        <v>2019</v>
      </c>
      <c r="C1770" t="s">
        <v>131</v>
      </c>
      <c r="D1770" t="s">
        <v>7679</v>
      </c>
      <c r="E1770" t="s">
        <v>8388</v>
      </c>
      <c r="F1770" t="s">
        <v>173</v>
      </c>
      <c r="G1770">
        <v>95000</v>
      </c>
      <c r="H1770" t="s">
        <v>4180</v>
      </c>
      <c r="I1770">
        <v>14700000</v>
      </c>
      <c r="J1770" t="s">
        <v>7225</v>
      </c>
      <c r="K1770">
        <v>14000000</v>
      </c>
      <c r="L1770">
        <v>15400000</v>
      </c>
      <c r="M1770" t="s">
        <v>4175</v>
      </c>
      <c r="N1770" t="s">
        <v>4181</v>
      </c>
      <c r="O1770">
        <v>73.5</v>
      </c>
      <c r="P1770" t="s">
        <v>8389</v>
      </c>
    </row>
    <row r="1771" spans="1:16" x14ac:dyDescent="0.3">
      <c r="A1771" t="s">
        <v>8824</v>
      </c>
      <c r="B1771">
        <v>2022</v>
      </c>
      <c r="C1771" t="s">
        <v>36</v>
      </c>
      <c r="D1771" t="s">
        <v>4400</v>
      </c>
      <c r="E1771" t="s">
        <v>5779</v>
      </c>
      <c r="F1771" t="s">
        <v>143</v>
      </c>
      <c r="G1771">
        <v>19871</v>
      </c>
      <c r="H1771" t="s">
        <v>4180</v>
      </c>
      <c r="I1771">
        <v>8600000</v>
      </c>
      <c r="J1771" t="s">
        <v>7225</v>
      </c>
      <c r="K1771">
        <v>8300000</v>
      </c>
      <c r="L1771">
        <v>8900000</v>
      </c>
      <c r="M1771">
        <v>32</v>
      </c>
      <c r="N1771" t="s">
        <v>4552</v>
      </c>
      <c r="O1771">
        <v>71.7</v>
      </c>
      <c r="P1771" t="s">
        <v>8825</v>
      </c>
    </row>
    <row r="1772" spans="1:16" x14ac:dyDescent="0.3">
      <c r="A1772" t="s">
        <v>6653</v>
      </c>
      <c r="B1772">
        <v>2020</v>
      </c>
      <c r="C1772" t="s">
        <v>182</v>
      </c>
      <c r="D1772" t="s">
        <v>8401</v>
      </c>
      <c r="E1772" t="s">
        <v>8402</v>
      </c>
      <c r="F1772" t="s">
        <v>143</v>
      </c>
      <c r="G1772">
        <v>103000</v>
      </c>
      <c r="H1772" t="s">
        <v>4173</v>
      </c>
      <c r="I1772">
        <v>14300000</v>
      </c>
      <c r="J1772" t="s">
        <v>7225</v>
      </c>
      <c r="K1772">
        <v>13700000</v>
      </c>
      <c r="L1772">
        <v>14900000</v>
      </c>
      <c r="M1772">
        <v>9</v>
      </c>
      <c r="N1772" t="s">
        <v>4248</v>
      </c>
      <c r="O1772">
        <v>80.2</v>
      </c>
      <c r="P1772" t="s">
        <v>8403</v>
      </c>
    </row>
    <row r="1773" spans="1:16" x14ac:dyDescent="0.3">
      <c r="A1773" t="s">
        <v>8804</v>
      </c>
      <c r="B1773">
        <v>2021</v>
      </c>
      <c r="C1773" t="s">
        <v>41</v>
      </c>
      <c r="D1773" t="s">
        <v>8294</v>
      </c>
      <c r="E1773" t="s">
        <v>8805</v>
      </c>
      <c r="F1773" t="s">
        <v>43</v>
      </c>
      <c r="G1773">
        <v>75634</v>
      </c>
      <c r="H1773" t="s">
        <v>4173</v>
      </c>
      <c r="I1773">
        <v>9100000</v>
      </c>
      <c r="J1773" t="s">
        <v>7225</v>
      </c>
      <c r="K1773">
        <v>8500000</v>
      </c>
      <c r="L1773">
        <v>9600000</v>
      </c>
      <c r="M1773">
        <v>3</v>
      </c>
      <c r="N1773" t="s">
        <v>4257</v>
      </c>
      <c r="O1773">
        <v>71.2</v>
      </c>
      <c r="P1773" t="s">
        <v>8806</v>
      </c>
    </row>
    <row r="1774" spans="1:16" x14ac:dyDescent="0.3">
      <c r="A1774" t="s">
        <v>4172</v>
      </c>
      <c r="B1774">
        <v>2025</v>
      </c>
      <c r="C1774" t="s">
        <v>191</v>
      </c>
      <c r="D1774" t="s">
        <v>5769</v>
      </c>
      <c r="E1774" t="s">
        <v>8112</v>
      </c>
      <c r="F1774" t="s">
        <v>4172</v>
      </c>
      <c r="G1774">
        <v>13500</v>
      </c>
      <c r="H1774" t="s">
        <v>4180</v>
      </c>
      <c r="I1774">
        <v>29700000</v>
      </c>
      <c r="J1774" t="s">
        <v>7225</v>
      </c>
      <c r="K1774">
        <v>28600000</v>
      </c>
      <c r="L1774">
        <v>30800000</v>
      </c>
      <c r="M1774" t="s">
        <v>4175</v>
      </c>
      <c r="N1774" t="s">
        <v>4388</v>
      </c>
      <c r="O1774">
        <v>83.7</v>
      </c>
      <c r="P1774" t="s">
        <v>8416</v>
      </c>
    </row>
    <row r="1775" spans="1:16" x14ac:dyDescent="0.3">
      <c r="A1775" t="s">
        <v>4172</v>
      </c>
      <c r="B1775">
        <v>2026</v>
      </c>
      <c r="C1775" t="s">
        <v>45</v>
      </c>
      <c r="D1775" t="s">
        <v>4886</v>
      </c>
      <c r="E1775" t="s">
        <v>4887</v>
      </c>
      <c r="F1775" t="s">
        <v>4172</v>
      </c>
      <c r="G1775">
        <v>3000</v>
      </c>
      <c r="H1775" t="s">
        <v>4180</v>
      </c>
      <c r="I1775">
        <v>22000000</v>
      </c>
      <c r="J1775" t="s">
        <v>7225</v>
      </c>
      <c r="K1775">
        <v>21200000</v>
      </c>
      <c r="L1775">
        <v>22800000</v>
      </c>
      <c r="M1775" t="s">
        <v>4175</v>
      </c>
      <c r="N1775" t="s">
        <v>4888</v>
      </c>
      <c r="O1775">
        <v>86</v>
      </c>
      <c r="P1775" t="s">
        <v>8410</v>
      </c>
    </row>
    <row r="1776" spans="1:16" x14ac:dyDescent="0.3">
      <c r="A1776" t="s">
        <v>1418</v>
      </c>
      <c r="B1776">
        <v>2020</v>
      </c>
      <c r="C1776" t="s">
        <v>4091</v>
      </c>
      <c r="D1776" t="s">
        <v>4765</v>
      </c>
      <c r="E1776" t="s">
        <v>8417</v>
      </c>
      <c r="F1776" t="s">
        <v>60</v>
      </c>
      <c r="G1776">
        <v>66384</v>
      </c>
      <c r="H1776" t="s">
        <v>4180</v>
      </c>
      <c r="I1776">
        <v>6960000</v>
      </c>
      <c r="J1776" t="s">
        <v>7225</v>
      </c>
      <c r="K1776">
        <v>6720000</v>
      </c>
      <c r="L1776">
        <v>7190000</v>
      </c>
      <c r="M1776">
        <v>2</v>
      </c>
      <c r="N1776" t="s">
        <v>4263</v>
      </c>
      <c r="O1776">
        <v>88.8</v>
      </c>
      <c r="P1776" t="s">
        <v>8418</v>
      </c>
    </row>
    <row r="1777" spans="1:16" x14ac:dyDescent="0.3">
      <c r="A1777" t="s">
        <v>8812</v>
      </c>
      <c r="B1777">
        <v>2020</v>
      </c>
      <c r="C1777" t="s">
        <v>24</v>
      </c>
      <c r="D1777" t="s">
        <v>4369</v>
      </c>
      <c r="E1777" t="s">
        <v>8406</v>
      </c>
      <c r="F1777" t="s">
        <v>60</v>
      </c>
      <c r="G1777">
        <v>202000</v>
      </c>
      <c r="H1777" t="s">
        <v>4180</v>
      </c>
      <c r="I1777">
        <v>27200000</v>
      </c>
      <c r="J1777" t="s">
        <v>7225</v>
      </c>
      <c r="K1777">
        <v>26200000</v>
      </c>
      <c r="L1777">
        <v>28200000</v>
      </c>
      <c r="M1777">
        <v>25</v>
      </c>
      <c r="N1777" t="s">
        <v>4342</v>
      </c>
      <c r="O1777">
        <v>71.599999999999994</v>
      </c>
      <c r="P1777" t="s">
        <v>8813</v>
      </c>
    </row>
    <row r="1778" spans="1:16" x14ac:dyDescent="0.3">
      <c r="A1778" t="s">
        <v>5567</v>
      </c>
      <c r="B1778">
        <v>2021</v>
      </c>
      <c r="C1778" t="s">
        <v>36</v>
      </c>
      <c r="D1778" t="s">
        <v>4775</v>
      </c>
      <c r="E1778" t="s">
        <v>4776</v>
      </c>
      <c r="F1778" t="s">
        <v>43</v>
      </c>
      <c r="G1778">
        <v>50212</v>
      </c>
      <c r="H1778" t="s">
        <v>4180</v>
      </c>
      <c r="I1778">
        <v>11000000</v>
      </c>
      <c r="J1778" t="s">
        <v>7225</v>
      </c>
      <c r="K1778">
        <v>10600000</v>
      </c>
      <c r="L1778">
        <v>11500000</v>
      </c>
      <c r="M1778">
        <v>18</v>
      </c>
      <c r="N1778" t="s">
        <v>4425</v>
      </c>
      <c r="O1778">
        <v>88.1</v>
      </c>
      <c r="P1778" t="s">
        <v>8382</v>
      </c>
    </row>
    <row r="1779" spans="1:16" x14ac:dyDescent="0.3">
      <c r="A1779" t="s">
        <v>8810</v>
      </c>
      <c r="B1779">
        <v>2022</v>
      </c>
      <c r="C1779" t="s">
        <v>36</v>
      </c>
      <c r="D1779" t="s">
        <v>5635</v>
      </c>
      <c r="E1779" t="s">
        <v>5636</v>
      </c>
      <c r="F1779" t="s">
        <v>43</v>
      </c>
      <c r="G1779">
        <v>30000</v>
      </c>
      <c r="H1779" t="s">
        <v>4180</v>
      </c>
      <c r="I1779">
        <v>8700000</v>
      </c>
      <c r="J1779" t="s">
        <v>7225</v>
      </c>
      <c r="K1779">
        <v>8400000</v>
      </c>
      <c r="L1779">
        <v>9000000</v>
      </c>
      <c r="M1779">
        <v>41</v>
      </c>
      <c r="N1779" t="s">
        <v>4583</v>
      </c>
      <c r="O1779">
        <v>72.599999999999994</v>
      </c>
      <c r="P1779" t="s">
        <v>8811</v>
      </c>
    </row>
    <row r="1780" spans="1:16" x14ac:dyDescent="0.3">
      <c r="A1780" t="s">
        <v>6636</v>
      </c>
      <c r="B1780">
        <v>2022</v>
      </c>
      <c r="C1780" t="s">
        <v>24</v>
      </c>
      <c r="D1780" t="s">
        <v>4190</v>
      </c>
      <c r="E1780" t="s">
        <v>4308</v>
      </c>
      <c r="F1780" t="s">
        <v>60</v>
      </c>
      <c r="G1780">
        <v>43000</v>
      </c>
      <c r="H1780" t="s">
        <v>4180</v>
      </c>
      <c r="I1780">
        <v>12000000</v>
      </c>
      <c r="J1780" t="s">
        <v>7225</v>
      </c>
      <c r="K1780">
        <v>11500000</v>
      </c>
      <c r="L1780">
        <v>12400000</v>
      </c>
      <c r="M1780">
        <v>56</v>
      </c>
      <c r="N1780" t="s">
        <v>4260</v>
      </c>
      <c r="O1780">
        <v>56.6</v>
      </c>
      <c r="P1780" t="s">
        <v>8361</v>
      </c>
    </row>
    <row r="1781" spans="1:16" x14ac:dyDescent="0.3">
      <c r="A1781" t="s">
        <v>8818</v>
      </c>
      <c r="B1781">
        <v>2022</v>
      </c>
      <c r="C1781" t="s">
        <v>154</v>
      </c>
      <c r="D1781" t="s">
        <v>4483</v>
      </c>
      <c r="E1781" t="s">
        <v>4484</v>
      </c>
      <c r="F1781" t="s">
        <v>94</v>
      </c>
      <c r="G1781">
        <v>62000</v>
      </c>
      <c r="H1781" t="s">
        <v>4173</v>
      </c>
      <c r="I1781">
        <v>11400000</v>
      </c>
      <c r="J1781" t="s">
        <v>7225</v>
      </c>
      <c r="K1781">
        <v>11000000</v>
      </c>
      <c r="L1781">
        <v>11800000</v>
      </c>
      <c r="M1781">
        <v>25</v>
      </c>
      <c r="N1781" t="s">
        <v>4275</v>
      </c>
      <c r="O1781">
        <v>71.3</v>
      </c>
      <c r="P1781" t="s">
        <v>8819</v>
      </c>
    </row>
    <row r="1782" spans="1:16" x14ac:dyDescent="0.3">
      <c r="A1782" t="s">
        <v>8820</v>
      </c>
      <c r="B1782">
        <v>2022</v>
      </c>
      <c r="C1782" t="s">
        <v>191</v>
      </c>
      <c r="D1782" t="s">
        <v>5697</v>
      </c>
      <c r="E1782" t="s">
        <v>5698</v>
      </c>
      <c r="F1782" t="s">
        <v>60</v>
      </c>
      <c r="G1782">
        <v>51100</v>
      </c>
      <c r="H1782" t="s">
        <v>4180</v>
      </c>
      <c r="I1782">
        <v>15600000</v>
      </c>
      <c r="J1782" t="s">
        <v>7225</v>
      </c>
      <c r="K1782">
        <v>15000000</v>
      </c>
      <c r="L1782">
        <v>16300000</v>
      </c>
      <c r="M1782">
        <v>3</v>
      </c>
      <c r="N1782" t="s">
        <v>4402</v>
      </c>
      <c r="O1782">
        <v>70.900000000000006</v>
      </c>
      <c r="P1782" t="s">
        <v>8821</v>
      </c>
    </row>
    <row r="1783" spans="1:16" x14ac:dyDescent="0.3">
      <c r="A1783" t="s">
        <v>6659</v>
      </c>
      <c r="B1783">
        <v>2022</v>
      </c>
      <c r="C1783" t="s">
        <v>154</v>
      </c>
      <c r="D1783" t="s">
        <v>4483</v>
      </c>
      <c r="E1783" t="s">
        <v>4484</v>
      </c>
      <c r="F1783" t="s">
        <v>161</v>
      </c>
      <c r="G1783">
        <v>42000</v>
      </c>
      <c r="H1783" t="s">
        <v>4180</v>
      </c>
      <c r="I1783">
        <v>11900000</v>
      </c>
      <c r="J1783" t="s">
        <v>7225</v>
      </c>
      <c r="K1783">
        <v>11500000</v>
      </c>
      <c r="L1783">
        <v>12300000</v>
      </c>
      <c r="M1783">
        <v>25</v>
      </c>
      <c r="N1783" t="s">
        <v>4275</v>
      </c>
      <c r="O1783">
        <v>74.400000000000006</v>
      </c>
      <c r="P1783" t="s">
        <v>8415</v>
      </c>
    </row>
    <row r="1784" spans="1:16" x14ac:dyDescent="0.3">
      <c r="A1784" t="s">
        <v>8802</v>
      </c>
      <c r="B1784">
        <v>2022</v>
      </c>
      <c r="C1784" t="s">
        <v>36</v>
      </c>
      <c r="D1784" t="s">
        <v>5635</v>
      </c>
      <c r="E1784" t="s">
        <v>5636</v>
      </c>
      <c r="F1784" t="s">
        <v>43</v>
      </c>
      <c r="G1784">
        <v>67353</v>
      </c>
      <c r="H1784" t="s">
        <v>4180</v>
      </c>
      <c r="I1784">
        <v>8200000</v>
      </c>
      <c r="J1784" t="s">
        <v>7225</v>
      </c>
      <c r="K1784">
        <v>7920000</v>
      </c>
      <c r="L1784">
        <v>8500000</v>
      </c>
      <c r="M1784">
        <v>41</v>
      </c>
      <c r="N1784" t="s">
        <v>4583</v>
      </c>
      <c r="O1784">
        <v>68.400000000000006</v>
      </c>
      <c r="P1784" t="s">
        <v>8803</v>
      </c>
    </row>
    <row r="1785" spans="1:16" x14ac:dyDescent="0.3">
      <c r="A1785" t="s">
        <v>6641</v>
      </c>
      <c r="B1785">
        <v>2022</v>
      </c>
      <c r="C1785" t="s">
        <v>108</v>
      </c>
      <c r="D1785" t="s">
        <v>5807</v>
      </c>
      <c r="E1785" t="s">
        <v>4619</v>
      </c>
      <c r="F1785" t="s">
        <v>161</v>
      </c>
      <c r="G1785">
        <v>62000</v>
      </c>
      <c r="H1785" t="s">
        <v>4180</v>
      </c>
      <c r="I1785">
        <v>7190000</v>
      </c>
      <c r="J1785" t="s">
        <v>7225</v>
      </c>
      <c r="K1785">
        <v>6830000</v>
      </c>
      <c r="L1785">
        <v>7550000</v>
      </c>
      <c r="M1785">
        <v>7</v>
      </c>
      <c r="N1785" t="s">
        <v>4382</v>
      </c>
      <c r="O1785">
        <v>74.2</v>
      </c>
      <c r="P1785" t="s">
        <v>8375</v>
      </c>
    </row>
    <row r="1786" spans="1:16" x14ac:dyDescent="0.3">
      <c r="A1786" t="s">
        <v>6633</v>
      </c>
      <c r="B1786">
        <v>2022</v>
      </c>
      <c r="C1786" t="s">
        <v>4184</v>
      </c>
      <c r="D1786" t="s">
        <v>4303</v>
      </c>
      <c r="E1786" t="s">
        <v>8354</v>
      </c>
      <c r="F1786" t="s">
        <v>173</v>
      </c>
      <c r="G1786">
        <v>67000</v>
      </c>
      <c r="H1786" t="s">
        <v>4173</v>
      </c>
      <c r="I1786">
        <v>18800000</v>
      </c>
      <c r="J1786" t="s">
        <v>7225</v>
      </c>
      <c r="K1786">
        <v>18100000</v>
      </c>
      <c r="L1786">
        <v>19500000</v>
      </c>
      <c r="M1786">
        <v>6</v>
      </c>
      <c r="N1786" t="s">
        <v>4213</v>
      </c>
      <c r="O1786">
        <v>72.3</v>
      </c>
      <c r="P1786" t="s">
        <v>8355</v>
      </c>
    </row>
    <row r="1787" spans="1:16" x14ac:dyDescent="0.3">
      <c r="A1787" t="s">
        <v>6639</v>
      </c>
      <c r="B1787">
        <v>2022</v>
      </c>
      <c r="C1787" t="s">
        <v>45</v>
      </c>
      <c r="D1787" t="s">
        <v>4935</v>
      </c>
      <c r="E1787" t="s">
        <v>8368</v>
      </c>
      <c r="F1787" t="s">
        <v>143</v>
      </c>
      <c r="G1787">
        <v>53500</v>
      </c>
      <c r="H1787" t="s">
        <v>4180</v>
      </c>
      <c r="I1787">
        <v>10500000</v>
      </c>
      <c r="J1787" t="s">
        <v>7225</v>
      </c>
      <c r="K1787">
        <v>10100000</v>
      </c>
      <c r="L1787">
        <v>10800000</v>
      </c>
      <c r="M1787">
        <v>5</v>
      </c>
      <c r="N1787" t="s">
        <v>4275</v>
      </c>
      <c r="O1787">
        <v>63.1</v>
      </c>
      <c r="P1787" t="s">
        <v>8369</v>
      </c>
    </row>
    <row r="1788" spans="1:16" x14ac:dyDescent="0.3">
      <c r="A1788" t="s">
        <v>8822</v>
      </c>
      <c r="B1788">
        <v>2023</v>
      </c>
      <c r="C1788" t="s">
        <v>188</v>
      </c>
      <c r="D1788" t="s">
        <v>6084</v>
      </c>
      <c r="E1788" t="s">
        <v>8097</v>
      </c>
      <c r="F1788" t="s">
        <v>161</v>
      </c>
      <c r="G1788">
        <v>48000</v>
      </c>
      <c r="H1788" t="s">
        <v>4180</v>
      </c>
      <c r="I1788">
        <v>23000000</v>
      </c>
      <c r="J1788" t="s">
        <v>7225</v>
      </c>
      <c r="K1788">
        <v>22200000</v>
      </c>
      <c r="L1788">
        <v>23800000</v>
      </c>
      <c r="M1788">
        <v>3</v>
      </c>
      <c r="N1788" t="s">
        <v>4192</v>
      </c>
      <c r="O1788">
        <v>80.099999999999994</v>
      </c>
      <c r="P1788" t="s">
        <v>8823</v>
      </c>
    </row>
    <row r="1789" spans="1:16" x14ac:dyDescent="0.3">
      <c r="A1789" t="s">
        <v>8814</v>
      </c>
      <c r="B1789">
        <v>2023</v>
      </c>
      <c r="C1789" t="s">
        <v>4184</v>
      </c>
      <c r="D1789" t="s">
        <v>4303</v>
      </c>
      <c r="E1789" t="s">
        <v>4304</v>
      </c>
      <c r="F1789" t="s">
        <v>173</v>
      </c>
      <c r="G1789">
        <v>65000</v>
      </c>
      <c r="H1789" t="s">
        <v>4180</v>
      </c>
      <c r="I1789">
        <v>18700000</v>
      </c>
      <c r="J1789" t="s">
        <v>7225</v>
      </c>
      <c r="K1789">
        <v>18000000</v>
      </c>
      <c r="L1789">
        <v>19300000</v>
      </c>
      <c r="M1789">
        <v>37</v>
      </c>
      <c r="N1789" t="s">
        <v>4257</v>
      </c>
      <c r="O1789">
        <v>83.1</v>
      </c>
      <c r="P1789" t="s">
        <v>8815</v>
      </c>
    </row>
    <row r="1790" spans="1:16" x14ac:dyDescent="0.3">
      <c r="A1790" t="s">
        <v>126</v>
      </c>
      <c r="B1790">
        <v>2023</v>
      </c>
      <c r="C1790" t="s">
        <v>92</v>
      </c>
      <c r="D1790" t="s">
        <v>4471</v>
      </c>
      <c r="E1790" t="s">
        <v>4472</v>
      </c>
      <c r="F1790" t="s">
        <v>94</v>
      </c>
      <c r="G1790">
        <v>44495</v>
      </c>
      <c r="H1790" t="s">
        <v>4180</v>
      </c>
      <c r="I1790">
        <v>47200000</v>
      </c>
      <c r="J1790" t="s">
        <v>7225</v>
      </c>
      <c r="K1790">
        <v>45600000</v>
      </c>
      <c r="L1790">
        <v>48800000</v>
      </c>
      <c r="M1790">
        <v>45</v>
      </c>
      <c r="N1790" t="s">
        <v>5818</v>
      </c>
      <c r="O1790">
        <v>74.7</v>
      </c>
      <c r="P1790" t="s">
        <v>8827</v>
      </c>
    </row>
    <row r="1791" spans="1:16" x14ac:dyDescent="0.3">
      <c r="A1791" t="s">
        <v>8828</v>
      </c>
      <c r="B1791">
        <v>2023</v>
      </c>
      <c r="C1791" t="s">
        <v>182</v>
      </c>
      <c r="D1791" t="s">
        <v>5984</v>
      </c>
      <c r="E1791" t="s">
        <v>8829</v>
      </c>
      <c r="F1791" t="s">
        <v>43</v>
      </c>
      <c r="G1791">
        <v>29400</v>
      </c>
      <c r="H1791" t="s">
        <v>4180</v>
      </c>
      <c r="I1791">
        <v>20300000</v>
      </c>
      <c r="J1791" t="s">
        <v>7225</v>
      </c>
      <c r="K1791">
        <v>19500000</v>
      </c>
      <c r="L1791">
        <v>21000000</v>
      </c>
      <c r="M1791" t="s">
        <v>4175</v>
      </c>
      <c r="N1791" t="s">
        <v>4192</v>
      </c>
      <c r="O1791">
        <v>76.599999999999994</v>
      </c>
      <c r="P1791" t="s">
        <v>8830</v>
      </c>
    </row>
    <row r="1792" spans="1:16" x14ac:dyDescent="0.3">
      <c r="A1792" t="s">
        <v>8404</v>
      </c>
      <c r="B1792">
        <v>2023</v>
      </c>
      <c r="C1792" t="s">
        <v>92</v>
      </c>
      <c r="D1792" t="s">
        <v>4471</v>
      </c>
      <c r="E1792" t="s">
        <v>4472</v>
      </c>
      <c r="F1792" t="s">
        <v>94</v>
      </c>
      <c r="G1792">
        <v>54300</v>
      </c>
      <c r="H1792" t="s">
        <v>4180</v>
      </c>
      <c r="I1792">
        <v>46300000</v>
      </c>
      <c r="J1792" t="s">
        <v>7225</v>
      </c>
      <c r="K1792">
        <v>44600000</v>
      </c>
      <c r="L1792">
        <v>47900000</v>
      </c>
      <c r="M1792">
        <v>45</v>
      </c>
      <c r="N1792" t="s">
        <v>5818</v>
      </c>
      <c r="O1792">
        <v>73.3</v>
      </c>
      <c r="P1792" t="s">
        <v>8405</v>
      </c>
    </row>
    <row r="1793" spans="1:16" x14ac:dyDescent="0.3">
      <c r="A1793" t="s">
        <v>6643</v>
      </c>
      <c r="B1793">
        <v>2023</v>
      </c>
      <c r="C1793" t="s">
        <v>250</v>
      </c>
      <c r="D1793" t="s">
        <v>7354</v>
      </c>
      <c r="E1793" t="s">
        <v>8377</v>
      </c>
      <c r="F1793" t="s">
        <v>43</v>
      </c>
      <c r="G1793">
        <v>61229</v>
      </c>
      <c r="H1793" t="s">
        <v>4173</v>
      </c>
      <c r="I1793">
        <v>15200000</v>
      </c>
      <c r="J1793" t="s">
        <v>7225</v>
      </c>
      <c r="K1793">
        <v>14600000</v>
      </c>
      <c r="L1793">
        <v>15800000</v>
      </c>
      <c r="M1793">
        <v>8</v>
      </c>
      <c r="N1793" t="s">
        <v>4192</v>
      </c>
      <c r="O1793">
        <v>88.9</v>
      </c>
      <c r="P1793" t="s">
        <v>8378</v>
      </c>
    </row>
    <row r="1794" spans="1:16" x14ac:dyDescent="0.3">
      <c r="A1794" t="s">
        <v>6645</v>
      </c>
      <c r="B1794">
        <v>2023</v>
      </c>
      <c r="C1794" t="s">
        <v>4091</v>
      </c>
      <c r="D1794" t="s">
        <v>7223</v>
      </c>
      <c r="E1794" t="s">
        <v>7224</v>
      </c>
      <c r="F1794" t="s">
        <v>43</v>
      </c>
      <c r="G1794">
        <v>63800</v>
      </c>
      <c r="H1794" t="s">
        <v>4180</v>
      </c>
      <c r="I1794">
        <v>11300000</v>
      </c>
      <c r="J1794" t="s">
        <v>7225</v>
      </c>
      <c r="K1794">
        <v>10800000</v>
      </c>
      <c r="L1794">
        <v>11700000</v>
      </c>
      <c r="M1794">
        <v>5</v>
      </c>
      <c r="N1794" t="s">
        <v>4347</v>
      </c>
      <c r="O1794">
        <v>76</v>
      </c>
      <c r="P1794" t="s">
        <v>7226</v>
      </c>
    </row>
    <row r="1795" spans="1:16" x14ac:dyDescent="0.3">
      <c r="A1795" t="s">
        <v>8816</v>
      </c>
      <c r="B1795">
        <v>2023</v>
      </c>
      <c r="C1795" t="s">
        <v>137</v>
      </c>
      <c r="D1795" t="s">
        <v>4703</v>
      </c>
      <c r="E1795" t="s">
        <v>4651</v>
      </c>
      <c r="F1795" t="s">
        <v>60</v>
      </c>
      <c r="G1795">
        <v>25000</v>
      </c>
      <c r="H1795" t="s">
        <v>4173</v>
      </c>
      <c r="I1795">
        <v>11500000</v>
      </c>
      <c r="J1795" t="s">
        <v>7225</v>
      </c>
      <c r="K1795">
        <v>11100000</v>
      </c>
      <c r="L1795">
        <v>11900000</v>
      </c>
      <c r="M1795">
        <v>44</v>
      </c>
      <c r="N1795" t="s">
        <v>4219</v>
      </c>
      <c r="O1795">
        <v>95</v>
      </c>
      <c r="P1795" t="s">
        <v>8817</v>
      </c>
    </row>
    <row r="1796" spans="1:16" x14ac:dyDescent="0.3">
      <c r="A1796" t="s">
        <v>6634</v>
      </c>
      <c r="B1796">
        <v>2023</v>
      </c>
      <c r="C1796" t="s">
        <v>4641</v>
      </c>
      <c r="D1796" t="s">
        <v>5094</v>
      </c>
      <c r="E1796" t="s">
        <v>4428</v>
      </c>
      <c r="F1796" t="s">
        <v>43</v>
      </c>
      <c r="G1796">
        <v>46045</v>
      </c>
      <c r="H1796" t="s">
        <v>4180</v>
      </c>
      <c r="I1796">
        <v>11400000</v>
      </c>
      <c r="J1796" t="s">
        <v>7225</v>
      </c>
      <c r="K1796">
        <v>11000000</v>
      </c>
      <c r="L1796">
        <v>11800000</v>
      </c>
      <c r="M1796">
        <v>5</v>
      </c>
      <c r="N1796" t="s">
        <v>4649</v>
      </c>
      <c r="O1796">
        <v>82.1</v>
      </c>
      <c r="P1796" t="s">
        <v>8357</v>
      </c>
    </row>
    <row r="1797" spans="1:16" x14ac:dyDescent="0.3">
      <c r="A1797" t="s">
        <v>8652</v>
      </c>
      <c r="B1797">
        <v>2023</v>
      </c>
      <c r="C1797" t="s">
        <v>85</v>
      </c>
      <c r="D1797" t="s">
        <v>8831</v>
      </c>
      <c r="E1797" t="s">
        <v>8832</v>
      </c>
      <c r="F1797" t="s">
        <v>143</v>
      </c>
      <c r="G1797">
        <v>41520</v>
      </c>
      <c r="H1797" t="s">
        <v>4180</v>
      </c>
      <c r="I1797">
        <v>15200000</v>
      </c>
      <c r="J1797" t="s">
        <v>7225</v>
      </c>
      <c r="K1797">
        <v>14700000</v>
      </c>
      <c r="L1797">
        <v>15800000</v>
      </c>
      <c r="M1797">
        <v>6</v>
      </c>
      <c r="N1797" t="s">
        <v>4245</v>
      </c>
      <c r="O1797">
        <v>75.2</v>
      </c>
      <c r="P1797" t="s">
        <v>8833</v>
      </c>
    </row>
    <row r="1798" spans="1:16" x14ac:dyDescent="0.3">
      <c r="A1798" t="s">
        <v>5047</v>
      </c>
      <c r="B1798">
        <v>2023</v>
      </c>
      <c r="C1798" t="s">
        <v>62</v>
      </c>
      <c r="D1798" t="s">
        <v>4446</v>
      </c>
      <c r="E1798" t="s">
        <v>5048</v>
      </c>
      <c r="F1798" t="s">
        <v>43</v>
      </c>
      <c r="G1798">
        <v>42145</v>
      </c>
      <c r="H1798" t="s">
        <v>4180</v>
      </c>
      <c r="I1798">
        <v>13300000</v>
      </c>
      <c r="J1798" t="s">
        <v>7225</v>
      </c>
      <c r="K1798">
        <v>12800000</v>
      </c>
      <c r="L1798">
        <v>13800000</v>
      </c>
      <c r="M1798">
        <v>15</v>
      </c>
      <c r="N1798" t="s">
        <v>4213</v>
      </c>
      <c r="O1798">
        <v>59.5</v>
      </c>
      <c r="P1798" t="s">
        <v>8395</v>
      </c>
    </row>
    <row r="1799" spans="1:16" x14ac:dyDescent="0.3">
      <c r="A1799" t="s">
        <v>903</v>
      </c>
      <c r="B1799">
        <v>2024</v>
      </c>
      <c r="C1799" t="s">
        <v>24</v>
      </c>
      <c r="D1799" t="s">
        <v>4405</v>
      </c>
      <c r="E1799" t="s">
        <v>5790</v>
      </c>
      <c r="F1799" t="s">
        <v>143</v>
      </c>
      <c r="G1799">
        <v>90000</v>
      </c>
      <c r="H1799" t="s">
        <v>4180</v>
      </c>
      <c r="I1799">
        <v>29800000</v>
      </c>
      <c r="J1799" t="s">
        <v>7225</v>
      </c>
      <c r="K1799">
        <v>28700000</v>
      </c>
      <c r="L1799">
        <v>30900000</v>
      </c>
      <c r="M1799">
        <v>19</v>
      </c>
      <c r="N1799" t="s">
        <v>4204</v>
      </c>
      <c r="O1799">
        <v>68.599999999999994</v>
      </c>
      <c r="P1799" t="s">
        <v>8374</v>
      </c>
    </row>
    <row r="1800" spans="1:16" x14ac:dyDescent="0.3">
      <c r="A1800" t="s">
        <v>6652</v>
      </c>
      <c r="B1800">
        <v>2024</v>
      </c>
      <c r="C1800" t="s">
        <v>41</v>
      </c>
      <c r="D1800" t="s">
        <v>4876</v>
      </c>
      <c r="E1800" t="s">
        <v>4619</v>
      </c>
      <c r="F1800" t="s">
        <v>60</v>
      </c>
      <c r="G1800">
        <v>8249</v>
      </c>
      <c r="H1800" t="s">
        <v>4180</v>
      </c>
      <c r="I1800">
        <v>10800000</v>
      </c>
      <c r="J1800" t="s">
        <v>7225</v>
      </c>
      <c r="K1800">
        <v>10300000</v>
      </c>
      <c r="L1800">
        <v>11200000</v>
      </c>
      <c r="M1800">
        <v>2</v>
      </c>
      <c r="N1800" t="s">
        <v>4402</v>
      </c>
      <c r="O1800">
        <v>81.900000000000006</v>
      </c>
      <c r="P1800" t="s">
        <v>8398</v>
      </c>
    </row>
    <row r="1801" spans="1:16" x14ac:dyDescent="0.3">
      <c r="A1801" t="s">
        <v>6635</v>
      </c>
      <c r="B1801">
        <v>2025</v>
      </c>
      <c r="C1801" t="s">
        <v>24</v>
      </c>
      <c r="D1801" t="s">
        <v>4854</v>
      </c>
      <c r="E1801" t="s">
        <v>4308</v>
      </c>
      <c r="F1801" t="s">
        <v>4172</v>
      </c>
      <c r="G1801">
        <v>19800</v>
      </c>
      <c r="H1801" t="s">
        <v>4180</v>
      </c>
      <c r="I1801">
        <v>16200000</v>
      </c>
      <c r="J1801" t="s">
        <v>7225</v>
      </c>
      <c r="K1801">
        <v>15600000</v>
      </c>
      <c r="L1801">
        <v>16700000</v>
      </c>
      <c r="M1801">
        <v>13</v>
      </c>
      <c r="N1801" t="s">
        <v>4417</v>
      </c>
      <c r="O1801">
        <v>84.6</v>
      </c>
      <c r="P1801" t="s">
        <v>8358</v>
      </c>
    </row>
    <row r="1802" spans="1:16" x14ac:dyDescent="0.3">
      <c r="A1802" t="s">
        <v>6658</v>
      </c>
      <c r="B1802">
        <v>2025</v>
      </c>
      <c r="C1802" t="s">
        <v>5326</v>
      </c>
      <c r="D1802" t="s">
        <v>8412</v>
      </c>
      <c r="E1802" t="s">
        <v>8413</v>
      </c>
      <c r="F1802" t="s">
        <v>4172</v>
      </c>
      <c r="G1802">
        <v>15800</v>
      </c>
      <c r="H1802" t="s">
        <v>4180</v>
      </c>
      <c r="I1802">
        <v>16100000</v>
      </c>
      <c r="J1802" t="s">
        <v>7225</v>
      </c>
      <c r="K1802">
        <v>15200000</v>
      </c>
      <c r="L1802">
        <v>16900000</v>
      </c>
      <c r="M1802">
        <v>2</v>
      </c>
      <c r="N1802" t="s">
        <v>4248</v>
      </c>
      <c r="O1802">
        <v>84</v>
      </c>
      <c r="P1802" t="s">
        <v>8414</v>
      </c>
    </row>
    <row r="1803" spans="1:16" x14ac:dyDescent="0.3">
      <c r="A1803" t="s">
        <v>6644</v>
      </c>
      <c r="B1803">
        <v>2024</v>
      </c>
      <c r="C1803" t="s">
        <v>24</v>
      </c>
      <c r="D1803" t="s">
        <v>4405</v>
      </c>
      <c r="E1803" t="s">
        <v>5699</v>
      </c>
      <c r="F1803" t="s">
        <v>43</v>
      </c>
      <c r="G1803">
        <v>42000</v>
      </c>
      <c r="H1803" t="s">
        <v>4180</v>
      </c>
      <c r="I1803">
        <v>44100000</v>
      </c>
      <c r="J1803" t="s">
        <v>7225</v>
      </c>
      <c r="K1803">
        <v>42400000</v>
      </c>
      <c r="L1803">
        <v>45700000</v>
      </c>
      <c r="M1803">
        <v>16</v>
      </c>
      <c r="N1803" t="s">
        <v>5774</v>
      </c>
      <c r="O1803">
        <v>77.8</v>
      </c>
      <c r="P1803" t="s">
        <v>8379</v>
      </c>
    </row>
    <row r="1804" spans="1:16" x14ac:dyDescent="0.3">
      <c r="A1804" t="s">
        <v>6657</v>
      </c>
      <c r="B1804">
        <v>2024</v>
      </c>
      <c r="C1804" t="s">
        <v>24</v>
      </c>
      <c r="D1804" t="s">
        <v>4854</v>
      </c>
      <c r="E1804" t="s">
        <v>4308</v>
      </c>
      <c r="F1804" t="s">
        <v>43</v>
      </c>
      <c r="G1804">
        <v>9000</v>
      </c>
      <c r="H1804" t="s">
        <v>4180</v>
      </c>
      <c r="I1804">
        <v>15600000</v>
      </c>
      <c r="J1804" t="s">
        <v>7225</v>
      </c>
      <c r="K1804">
        <v>15100000</v>
      </c>
      <c r="L1804">
        <v>16100000</v>
      </c>
      <c r="M1804">
        <v>28</v>
      </c>
      <c r="N1804" t="s">
        <v>4192</v>
      </c>
      <c r="O1804">
        <v>76.8</v>
      </c>
      <c r="P1804" t="s">
        <v>8411</v>
      </c>
    </row>
    <row r="1805" spans="1:16" x14ac:dyDescent="0.3">
      <c r="A1805" t="s">
        <v>4794</v>
      </c>
      <c r="B1805">
        <v>2024</v>
      </c>
      <c r="C1805" t="s">
        <v>154</v>
      </c>
      <c r="D1805" t="s">
        <v>4395</v>
      </c>
      <c r="E1805" t="s">
        <v>4795</v>
      </c>
      <c r="F1805" t="s">
        <v>43</v>
      </c>
      <c r="G1805">
        <v>24277</v>
      </c>
      <c r="H1805" t="s">
        <v>4180</v>
      </c>
      <c r="I1805">
        <v>38900000</v>
      </c>
      <c r="J1805" t="s">
        <v>7225</v>
      </c>
      <c r="K1805">
        <v>37500000</v>
      </c>
      <c r="L1805">
        <v>40300000</v>
      </c>
      <c r="M1805">
        <v>3</v>
      </c>
      <c r="N1805" t="s">
        <v>4333</v>
      </c>
      <c r="O1805">
        <v>77.8</v>
      </c>
      <c r="P1805" t="s">
        <v>8393</v>
      </c>
    </row>
    <row r="1806" spans="1:16" x14ac:dyDescent="0.3">
      <c r="A1806" t="s">
        <v>6650</v>
      </c>
      <c r="B1806">
        <v>2024</v>
      </c>
      <c r="C1806" t="s">
        <v>4184</v>
      </c>
      <c r="D1806" t="s">
        <v>4288</v>
      </c>
      <c r="E1806" t="s">
        <v>4719</v>
      </c>
      <c r="F1806" t="s">
        <v>143</v>
      </c>
      <c r="G1806">
        <v>22000</v>
      </c>
      <c r="H1806" t="s">
        <v>4180</v>
      </c>
      <c r="I1806">
        <v>15800000</v>
      </c>
      <c r="J1806" t="s">
        <v>7225</v>
      </c>
      <c r="K1806">
        <v>15300000</v>
      </c>
      <c r="L1806">
        <v>16400000</v>
      </c>
      <c r="M1806">
        <v>9</v>
      </c>
      <c r="N1806" t="s">
        <v>4508</v>
      </c>
      <c r="O1806">
        <v>91.4</v>
      </c>
      <c r="P1806" t="s">
        <v>8394</v>
      </c>
    </row>
    <row r="1807" spans="1:16" x14ac:dyDescent="0.3">
      <c r="A1807" t="s">
        <v>8807</v>
      </c>
      <c r="B1807">
        <v>2024</v>
      </c>
      <c r="C1807" t="s">
        <v>131</v>
      </c>
      <c r="D1807" t="s">
        <v>4994</v>
      </c>
      <c r="E1807" t="s">
        <v>8808</v>
      </c>
      <c r="F1807" t="s">
        <v>143</v>
      </c>
      <c r="G1807">
        <v>28271</v>
      </c>
      <c r="H1807" t="s">
        <v>4180</v>
      </c>
      <c r="I1807">
        <v>25400000</v>
      </c>
      <c r="J1807" t="s">
        <v>7225</v>
      </c>
      <c r="K1807">
        <v>23700000</v>
      </c>
      <c r="L1807">
        <v>27000000</v>
      </c>
      <c r="M1807" t="s">
        <v>4175</v>
      </c>
      <c r="N1807" t="s">
        <v>4627</v>
      </c>
      <c r="O1807">
        <v>89.5</v>
      </c>
      <c r="P1807" t="s">
        <v>8809</v>
      </c>
    </row>
    <row r="1808" spans="1:16" x14ac:dyDescent="0.3">
      <c r="A1808" t="s">
        <v>6648</v>
      </c>
      <c r="B1808">
        <v>2025</v>
      </c>
      <c r="C1808" t="s">
        <v>92</v>
      </c>
      <c r="D1808" t="s">
        <v>4471</v>
      </c>
      <c r="E1808" t="s">
        <v>8383</v>
      </c>
      <c r="F1808" t="s">
        <v>8384</v>
      </c>
      <c r="G1808">
        <v>20000</v>
      </c>
      <c r="H1808" t="s">
        <v>4173</v>
      </c>
      <c r="I1808">
        <v>45400000</v>
      </c>
      <c r="J1808" t="s">
        <v>7225</v>
      </c>
      <c r="K1808">
        <v>43700000</v>
      </c>
      <c r="L1808">
        <v>47000000</v>
      </c>
      <c r="M1808">
        <v>10</v>
      </c>
      <c r="N1808" t="s">
        <v>5818</v>
      </c>
      <c r="O1808">
        <v>74.400000000000006</v>
      </c>
      <c r="P1808" t="s">
        <v>8385</v>
      </c>
    </row>
    <row r="1809" spans="1:16" x14ac:dyDescent="0.3">
      <c r="A1809" t="s">
        <v>6654</v>
      </c>
      <c r="B1809">
        <v>2025</v>
      </c>
      <c r="C1809" t="s">
        <v>24</v>
      </c>
      <c r="D1809" t="s">
        <v>4369</v>
      </c>
      <c r="E1809" t="s">
        <v>8406</v>
      </c>
      <c r="F1809" t="s">
        <v>43</v>
      </c>
      <c r="G1809">
        <v>66900</v>
      </c>
      <c r="H1809" t="s">
        <v>4173</v>
      </c>
      <c r="I1809">
        <v>48800000</v>
      </c>
      <c r="J1809" t="s">
        <v>7225</v>
      </c>
      <c r="K1809">
        <v>45000000</v>
      </c>
      <c r="L1809">
        <v>53000000</v>
      </c>
      <c r="M1809">
        <v>10</v>
      </c>
      <c r="N1809" t="s">
        <v>5157</v>
      </c>
      <c r="O1809">
        <v>76.099999999999994</v>
      </c>
      <c r="P1809" t="s">
        <v>8407</v>
      </c>
    </row>
    <row r="1810" spans="1:16" x14ac:dyDescent="0.3">
      <c r="A1810" t="s">
        <v>6647</v>
      </c>
      <c r="B1810">
        <v>2025</v>
      </c>
      <c r="C1810" t="s">
        <v>4184</v>
      </c>
      <c r="D1810" t="s">
        <v>4303</v>
      </c>
      <c r="E1810" t="s">
        <v>8386</v>
      </c>
      <c r="F1810" t="s">
        <v>4172</v>
      </c>
      <c r="G1810">
        <v>12384</v>
      </c>
      <c r="H1810" t="s">
        <v>4180</v>
      </c>
      <c r="I1810">
        <v>25900000</v>
      </c>
      <c r="J1810" t="s">
        <v>7225</v>
      </c>
      <c r="K1810">
        <v>25000000</v>
      </c>
      <c r="L1810">
        <v>26900000</v>
      </c>
      <c r="M1810">
        <v>3</v>
      </c>
      <c r="N1810" t="s">
        <v>4248</v>
      </c>
      <c r="O1810">
        <v>85.5</v>
      </c>
      <c r="P1810" t="s">
        <v>8387</v>
      </c>
    </row>
    <row r="1811" spans="1:16" x14ac:dyDescent="0.3">
      <c r="A1811" t="s">
        <v>6651</v>
      </c>
      <c r="B1811">
        <v>2025</v>
      </c>
      <c r="C1811" t="s">
        <v>4031</v>
      </c>
      <c r="D1811" t="s">
        <v>5131</v>
      </c>
      <c r="E1811" t="s">
        <v>8396</v>
      </c>
      <c r="F1811" t="s">
        <v>4172</v>
      </c>
      <c r="G1811">
        <v>22000</v>
      </c>
      <c r="H1811" t="s">
        <v>4180</v>
      </c>
      <c r="I1811">
        <v>17300000</v>
      </c>
      <c r="J1811" t="s">
        <v>7225</v>
      </c>
      <c r="K1811">
        <v>16700000</v>
      </c>
      <c r="L1811">
        <v>17900000</v>
      </c>
      <c r="M1811" t="s">
        <v>4175</v>
      </c>
      <c r="N1811" t="s">
        <v>4425</v>
      </c>
      <c r="O1811">
        <v>84.4</v>
      </c>
      <c r="P1811" t="s">
        <v>8397</v>
      </c>
    </row>
    <row r="1812" spans="1:16" x14ac:dyDescent="0.3">
      <c r="A1812" t="s">
        <v>6649</v>
      </c>
      <c r="B1812">
        <v>2025</v>
      </c>
      <c r="C1812" t="s">
        <v>24</v>
      </c>
      <c r="D1812" t="s">
        <v>8390</v>
      </c>
      <c r="E1812" t="s">
        <v>8391</v>
      </c>
      <c r="F1812" t="s">
        <v>4172</v>
      </c>
      <c r="G1812">
        <v>24000</v>
      </c>
      <c r="H1812" t="s">
        <v>4180</v>
      </c>
      <c r="I1812">
        <v>22500000</v>
      </c>
      <c r="J1812" t="s">
        <v>7225</v>
      </c>
      <c r="K1812">
        <v>21700000</v>
      </c>
      <c r="L1812">
        <v>23200000</v>
      </c>
      <c r="M1812">
        <v>9</v>
      </c>
      <c r="N1812" t="s">
        <v>4260</v>
      </c>
      <c r="O1812">
        <v>80.5</v>
      </c>
      <c r="P1812" t="s">
        <v>8392</v>
      </c>
    </row>
    <row r="1813" spans="1:16" x14ac:dyDescent="0.3">
      <c r="A1813" t="s">
        <v>6642</v>
      </c>
      <c r="B1813">
        <v>2025</v>
      </c>
      <c r="C1813" t="s">
        <v>137</v>
      </c>
      <c r="D1813" t="s">
        <v>4202</v>
      </c>
      <c r="E1813" t="s">
        <v>5110</v>
      </c>
      <c r="F1813" t="s">
        <v>161</v>
      </c>
      <c r="G1813">
        <v>12000</v>
      </c>
      <c r="H1813" t="s">
        <v>4173</v>
      </c>
      <c r="I1813">
        <v>22700000</v>
      </c>
      <c r="J1813" t="s">
        <v>7225</v>
      </c>
      <c r="K1813">
        <v>21600000</v>
      </c>
      <c r="L1813">
        <v>23900000</v>
      </c>
      <c r="M1813">
        <v>22</v>
      </c>
      <c r="N1813" t="s">
        <v>4263</v>
      </c>
      <c r="O1813">
        <v>84.7</v>
      </c>
      <c r="P1813" t="s">
        <v>8376</v>
      </c>
    </row>
    <row r="1814" spans="1:16" x14ac:dyDescent="0.3">
      <c r="A1814" t="s">
        <v>6646</v>
      </c>
      <c r="B1814">
        <v>2026</v>
      </c>
      <c r="C1814" t="s">
        <v>166</v>
      </c>
      <c r="D1814" t="s">
        <v>5005</v>
      </c>
      <c r="E1814" t="s">
        <v>5039</v>
      </c>
      <c r="F1814" t="s">
        <v>4172</v>
      </c>
      <c r="G1814">
        <v>11000</v>
      </c>
      <c r="H1814" t="s">
        <v>4173</v>
      </c>
      <c r="I1814">
        <v>32600000</v>
      </c>
      <c r="J1814" t="s">
        <v>7225</v>
      </c>
      <c r="K1814">
        <v>31400000</v>
      </c>
      <c r="L1814">
        <v>33700000</v>
      </c>
      <c r="M1814" t="s">
        <v>4175</v>
      </c>
      <c r="N1814" t="s">
        <v>8380</v>
      </c>
      <c r="O1814">
        <v>83.6</v>
      </c>
      <c r="P1814" t="s">
        <v>8381</v>
      </c>
    </row>
    <row r="1815" spans="1:16" x14ac:dyDescent="0.3">
      <c r="A1815" t="s">
        <v>29</v>
      </c>
      <c r="B1815">
        <v>2025</v>
      </c>
      <c r="C1815" t="s">
        <v>24</v>
      </c>
      <c r="D1815" t="s">
        <v>5639</v>
      </c>
      <c r="E1815" t="s">
        <v>5640</v>
      </c>
      <c r="F1815" t="s">
        <v>4172</v>
      </c>
      <c r="G1815">
        <v>9918</v>
      </c>
      <c r="H1815" t="s">
        <v>4180</v>
      </c>
      <c r="I1815">
        <v>50000000</v>
      </c>
      <c r="J1815" t="s">
        <v>7225</v>
      </c>
      <c r="K1815">
        <v>48600000</v>
      </c>
      <c r="L1815">
        <v>52000000</v>
      </c>
      <c r="M1815">
        <v>4</v>
      </c>
      <c r="N1815" t="s">
        <v>4661</v>
      </c>
      <c r="O1815">
        <v>82.5</v>
      </c>
      <c r="P1815" t="s">
        <v>8826</v>
      </c>
    </row>
    <row r="1816" spans="1:16" x14ac:dyDescent="0.3">
      <c r="A1816" t="s">
        <v>162</v>
      </c>
      <c r="B1816">
        <v>2025</v>
      </c>
      <c r="C1816" t="s">
        <v>163</v>
      </c>
      <c r="D1816">
        <v>7</v>
      </c>
      <c r="E1816" t="s">
        <v>4277</v>
      </c>
      <c r="F1816" t="s">
        <v>8800</v>
      </c>
      <c r="G1816">
        <v>10200</v>
      </c>
      <c r="H1816" t="s">
        <v>4180</v>
      </c>
      <c r="I1816">
        <v>18000000</v>
      </c>
      <c r="J1816" t="s">
        <v>7225</v>
      </c>
      <c r="K1816">
        <v>17400000</v>
      </c>
      <c r="L1816">
        <v>18700000</v>
      </c>
      <c r="M1816">
        <v>17</v>
      </c>
      <c r="N1816" t="s">
        <v>4226</v>
      </c>
      <c r="O1816">
        <v>91.6</v>
      </c>
      <c r="P1816" t="s">
        <v>8801</v>
      </c>
    </row>
    <row r="1817" spans="1:16" x14ac:dyDescent="0.3">
      <c r="A1817" t="s">
        <v>646</v>
      </c>
      <c r="B1817">
        <v>2025</v>
      </c>
      <c r="C1817" t="s">
        <v>62</v>
      </c>
      <c r="D1817" t="s">
        <v>4390</v>
      </c>
      <c r="E1817" t="s">
        <v>4682</v>
      </c>
      <c r="F1817" t="s">
        <v>4172</v>
      </c>
      <c r="G1817">
        <v>140</v>
      </c>
      <c r="H1817" t="s">
        <v>4180</v>
      </c>
      <c r="I1817">
        <v>23600000</v>
      </c>
      <c r="J1817" t="s">
        <v>7225</v>
      </c>
      <c r="K1817">
        <v>22800000</v>
      </c>
      <c r="L1817">
        <v>24300000</v>
      </c>
      <c r="M1817">
        <v>11</v>
      </c>
      <c r="N1817" t="s">
        <v>4347</v>
      </c>
      <c r="O1817">
        <v>85.3</v>
      </c>
      <c r="P1817" t="s">
        <v>8713</v>
      </c>
    </row>
    <row r="1818" spans="1:16" x14ac:dyDescent="0.3">
      <c r="A1818" t="s">
        <v>8359</v>
      </c>
      <c r="B1818">
        <v>2026</v>
      </c>
      <c r="C1818" t="s">
        <v>201</v>
      </c>
      <c r="D1818" t="s">
        <v>4669</v>
      </c>
      <c r="E1818" t="s">
        <v>4670</v>
      </c>
      <c r="F1818" t="s">
        <v>4172</v>
      </c>
      <c r="G1818">
        <v>5000</v>
      </c>
      <c r="H1818" t="s">
        <v>4180</v>
      </c>
      <c r="I1818">
        <v>13100000</v>
      </c>
      <c r="J1818" t="s">
        <v>7225</v>
      </c>
      <c r="K1818">
        <v>12700000</v>
      </c>
      <c r="L1818">
        <v>13600000</v>
      </c>
      <c r="M1818">
        <v>6</v>
      </c>
      <c r="N1818" t="s">
        <v>4649</v>
      </c>
      <c r="O1818">
        <v>93.6</v>
      </c>
      <c r="P1818" t="s">
        <v>8360</v>
      </c>
    </row>
    <row r="1819" spans="1:16" x14ac:dyDescent="0.3">
      <c r="A1819" t="s">
        <v>7195</v>
      </c>
      <c r="B1819">
        <v>2026</v>
      </c>
      <c r="C1819" t="s">
        <v>4184</v>
      </c>
      <c r="D1819" t="s">
        <v>4941</v>
      </c>
      <c r="E1819" t="s">
        <v>7196</v>
      </c>
      <c r="F1819" t="s">
        <v>4172</v>
      </c>
      <c r="G1819">
        <v>3500</v>
      </c>
      <c r="H1819" t="s">
        <v>4180</v>
      </c>
      <c r="I1819">
        <v>40100000</v>
      </c>
      <c r="J1819" t="s">
        <v>7225</v>
      </c>
      <c r="K1819">
        <v>38700000</v>
      </c>
      <c r="L1819">
        <v>41400000</v>
      </c>
      <c r="M1819" t="s">
        <v>4175</v>
      </c>
      <c r="N1819" t="s">
        <v>4574</v>
      </c>
      <c r="O1819">
        <v>95</v>
      </c>
      <c r="P1819" t="s">
        <v>7227</v>
      </c>
    </row>
    <row r="1820" spans="1:16" x14ac:dyDescent="0.3">
      <c r="A1820" t="s">
        <v>6655</v>
      </c>
      <c r="B1820">
        <v>2026</v>
      </c>
      <c r="C1820" t="s">
        <v>4641</v>
      </c>
      <c r="D1820" t="s">
        <v>8175</v>
      </c>
      <c r="E1820" t="s">
        <v>8408</v>
      </c>
      <c r="F1820" t="s">
        <v>4172</v>
      </c>
      <c r="G1820">
        <v>8000</v>
      </c>
      <c r="H1820" t="s">
        <v>4173</v>
      </c>
      <c r="I1820">
        <v>14000000</v>
      </c>
      <c r="J1820" t="s">
        <v>7225</v>
      </c>
      <c r="K1820">
        <v>13500000</v>
      </c>
      <c r="L1820">
        <v>14500000</v>
      </c>
      <c r="M1820" t="s">
        <v>4175</v>
      </c>
      <c r="N1820" t="s">
        <v>4187</v>
      </c>
      <c r="O1820">
        <v>94.7</v>
      </c>
      <c r="P1820" t="s">
        <v>8409</v>
      </c>
    </row>
    <row r="1821" spans="1:16" x14ac:dyDescent="0.3">
      <c r="A1821" t="s">
        <v>6640</v>
      </c>
      <c r="B1821">
        <v>2026</v>
      </c>
      <c r="C1821" t="s">
        <v>4184</v>
      </c>
      <c r="D1821" t="s">
        <v>4228</v>
      </c>
      <c r="E1821" t="s">
        <v>4229</v>
      </c>
      <c r="F1821" t="s">
        <v>4172</v>
      </c>
      <c r="G1821">
        <v>2500</v>
      </c>
      <c r="H1821" t="s">
        <v>4180</v>
      </c>
      <c r="I1821">
        <v>17200000</v>
      </c>
      <c r="J1821" t="s">
        <v>7225</v>
      </c>
      <c r="K1821">
        <v>15900000</v>
      </c>
      <c r="L1821">
        <v>18400000</v>
      </c>
      <c r="M1821" t="s">
        <v>4175</v>
      </c>
      <c r="N1821" t="s">
        <v>4417</v>
      </c>
      <c r="O1821">
        <v>95</v>
      </c>
      <c r="P1821" t="s">
        <v>8373</v>
      </c>
    </row>
    <row r="1822" spans="1:16" x14ac:dyDescent="0.3">
      <c r="A1822" t="s">
        <v>8730</v>
      </c>
      <c r="B1822">
        <v>2018</v>
      </c>
      <c r="C1822" t="s">
        <v>24</v>
      </c>
      <c r="D1822" t="s">
        <v>4572</v>
      </c>
      <c r="E1822" t="s">
        <v>5945</v>
      </c>
      <c r="F1822" t="s">
        <v>143</v>
      </c>
      <c r="G1822">
        <v>172000</v>
      </c>
      <c r="H1822" t="s">
        <v>4180</v>
      </c>
      <c r="I1822">
        <v>12900000</v>
      </c>
      <c r="J1822" t="s">
        <v>8714</v>
      </c>
      <c r="K1822">
        <v>12000000</v>
      </c>
      <c r="L1822">
        <v>13700000</v>
      </c>
      <c r="M1822">
        <v>12</v>
      </c>
      <c r="N1822" t="s">
        <v>4223</v>
      </c>
      <c r="O1822">
        <v>71.2</v>
      </c>
      <c r="P1822" t="s">
        <v>8731</v>
      </c>
    </row>
    <row r="1823" spans="1:16" x14ac:dyDescent="0.3">
      <c r="A1823" t="s">
        <v>8961</v>
      </c>
      <c r="B1823">
        <v>2019</v>
      </c>
      <c r="C1823" t="s">
        <v>154</v>
      </c>
      <c r="D1823" t="s">
        <v>6253</v>
      </c>
      <c r="E1823" t="s">
        <v>8962</v>
      </c>
      <c r="F1823" t="s">
        <v>161</v>
      </c>
      <c r="G1823">
        <v>73000</v>
      </c>
      <c r="H1823" t="s">
        <v>4173</v>
      </c>
      <c r="I1823">
        <v>12000000</v>
      </c>
      <c r="J1823" t="s">
        <v>8714</v>
      </c>
      <c r="K1823">
        <v>11600000</v>
      </c>
      <c r="L1823">
        <v>12400000</v>
      </c>
      <c r="M1823">
        <v>18</v>
      </c>
      <c r="N1823" t="s">
        <v>4248</v>
      </c>
      <c r="O1823">
        <v>77.400000000000006</v>
      </c>
      <c r="P1823" t="s">
        <v>8963</v>
      </c>
    </row>
    <row r="1824" spans="1:16" x14ac:dyDescent="0.3">
      <c r="A1824" t="s">
        <v>8936</v>
      </c>
      <c r="B1824">
        <v>2019</v>
      </c>
      <c r="C1824" t="s">
        <v>24</v>
      </c>
      <c r="D1824" t="s">
        <v>4431</v>
      </c>
      <c r="E1824" t="s">
        <v>6166</v>
      </c>
      <c r="F1824" t="s">
        <v>94</v>
      </c>
      <c r="G1824">
        <v>75300</v>
      </c>
      <c r="H1824" t="s">
        <v>4173</v>
      </c>
      <c r="I1824">
        <v>20200000</v>
      </c>
      <c r="J1824" t="s">
        <v>8714</v>
      </c>
      <c r="K1824">
        <v>19200000</v>
      </c>
      <c r="L1824">
        <v>21300000</v>
      </c>
      <c r="M1824">
        <v>28</v>
      </c>
      <c r="N1824" t="s">
        <v>4257</v>
      </c>
      <c r="O1824">
        <v>66.900000000000006</v>
      </c>
      <c r="P1824" t="s">
        <v>8937</v>
      </c>
    </row>
    <row r="1825" spans="1:16" x14ac:dyDescent="0.3">
      <c r="A1825" t="s">
        <v>8848</v>
      </c>
      <c r="B1825">
        <v>2019</v>
      </c>
      <c r="C1825" t="s">
        <v>4184</v>
      </c>
      <c r="D1825" t="s">
        <v>6114</v>
      </c>
      <c r="E1825" t="s">
        <v>6115</v>
      </c>
      <c r="F1825" t="s">
        <v>173</v>
      </c>
      <c r="G1825">
        <v>45000</v>
      </c>
      <c r="H1825" t="s">
        <v>4180</v>
      </c>
      <c r="I1825">
        <v>9200000</v>
      </c>
      <c r="J1825" t="s">
        <v>8714</v>
      </c>
      <c r="K1825">
        <v>8900000</v>
      </c>
      <c r="L1825">
        <v>9500000</v>
      </c>
      <c r="M1825">
        <v>17</v>
      </c>
      <c r="N1825" t="s">
        <v>4439</v>
      </c>
      <c r="O1825">
        <v>95</v>
      </c>
      <c r="P1825" t="s">
        <v>8849</v>
      </c>
    </row>
    <row r="1826" spans="1:16" x14ac:dyDescent="0.3">
      <c r="A1826" t="s">
        <v>8939</v>
      </c>
      <c r="B1826">
        <v>2019</v>
      </c>
      <c r="C1826" t="s">
        <v>4097</v>
      </c>
      <c r="D1826" t="s">
        <v>8940</v>
      </c>
      <c r="E1826" t="s">
        <v>8941</v>
      </c>
      <c r="F1826" t="s">
        <v>143</v>
      </c>
      <c r="G1826">
        <v>38000</v>
      </c>
      <c r="H1826" t="s">
        <v>4180</v>
      </c>
      <c r="I1826">
        <v>6650000</v>
      </c>
      <c r="J1826" t="s">
        <v>8714</v>
      </c>
      <c r="K1826">
        <v>6430000</v>
      </c>
      <c r="L1826">
        <v>6870000</v>
      </c>
      <c r="M1826">
        <v>9</v>
      </c>
      <c r="N1826" t="s">
        <v>4402</v>
      </c>
      <c r="O1826">
        <v>95</v>
      </c>
      <c r="P1826" t="s">
        <v>8942</v>
      </c>
    </row>
    <row r="1827" spans="1:16" x14ac:dyDescent="0.3">
      <c r="A1827" t="s">
        <v>8955</v>
      </c>
      <c r="B1827">
        <v>2020</v>
      </c>
      <c r="C1827" t="s">
        <v>191</v>
      </c>
      <c r="D1827" t="s">
        <v>4211</v>
      </c>
      <c r="E1827" t="s">
        <v>4522</v>
      </c>
      <c r="F1827" t="s">
        <v>43</v>
      </c>
      <c r="G1827">
        <v>89487</v>
      </c>
      <c r="H1827" t="s">
        <v>4180</v>
      </c>
      <c r="I1827">
        <v>14100000</v>
      </c>
      <c r="J1827" t="s">
        <v>8714</v>
      </c>
      <c r="K1827">
        <v>13200000</v>
      </c>
      <c r="L1827">
        <v>15000000</v>
      </c>
      <c r="M1827">
        <v>9</v>
      </c>
      <c r="N1827" t="s">
        <v>4263</v>
      </c>
      <c r="O1827">
        <v>87.8</v>
      </c>
      <c r="P1827" t="s">
        <v>8956</v>
      </c>
    </row>
    <row r="1828" spans="1:16" x14ac:dyDescent="0.3">
      <c r="A1828" t="s">
        <v>4172</v>
      </c>
      <c r="B1828">
        <v>2026</v>
      </c>
      <c r="C1828" t="s">
        <v>7205</v>
      </c>
      <c r="D1828" t="s">
        <v>7206</v>
      </c>
      <c r="E1828" t="s">
        <v>8879</v>
      </c>
      <c r="F1828" t="s">
        <v>4172</v>
      </c>
      <c r="G1828">
        <v>6200</v>
      </c>
      <c r="H1828" t="s">
        <v>4180</v>
      </c>
      <c r="I1828">
        <v>18600000</v>
      </c>
      <c r="J1828" t="s">
        <v>8714</v>
      </c>
      <c r="K1828">
        <v>17500000</v>
      </c>
      <c r="L1828">
        <v>19700000</v>
      </c>
      <c r="M1828" t="s">
        <v>4175</v>
      </c>
      <c r="N1828" t="s">
        <v>4649</v>
      </c>
      <c r="O1828">
        <v>92</v>
      </c>
      <c r="P1828" t="s">
        <v>8880</v>
      </c>
    </row>
    <row r="1829" spans="1:16" x14ac:dyDescent="0.3">
      <c r="A1829" t="s">
        <v>8846</v>
      </c>
      <c r="B1829">
        <v>2020</v>
      </c>
      <c r="C1829" t="s">
        <v>92</v>
      </c>
      <c r="D1829" t="s">
        <v>5835</v>
      </c>
      <c r="E1829" t="s">
        <v>5836</v>
      </c>
      <c r="F1829" t="s">
        <v>161</v>
      </c>
      <c r="G1829">
        <v>88000</v>
      </c>
      <c r="H1829" t="s">
        <v>4180</v>
      </c>
      <c r="I1829">
        <v>6900000</v>
      </c>
      <c r="J1829" t="s">
        <v>8714</v>
      </c>
      <c r="K1829">
        <v>6650000</v>
      </c>
      <c r="L1829">
        <v>7150000</v>
      </c>
      <c r="M1829">
        <v>6</v>
      </c>
      <c r="N1829" t="s">
        <v>4187</v>
      </c>
      <c r="O1829">
        <v>88.6</v>
      </c>
      <c r="P1829" t="s">
        <v>8847</v>
      </c>
    </row>
    <row r="1830" spans="1:16" x14ac:dyDescent="0.3">
      <c r="A1830" t="s">
        <v>6051</v>
      </c>
      <c r="B1830">
        <v>2020</v>
      </c>
      <c r="C1830" t="s">
        <v>92</v>
      </c>
      <c r="D1830" t="s">
        <v>6052</v>
      </c>
      <c r="E1830" t="s">
        <v>6053</v>
      </c>
      <c r="F1830" t="s">
        <v>143</v>
      </c>
      <c r="G1830">
        <v>84000</v>
      </c>
      <c r="H1830" t="s">
        <v>4180</v>
      </c>
      <c r="I1830">
        <v>28800000</v>
      </c>
      <c r="J1830" t="s">
        <v>8714</v>
      </c>
      <c r="K1830">
        <v>27400000</v>
      </c>
      <c r="L1830">
        <v>30200000</v>
      </c>
      <c r="M1830">
        <v>5</v>
      </c>
      <c r="N1830" t="s">
        <v>7381</v>
      </c>
      <c r="O1830">
        <v>72</v>
      </c>
      <c r="P1830" t="s">
        <v>8715</v>
      </c>
    </row>
    <row r="1831" spans="1:16" x14ac:dyDescent="0.3">
      <c r="A1831" t="s">
        <v>8898</v>
      </c>
      <c r="B1831">
        <v>2021</v>
      </c>
      <c r="C1831" t="s">
        <v>62</v>
      </c>
      <c r="D1831">
        <v>3008</v>
      </c>
      <c r="E1831" t="s">
        <v>6925</v>
      </c>
      <c r="F1831" t="s">
        <v>143</v>
      </c>
      <c r="G1831">
        <v>56834</v>
      </c>
      <c r="H1831" t="s">
        <v>4180</v>
      </c>
      <c r="I1831">
        <v>14400000</v>
      </c>
      <c r="J1831" t="s">
        <v>8714</v>
      </c>
      <c r="K1831">
        <v>13900000</v>
      </c>
      <c r="L1831">
        <v>14900000</v>
      </c>
      <c r="M1831">
        <v>14</v>
      </c>
      <c r="N1831" t="s">
        <v>4248</v>
      </c>
      <c r="O1831">
        <v>72.400000000000006</v>
      </c>
      <c r="P1831" t="s">
        <v>8899</v>
      </c>
    </row>
    <row r="1832" spans="1:16" x14ac:dyDescent="0.3">
      <c r="A1832" t="s">
        <v>8893</v>
      </c>
      <c r="B1832">
        <v>2021</v>
      </c>
      <c r="C1832" t="s">
        <v>41</v>
      </c>
      <c r="D1832" t="s">
        <v>5032</v>
      </c>
      <c r="E1832" t="s">
        <v>8894</v>
      </c>
      <c r="F1832" t="s">
        <v>43</v>
      </c>
      <c r="G1832">
        <v>86120</v>
      </c>
      <c r="H1832" t="s">
        <v>4180</v>
      </c>
      <c r="I1832">
        <v>12000000</v>
      </c>
      <c r="J1832" t="s">
        <v>8714</v>
      </c>
      <c r="K1832">
        <v>11600000</v>
      </c>
      <c r="L1832">
        <v>12400000</v>
      </c>
      <c r="M1832">
        <v>2</v>
      </c>
      <c r="N1832" t="s">
        <v>4192</v>
      </c>
      <c r="O1832">
        <v>82.7</v>
      </c>
      <c r="P1832" t="s">
        <v>8895</v>
      </c>
    </row>
    <row r="1833" spans="1:16" x14ac:dyDescent="0.3">
      <c r="A1833" t="s">
        <v>8923</v>
      </c>
      <c r="B1833">
        <v>2021</v>
      </c>
      <c r="C1833" t="s">
        <v>62</v>
      </c>
      <c r="D1833" t="s">
        <v>4446</v>
      </c>
      <c r="E1833" t="s">
        <v>4805</v>
      </c>
      <c r="F1833" t="s">
        <v>43</v>
      </c>
      <c r="G1833">
        <v>37558</v>
      </c>
      <c r="H1833" t="s">
        <v>4180</v>
      </c>
      <c r="I1833">
        <v>11600000</v>
      </c>
      <c r="J1833" t="s">
        <v>8714</v>
      </c>
      <c r="K1833">
        <v>11000000</v>
      </c>
      <c r="L1833">
        <v>12100000</v>
      </c>
      <c r="M1833">
        <v>28</v>
      </c>
      <c r="N1833" t="s">
        <v>4263</v>
      </c>
      <c r="O1833">
        <v>79</v>
      </c>
      <c r="P1833" t="s">
        <v>8924</v>
      </c>
    </row>
    <row r="1834" spans="1:16" x14ac:dyDescent="0.3">
      <c r="A1834" t="s">
        <v>8723</v>
      </c>
      <c r="B1834">
        <v>2021</v>
      </c>
      <c r="C1834" t="s">
        <v>62</v>
      </c>
      <c r="D1834" t="s">
        <v>4232</v>
      </c>
      <c r="E1834" t="s">
        <v>8724</v>
      </c>
      <c r="F1834" t="s">
        <v>143</v>
      </c>
      <c r="G1834">
        <v>45000</v>
      </c>
      <c r="H1834" t="s">
        <v>4180</v>
      </c>
      <c r="I1834">
        <v>9000000</v>
      </c>
      <c r="J1834" t="s">
        <v>8714</v>
      </c>
      <c r="K1834">
        <v>8600000</v>
      </c>
      <c r="L1834">
        <v>9300000</v>
      </c>
      <c r="M1834">
        <v>21</v>
      </c>
      <c r="N1834" t="s">
        <v>4219</v>
      </c>
      <c r="O1834">
        <v>77</v>
      </c>
      <c r="P1834" t="s">
        <v>8725</v>
      </c>
    </row>
    <row r="1835" spans="1:16" x14ac:dyDescent="0.3">
      <c r="A1835" t="s">
        <v>8723</v>
      </c>
      <c r="B1835">
        <v>2021</v>
      </c>
      <c r="C1835" t="s">
        <v>62</v>
      </c>
      <c r="D1835" t="s">
        <v>4232</v>
      </c>
      <c r="E1835" t="s">
        <v>8724</v>
      </c>
      <c r="F1835" t="s">
        <v>143</v>
      </c>
      <c r="G1835">
        <v>45000</v>
      </c>
      <c r="H1835" t="s">
        <v>4180</v>
      </c>
      <c r="I1835">
        <v>9000000</v>
      </c>
      <c r="J1835" t="s">
        <v>8714</v>
      </c>
      <c r="K1835">
        <v>8600000</v>
      </c>
      <c r="L1835">
        <v>9300000</v>
      </c>
      <c r="M1835">
        <v>21</v>
      </c>
      <c r="N1835" t="s">
        <v>4219</v>
      </c>
      <c r="O1835">
        <v>77</v>
      </c>
      <c r="P1835" t="s">
        <v>10124</v>
      </c>
    </row>
    <row r="1836" spans="1:16" x14ac:dyDescent="0.3">
      <c r="A1836" t="s">
        <v>8869</v>
      </c>
      <c r="B1836">
        <v>2021</v>
      </c>
      <c r="C1836" t="s">
        <v>191</v>
      </c>
      <c r="D1836" t="s">
        <v>4211</v>
      </c>
      <c r="E1836" t="s">
        <v>4522</v>
      </c>
      <c r="F1836" t="s">
        <v>43</v>
      </c>
      <c r="G1836">
        <v>67922</v>
      </c>
      <c r="H1836" t="s">
        <v>4180</v>
      </c>
      <c r="I1836">
        <v>15400000</v>
      </c>
      <c r="J1836" t="s">
        <v>8714</v>
      </c>
      <c r="K1836">
        <v>14900000</v>
      </c>
      <c r="L1836">
        <v>16000000</v>
      </c>
      <c r="M1836">
        <v>18</v>
      </c>
      <c r="N1836" t="s">
        <v>4187</v>
      </c>
      <c r="O1836">
        <v>83</v>
      </c>
      <c r="P1836" t="s">
        <v>8870</v>
      </c>
    </row>
    <row r="1837" spans="1:16" x14ac:dyDescent="0.3">
      <c r="A1837" t="s">
        <v>8864</v>
      </c>
      <c r="B1837">
        <v>2021</v>
      </c>
      <c r="C1837" t="s">
        <v>137</v>
      </c>
      <c r="D1837" t="s">
        <v>4194</v>
      </c>
      <c r="E1837" t="s">
        <v>8230</v>
      </c>
      <c r="F1837" t="s">
        <v>161</v>
      </c>
      <c r="G1837">
        <v>48000</v>
      </c>
      <c r="H1837" t="s">
        <v>4180</v>
      </c>
      <c r="I1837">
        <v>16100000</v>
      </c>
      <c r="J1837" t="s">
        <v>8714</v>
      </c>
      <c r="K1837">
        <v>15000000</v>
      </c>
      <c r="L1837">
        <v>17200000</v>
      </c>
      <c r="M1837">
        <v>5</v>
      </c>
      <c r="N1837" t="s">
        <v>4257</v>
      </c>
      <c r="O1837">
        <v>73.5</v>
      </c>
      <c r="P1837" t="s">
        <v>8865</v>
      </c>
    </row>
    <row r="1838" spans="1:16" x14ac:dyDescent="0.3">
      <c r="A1838" t="s">
        <v>8930</v>
      </c>
      <c r="B1838">
        <v>2021</v>
      </c>
      <c r="C1838" t="s">
        <v>24</v>
      </c>
      <c r="D1838" t="s">
        <v>4572</v>
      </c>
      <c r="E1838" t="s">
        <v>4699</v>
      </c>
      <c r="F1838" t="s">
        <v>43</v>
      </c>
      <c r="G1838">
        <v>103855</v>
      </c>
      <c r="H1838" t="s">
        <v>4180</v>
      </c>
      <c r="I1838">
        <v>29000000</v>
      </c>
      <c r="J1838" t="s">
        <v>8714</v>
      </c>
      <c r="K1838">
        <v>28000000</v>
      </c>
      <c r="L1838">
        <v>30100000</v>
      </c>
      <c r="M1838">
        <v>9</v>
      </c>
      <c r="N1838" t="s">
        <v>4226</v>
      </c>
      <c r="O1838">
        <v>71.099999999999994</v>
      </c>
      <c r="P1838" t="s">
        <v>8931</v>
      </c>
    </row>
    <row r="1839" spans="1:16" x14ac:dyDescent="0.3">
      <c r="A1839" t="s">
        <v>8975</v>
      </c>
      <c r="B1839">
        <v>2021</v>
      </c>
      <c r="C1839" t="s">
        <v>24</v>
      </c>
      <c r="D1839" t="s">
        <v>4190</v>
      </c>
      <c r="E1839" t="s">
        <v>4191</v>
      </c>
      <c r="F1839" t="s">
        <v>43</v>
      </c>
      <c r="G1839">
        <v>50100</v>
      </c>
      <c r="H1839" t="s">
        <v>4173</v>
      </c>
      <c r="I1839">
        <v>12200000</v>
      </c>
      <c r="J1839" t="s">
        <v>8714</v>
      </c>
      <c r="K1839">
        <v>11800000</v>
      </c>
      <c r="L1839">
        <v>12600000</v>
      </c>
      <c r="M1839">
        <v>20</v>
      </c>
      <c r="N1839" t="s">
        <v>4275</v>
      </c>
      <c r="O1839">
        <v>59.8</v>
      </c>
      <c r="P1839" t="s">
        <v>8976</v>
      </c>
    </row>
    <row r="1840" spans="1:16" x14ac:dyDescent="0.3">
      <c r="A1840" t="s">
        <v>478</v>
      </c>
      <c r="B1840">
        <v>2021</v>
      </c>
      <c r="C1840" t="s">
        <v>62</v>
      </c>
      <c r="D1840" t="s">
        <v>6169</v>
      </c>
      <c r="E1840" t="s">
        <v>8934</v>
      </c>
      <c r="F1840" t="s">
        <v>43</v>
      </c>
      <c r="G1840">
        <v>105000</v>
      </c>
      <c r="H1840" t="s">
        <v>4180</v>
      </c>
      <c r="I1840">
        <v>17700000</v>
      </c>
      <c r="J1840" t="s">
        <v>8714</v>
      </c>
      <c r="K1840">
        <v>16800000</v>
      </c>
      <c r="L1840">
        <v>18600000</v>
      </c>
      <c r="M1840">
        <v>5</v>
      </c>
      <c r="N1840" t="s">
        <v>4290</v>
      </c>
      <c r="O1840">
        <v>68.599999999999994</v>
      </c>
      <c r="P1840" t="s">
        <v>8935</v>
      </c>
    </row>
    <row r="1841" spans="1:16" x14ac:dyDescent="0.3">
      <c r="A1841" t="s">
        <v>8854</v>
      </c>
      <c r="B1841">
        <v>2021</v>
      </c>
      <c r="C1841" t="s">
        <v>24</v>
      </c>
      <c r="D1841" t="s">
        <v>4572</v>
      </c>
      <c r="E1841" t="s">
        <v>4857</v>
      </c>
      <c r="F1841" t="s">
        <v>143</v>
      </c>
      <c r="G1841">
        <v>42000</v>
      </c>
      <c r="H1841" t="s">
        <v>4180</v>
      </c>
      <c r="I1841">
        <v>17400000</v>
      </c>
      <c r="J1841" t="s">
        <v>8714</v>
      </c>
      <c r="K1841">
        <v>16900000</v>
      </c>
      <c r="L1841">
        <v>18000000</v>
      </c>
      <c r="M1841">
        <v>4</v>
      </c>
      <c r="N1841" t="s">
        <v>4219</v>
      </c>
      <c r="O1841">
        <v>81.3</v>
      </c>
      <c r="P1841" t="s">
        <v>8855</v>
      </c>
    </row>
    <row r="1842" spans="1:16" x14ac:dyDescent="0.3">
      <c r="A1842" t="s">
        <v>8957</v>
      </c>
      <c r="B1842">
        <v>2022</v>
      </c>
      <c r="C1842" t="s">
        <v>50</v>
      </c>
      <c r="D1842">
        <v>580</v>
      </c>
      <c r="E1842" t="s">
        <v>7006</v>
      </c>
      <c r="F1842" t="s">
        <v>173</v>
      </c>
      <c r="G1842">
        <v>51000</v>
      </c>
      <c r="H1842" t="s">
        <v>4180</v>
      </c>
      <c r="I1842">
        <v>9900000</v>
      </c>
      <c r="J1842" t="s">
        <v>8714</v>
      </c>
      <c r="K1842">
        <v>9500000</v>
      </c>
      <c r="L1842">
        <v>10300000</v>
      </c>
      <c r="M1842" t="s">
        <v>4175</v>
      </c>
      <c r="N1842" t="s">
        <v>5710</v>
      </c>
      <c r="O1842">
        <v>66.5</v>
      </c>
      <c r="P1842" t="s">
        <v>8958</v>
      </c>
    </row>
    <row r="1843" spans="1:16" x14ac:dyDescent="0.3">
      <c r="A1843" t="s">
        <v>8979</v>
      </c>
      <c r="B1843">
        <v>2022</v>
      </c>
      <c r="C1843" t="s">
        <v>250</v>
      </c>
      <c r="D1843" t="s">
        <v>8980</v>
      </c>
      <c r="E1843" t="s">
        <v>8377</v>
      </c>
      <c r="F1843" t="s">
        <v>43</v>
      </c>
      <c r="G1843">
        <v>48000</v>
      </c>
      <c r="H1843" t="s">
        <v>4180</v>
      </c>
      <c r="I1843">
        <v>14900000</v>
      </c>
      <c r="J1843" t="s">
        <v>8714</v>
      </c>
      <c r="K1843">
        <v>14400000</v>
      </c>
      <c r="L1843">
        <v>15500000</v>
      </c>
      <c r="M1843">
        <v>4</v>
      </c>
      <c r="N1843" t="s">
        <v>4382</v>
      </c>
      <c r="O1843">
        <v>94.4</v>
      </c>
      <c r="P1843" t="s">
        <v>8981</v>
      </c>
    </row>
    <row r="1844" spans="1:16" x14ac:dyDescent="0.3">
      <c r="A1844" t="s">
        <v>8913</v>
      </c>
      <c r="B1844">
        <v>2022</v>
      </c>
      <c r="C1844" t="s">
        <v>41</v>
      </c>
      <c r="D1844" t="s">
        <v>4876</v>
      </c>
      <c r="E1844" t="s">
        <v>8914</v>
      </c>
      <c r="F1844" t="s">
        <v>60</v>
      </c>
      <c r="G1844">
        <v>56000</v>
      </c>
      <c r="H1844" t="s">
        <v>4180</v>
      </c>
      <c r="I1844">
        <v>9700000</v>
      </c>
      <c r="J1844" t="s">
        <v>8714</v>
      </c>
      <c r="K1844">
        <v>9300000</v>
      </c>
      <c r="L1844">
        <v>10000000</v>
      </c>
      <c r="M1844" t="s">
        <v>4175</v>
      </c>
      <c r="N1844" t="s">
        <v>4272</v>
      </c>
      <c r="O1844">
        <v>61.4</v>
      </c>
      <c r="P1844" t="s">
        <v>8915</v>
      </c>
    </row>
    <row r="1845" spans="1:16" x14ac:dyDescent="0.3">
      <c r="A1845" t="s">
        <v>8706</v>
      </c>
      <c r="B1845">
        <v>2024</v>
      </c>
      <c r="C1845" t="s">
        <v>199</v>
      </c>
      <c r="D1845" t="s">
        <v>5964</v>
      </c>
      <c r="E1845" t="s">
        <v>5965</v>
      </c>
      <c r="F1845" t="s">
        <v>143</v>
      </c>
      <c r="G1845">
        <v>49400</v>
      </c>
      <c r="H1845" t="s">
        <v>4173</v>
      </c>
      <c r="I1845">
        <v>11700000</v>
      </c>
      <c r="J1845" t="s">
        <v>8714</v>
      </c>
      <c r="K1845">
        <v>11300000</v>
      </c>
      <c r="L1845">
        <v>12200000</v>
      </c>
      <c r="M1845">
        <v>2</v>
      </c>
      <c r="N1845" t="s">
        <v>4192</v>
      </c>
      <c r="O1845">
        <v>83.6</v>
      </c>
      <c r="P1845" t="s">
        <v>8966</v>
      </c>
    </row>
    <row r="1846" spans="1:16" x14ac:dyDescent="0.3">
      <c r="A1846" t="s">
        <v>8928</v>
      </c>
      <c r="B1846">
        <v>2022</v>
      </c>
      <c r="C1846" t="s">
        <v>24</v>
      </c>
      <c r="D1846" t="s">
        <v>4190</v>
      </c>
      <c r="E1846" t="s">
        <v>4191</v>
      </c>
      <c r="F1846" t="s">
        <v>143</v>
      </c>
      <c r="G1846">
        <v>85300</v>
      </c>
      <c r="H1846" t="s">
        <v>4173</v>
      </c>
      <c r="I1846">
        <v>11700000</v>
      </c>
      <c r="J1846" t="s">
        <v>8714</v>
      </c>
      <c r="K1846">
        <v>11200000</v>
      </c>
      <c r="L1846">
        <v>12100000</v>
      </c>
      <c r="M1846">
        <v>25</v>
      </c>
      <c r="N1846" t="s">
        <v>4248</v>
      </c>
      <c r="O1846">
        <v>47.2</v>
      </c>
      <c r="P1846" t="s">
        <v>8929</v>
      </c>
    </row>
    <row r="1847" spans="1:16" x14ac:dyDescent="0.3">
      <c r="A1847" t="s">
        <v>8903</v>
      </c>
      <c r="B1847">
        <v>2022</v>
      </c>
      <c r="C1847" t="s">
        <v>85</v>
      </c>
      <c r="D1847" t="s">
        <v>7731</v>
      </c>
      <c r="E1847" t="s">
        <v>8904</v>
      </c>
      <c r="F1847" t="s">
        <v>143</v>
      </c>
      <c r="G1847">
        <v>53343</v>
      </c>
      <c r="H1847" t="s">
        <v>4180</v>
      </c>
      <c r="I1847">
        <v>12200000</v>
      </c>
      <c r="J1847" t="s">
        <v>8714</v>
      </c>
      <c r="K1847">
        <v>11700000</v>
      </c>
      <c r="L1847">
        <v>12600000</v>
      </c>
      <c r="M1847" t="s">
        <v>4175</v>
      </c>
      <c r="N1847" t="s">
        <v>4552</v>
      </c>
      <c r="O1847">
        <v>81.400000000000006</v>
      </c>
      <c r="P1847" t="s">
        <v>8905</v>
      </c>
    </row>
    <row r="1848" spans="1:16" x14ac:dyDescent="0.3">
      <c r="A1848" t="s">
        <v>8932</v>
      </c>
      <c r="B1848">
        <v>2022</v>
      </c>
      <c r="C1848" t="s">
        <v>108</v>
      </c>
      <c r="D1848" t="s">
        <v>5807</v>
      </c>
      <c r="E1848" t="s">
        <v>4619</v>
      </c>
      <c r="F1848" t="s">
        <v>43</v>
      </c>
      <c r="G1848">
        <v>60000</v>
      </c>
      <c r="H1848" t="s">
        <v>4180</v>
      </c>
      <c r="I1848">
        <v>7240000</v>
      </c>
      <c r="J1848" t="s">
        <v>8714</v>
      </c>
      <c r="K1848">
        <v>6980000</v>
      </c>
      <c r="L1848">
        <v>7500000</v>
      </c>
      <c r="M1848">
        <v>8</v>
      </c>
      <c r="N1848" t="s">
        <v>4382</v>
      </c>
      <c r="O1848">
        <v>74.7</v>
      </c>
      <c r="P1848" t="s">
        <v>8933</v>
      </c>
    </row>
    <row r="1849" spans="1:16" x14ac:dyDescent="0.3">
      <c r="A1849" t="s">
        <v>8860</v>
      </c>
      <c r="B1849">
        <v>2022</v>
      </c>
      <c r="C1849" t="s">
        <v>4031</v>
      </c>
      <c r="D1849" t="s">
        <v>5131</v>
      </c>
      <c r="E1849" t="s">
        <v>4478</v>
      </c>
      <c r="F1849" t="s">
        <v>143</v>
      </c>
      <c r="G1849">
        <v>105000</v>
      </c>
      <c r="H1849" t="s">
        <v>4180</v>
      </c>
      <c r="I1849">
        <v>10500000</v>
      </c>
      <c r="J1849" t="s">
        <v>8714</v>
      </c>
      <c r="K1849">
        <v>10100000</v>
      </c>
      <c r="L1849">
        <v>10900000</v>
      </c>
      <c r="M1849">
        <v>20</v>
      </c>
      <c r="N1849" t="s">
        <v>4388</v>
      </c>
      <c r="O1849">
        <v>75.099999999999994</v>
      </c>
      <c r="P1849" t="s">
        <v>8861</v>
      </c>
    </row>
    <row r="1850" spans="1:16" x14ac:dyDescent="0.3">
      <c r="A1850" t="s">
        <v>8909</v>
      </c>
      <c r="B1850">
        <v>2022</v>
      </c>
      <c r="C1850" t="s">
        <v>230</v>
      </c>
      <c r="D1850" t="s">
        <v>5819</v>
      </c>
      <c r="E1850" t="s">
        <v>8910</v>
      </c>
      <c r="F1850" t="s">
        <v>60</v>
      </c>
      <c r="G1850">
        <v>92000</v>
      </c>
      <c r="H1850" t="s">
        <v>4180</v>
      </c>
      <c r="I1850">
        <v>9500000</v>
      </c>
      <c r="J1850" t="s">
        <v>8714</v>
      </c>
      <c r="K1850">
        <v>9100000</v>
      </c>
      <c r="L1850">
        <v>9900000</v>
      </c>
      <c r="M1850">
        <v>11</v>
      </c>
      <c r="N1850" t="s">
        <v>4583</v>
      </c>
      <c r="O1850">
        <v>57.6</v>
      </c>
      <c r="P1850" t="s">
        <v>8911</v>
      </c>
    </row>
    <row r="1851" spans="1:16" x14ac:dyDescent="0.3">
      <c r="A1851" t="s">
        <v>8709</v>
      </c>
      <c r="B1851">
        <v>2022</v>
      </c>
      <c r="C1851" t="s">
        <v>3991</v>
      </c>
      <c r="D1851" t="s">
        <v>5959</v>
      </c>
      <c r="E1851" t="s">
        <v>4619</v>
      </c>
      <c r="F1851" t="s">
        <v>43</v>
      </c>
      <c r="G1851">
        <v>77800</v>
      </c>
      <c r="H1851" t="s">
        <v>4180</v>
      </c>
      <c r="I1851">
        <v>7450000</v>
      </c>
      <c r="J1851" t="s">
        <v>8714</v>
      </c>
      <c r="K1851">
        <v>7190000</v>
      </c>
      <c r="L1851">
        <v>7720000</v>
      </c>
      <c r="M1851">
        <v>6</v>
      </c>
      <c r="N1851" t="s">
        <v>6920</v>
      </c>
      <c r="O1851">
        <v>55.2</v>
      </c>
      <c r="P1851" t="s">
        <v>8912</v>
      </c>
    </row>
    <row r="1852" spans="1:16" x14ac:dyDescent="0.3">
      <c r="A1852" t="s">
        <v>8875</v>
      </c>
      <c r="B1852">
        <v>2023</v>
      </c>
      <c r="C1852" t="s">
        <v>24</v>
      </c>
      <c r="D1852" t="s">
        <v>4431</v>
      </c>
      <c r="E1852" t="s">
        <v>5841</v>
      </c>
      <c r="F1852" t="s">
        <v>43</v>
      </c>
      <c r="G1852">
        <v>33000</v>
      </c>
      <c r="H1852" t="s">
        <v>4180</v>
      </c>
      <c r="I1852">
        <v>31600000</v>
      </c>
      <c r="J1852" t="s">
        <v>8714</v>
      </c>
      <c r="K1852">
        <v>30400000</v>
      </c>
      <c r="L1852">
        <v>32800000</v>
      </c>
      <c r="M1852">
        <v>6</v>
      </c>
      <c r="N1852" t="s">
        <v>7031</v>
      </c>
      <c r="O1852">
        <v>69.400000000000006</v>
      </c>
      <c r="P1852" t="s">
        <v>8876</v>
      </c>
    </row>
    <row r="1853" spans="1:16" x14ac:dyDescent="0.3">
      <c r="A1853" t="s">
        <v>8872</v>
      </c>
      <c r="B1853">
        <v>2022</v>
      </c>
      <c r="C1853" t="s">
        <v>24</v>
      </c>
      <c r="D1853" t="s">
        <v>7799</v>
      </c>
      <c r="E1853" t="s">
        <v>7614</v>
      </c>
      <c r="F1853" t="s">
        <v>173</v>
      </c>
      <c r="G1853">
        <v>101000</v>
      </c>
      <c r="H1853" t="s">
        <v>4173</v>
      </c>
      <c r="I1853">
        <v>58000000</v>
      </c>
      <c r="J1853" t="s">
        <v>8714</v>
      </c>
      <c r="K1853">
        <v>55000000</v>
      </c>
      <c r="L1853">
        <v>60000000</v>
      </c>
      <c r="M1853">
        <v>5</v>
      </c>
      <c r="N1853" t="s">
        <v>8873</v>
      </c>
      <c r="O1853">
        <v>85.2</v>
      </c>
      <c r="P1853" t="s">
        <v>8874</v>
      </c>
    </row>
    <row r="1854" spans="1:16" x14ac:dyDescent="0.3">
      <c r="A1854" t="s">
        <v>8623</v>
      </c>
      <c r="B1854">
        <v>2022</v>
      </c>
      <c r="C1854" t="s">
        <v>5787</v>
      </c>
      <c r="D1854" t="s">
        <v>8919</v>
      </c>
      <c r="E1854" t="s">
        <v>8920</v>
      </c>
      <c r="F1854" t="s">
        <v>43</v>
      </c>
      <c r="G1854">
        <v>31000</v>
      </c>
      <c r="H1854" t="s">
        <v>4180</v>
      </c>
      <c r="I1854">
        <v>26000000</v>
      </c>
      <c r="J1854" t="s">
        <v>8714</v>
      </c>
      <c r="K1854">
        <v>24300000</v>
      </c>
      <c r="L1854">
        <v>27700000</v>
      </c>
      <c r="M1854">
        <v>3</v>
      </c>
      <c r="N1854" t="s">
        <v>5139</v>
      </c>
      <c r="O1854">
        <v>70.3</v>
      </c>
      <c r="P1854" t="s">
        <v>8921</v>
      </c>
    </row>
    <row r="1855" spans="1:16" x14ac:dyDescent="0.3">
      <c r="A1855" t="s">
        <v>8888</v>
      </c>
      <c r="B1855">
        <v>2022</v>
      </c>
      <c r="C1855" t="s">
        <v>62</v>
      </c>
      <c r="D1855" t="s">
        <v>4355</v>
      </c>
      <c r="E1855" t="s">
        <v>8889</v>
      </c>
      <c r="F1855" t="s">
        <v>143</v>
      </c>
      <c r="G1855">
        <v>51372</v>
      </c>
      <c r="H1855" t="s">
        <v>4180</v>
      </c>
      <c r="I1855">
        <v>13200000</v>
      </c>
      <c r="J1855" t="s">
        <v>8714</v>
      </c>
      <c r="K1855">
        <v>12700000</v>
      </c>
      <c r="L1855">
        <v>13700000</v>
      </c>
      <c r="M1855">
        <v>9</v>
      </c>
      <c r="N1855" t="s">
        <v>4245</v>
      </c>
      <c r="O1855">
        <v>72.099999999999994</v>
      </c>
      <c r="P1855" t="s">
        <v>8890</v>
      </c>
    </row>
    <row r="1856" spans="1:16" x14ac:dyDescent="0.3">
      <c r="A1856" t="s">
        <v>8877</v>
      </c>
      <c r="B1856">
        <v>2023</v>
      </c>
      <c r="C1856" t="s">
        <v>41</v>
      </c>
      <c r="D1856" t="s">
        <v>6025</v>
      </c>
      <c r="E1856" t="s">
        <v>4877</v>
      </c>
      <c r="F1856" t="s">
        <v>60</v>
      </c>
      <c r="G1856">
        <v>28000</v>
      </c>
      <c r="H1856" t="s">
        <v>4173</v>
      </c>
      <c r="I1856">
        <v>8900000</v>
      </c>
      <c r="J1856" t="s">
        <v>8714</v>
      </c>
      <c r="K1856">
        <v>8600000</v>
      </c>
      <c r="L1856">
        <v>9300000</v>
      </c>
      <c r="M1856">
        <v>8</v>
      </c>
      <c r="N1856" t="s">
        <v>4552</v>
      </c>
      <c r="O1856">
        <v>77.5</v>
      </c>
      <c r="P1856" t="s">
        <v>8878</v>
      </c>
    </row>
    <row r="1857" spans="1:16" x14ac:dyDescent="0.3">
      <c r="A1857" t="s">
        <v>8987</v>
      </c>
      <c r="B1857">
        <v>2022</v>
      </c>
      <c r="C1857" t="s">
        <v>24</v>
      </c>
      <c r="D1857" t="s">
        <v>4572</v>
      </c>
      <c r="E1857" t="s">
        <v>6266</v>
      </c>
      <c r="F1857" t="s">
        <v>143</v>
      </c>
      <c r="G1857">
        <v>54000</v>
      </c>
      <c r="H1857" t="s">
        <v>4180</v>
      </c>
      <c r="I1857">
        <v>23300000</v>
      </c>
      <c r="J1857" t="s">
        <v>8714</v>
      </c>
      <c r="K1857">
        <v>21600000</v>
      </c>
      <c r="L1857">
        <v>25100000</v>
      </c>
      <c r="M1857">
        <v>11</v>
      </c>
      <c r="N1857" t="s">
        <v>4226</v>
      </c>
      <c r="O1857">
        <v>68.5</v>
      </c>
      <c r="P1857" t="s">
        <v>8988</v>
      </c>
    </row>
    <row r="1858" spans="1:16" x14ac:dyDescent="0.3">
      <c r="A1858" t="s">
        <v>8886</v>
      </c>
      <c r="B1858">
        <v>2023</v>
      </c>
      <c r="C1858" t="s">
        <v>24</v>
      </c>
      <c r="D1858" t="s">
        <v>4190</v>
      </c>
      <c r="E1858" t="s">
        <v>4308</v>
      </c>
      <c r="F1858" t="s">
        <v>4539</v>
      </c>
      <c r="G1858">
        <v>30500</v>
      </c>
      <c r="H1858" t="s">
        <v>4173</v>
      </c>
      <c r="I1858">
        <v>13100000</v>
      </c>
      <c r="J1858" t="s">
        <v>8714</v>
      </c>
      <c r="K1858">
        <v>12700000</v>
      </c>
      <c r="L1858">
        <v>13600000</v>
      </c>
      <c r="M1858">
        <v>27</v>
      </c>
      <c r="N1858" t="s">
        <v>4275</v>
      </c>
      <c r="O1858">
        <v>67.900000000000006</v>
      </c>
      <c r="P1858" t="s">
        <v>8887</v>
      </c>
    </row>
    <row r="1859" spans="1:16" x14ac:dyDescent="0.3">
      <c r="A1859" t="s">
        <v>8964</v>
      </c>
      <c r="B1859">
        <v>2023</v>
      </c>
      <c r="C1859" t="s">
        <v>154</v>
      </c>
      <c r="D1859" t="s">
        <v>4483</v>
      </c>
      <c r="E1859" t="s">
        <v>4484</v>
      </c>
      <c r="F1859" t="s">
        <v>60</v>
      </c>
      <c r="G1859">
        <v>61000</v>
      </c>
      <c r="H1859" t="s">
        <v>4180</v>
      </c>
      <c r="I1859">
        <v>12400000</v>
      </c>
      <c r="J1859" t="s">
        <v>8714</v>
      </c>
      <c r="K1859">
        <v>12000000</v>
      </c>
      <c r="L1859">
        <v>12900000</v>
      </c>
      <c r="M1859">
        <v>11</v>
      </c>
      <c r="N1859" t="s">
        <v>4226</v>
      </c>
      <c r="O1859">
        <v>75.2</v>
      </c>
      <c r="P1859" t="s">
        <v>8965</v>
      </c>
    </row>
    <row r="1860" spans="1:16" x14ac:dyDescent="0.3">
      <c r="A1860" t="s">
        <v>2008</v>
      </c>
      <c r="B1860">
        <v>2023</v>
      </c>
      <c r="C1860" t="s">
        <v>36</v>
      </c>
      <c r="D1860" t="s">
        <v>4427</v>
      </c>
      <c r="E1860" t="s">
        <v>4501</v>
      </c>
      <c r="F1860" t="s">
        <v>143</v>
      </c>
      <c r="G1860">
        <v>26086</v>
      </c>
      <c r="H1860" t="s">
        <v>4173</v>
      </c>
      <c r="I1860">
        <v>8700000</v>
      </c>
      <c r="J1860" t="s">
        <v>8714</v>
      </c>
      <c r="K1860">
        <v>8400000</v>
      </c>
      <c r="L1860">
        <v>9000000</v>
      </c>
      <c r="M1860">
        <v>36</v>
      </c>
      <c r="N1860" t="s">
        <v>4402</v>
      </c>
      <c r="O1860">
        <v>75.7</v>
      </c>
      <c r="P1860" t="s">
        <v>8922</v>
      </c>
    </row>
    <row r="1861" spans="1:16" x14ac:dyDescent="0.3">
      <c r="A1861" t="s">
        <v>1021</v>
      </c>
      <c r="B1861">
        <v>2023</v>
      </c>
      <c r="C1861" t="s">
        <v>36</v>
      </c>
      <c r="D1861" t="s">
        <v>4178</v>
      </c>
      <c r="E1861" t="s">
        <v>4179</v>
      </c>
      <c r="F1861" t="s">
        <v>143</v>
      </c>
      <c r="G1861">
        <v>24129</v>
      </c>
      <c r="H1861" t="s">
        <v>4180</v>
      </c>
      <c r="I1861">
        <v>14900000</v>
      </c>
      <c r="J1861" t="s">
        <v>8714</v>
      </c>
      <c r="K1861">
        <v>14300000</v>
      </c>
      <c r="L1861">
        <v>15500000</v>
      </c>
      <c r="M1861">
        <v>28</v>
      </c>
      <c r="N1861" t="s">
        <v>4245</v>
      </c>
      <c r="O1861">
        <v>74.5</v>
      </c>
      <c r="P1861" t="s">
        <v>8918</v>
      </c>
    </row>
    <row r="1862" spans="1:16" x14ac:dyDescent="0.3">
      <c r="A1862" t="s">
        <v>8710</v>
      </c>
      <c r="B1862">
        <v>2023</v>
      </c>
      <c r="C1862" t="s">
        <v>4184</v>
      </c>
      <c r="D1862" t="s">
        <v>4365</v>
      </c>
      <c r="E1862" t="s">
        <v>5916</v>
      </c>
      <c r="F1862" t="s">
        <v>161</v>
      </c>
      <c r="G1862">
        <v>24000</v>
      </c>
      <c r="H1862" t="s">
        <v>4180</v>
      </c>
      <c r="I1862">
        <v>8900000</v>
      </c>
      <c r="J1862" t="s">
        <v>8714</v>
      </c>
      <c r="K1862">
        <v>8600000</v>
      </c>
      <c r="L1862">
        <v>9200000</v>
      </c>
      <c r="M1862">
        <v>10</v>
      </c>
      <c r="N1862" t="s">
        <v>4649</v>
      </c>
      <c r="O1862">
        <v>89.1</v>
      </c>
      <c r="P1862" t="s">
        <v>8938</v>
      </c>
    </row>
    <row r="1863" spans="1:16" x14ac:dyDescent="0.3">
      <c r="A1863" t="s">
        <v>6216</v>
      </c>
      <c r="B1863">
        <v>2023</v>
      </c>
      <c r="C1863" t="s">
        <v>137</v>
      </c>
      <c r="D1863" t="s">
        <v>6217</v>
      </c>
      <c r="E1863" t="s">
        <v>6218</v>
      </c>
      <c r="F1863" t="s">
        <v>43</v>
      </c>
      <c r="G1863">
        <v>71248</v>
      </c>
      <c r="H1863" t="s">
        <v>4173</v>
      </c>
      <c r="I1863">
        <v>27100000</v>
      </c>
      <c r="J1863" t="s">
        <v>8714</v>
      </c>
      <c r="K1863">
        <v>25200000</v>
      </c>
      <c r="L1863">
        <v>29100000</v>
      </c>
      <c r="M1863" t="s">
        <v>4175</v>
      </c>
      <c r="N1863" t="s">
        <v>8881</v>
      </c>
      <c r="O1863">
        <v>72.099999999999994</v>
      </c>
      <c r="P1863" t="s">
        <v>8882</v>
      </c>
    </row>
    <row r="1864" spans="1:16" x14ac:dyDescent="0.3">
      <c r="A1864" t="s">
        <v>8697</v>
      </c>
      <c r="B1864">
        <v>2023</v>
      </c>
      <c r="C1864" t="s">
        <v>4184</v>
      </c>
      <c r="D1864" t="s">
        <v>4486</v>
      </c>
      <c r="E1864" t="s">
        <v>7891</v>
      </c>
      <c r="F1864" t="s">
        <v>43</v>
      </c>
      <c r="G1864">
        <v>39820</v>
      </c>
      <c r="H1864" t="s">
        <v>4180</v>
      </c>
      <c r="I1864">
        <v>11900000</v>
      </c>
      <c r="J1864" t="s">
        <v>8714</v>
      </c>
      <c r="K1864">
        <v>11500000</v>
      </c>
      <c r="L1864">
        <v>12300000</v>
      </c>
      <c r="M1864">
        <v>3</v>
      </c>
      <c r="N1864" t="s">
        <v>4388</v>
      </c>
      <c r="O1864">
        <v>85.1</v>
      </c>
      <c r="P1864" t="s">
        <v>8885</v>
      </c>
    </row>
    <row r="1865" spans="1:16" x14ac:dyDescent="0.3">
      <c r="A1865" t="s">
        <v>8985</v>
      </c>
      <c r="B1865">
        <v>2023</v>
      </c>
      <c r="C1865" t="s">
        <v>92</v>
      </c>
      <c r="D1865" t="s">
        <v>4471</v>
      </c>
      <c r="E1865" t="s">
        <v>4991</v>
      </c>
      <c r="F1865" t="s">
        <v>60</v>
      </c>
      <c r="G1865">
        <v>70000</v>
      </c>
      <c r="H1865" t="s">
        <v>4180</v>
      </c>
      <c r="I1865">
        <v>35800000</v>
      </c>
      <c r="J1865" t="s">
        <v>8714</v>
      </c>
      <c r="K1865">
        <v>34500000</v>
      </c>
      <c r="L1865">
        <v>37200000</v>
      </c>
      <c r="M1865">
        <v>43</v>
      </c>
      <c r="N1865" t="s">
        <v>5662</v>
      </c>
      <c r="O1865">
        <v>58.6</v>
      </c>
      <c r="P1865" t="s">
        <v>8986</v>
      </c>
    </row>
    <row r="1866" spans="1:16" x14ac:dyDescent="0.3">
      <c r="A1866" t="s">
        <v>8834</v>
      </c>
      <c r="B1866">
        <v>2023</v>
      </c>
      <c r="C1866" t="s">
        <v>137</v>
      </c>
      <c r="D1866" t="s">
        <v>4194</v>
      </c>
      <c r="E1866" t="s">
        <v>4414</v>
      </c>
      <c r="F1866" t="s">
        <v>43</v>
      </c>
      <c r="G1866">
        <v>43000</v>
      </c>
      <c r="H1866" t="s">
        <v>4180</v>
      </c>
      <c r="I1866">
        <v>24900000</v>
      </c>
      <c r="J1866" t="s">
        <v>8714</v>
      </c>
      <c r="K1866">
        <v>24000000</v>
      </c>
      <c r="L1866">
        <v>25800000</v>
      </c>
      <c r="M1866">
        <v>13</v>
      </c>
      <c r="N1866" t="s">
        <v>4263</v>
      </c>
      <c r="O1866">
        <v>62.6</v>
      </c>
      <c r="P1866" t="s">
        <v>8835</v>
      </c>
    </row>
    <row r="1867" spans="1:16" x14ac:dyDescent="0.3">
      <c r="A1867" t="s">
        <v>8852</v>
      </c>
      <c r="B1867">
        <v>2024</v>
      </c>
      <c r="C1867" t="s">
        <v>4184</v>
      </c>
      <c r="D1867" t="s">
        <v>4303</v>
      </c>
      <c r="E1867" t="s">
        <v>5184</v>
      </c>
      <c r="F1867" t="s">
        <v>143</v>
      </c>
      <c r="G1867">
        <v>36000</v>
      </c>
      <c r="H1867" t="s">
        <v>4180</v>
      </c>
      <c r="I1867">
        <v>21900000</v>
      </c>
      <c r="J1867" t="s">
        <v>8714</v>
      </c>
      <c r="K1867">
        <v>20600000</v>
      </c>
      <c r="L1867">
        <v>23200000</v>
      </c>
      <c r="M1867">
        <v>9</v>
      </c>
      <c r="N1867" t="s">
        <v>4275</v>
      </c>
      <c r="O1867">
        <v>79.7</v>
      </c>
      <c r="P1867" t="s">
        <v>8853</v>
      </c>
    </row>
    <row r="1868" spans="1:16" x14ac:dyDescent="0.3">
      <c r="A1868" t="s">
        <v>8720</v>
      </c>
      <c r="B1868">
        <v>2024</v>
      </c>
      <c r="C1868" t="s">
        <v>24</v>
      </c>
      <c r="D1868" t="s">
        <v>4572</v>
      </c>
      <c r="E1868" t="s">
        <v>8721</v>
      </c>
      <c r="F1868" t="s">
        <v>43</v>
      </c>
      <c r="G1868">
        <v>44900</v>
      </c>
      <c r="H1868" t="s">
        <v>4180</v>
      </c>
      <c r="I1868">
        <v>19800000</v>
      </c>
      <c r="J1868" t="s">
        <v>8714</v>
      </c>
      <c r="K1868">
        <v>19000000</v>
      </c>
      <c r="L1868">
        <v>20600000</v>
      </c>
      <c r="M1868" t="s">
        <v>4175</v>
      </c>
      <c r="N1868" t="s">
        <v>4248</v>
      </c>
      <c r="O1868">
        <v>75.599999999999994</v>
      </c>
      <c r="P1868" t="s">
        <v>8722</v>
      </c>
    </row>
    <row r="1869" spans="1:16" x14ac:dyDescent="0.3">
      <c r="A1869" t="s">
        <v>8726</v>
      </c>
      <c r="B1869">
        <v>2024</v>
      </c>
      <c r="C1869" t="s">
        <v>24</v>
      </c>
      <c r="D1869" t="s">
        <v>4572</v>
      </c>
      <c r="E1869" t="s">
        <v>5675</v>
      </c>
      <c r="F1869" t="s">
        <v>43</v>
      </c>
      <c r="G1869">
        <v>37900</v>
      </c>
      <c r="H1869" t="s">
        <v>4180</v>
      </c>
      <c r="I1869">
        <v>22500000</v>
      </c>
      <c r="J1869" t="s">
        <v>8714</v>
      </c>
      <c r="K1869">
        <v>21800000</v>
      </c>
      <c r="L1869">
        <v>23300000</v>
      </c>
      <c r="M1869" t="s">
        <v>4175</v>
      </c>
      <c r="N1869" t="s">
        <v>4257</v>
      </c>
      <c r="O1869">
        <v>76.5</v>
      </c>
      <c r="P1869" t="s">
        <v>8727</v>
      </c>
    </row>
    <row r="1870" spans="1:16" x14ac:dyDescent="0.3">
      <c r="A1870" t="s">
        <v>8900</v>
      </c>
      <c r="B1870">
        <v>2024</v>
      </c>
      <c r="C1870" t="s">
        <v>24</v>
      </c>
      <c r="D1870" t="s">
        <v>4405</v>
      </c>
      <c r="E1870" t="s">
        <v>8901</v>
      </c>
      <c r="F1870" t="s">
        <v>143</v>
      </c>
      <c r="G1870">
        <v>54000</v>
      </c>
      <c r="H1870" t="s">
        <v>4180</v>
      </c>
      <c r="I1870">
        <v>27800000</v>
      </c>
      <c r="J1870" t="s">
        <v>8714</v>
      </c>
      <c r="K1870">
        <v>25900000</v>
      </c>
      <c r="L1870">
        <v>29800000</v>
      </c>
      <c r="M1870">
        <v>7</v>
      </c>
      <c r="N1870" t="s">
        <v>4226</v>
      </c>
      <c r="O1870">
        <v>72.400000000000006</v>
      </c>
      <c r="P1870" t="s">
        <v>8902</v>
      </c>
    </row>
    <row r="1871" spans="1:16" x14ac:dyDescent="0.3">
      <c r="A1871" t="s">
        <v>8708</v>
      </c>
      <c r="B1871">
        <v>2024</v>
      </c>
      <c r="C1871" t="s">
        <v>62</v>
      </c>
      <c r="D1871" t="s">
        <v>4250</v>
      </c>
      <c r="E1871" t="s">
        <v>4279</v>
      </c>
      <c r="F1871" t="s">
        <v>143</v>
      </c>
      <c r="G1871">
        <v>11557</v>
      </c>
      <c r="H1871" t="s">
        <v>4173</v>
      </c>
      <c r="I1871">
        <v>21500000</v>
      </c>
      <c r="J1871" t="s">
        <v>8714</v>
      </c>
      <c r="K1871">
        <v>20700000</v>
      </c>
      <c r="L1871">
        <v>22200000</v>
      </c>
      <c r="M1871">
        <v>18</v>
      </c>
      <c r="N1871" t="s">
        <v>4181</v>
      </c>
      <c r="O1871">
        <v>67.2</v>
      </c>
      <c r="P1871" t="s">
        <v>8871</v>
      </c>
    </row>
    <row r="1872" spans="1:16" x14ac:dyDescent="0.3">
      <c r="A1872" t="s">
        <v>8989</v>
      </c>
      <c r="B1872">
        <v>2024</v>
      </c>
      <c r="C1872" t="s">
        <v>4184</v>
      </c>
      <c r="D1872" t="s">
        <v>4365</v>
      </c>
      <c r="E1872" t="s">
        <v>4708</v>
      </c>
      <c r="F1872" t="s">
        <v>161</v>
      </c>
      <c r="G1872">
        <v>19265</v>
      </c>
      <c r="H1872" t="s">
        <v>4173</v>
      </c>
      <c r="I1872">
        <v>9100000</v>
      </c>
      <c r="J1872" t="s">
        <v>8714</v>
      </c>
      <c r="K1872">
        <v>8800000</v>
      </c>
      <c r="L1872">
        <v>9400000</v>
      </c>
      <c r="M1872">
        <v>8</v>
      </c>
      <c r="N1872" t="s">
        <v>4552</v>
      </c>
      <c r="O1872">
        <v>93</v>
      </c>
      <c r="P1872" t="s">
        <v>8990</v>
      </c>
    </row>
    <row r="1873" spans="1:16" x14ac:dyDescent="0.3">
      <c r="A1873" t="s">
        <v>8883</v>
      </c>
      <c r="B1873">
        <v>2024</v>
      </c>
      <c r="C1873" t="s">
        <v>137</v>
      </c>
      <c r="D1873" t="s">
        <v>4437</v>
      </c>
      <c r="E1873" t="s">
        <v>4651</v>
      </c>
      <c r="F1873" t="s">
        <v>43</v>
      </c>
      <c r="G1873">
        <v>50000</v>
      </c>
      <c r="H1873" t="s">
        <v>4180</v>
      </c>
      <c r="I1873">
        <v>11600000</v>
      </c>
      <c r="J1873" t="s">
        <v>8714</v>
      </c>
      <c r="K1873">
        <v>11200000</v>
      </c>
      <c r="L1873">
        <v>12000000</v>
      </c>
      <c r="M1873">
        <v>13</v>
      </c>
      <c r="N1873" t="s">
        <v>4649</v>
      </c>
      <c r="O1873">
        <v>91.8</v>
      </c>
      <c r="P1873" t="s">
        <v>8884</v>
      </c>
    </row>
    <row r="1874" spans="1:16" x14ac:dyDescent="0.3">
      <c r="A1874" t="s">
        <v>8844</v>
      </c>
      <c r="B1874">
        <v>2024</v>
      </c>
      <c r="C1874" t="s">
        <v>182</v>
      </c>
      <c r="D1874" t="s">
        <v>5866</v>
      </c>
      <c r="E1874" t="s">
        <v>5867</v>
      </c>
      <c r="F1874" t="s">
        <v>43</v>
      </c>
      <c r="G1874">
        <v>113000</v>
      </c>
      <c r="H1874" t="s">
        <v>4180</v>
      </c>
      <c r="I1874">
        <v>17000000</v>
      </c>
      <c r="J1874" t="s">
        <v>8714</v>
      </c>
      <c r="K1874">
        <v>16200000</v>
      </c>
      <c r="L1874">
        <v>17800000</v>
      </c>
      <c r="M1874">
        <v>5</v>
      </c>
      <c r="N1874" t="s">
        <v>4192</v>
      </c>
      <c r="O1874">
        <v>84.1</v>
      </c>
      <c r="P1874" t="s">
        <v>8845</v>
      </c>
    </row>
    <row r="1875" spans="1:16" x14ac:dyDescent="0.3">
      <c r="A1875" t="s">
        <v>8631</v>
      </c>
      <c r="B1875">
        <v>2024</v>
      </c>
      <c r="C1875" t="s">
        <v>89</v>
      </c>
      <c r="D1875" t="s">
        <v>5207</v>
      </c>
      <c r="E1875" t="s">
        <v>5977</v>
      </c>
      <c r="F1875" t="s">
        <v>60</v>
      </c>
      <c r="G1875">
        <v>18000</v>
      </c>
      <c r="H1875" t="s">
        <v>4180</v>
      </c>
      <c r="I1875">
        <v>9600000</v>
      </c>
      <c r="J1875" t="s">
        <v>8714</v>
      </c>
      <c r="K1875">
        <v>9300000</v>
      </c>
      <c r="L1875">
        <v>9900000</v>
      </c>
      <c r="M1875">
        <v>10</v>
      </c>
      <c r="N1875" t="s">
        <v>4382</v>
      </c>
      <c r="O1875">
        <v>73.900000000000006</v>
      </c>
      <c r="P1875" t="s">
        <v>8972</v>
      </c>
    </row>
    <row r="1876" spans="1:16" x14ac:dyDescent="0.3">
      <c r="A1876" t="s">
        <v>1440</v>
      </c>
      <c r="B1876">
        <v>2024</v>
      </c>
      <c r="C1876" t="s">
        <v>230</v>
      </c>
      <c r="D1876" t="s">
        <v>4555</v>
      </c>
      <c r="E1876" t="s">
        <v>5805</v>
      </c>
      <c r="F1876" t="s">
        <v>143</v>
      </c>
      <c r="G1876">
        <v>31000</v>
      </c>
      <c r="H1876" t="s">
        <v>4180</v>
      </c>
      <c r="I1876">
        <v>14000000</v>
      </c>
      <c r="J1876" t="s">
        <v>8714</v>
      </c>
      <c r="K1876">
        <v>13600000</v>
      </c>
      <c r="L1876">
        <v>14500000</v>
      </c>
      <c r="M1876">
        <v>30</v>
      </c>
      <c r="N1876" t="s">
        <v>4245</v>
      </c>
      <c r="O1876">
        <v>69</v>
      </c>
      <c r="P1876" t="s">
        <v>8866</v>
      </c>
    </row>
    <row r="1877" spans="1:16" x14ac:dyDescent="0.3">
      <c r="A1877" t="s">
        <v>8953</v>
      </c>
      <c r="B1877">
        <v>2024</v>
      </c>
      <c r="C1877" t="s">
        <v>62</v>
      </c>
      <c r="D1877">
        <v>3008</v>
      </c>
      <c r="E1877" t="s">
        <v>5665</v>
      </c>
      <c r="F1877" t="s">
        <v>143</v>
      </c>
      <c r="G1877">
        <v>41900</v>
      </c>
      <c r="H1877" t="s">
        <v>4173</v>
      </c>
      <c r="I1877">
        <v>22700000</v>
      </c>
      <c r="J1877" t="s">
        <v>8714</v>
      </c>
      <c r="K1877">
        <v>21900000</v>
      </c>
      <c r="L1877">
        <v>23500000</v>
      </c>
      <c r="M1877">
        <v>9</v>
      </c>
      <c r="N1877" t="s">
        <v>5139</v>
      </c>
      <c r="O1877">
        <v>73</v>
      </c>
      <c r="P1877" t="s">
        <v>8954</v>
      </c>
    </row>
    <row r="1878" spans="1:16" x14ac:dyDescent="0.3">
      <c r="A1878" t="s">
        <v>8629</v>
      </c>
      <c r="B1878">
        <v>2024</v>
      </c>
      <c r="C1878" t="s">
        <v>92</v>
      </c>
      <c r="D1878" t="s">
        <v>4634</v>
      </c>
      <c r="E1878" t="s">
        <v>8943</v>
      </c>
      <c r="F1878" t="s">
        <v>94</v>
      </c>
      <c r="G1878">
        <v>3524</v>
      </c>
      <c r="H1878" t="s">
        <v>4173</v>
      </c>
      <c r="I1878">
        <v>15600000</v>
      </c>
      <c r="J1878" t="s">
        <v>8714</v>
      </c>
      <c r="K1878">
        <v>15000000</v>
      </c>
      <c r="L1878">
        <v>16100000</v>
      </c>
      <c r="M1878">
        <v>6</v>
      </c>
      <c r="N1878" t="s">
        <v>4263</v>
      </c>
      <c r="O1878">
        <v>87.9</v>
      </c>
      <c r="P1878" t="s">
        <v>8944</v>
      </c>
    </row>
    <row r="1879" spans="1:16" x14ac:dyDescent="0.3">
      <c r="A1879" t="s">
        <v>8856</v>
      </c>
      <c r="B1879">
        <v>2024</v>
      </c>
      <c r="C1879" t="s">
        <v>50</v>
      </c>
      <c r="D1879" t="s">
        <v>6207</v>
      </c>
      <c r="E1879" t="s">
        <v>8857</v>
      </c>
      <c r="F1879" t="s">
        <v>43</v>
      </c>
      <c r="G1879">
        <v>34000</v>
      </c>
      <c r="H1879" t="s">
        <v>4180</v>
      </c>
      <c r="I1879">
        <v>5960000</v>
      </c>
      <c r="J1879" t="s">
        <v>8714</v>
      </c>
      <c r="K1879">
        <v>5500000</v>
      </c>
      <c r="L1879">
        <v>6420000</v>
      </c>
      <c r="M1879" t="s">
        <v>4175</v>
      </c>
      <c r="N1879" t="s">
        <v>8858</v>
      </c>
      <c r="O1879">
        <v>69.7</v>
      </c>
      <c r="P1879" t="s">
        <v>8859</v>
      </c>
    </row>
    <row r="1880" spans="1:16" x14ac:dyDescent="0.3">
      <c r="A1880" t="s">
        <v>8982</v>
      </c>
      <c r="B1880">
        <v>2024</v>
      </c>
      <c r="C1880" t="s">
        <v>62</v>
      </c>
      <c r="D1880" t="s">
        <v>4295</v>
      </c>
      <c r="E1880" t="s">
        <v>8983</v>
      </c>
      <c r="F1880" t="s">
        <v>143</v>
      </c>
      <c r="G1880">
        <v>42000</v>
      </c>
      <c r="H1880" t="s">
        <v>4180</v>
      </c>
      <c r="I1880">
        <v>18200000</v>
      </c>
      <c r="J1880" t="s">
        <v>8714</v>
      </c>
      <c r="K1880">
        <v>17600000</v>
      </c>
      <c r="L1880">
        <v>18900000</v>
      </c>
      <c r="M1880">
        <v>12</v>
      </c>
      <c r="N1880" t="s">
        <v>4213</v>
      </c>
      <c r="O1880">
        <v>76.099999999999994</v>
      </c>
      <c r="P1880" t="s">
        <v>8984</v>
      </c>
    </row>
    <row r="1881" spans="1:16" x14ac:dyDescent="0.3">
      <c r="A1881" t="s">
        <v>8705</v>
      </c>
      <c r="B1881">
        <v>2024</v>
      </c>
      <c r="C1881" t="s">
        <v>4641</v>
      </c>
      <c r="D1881" t="s">
        <v>5094</v>
      </c>
      <c r="E1881" t="s">
        <v>8951</v>
      </c>
      <c r="F1881" t="s">
        <v>173</v>
      </c>
      <c r="G1881">
        <v>22000</v>
      </c>
      <c r="H1881" t="s">
        <v>4180</v>
      </c>
      <c r="I1881">
        <v>12700000</v>
      </c>
      <c r="J1881" t="s">
        <v>8714</v>
      </c>
      <c r="K1881">
        <v>12200000</v>
      </c>
      <c r="L1881">
        <v>13100000</v>
      </c>
      <c r="M1881">
        <v>22</v>
      </c>
      <c r="N1881" t="s">
        <v>4583</v>
      </c>
      <c r="O1881">
        <v>91.4</v>
      </c>
      <c r="P1881" t="s">
        <v>8952</v>
      </c>
    </row>
    <row r="1882" spans="1:16" x14ac:dyDescent="0.3">
      <c r="A1882" t="s">
        <v>8841</v>
      </c>
      <c r="B1882">
        <v>2024</v>
      </c>
      <c r="C1882" t="s">
        <v>4184</v>
      </c>
      <c r="D1882" t="s">
        <v>4492</v>
      </c>
      <c r="E1882" t="s">
        <v>8842</v>
      </c>
      <c r="F1882" t="s">
        <v>173</v>
      </c>
      <c r="G1882">
        <v>35000</v>
      </c>
      <c r="H1882" t="s">
        <v>4180</v>
      </c>
      <c r="I1882">
        <v>13600000</v>
      </c>
      <c r="J1882" t="s">
        <v>8714</v>
      </c>
      <c r="K1882">
        <v>13200000</v>
      </c>
      <c r="L1882">
        <v>14100000</v>
      </c>
      <c r="M1882">
        <v>25</v>
      </c>
      <c r="N1882" t="s">
        <v>4181</v>
      </c>
      <c r="O1882">
        <v>87.8</v>
      </c>
      <c r="P1882" t="s">
        <v>8843</v>
      </c>
    </row>
    <row r="1883" spans="1:16" x14ac:dyDescent="0.3">
      <c r="A1883" t="s">
        <v>8945</v>
      </c>
      <c r="B1883">
        <v>2024</v>
      </c>
      <c r="C1883" t="s">
        <v>182</v>
      </c>
      <c r="D1883" t="s">
        <v>5866</v>
      </c>
      <c r="E1883" t="s">
        <v>8946</v>
      </c>
      <c r="F1883" t="s">
        <v>143</v>
      </c>
      <c r="G1883">
        <v>32619</v>
      </c>
      <c r="H1883" t="s">
        <v>4180</v>
      </c>
      <c r="I1883">
        <v>24700000</v>
      </c>
      <c r="J1883" t="s">
        <v>8714</v>
      </c>
      <c r="K1883">
        <v>23300000</v>
      </c>
      <c r="L1883">
        <v>26100000</v>
      </c>
      <c r="M1883">
        <v>9</v>
      </c>
      <c r="N1883" t="s">
        <v>4272</v>
      </c>
      <c r="O1883">
        <v>76.900000000000006</v>
      </c>
      <c r="P1883" t="s">
        <v>8947</v>
      </c>
    </row>
    <row r="1884" spans="1:16" x14ac:dyDescent="0.3">
      <c r="A1884" t="s">
        <v>8891</v>
      </c>
      <c r="B1884">
        <v>2024</v>
      </c>
      <c r="C1884" t="s">
        <v>24</v>
      </c>
      <c r="D1884" t="s">
        <v>4854</v>
      </c>
      <c r="E1884" t="s">
        <v>4308</v>
      </c>
      <c r="F1884" t="s">
        <v>60</v>
      </c>
      <c r="G1884">
        <v>11300</v>
      </c>
      <c r="H1884" t="s">
        <v>4180</v>
      </c>
      <c r="I1884">
        <v>15500000</v>
      </c>
      <c r="J1884" t="s">
        <v>8714</v>
      </c>
      <c r="K1884">
        <v>14900000</v>
      </c>
      <c r="L1884">
        <v>16000000</v>
      </c>
      <c r="M1884">
        <v>26</v>
      </c>
      <c r="N1884" t="s">
        <v>4219</v>
      </c>
      <c r="O1884">
        <v>76.3</v>
      </c>
      <c r="P1884" t="s">
        <v>8892</v>
      </c>
    </row>
    <row r="1885" spans="1:16" x14ac:dyDescent="0.3">
      <c r="A1885" t="s">
        <v>8867</v>
      </c>
      <c r="B1885">
        <v>2024</v>
      </c>
      <c r="C1885" t="s">
        <v>137</v>
      </c>
      <c r="D1885" t="s">
        <v>4194</v>
      </c>
      <c r="E1885" t="s">
        <v>8230</v>
      </c>
      <c r="F1885" t="s">
        <v>60</v>
      </c>
      <c r="G1885">
        <v>37000</v>
      </c>
      <c r="H1885" t="s">
        <v>4173</v>
      </c>
      <c r="I1885">
        <v>18700000</v>
      </c>
      <c r="J1885" t="s">
        <v>8714</v>
      </c>
      <c r="K1885">
        <v>18000000</v>
      </c>
      <c r="L1885">
        <v>19300000</v>
      </c>
      <c r="M1885">
        <v>74</v>
      </c>
      <c r="N1885" t="s">
        <v>4263</v>
      </c>
      <c r="O1885">
        <v>56.9</v>
      </c>
      <c r="P1885" t="s">
        <v>8868</v>
      </c>
    </row>
    <row r="1886" spans="1:16" x14ac:dyDescent="0.3">
      <c r="A1886" t="s">
        <v>8836</v>
      </c>
      <c r="B1886">
        <v>2024</v>
      </c>
      <c r="C1886" t="s">
        <v>4184</v>
      </c>
      <c r="D1886" t="s">
        <v>4365</v>
      </c>
      <c r="E1886" t="s">
        <v>4708</v>
      </c>
      <c r="F1886" t="s">
        <v>161</v>
      </c>
      <c r="G1886">
        <v>13500</v>
      </c>
      <c r="H1886" t="s">
        <v>4180</v>
      </c>
      <c r="I1886">
        <v>9200000</v>
      </c>
      <c r="J1886" t="s">
        <v>8714</v>
      </c>
      <c r="K1886">
        <v>8900000</v>
      </c>
      <c r="L1886">
        <v>9500000</v>
      </c>
      <c r="M1886">
        <v>8</v>
      </c>
      <c r="N1886" t="s">
        <v>4552</v>
      </c>
      <c r="O1886">
        <v>94</v>
      </c>
      <c r="P1886" t="s">
        <v>8837</v>
      </c>
    </row>
    <row r="1887" spans="1:16" x14ac:dyDescent="0.3">
      <c r="A1887" t="s">
        <v>8850</v>
      </c>
      <c r="B1887">
        <v>2024</v>
      </c>
      <c r="C1887" t="s">
        <v>24</v>
      </c>
      <c r="D1887" t="s">
        <v>4405</v>
      </c>
      <c r="E1887" t="s">
        <v>4406</v>
      </c>
      <c r="F1887" t="s">
        <v>43</v>
      </c>
      <c r="G1887">
        <v>90700</v>
      </c>
      <c r="H1887" t="s">
        <v>4173</v>
      </c>
      <c r="I1887">
        <v>34800000</v>
      </c>
      <c r="J1887" t="s">
        <v>8714</v>
      </c>
      <c r="K1887">
        <v>33400000</v>
      </c>
      <c r="L1887">
        <v>36100000</v>
      </c>
      <c r="M1887">
        <v>23</v>
      </c>
      <c r="N1887" t="s">
        <v>4325</v>
      </c>
      <c r="O1887">
        <v>70.3</v>
      </c>
      <c r="P1887" t="s">
        <v>8851</v>
      </c>
    </row>
    <row r="1888" spans="1:16" x14ac:dyDescent="0.3">
      <c r="A1888" t="s">
        <v>8728</v>
      </c>
      <c r="B1888">
        <v>2024</v>
      </c>
      <c r="C1888" t="s">
        <v>62</v>
      </c>
      <c r="D1888" t="s">
        <v>4198</v>
      </c>
      <c r="E1888" t="s">
        <v>4199</v>
      </c>
      <c r="F1888" t="s">
        <v>43</v>
      </c>
      <c r="G1888">
        <v>82000</v>
      </c>
      <c r="H1888" t="s">
        <v>4180</v>
      </c>
      <c r="I1888">
        <v>14600000</v>
      </c>
      <c r="J1888" t="s">
        <v>8714</v>
      </c>
      <c r="K1888">
        <v>14100000</v>
      </c>
      <c r="L1888">
        <v>15200000</v>
      </c>
      <c r="M1888">
        <v>38</v>
      </c>
      <c r="N1888" t="s">
        <v>4219</v>
      </c>
      <c r="O1888">
        <v>63.6</v>
      </c>
      <c r="P1888" t="s">
        <v>8729</v>
      </c>
    </row>
    <row r="1889" spans="1:16" x14ac:dyDescent="0.3">
      <c r="A1889" t="s">
        <v>6270</v>
      </c>
      <c r="B1889">
        <v>2024</v>
      </c>
      <c r="C1889" t="s">
        <v>36</v>
      </c>
      <c r="D1889" t="s">
        <v>4372</v>
      </c>
      <c r="E1889" t="s">
        <v>5099</v>
      </c>
      <c r="F1889" t="s">
        <v>60</v>
      </c>
      <c r="G1889">
        <v>50000</v>
      </c>
      <c r="H1889" t="s">
        <v>4180</v>
      </c>
      <c r="I1889">
        <v>12200000</v>
      </c>
      <c r="J1889" t="s">
        <v>8714</v>
      </c>
      <c r="K1889">
        <v>11700000</v>
      </c>
      <c r="L1889">
        <v>12600000</v>
      </c>
      <c r="M1889">
        <v>23</v>
      </c>
      <c r="N1889" t="s">
        <v>4260</v>
      </c>
      <c r="O1889">
        <v>87.2</v>
      </c>
      <c r="P1889" t="s">
        <v>8971</v>
      </c>
    </row>
    <row r="1890" spans="1:16" x14ac:dyDescent="0.3">
      <c r="A1890" t="s">
        <v>8977</v>
      </c>
      <c r="B1890">
        <v>2024</v>
      </c>
      <c r="C1890" t="s">
        <v>4184</v>
      </c>
      <c r="D1890" t="s">
        <v>4185</v>
      </c>
      <c r="E1890" t="s">
        <v>4551</v>
      </c>
      <c r="F1890" t="s">
        <v>161</v>
      </c>
      <c r="G1890">
        <v>48000</v>
      </c>
      <c r="H1890" t="s">
        <v>4180</v>
      </c>
      <c r="I1890">
        <v>10100000</v>
      </c>
      <c r="J1890" t="s">
        <v>8714</v>
      </c>
      <c r="K1890">
        <v>9800000</v>
      </c>
      <c r="L1890">
        <v>10500000</v>
      </c>
      <c r="M1890">
        <v>4</v>
      </c>
      <c r="N1890" t="s">
        <v>4213</v>
      </c>
      <c r="O1890">
        <v>90.3</v>
      </c>
      <c r="P1890" t="s">
        <v>8978</v>
      </c>
    </row>
    <row r="1891" spans="1:16" x14ac:dyDescent="0.3">
      <c r="A1891" t="s">
        <v>8906</v>
      </c>
      <c r="B1891">
        <v>2024</v>
      </c>
      <c r="C1891" t="s">
        <v>131</v>
      </c>
      <c r="D1891" t="s">
        <v>4994</v>
      </c>
      <c r="E1891" t="s">
        <v>8907</v>
      </c>
      <c r="F1891" t="s">
        <v>43</v>
      </c>
      <c r="G1891">
        <v>34100</v>
      </c>
      <c r="H1891" t="s">
        <v>4173</v>
      </c>
      <c r="I1891">
        <v>22300000</v>
      </c>
      <c r="J1891" t="s">
        <v>8714</v>
      </c>
      <c r="K1891">
        <v>21500000</v>
      </c>
      <c r="L1891">
        <v>23200000</v>
      </c>
      <c r="M1891">
        <v>3</v>
      </c>
      <c r="N1891" t="s">
        <v>4181</v>
      </c>
      <c r="O1891">
        <v>91.9</v>
      </c>
      <c r="P1891" t="s">
        <v>8908</v>
      </c>
    </row>
    <row r="1892" spans="1:16" x14ac:dyDescent="0.3">
      <c r="A1892" t="s">
        <v>8838</v>
      </c>
      <c r="B1892">
        <v>2024</v>
      </c>
      <c r="C1892" t="s">
        <v>4184</v>
      </c>
      <c r="D1892" t="s">
        <v>4932</v>
      </c>
      <c r="E1892" t="s">
        <v>8839</v>
      </c>
      <c r="F1892" t="s">
        <v>161</v>
      </c>
      <c r="G1892">
        <v>25000</v>
      </c>
      <c r="H1892" t="s">
        <v>4180</v>
      </c>
      <c r="I1892">
        <v>14600000</v>
      </c>
      <c r="J1892" t="s">
        <v>8714</v>
      </c>
      <c r="K1892">
        <v>14100000</v>
      </c>
      <c r="L1892">
        <v>15100000</v>
      </c>
      <c r="M1892" t="s">
        <v>4175</v>
      </c>
      <c r="N1892" t="s">
        <v>4347</v>
      </c>
      <c r="O1892">
        <v>88.5</v>
      </c>
      <c r="P1892" t="s">
        <v>8840</v>
      </c>
    </row>
    <row r="1893" spans="1:16" x14ac:dyDescent="0.3">
      <c r="A1893" t="s">
        <v>8926</v>
      </c>
      <c r="B1893">
        <v>2025</v>
      </c>
      <c r="C1893" t="s">
        <v>5179</v>
      </c>
      <c r="D1893" t="s">
        <v>7899</v>
      </c>
      <c r="E1893" t="s">
        <v>7900</v>
      </c>
      <c r="F1893" t="s">
        <v>4172</v>
      </c>
      <c r="G1893">
        <v>19000</v>
      </c>
      <c r="H1893" t="s">
        <v>4180</v>
      </c>
      <c r="I1893">
        <v>14300000</v>
      </c>
      <c r="J1893" t="s">
        <v>8714</v>
      </c>
      <c r="K1893">
        <v>13300000</v>
      </c>
      <c r="L1893">
        <v>15300000</v>
      </c>
      <c r="M1893">
        <v>2</v>
      </c>
      <c r="N1893" t="s">
        <v>4275</v>
      </c>
      <c r="O1893">
        <v>82.1</v>
      </c>
      <c r="P1893" t="s">
        <v>8927</v>
      </c>
    </row>
    <row r="1894" spans="1:16" x14ac:dyDescent="0.3">
      <c r="A1894" t="s">
        <v>8646</v>
      </c>
      <c r="B1894">
        <v>2025</v>
      </c>
      <c r="C1894" t="s">
        <v>62</v>
      </c>
      <c r="D1894" t="s">
        <v>4198</v>
      </c>
      <c r="E1894" t="s">
        <v>4903</v>
      </c>
      <c r="F1894" t="s">
        <v>4172</v>
      </c>
      <c r="G1894">
        <v>22000</v>
      </c>
      <c r="H1894" t="s">
        <v>4180</v>
      </c>
      <c r="I1894">
        <v>14400000</v>
      </c>
      <c r="J1894" t="s">
        <v>8714</v>
      </c>
      <c r="K1894">
        <v>13900000</v>
      </c>
      <c r="L1894">
        <v>15000000</v>
      </c>
      <c r="M1894">
        <v>13</v>
      </c>
      <c r="N1894" t="s">
        <v>4213</v>
      </c>
      <c r="O1894">
        <v>86.3</v>
      </c>
      <c r="P1894" t="s">
        <v>8925</v>
      </c>
    </row>
    <row r="1895" spans="1:16" x14ac:dyDescent="0.3">
      <c r="A1895" t="s">
        <v>8968</v>
      </c>
      <c r="B1895">
        <v>2025</v>
      </c>
      <c r="C1895" t="s">
        <v>4031</v>
      </c>
      <c r="D1895" t="s">
        <v>5663</v>
      </c>
      <c r="E1895" t="s">
        <v>8969</v>
      </c>
      <c r="F1895" t="s">
        <v>4172</v>
      </c>
      <c r="G1895">
        <v>21000</v>
      </c>
      <c r="H1895" t="s">
        <v>4180</v>
      </c>
      <c r="I1895">
        <v>18300000</v>
      </c>
      <c r="J1895" t="s">
        <v>8714</v>
      </c>
      <c r="K1895">
        <v>17600000</v>
      </c>
      <c r="L1895">
        <v>19000000</v>
      </c>
      <c r="M1895" t="s">
        <v>4175</v>
      </c>
      <c r="N1895" t="s">
        <v>4583</v>
      </c>
      <c r="O1895">
        <v>85.2</v>
      </c>
      <c r="P1895" t="s">
        <v>8970</v>
      </c>
    </row>
    <row r="1896" spans="1:16" x14ac:dyDescent="0.3">
      <c r="A1896" t="s">
        <v>8991</v>
      </c>
      <c r="B1896">
        <v>2025</v>
      </c>
      <c r="C1896" t="s">
        <v>4184</v>
      </c>
      <c r="D1896" t="s">
        <v>4365</v>
      </c>
      <c r="E1896" t="s">
        <v>4366</v>
      </c>
      <c r="F1896" t="s">
        <v>5345</v>
      </c>
      <c r="G1896">
        <v>51400</v>
      </c>
      <c r="H1896" t="s">
        <v>4180</v>
      </c>
      <c r="I1896">
        <v>9400000</v>
      </c>
      <c r="J1896" t="s">
        <v>8714</v>
      </c>
      <c r="K1896">
        <v>9100000</v>
      </c>
      <c r="L1896">
        <v>9700000</v>
      </c>
      <c r="M1896">
        <v>18</v>
      </c>
      <c r="N1896" t="s">
        <v>4439</v>
      </c>
      <c r="O1896">
        <v>94.1</v>
      </c>
      <c r="P1896" t="s">
        <v>8992</v>
      </c>
    </row>
    <row r="1897" spans="1:16" x14ac:dyDescent="0.3">
      <c r="A1897" t="s">
        <v>887</v>
      </c>
      <c r="B1897">
        <v>2025</v>
      </c>
      <c r="C1897" t="s">
        <v>24</v>
      </c>
      <c r="D1897" t="s">
        <v>4369</v>
      </c>
      <c r="E1897" t="s">
        <v>5717</v>
      </c>
      <c r="F1897" t="s">
        <v>5336</v>
      </c>
      <c r="G1897">
        <v>1000</v>
      </c>
      <c r="H1897" t="s">
        <v>4180</v>
      </c>
      <c r="I1897">
        <v>49900000</v>
      </c>
      <c r="J1897" t="s">
        <v>8714</v>
      </c>
      <c r="K1897">
        <v>48200000</v>
      </c>
      <c r="L1897">
        <v>52000000</v>
      </c>
      <c r="M1897" t="s">
        <v>4175</v>
      </c>
      <c r="N1897" t="s">
        <v>5157</v>
      </c>
      <c r="O1897">
        <v>81.3</v>
      </c>
      <c r="P1897" t="s">
        <v>8717</v>
      </c>
    </row>
    <row r="1898" spans="1:16" x14ac:dyDescent="0.3">
      <c r="A1898" t="s">
        <v>887</v>
      </c>
      <c r="B1898">
        <v>2025</v>
      </c>
      <c r="C1898" t="s">
        <v>24</v>
      </c>
      <c r="D1898" t="s">
        <v>4369</v>
      </c>
      <c r="E1898" t="s">
        <v>5717</v>
      </c>
      <c r="F1898" t="s">
        <v>5336</v>
      </c>
      <c r="G1898">
        <v>10000</v>
      </c>
      <c r="H1898" t="s">
        <v>4173</v>
      </c>
      <c r="I1898">
        <v>49800000</v>
      </c>
      <c r="J1898" t="s">
        <v>8714</v>
      </c>
      <c r="K1898">
        <v>48100000</v>
      </c>
      <c r="L1898">
        <v>52000000</v>
      </c>
      <c r="M1898" t="s">
        <v>4175</v>
      </c>
      <c r="N1898" t="s">
        <v>5157</v>
      </c>
      <c r="O1898">
        <v>81.099999999999994</v>
      </c>
      <c r="P1898" t="s">
        <v>8716</v>
      </c>
    </row>
    <row r="1899" spans="1:16" x14ac:dyDescent="0.3">
      <c r="A1899" t="s">
        <v>8959</v>
      </c>
      <c r="B1899">
        <v>2025</v>
      </c>
      <c r="C1899" t="s">
        <v>24</v>
      </c>
      <c r="D1899" t="s">
        <v>4854</v>
      </c>
      <c r="E1899" t="s">
        <v>4191</v>
      </c>
      <c r="F1899" t="s">
        <v>4172</v>
      </c>
      <c r="G1899">
        <v>24344</v>
      </c>
      <c r="H1899" t="s">
        <v>4180</v>
      </c>
      <c r="I1899">
        <v>17700000</v>
      </c>
      <c r="J1899" t="s">
        <v>8714</v>
      </c>
      <c r="K1899">
        <v>17000000</v>
      </c>
      <c r="L1899">
        <v>18300000</v>
      </c>
      <c r="M1899">
        <v>26</v>
      </c>
      <c r="N1899" t="s">
        <v>4552</v>
      </c>
      <c r="O1899">
        <v>74.900000000000006</v>
      </c>
      <c r="P1899" t="s">
        <v>8960</v>
      </c>
    </row>
    <row r="1900" spans="1:16" x14ac:dyDescent="0.3">
      <c r="A1900" t="s">
        <v>8594</v>
      </c>
      <c r="B1900">
        <v>2025</v>
      </c>
      <c r="C1900" t="s">
        <v>4184</v>
      </c>
      <c r="D1900" t="s">
        <v>4185</v>
      </c>
      <c r="E1900" t="s">
        <v>8718</v>
      </c>
      <c r="F1900" t="s">
        <v>4172</v>
      </c>
      <c r="G1900">
        <v>500</v>
      </c>
      <c r="H1900" t="s">
        <v>4180</v>
      </c>
      <c r="I1900">
        <v>11500000</v>
      </c>
      <c r="J1900" t="s">
        <v>8714</v>
      </c>
      <c r="K1900">
        <v>11100000</v>
      </c>
      <c r="L1900">
        <v>11900000</v>
      </c>
      <c r="M1900">
        <v>2</v>
      </c>
      <c r="N1900" t="s">
        <v>4187</v>
      </c>
      <c r="O1900">
        <v>95</v>
      </c>
      <c r="P1900" t="s">
        <v>8719</v>
      </c>
    </row>
    <row r="1901" spans="1:16" x14ac:dyDescent="0.3">
      <c r="A1901" t="s">
        <v>8896</v>
      </c>
      <c r="B1901">
        <v>2025</v>
      </c>
      <c r="C1901" t="s">
        <v>36</v>
      </c>
      <c r="D1901" t="s">
        <v>4372</v>
      </c>
      <c r="E1901" t="s">
        <v>4373</v>
      </c>
      <c r="F1901" t="s">
        <v>4172</v>
      </c>
      <c r="G1901">
        <v>21234</v>
      </c>
      <c r="H1901" t="s">
        <v>4180</v>
      </c>
      <c r="I1901">
        <v>14900000</v>
      </c>
      <c r="J1901" t="s">
        <v>8714</v>
      </c>
      <c r="K1901">
        <v>14400000</v>
      </c>
      <c r="L1901">
        <v>15500000</v>
      </c>
      <c r="M1901" t="s">
        <v>4175</v>
      </c>
      <c r="N1901" t="s">
        <v>4402</v>
      </c>
      <c r="O1901">
        <v>90.4</v>
      </c>
      <c r="P1901" t="s">
        <v>8897</v>
      </c>
    </row>
    <row r="1902" spans="1:16" x14ac:dyDescent="0.3">
      <c r="A1902" t="s">
        <v>8862</v>
      </c>
      <c r="B1902">
        <v>2025</v>
      </c>
      <c r="C1902" t="s">
        <v>62</v>
      </c>
      <c r="D1902" t="s">
        <v>4198</v>
      </c>
      <c r="E1902" t="s">
        <v>4285</v>
      </c>
      <c r="F1902" t="s">
        <v>4172</v>
      </c>
      <c r="G1902">
        <v>14000</v>
      </c>
      <c r="H1902" t="s">
        <v>4180</v>
      </c>
      <c r="I1902">
        <v>15300000</v>
      </c>
      <c r="J1902" t="s">
        <v>8714</v>
      </c>
      <c r="K1902">
        <v>14700000</v>
      </c>
      <c r="L1902">
        <v>16000000</v>
      </c>
      <c r="M1902">
        <v>14</v>
      </c>
      <c r="N1902" t="s">
        <v>4248</v>
      </c>
      <c r="O1902">
        <v>79.7</v>
      </c>
      <c r="P1902" t="s">
        <v>8863</v>
      </c>
    </row>
    <row r="1903" spans="1:16" x14ac:dyDescent="0.3">
      <c r="A1903" t="s">
        <v>4739</v>
      </c>
      <c r="B1903">
        <v>2025</v>
      </c>
      <c r="C1903" t="s">
        <v>201</v>
      </c>
      <c r="D1903" t="s">
        <v>4669</v>
      </c>
      <c r="E1903" t="s">
        <v>4740</v>
      </c>
      <c r="F1903" t="s">
        <v>4172</v>
      </c>
      <c r="G1903">
        <v>18000</v>
      </c>
      <c r="H1903" t="s">
        <v>4180</v>
      </c>
      <c r="I1903">
        <v>14000000</v>
      </c>
      <c r="J1903" t="s">
        <v>8714</v>
      </c>
      <c r="K1903">
        <v>13500000</v>
      </c>
      <c r="L1903">
        <v>14500000</v>
      </c>
      <c r="M1903">
        <v>23</v>
      </c>
      <c r="N1903" t="s">
        <v>4275</v>
      </c>
      <c r="O1903">
        <v>83.2</v>
      </c>
      <c r="P1903" t="s">
        <v>8967</v>
      </c>
    </row>
    <row r="1904" spans="1:16" x14ac:dyDescent="0.3">
      <c r="A1904" t="s">
        <v>8948</v>
      </c>
      <c r="B1904">
        <v>2026</v>
      </c>
      <c r="C1904" t="s">
        <v>24</v>
      </c>
      <c r="D1904" t="s">
        <v>4854</v>
      </c>
      <c r="E1904" t="s">
        <v>8949</v>
      </c>
      <c r="F1904" t="s">
        <v>4172</v>
      </c>
      <c r="G1904">
        <v>13500</v>
      </c>
      <c r="H1904" t="s">
        <v>4180</v>
      </c>
      <c r="I1904">
        <v>19400000</v>
      </c>
      <c r="J1904" t="s">
        <v>8714</v>
      </c>
      <c r="K1904">
        <v>18700000</v>
      </c>
      <c r="L1904">
        <v>20100000</v>
      </c>
      <c r="M1904">
        <v>3</v>
      </c>
      <c r="N1904" t="s">
        <v>4588</v>
      </c>
      <c r="O1904">
        <v>88.2</v>
      </c>
      <c r="P1904" t="s">
        <v>8950</v>
      </c>
    </row>
    <row r="1905" spans="1:16" x14ac:dyDescent="0.3">
      <c r="A1905" t="s">
        <v>8973</v>
      </c>
      <c r="B1905">
        <v>2026</v>
      </c>
      <c r="C1905" t="s">
        <v>50</v>
      </c>
      <c r="D1905" t="s">
        <v>6026</v>
      </c>
      <c r="E1905" t="s">
        <v>6027</v>
      </c>
      <c r="F1905" t="s">
        <v>4172</v>
      </c>
      <c r="G1905">
        <v>17000</v>
      </c>
      <c r="H1905" t="s">
        <v>4180</v>
      </c>
      <c r="I1905">
        <v>17200000</v>
      </c>
      <c r="J1905" t="s">
        <v>8714</v>
      </c>
      <c r="K1905">
        <v>16400000</v>
      </c>
      <c r="L1905">
        <v>18100000</v>
      </c>
      <c r="M1905" t="s">
        <v>4175</v>
      </c>
      <c r="N1905" t="s">
        <v>4290</v>
      </c>
      <c r="O1905">
        <v>91.5</v>
      </c>
      <c r="P1905" t="s">
        <v>8974</v>
      </c>
    </row>
    <row r="1906" spans="1:16" x14ac:dyDescent="0.3">
      <c r="A1906" t="s">
        <v>8916</v>
      </c>
      <c r="B1906">
        <v>2026</v>
      </c>
      <c r="C1906" t="s">
        <v>137</v>
      </c>
      <c r="D1906" t="s">
        <v>4202</v>
      </c>
      <c r="E1906" t="s">
        <v>4746</v>
      </c>
      <c r="F1906" t="s">
        <v>4172</v>
      </c>
      <c r="G1906">
        <v>6000</v>
      </c>
      <c r="H1906" t="s">
        <v>4173</v>
      </c>
      <c r="I1906">
        <v>25500000</v>
      </c>
      <c r="J1906" t="s">
        <v>8714</v>
      </c>
      <c r="K1906">
        <v>24600000</v>
      </c>
      <c r="L1906">
        <v>26400000</v>
      </c>
      <c r="M1906">
        <v>9</v>
      </c>
      <c r="N1906" t="s">
        <v>4263</v>
      </c>
      <c r="O1906">
        <v>89.5</v>
      </c>
      <c r="P1906" t="s">
        <v>8917</v>
      </c>
    </row>
    <row r="1907" spans="1:16" x14ac:dyDescent="0.3">
      <c r="A1907" t="s">
        <v>9068</v>
      </c>
      <c r="B1907">
        <v>2013</v>
      </c>
      <c r="C1907" t="s">
        <v>154</v>
      </c>
      <c r="D1907" t="s">
        <v>9069</v>
      </c>
      <c r="E1907" t="s">
        <v>9070</v>
      </c>
      <c r="F1907" t="s">
        <v>43</v>
      </c>
      <c r="G1907">
        <v>128000</v>
      </c>
      <c r="H1907" t="s">
        <v>4180</v>
      </c>
      <c r="I1907">
        <v>16400000</v>
      </c>
      <c r="J1907" t="s">
        <v>8732</v>
      </c>
      <c r="K1907">
        <v>15800000</v>
      </c>
      <c r="L1907">
        <v>17000000</v>
      </c>
      <c r="M1907">
        <v>6</v>
      </c>
      <c r="N1907" t="s">
        <v>4248</v>
      </c>
      <c r="O1907">
        <v>80.5</v>
      </c>
      <c r="P1907" t="s">
        <v>9071</v>
      </c>
    </row>
    <row r="1908" spans="1:16" x14ac:dyDescent="0.3">
      <c r="A1908" t="s">
        <v>9109</v>
      </c>
      <c r="B1908">
        <v>2017</v>
      </c>
      <c r="C1908" t="s">
        <v>4184</v>
      </c>
      <c r="D1908" t="s">
        <v>4303</v>
      </c>
      <c r="E1908" t="s">
        <v>6091</v>
      </c>
      <c r="F1908" t="s">
        <v>43</v>
      </c>
      <c r="G1908">
        <v>56706</v>
      </c>
      <c r="H1908" t="s">
        <v>4180</v>
      </c>
      <c r="I1908">
        <v>11300000</v>
      </c>
      <c r="J1908" t="s">
        <v>8732</v>
      </c>
      <c r="K1908">
        <v>10900000</v>
      </c>
      <c r="L1908">
        <v>11700000</v>
      </c>
      <c r="M1908">
        <v>23</v>
      </c>
      <c r="N1908" t="s">
        <v>4245</v>
      </c>
      <c r="O1908">
        <v>84.7</v>
      </c>
      <c r="P1908" t="s">
        <v>9110</v>
      </c>
    </row>
    <row r="1909" spans="1:16" x14ac:dyDescent="0.3">
      <c r="A1909" t="s">
        <v>9122</v>
      </c>
      <c r="B1909">
        <v>2017</v>
      </c>
      <c r="C1909" t="s">
        <v>137</v>
      </c>
      <c r="D1909" t="s">
        <v>5893</v>
      </c>
      <c r="E1909" t="s">
        <v>9123</v>
      </c>
      <c r="F1909" t="s">
        <v>43</v>
      </c>
      <c r="G1909">
        <v>68000</v>
      </c>
      <c r="H1909" t="s">
        <v>4173</v>
      </c>
      <c r="I1909">
        <v>9800000</v>
      </c>
      <c r="J1909" t="s">
        <v>8732</v>
      </c>
      <c r="K1909">
        <v>9200000</v>
      </c>
      <c r="L1909">
        <v>10300000</v>
      </c>
      <c r="M1909">
        <v>24</v>
      </c>
      <c r="N1909" t="s">
        <v>4245</v>
      </c>
      <c r="O1909">
        <v>62.5</v>
      </c>
      <c r="P1909" t="s">
        <v>9124</v>
      </c>
    </row>
    <row r="1910" spans="1:16" x14ac:dyDescent="0.3">
      <c r="A1910" t="s">
        <v>9065</v>
      </c>
      <c r="B1910">
        <v>2018</v>
      </c>
      <c r="C1910" t="s">
        <v>188</v>
      </c>
      <c r="D1910" t="s">
        <v>5889</v>
      </c>
      <c r="E1910" t="s">
        <v>9066</v>
      </c>
      <c r="F1910" t="s">
        <v>173</v>
      </c>
      <c r="G1910">
        <v>67138</v>
      </c>
      <c r="H1910" t="s">
        <v>4180</v>
      </c>
      <c r="I1910">
        <v>12500000</v>
      </c>
      <c r="J1910" t="s">
        <v>8732</v>
      </c>
      <c r="K1910">
        <v>12100000</v>
      </c>
      <c r="L1910">
        <v>13000000</v>
      </c>
      <c r="M1910">
        <v>6</v>
      </c>
      <c r="N1910" t="s">
        <v>4245</v>
      </c>
      <c r="O1910">
        <v>88.4</v>
      </c>
      <c r="P1910" t="s">
        <v>9067</v>
      </c>
    </row>
    <row r="1911" spans="1:16" x14ac:dyDescent="0.3">
      <c r="A1911" t="s">
        <v>9065</v>
      </c>
      <c r="B1911">
        <v>2018</v>
      </c>
      <c r="C1911" t="s">
        <v>188</v>
      </c>
      <c r="D1911" t="s">
        <v>5889</v>
      </c>
      <c r="E1911" t="s">
        <v>9066</v>
      </c>
      <c r="F1911" t="s">
        <v>173</v>
      </c>
      <c r="G1911">
        <v>67138</v>
      </c>
      <c r="H1911" t="s">
        <v>4180</v>
      </c>
      <c r="I1911">
        <v>12500000</v>
      </c>
      <c r="J1911" t="s">
        <v>8732</v>
      </c>
      <c r="K1911">
        <v>12100000</v>
      </c>
      <c r="L1911">
        <v>13000000</v>
      </c>
      <c r="M1911">
        <v>6</v>
      </c>
      <c r="N1911" t="s">
        <v>4245</v>
      </c>
      <c r="O1911">
        <v>88.4</v>
      </c>
      <c r="P1911" t="s">
        <v>9125</v>
      </c>
    </row>
    <row r="1912" spans="1:16" x14ac:dyDescent="0.3">
      <c r="A1912" t="s">
        <v>9158</v>
      </c>
      <c r="B1912">
        <v>2019</v>
      </c>
      <c r="C1912" t="s">
        <v>188</v>
      </c>
      <c r="D1912" t="s">
        <v>4594</v>
      </c>
      <c r="E1912" t="s">
        <v>6128</v>
      </c>
      <c r="F1912" t="s">
        <v>161</v>
      </c>
      <c r="G1912">
        <v>85000</v>
      </c>
      <c r="H1912" t="s">
        <v>4173</v>
      </c>
      <c r="I1912">
        <v>6820000</v>
      </c>
      <c r="J1912" t="s">
        <v>8732</v>
      </c>
      <c r="K1912">
        <v>6570000</v>
      </c>
      <c r="L1912">
        <v>7070000</v>
      </c>
      <c r="M1912">
        <v>12</v>
      </c>
      <c r="N1912" t="s">
        <v>4425</v>
      </c>
      <c r="O1912">
        <v>95</v>
      </c>
      <c r="P1912" t="s">
        <v>9159</v>
      </c>
    </row>
    <row r="1913" spans="1:16" x14ac:dyDescent="0.3">
      <c r="A1913" t="s">
        <v>9006</v>
      </c>
      <c r="B1913">
        <v>2019</v>
      </c>
      <c r="C1913" t="s">
        <v>194</v>
      </c>
      <c r="D1913">
        <v>1200</v>
      </c>
      <c r="E1913" t="s">
        <v>9007</v>
      </c>
      <c r="F1913" t="s">
        <v>143</v>
      </c>
      <c r="G1913">
        <v>82000</v>
      </c>
      <c r="H1913" t="s">
        <v>4173</v>
      </c>
      <c r="I1913">
        <v>19300000</v>
      </c>
      <c r="J1913" t="s">
        <v>8732</v>
      </c>
      <c r="K1913">
        <v>18700000</v>
      </c>
      <c r="L1913">
        <v>20000000</v>
      </c>
      <c r="M1913" t="s">
        <v>4175</v>
      </c>
      <c r="N1913" t="s">
        <v>4333</v>
      </c>
      <c r="O1913">
        <v>82.8</v>
      </c>
      <c r="P1913" t="s">
        <v>9008</v>
      </c>
    </row>
    <row r="1914" spans="1:16" x14ac:dyDescent="0.3">
      <c r="A1914" t="s">
        <v>9041</v>
      </c>
      <c r="B1914">
        <v>2019</v>
      </c>
      <c r="C1914" t="s">
        <v>4184</v>
      </c>
      <c r="D1914" t="s">
        <v>4185</v>
      </c>
      <c r="E1914" t="s">
        <v>4792</v>
      </c>
      <c r="F1914" t="s">
        <v>43</v>
      </c>
      <c r="G1914">
        <v>99300</v>
      </c>
      <c r="H1914" t="s">
        <v>4180</v>
      </c>
      <c r="I1914">
        <v>6820000</v>
      </c>
      <c r="J1914" t="s">
        <v>8732</v>
      </c>
      <c r="K1914">
        <v>6580000</v>
      </c>
      <c r="L1914">
        <v>7070000</v>
      </c>
      <c r="M1914">
        <v>11</v>
      </c>
      <c r="N1914" t="s">
        <v>4508</v>
      </c>
      <c r="O1914">
        <v>95</v>
      </c>
      <c r="P1914" t="s">
        <v>9042</v>
      </c>
    </row>
    <row r="1915" spans="1:16" x14ac:dyDescent="0.3">
      <c r="A1915" t="s">
        <v>9041</v>
      </c>
      <c r="B1915">
        <v>2019</v>
      </c>
      <c r="C1915" t="s">
        <v>4184</v>
      </c>
      <c r="D1915" t="s">
        <v>4185</v>
      </c>
      <c r="E1915" t="s">
        <v>4551</v>
      </c>
      <c r="F1915" t="s">
        <v>43</v>
      </c>
      <c r="G1915">
        <v>99300</v>
      </c>
      <c r="H1915" t="s">
        <v>4180</v>
      </c>
      <c r="I1915">
        <v>6610000</v>
      </c>
      <c r="J1915" t="s">
        <v>8732</v>
      </c>
      <c r="K1915">
        <v>6250000</v>
      </c>
      <c r="L1915">
        <v>6970000</v>
      </c>
      <c r="M1915">
        <v>9</v>
      </c>
      <c r="N1915" t="s">
        <v>4508</v>
      </c>
      <c r="O1915">
        <v>84</v>
      </c>
      <c r="P1915" t="s">
        <v>9045</v>
      </c>
    </row>
    <row r="1916" spans="1:16" x14ac:dyDescent="0.3">
      <c r="A1916" t="s">
        <v>10135</v>
      </c>
      <c r="B1916">
        <v>2019</v>
      </c>
      <c r="C1916" t="s">
        <v>188</v>
      </c>
      <c r="D1916" t="s">
        <v>4594</v>
      </c>
      <c r="E1916" t="s">
        <v>7765</v>
      </c>
      <c r="F1916" t="s">
        <v>161</v>
      </c>
      <c r="G1916">
        <v>81000</v>
      </c>
      <c r="H1916" t="s">
        <v>4180</v>
      </c>
      <c r="I1916">
        <v>6840000</v>
      </c>
      <c r="J1916" t="s">
        <v>8732</v>
      </c>
      <c r="K1916">
        <v>6600000</v>
      </c>
      <c r="L1916">
        <v>7070000</v>
      </c>
      <c r="M1916">
        <v>12</v>
      </c>
      <c r="N1916" t="s">
        <v>4425</v>
      </c>
      <c r="O1916">
        <v>95</v>
      </c>
      <c r="P1916" t="s">
        <v>10136</v>
      </c>
    </row>
    <row r="1917" spans="1:16" x14ac:dyDescent="0.3">
      <c r="A1917" t="s">
        <v>9054</v>
      </c>
      <c r="B1917">
        <v>2019</v>
      </c>
      <c r="C1917" t="s">
        <v>89</v>
      </c>
      <c r="D1917" t="s">
        <v>4548</v>
      </c>
      <c r="E1917" t="s">
        <v>9055</v>
      </c>
      <c r="F1917" t="s">
        <v>60</v>
      </c>
      <c r="G1917">
        <v>67000</v>
      </c>
      <c r="H1917" t="s">
        <v>4180</v>
      </c>
      <c r="I1917">
        <v>8200000</v>
      </c>
      <c r="J1917" t="s">
        <v>8732</v>
      </c>
      <c r="K1917">
        <v>7790000</v>
      </c>
      <c r="L1917">
        <v>8500000</v>
      </c>
      <c r="M1917" t="s">
        <v>4175</v>
      </c>
      <c r="N1917" t="s">
        <v>4552</v>
      </c>
      <c r="O1917">
        <v>74.599999999999994</v>
      </c>
      <c r="P1917" t="s">
        <v>9056</v>
      </c>
    </row>
    <row r="1918" spans="1:16" x14ac:dyDescent="0.3">
      <c r="A1918" t="s">
        <v>8741</v>
      </c>
      <c r="B1918">
        <v>2021</v>
      </c>
      <c r="C1918" t="s">
        <v>4031</v>
      </c>
      <c r="D1918" t="s">
        <v>5131</v>
      </c>
      <c r="E1918" t="s">
        <v>5825</v>
      </c>
      <c r="F1918" t="s">
        <v>60</v>
      </c>
      <c r="G1918">
        <v>55300</v>
      </c>
      <c r="H1918" t="s">
        <v>4173</v>
      </c>
      <c r="I1918">
        <v>10300000</v>
      </c>
      <c r="J1918" t="s">
        <v>8732</v>
      </c>
      <c r="K1918">
        <v>9900000</v>
      </c>
      <c r="L1918">
        <v>10700000</v>
      </c>
      <c r="M1918">
        <v>4</v>
      </c>
      <c r="N1918" t="s">
        <v>4280</v>
      </c>
      <c r="O1918">
        <v>95</v>
      </c>
      <c r="P1918" t="s">
        <v>8742</v>
      </c>
    </row>
    <row r="1919" spans="1:16" x14ac:dyDescent="0.3">
      <c r="A1919" t="s">
        <v>9026</v>
      </c>
      <c r="B1919">
        <v>2020</v>
      </c>
      <c r="C1919" t="s">
        <v>24</v>
      </c>
      <c r="D1919" t="s">
        <v>4572</v>
      </c>
      <c r="E1919" t="s">
        <v>6073</v>
      </c>
      <c r="F1919" t="s">
        <v>43</v>
      </c>
      <c r="G1919">
        <v>73500</v>
      </c>
      <c r="H1919" t="s">
        <v>4180</v>
      </c>
      <c r="I1919">
        <v>16200000</v>
      </c>
      <c r="J1919" t="s">
        <v>8732</v>
      </c>
      <c r="K1919">
        <v>15600000</v>
      </c>
      <c r="L1919">
        <v>16800000</v>
      </c>
      <c r="M1919" t="s">
        <v>4175</v>
      </c>
      <c r="N1919" t="s">
        <v>4200</v>
      </c>
      <c r="O1919">
        <v>77.400000000000006</v>
      </c>
      <c r="P1919" t="s">
        <v>9027</v>
      </c>
    </row>
    <row r="1920" spans="1:16" x14ac:dyDescent="0.3">
      <c r="A1920" t="s">
        <v>4172</v>
      </c>
      <c r="B1920">
        <v>2026</v>
      </c>
      <c r="C1920" t="s">
        <v>50</v>
      </c>
      <c r="D1920">
        <v>600</v>
      </c>
      <c r="E1920" t="s">
        <v>9002</v>
      </c>
      <c r="F1920" t="s">
        <v>4172</v>
      </c>
      <c r="G1920">
        <v>598</v>
      </c>
      <c r="H1920" t="s">
        <v>4180</v>
      </c>
      <c r="I1920">
        <v>19700000</v>
      </c>
      <c r="J1920" t="s">
        <v>8732</v>
      </c>
      <c r="K1920">
        <v>18700000</v>
      </c>
      <c r="L1920">
        <v>20800000</v>
      </c>
      <c r="M1920" t="s">
        <v>4175</v>
      </c>
      <c r="N1920" t="s">
        <v>4181</v>
      </c>
      <c r="O1920">
        <v>93.9</v>
      </c>
      <c r="P1920" t="s">
        <v>9003</v>
      </c>
    </row>
    <row r="1921" spans="1:16" x14ac:dyDescent="0.3">
      <c r="A1921" t="s">
        <v>2004</v>
      </c>
      <c r="B1921">
        <v>2021</v>
      </c>
      <c r="C1921" t="s">
        <v>250</v>
      </c>
      <c r="D1921" t="s">
        <v>4818</v>
      </c>
      <c r="E1921" t="s">
        <v>5244</v>
      </c>
      <c r="F1921" t="s">
        <v>143</v>
      </c>
      <c r="G1921">
        <v>91500</v>
      </c>
      <c r="H1921" t="s">
        <v>4180</v>
      </c>
      <c r="I1921">
        <v>15500000</v>
      </c>
      <c r="J1921" t="s">
        <v>8732</v>
      </c>
      <c r="K1921">
        <v>14900000</v>
      </c>
      <c r="L1921">
        <v>16000000</v>
      </c>
      <c r="M1921">
        <v>13</v>
      </c>
      <c r="N1921" t="s">
        <v>4583</v>
      </c>
      <c r="O1921">
        <v>95</v>
      </c>
      <c r="P1921" t="s">
        <v>9049</v>
      </c>
    </row>
    <row r="1922" spans="1:16" x14ac:dyDescent="0.3">
      <c r="A1922" t="s">
        <v>8738</v>
      </c>
      <c r="B1922">
        <v>2021</v>
      </c>
      <c r="C1922" t="s">
        <v>85</v>
      </c>
      <c r="D1922" t="s">
        <v>7731</v>
      </c>
      <c r="E1922" t="s">
        <v>8739</v>
      </c>
      <c r="F1922" t="s">
        <v>143</v>
      </c>
      <c r="G1922">
        <v>67000</v>
      </c>
      <c r="H1922" t="s">
        <v>4180</v>
      </c>
      <c r="I1922">
        <v>10800000</v>
      </c>
      <c r="J1922" t="s">
        <v>8732</v>
      </c>
      <c r="K1922">
        <v>10500000</v>
      </c>
      <c r="L1922">
        <v>11200000</v>
      </c>
      <c r="M1922">
        <v>15</v>
      </c>
      <c r="N1922" t="s">
        <v>4508</v>
      </c>
      <c r="O1922">
        <v>91.6</v>
      </c>
      <c r="P1922" t="s">
        <v>8740</v>
      </c>
    </row>
    <row r="1923" spans="1:16" x14ac:dyDescent="0.3">
      <c r="A1923" t="s">
        <v>9104</v>
      </c>
      <c r="B1923">
        <v>2020</v>
      </c>
      <c r="C1923" t="s">
        <v>24</v>
      </c>
      <c r="D1923" t="s">
        <v>4369</v>
      </c>
      <c r="E1923" t="s">
        <v>9105</v>
      </c>
      <c r="F1923" t="s">
        <v>60</v>
      </c>
      <c r="G1923">
        <v>166000</v>
      </c>
      <c r="H1923" t="s">
        <v>4180</v>
      </c>
      <c r="I1923">
        <v>18300000</v>
      </c>
      <c r="J1923" t="s">
        <v>8732</v>
      </c>
      <c r="K1923">
        <v>17600000</v>
      </c>
      <c r="L1923">
        <v>19100000</v>
      </c>
      <c r="M1923">
        <v>7</v>
      </c>
      <c r="N1923" t="s">
        <v>4290</v>
      </c>
      <c r="O1923">
        <v>72.900000000000006</v>
      </c>
      <c r="P1923" t="s">
        <v>9106</v>
      </c>
    </row>
    <row r="1924" spans="1:16" x14ac:dyDescent="0.3">
      <c r="A1924" t="s">
        <v>8993</v>
      </c>
      <c r="B1924">
        <v>2021</v>
      </c>
      <c r="C1924" t="s">
        <v>4496</v>
      </c>
      <c r="D1924" t="s">
        <v>8994</v>
      </c>
      <c r="E1924" t="s">
        <v>8995</v>
      </c>
      <c r="F1924" t="s">
        <v>43</v>
      </c>
      <c r="G1924">
        <v>99000</v>
      </c>
      <c r="H1924" t="s">
        <v>4180</v>
      </c>
      <c r="I1924">
        <v>34400000</v>
      </c>
      <c r="J1924" t="s">
        <v>8732</v>
      </c>
      <c r="K1924">
        <v>33100000</v>
      </c>
      <c r="L1924">
        <v>35700000</v>
      </c>
      <c r="M1924">
        <v>7</v>
      </c>
      <c r="N1924" t="s">
        <v>8996</v>
      </c>
      <c r="O1924">
        <v>63.8</v>
      </c>
      <c r="P1924" t="s">
        <v>8997</v>
      </c>
    </row>
    <row r="1925" spans="1:16" x14ac:dyDescent="0.3">
      <c r="A1925" t="s">
        <v>8998</v>
      </c>
      <c r="B1925">
        <v>2021</v>
      </c>
      <c r="C1925" t="s">
        <v>62</v>
      </c>
      <c r="D1925">
        <v>5008</v>
      </c>
      <c r="E1925" t="s">
        <v>6006</v>
      </c>
      <c r="F1925" t="s">
        <v>143</v>
      </c>
      <c r="G1925">
        <v>96435</v>
      </c>
      <c r="H1925" t="s">
        <v>4173</v>
      </c>
      <c r="I1925">
        <v>16100000</v>
      </c>
      <c r="J1925" t="s">
        <v>8732</v>
      </c>
      <c r="K1925">
        <v>15400000</v>
      </c>
      <c r="L1925">
        <v>16700000</v>
      </c>
      <c r="M1925">
        <v>13</v>
      </c>
      <c r="N1925" t="s">
        <v>4263</v>
      </c>
      <c r="O1925">
        <v>67.400000000000006</v>
      </c>
      <c r="P1925" t="s">
        <v>8999</v>
      </c>
    </row>
    <row r="1926" spans="1:16" x14ac:dyDescent="0.3">
      <c r="A1926" t="s">
        <v>9093</v>
      </c>
      <c r="B1926">
        <v>2021</v>
      </c>
      <c r="C1926" t="s">
        <v>131</v>
      </c>
      <c r="D1926" t="s">
        <v>4994</v>
      </c>
      <c r="E1926" t="s">
        <v>7633</v>
      </c>
      <c r="F1926" t="s">
        <v>143</v>
      </c>
      <c r="G1926">
        <v>63780</v>
      </c>
      <c r="H1926" t="s">
        <v>4180</v>
      </c>
      <c r="I1926">
        <v>19500000</v>
      </c>
      <c r="J1926" t="s">
        <v>8732</v>
      </c>
      <c r="K1926">
        <v>18900000</v>
      </c>
      <c r="L1926">
        <v>20200000</v>
      </c>
      <c r="M1926">
        <v>5</v>
      </c>
      <c r="N1926" t="s">
        <v>4275</v>
      </c>
      <c r="O1926">
        <v>80.900000000000006</v>
      </c>
      <c r="P1926" t="s">
        <v>9094</v>
      </c>
    </row>
    <row r="1927" spans="1:16" x14ac:dyDescent="0.3">
      <c r="A1927" t="s">
        <v>9809</v>
      </c>
      <c r="B1927">
        <v>2021</v>
      </c>
      <c r="C1927" t="s">
        <v>62</v>
      </c>
      <c r="D1927" t="s">
        <v>4355</v>
      </c>
      <c r="E1927" t="s">
        <v>8889</v>
      </c>
      <c r="F1927" t="s">
        <v>43</v>
      </c>
      <c r="G1927">
        <v>50000</v>
      </c>
      <c r="H1927" t="s">
        <v>4180</v>
      </c>
      <c r="I1927">
        <v>11500000</v>
      </c>
      <c r="J1927" t="s">
        <v>8732</v>
      </c>
      <c r="K1927">
        <v>11100000</v>
      </c>
      <c r="L1927">
        <v>11900000</v>
      </c>
      <c r="M1927">
        <v>3</v>
      </c>
      <c r="N1927" t="s">
        <v>4260</v>
      </c>
      <c r="O1927">
        <v>64.5</v>
      </c>
      <c r="P1927" t="s">
        <v>9810</v>
      </c>
    </row>
    <row r="1928" spans="1:16" x14ac:dyDescent="0.3">
      <c r="A1928" t="s">
        <v>9019</v>
      </c>
      <c r="B1928">
        <v>2021</v>
      </c>
      <c r="C1928" t="s">
        <v>92</v>
      </c>
      <c r="D1928" t="s">
        <v>5676</v>
      </c>
      <c r="E1928" t="s">
        <v>5677</v>
      </c>
      <c r="F1928" t="s">
        <v>43</v>
      </c>
      <c r="G1928">
        <v>79087</v>
      </c>
      <c r="H1928" t="s">
        <v>4180</v>
      </c>
      <c r="I1928">
        <v>8300000</v>
      </c>
      <c r="J1928" t="s">
        <v>8732</v>
      </c>
      <c r="K1928">
        <v>8000000</v>
      </c>
      <c r="L1928">
        <v>8700000</v>
      </c>
      <c r="M1928">
        <v>3</v>
      </c>
      <c r="N1928" t="s">
        <v>4192</v>
      </c>
      <c r="O1928">
        <v>72.900000000000006</v>
      </c>
      <c r="P1928" t="s">
        <v>9020</v>
      </c>
    </row>
    <row r="1929" spans="1:16" x14ac:dyDescent="0.3">
      <c r="A1929" t="s">
        <v>9043</v>
      </c>
      <c r="B1929">
        <v>2021</v>
      </c>
      <c r="C1929" t="s">
        <v>41</v>
      </c>
      <c r="D1929" t="s">
        <v>6227</v>
      </c>
      <c r="E1929" t="s">
        <v>4877</v>
      </c>
      <c r="F1929" t="s">
        <v>60</v>
      </c>
      <c r="G1929">
        <v>105000</v>
      </c>
      <c r="H1929" t="s">
        <v>4173</v>
      </c>
      <c r="I1929">
        <v>7170000</v>
      </c>
      <c r="J1929" t="s">
        <v>8732</v>
      </c>
      <c r="K1929">
        <v>6760000</v>
      </c>
      <c r="L1929">
        <v>7580000</v>
      </c>
      <c r="M1929">
        <v>4</v>
      </c>
      <c r="N1929" t="s">
        <v>4280</v>
      </c>
      <c r="O1929">
        <v>75.599999999999994</v>
      </c>
      <c r="P1929" t="s">
        <v>9044</v>
      </c>
    </row>
    <row r="1930" spans="1:16" x14ac:dyDescent="0.3">
      <c r="A1930" t="s">
        <v>9154</v>
      </c>
      <c r="B1930">
        <v>2021</v>
      </c>
      <c r="C1930" t="s">
        <v>182</v>
      </c>
      <c r="D1930" t="s">
        <v>9155</v>
      </c>
      <c r="E1930" t="s">
        <v>9156</v>
      </c>
      <c r="F1930" t="s">
        <v>43</v>
      </c>
      <c r="G1930">
        <v>97871</v>
      </c>
      <c r="H1930" t="s">
        <v>4173</v>
      </c>
      <c r="I1930">
        <v>11400000</v>
      </c>
      <c r="J1930" t="s">
        <v>8732</v>
      </c>
      <c r="K1930">
        <v>11000000</v>
      </c>
      <c r="L1930">
        <v>11900000</v>
      </c>
      <c r="M1930">
        <v>10</v>
      </c>
      <c r="N1930" t="s">
        <v>4417</v>
      </c>
      <c r="O1930">
        <v>78.7</v>
      </c>
      <c r="P1930" t="s">
        <v>9157</v>
      </c>
    </row>
    <row r="1931" spans="1:16" x14ac:dyDescent="0.3">
      <c r="A1931" t="s">
        <v>8707</v>
      </c>
      <c r="B1931">
        <v>2022</v>
      </c>
      <c r="C1931" t="s">
        <v>188</v>
      </c>
      <c r="D1931" t="s">
        <v>5889</v>
      </c>
      <c r="E1931" t="s">
        <v>9082</v>
      </c>
      <c r="F1931" t="s">
        <v>43</v>
      </c>
      <c r="G1931">
        <v>60700</v>
      </c>
      <c r="H1931" t="s">
        <v>4180</v>
      </c>
      <c r="I1931">
        <v>16600000</v>
      </c>
      <c r="J1931" t="s">
        <v>8732</v>
      </c>
      <c r="K1931">
        <v>16000000</v>
      </c>
      <c r="L1931">
        <v>17100000</v>
      </c>
      <c r="M1931">
        <v>17</v>
      </c>
      <c r="N1931" t="s">
        <v>4192</v>
      </c>
      <c r="O1931">
        <v>81.8</v>
      </c>
      <c r="P1931" t="s">
        <v>9083</v>
      </c>
    </row>
    <row r="1932" spans="1:16" x14ac:dyDescent="0.3">
      <c r="A1932" t="s">
        <v>9116</v>
      </c>
      <c r="B1932">
        <v>2022</v>
      </c>
      <c r="C1932" t="s">
        <v>36</v>
      </c>
      <c r="D1932" t="s">
        <v>5635</v>
      </c>
      <c r="E1932" t="s">
        <v>5636</v>
      </c>
      <c r="F1932" t="s">
        <v>43</v>
      </c>
      <c r="G1932">
        <v>35000</v>
      </c>
      <c r="H1932" t="s">
        <v>4173</v>
      </c>
      <c r="I1932">
        <v>8700000</v>
      </c>
      <c r="J1932" t="s">
        <v>8732</v>
      </c>
      <c r="K1932">
        <v>8400000</v>
      </c>
      <c r="L1932">
        <v>9000000</v>
      </c>
      <c r="M1932">
        <v>34</v>
      </c>
      <c r="N1932" t="s">
        <v>4417</v>
      </c>
      <c r="O1932">
        <v>72.599999999999994</v>
      </c>
      <c r="P1932" t="s">
        <v>9117</v>
      </c>
    </row>
    <row r="1933" spans="1:16" x14ac:dyDescent="0.3">
      <c r="A1933" t="s">
        <v>8692</v>
      </c>
      <c r="B1933">
        <v>2022</v>
      </c>
      <c r="C1933" t="s">
        <v>182</v>
      </c>
      <c r="D1933" t="s">
        <v>4518</v>
      </c>
      <c r="E1933" t="s">
        <v>9014</v>
      </c>
      <c r="F1933" t="s">
        <v>60</v>
      </c>
      <c r="G1933">
        <v>90000</v>
      </c>
      <c r="H1933" t="s">
        <v>4180</v>
      </c>
      <c r="I1933">
        <v>13000000</v>
      </c>
      <c r="J1933" t="s">
        <v>8732</v>
      </c>
      <c r="K1933">
        <v>12500000</v>
      </c>
      <c r="L1933">
        <v>13500000</v>
      </c>
      <c r="M1933">
        <v>3</v>
      </c>
      <c r="N1933" t="s">
        <v>4425</v>
      </c>
      <c r="O1933">
        <v>60.5</v>
      </c>
      <c r="P1933" t="s">
        <v>9015</v>
      </c>
    </row>
    <row r="1934" spans="1:16" x14ac:dyDescent="0.3">
      <c r="A1934" t="s">
        <v>5929</v>
      </c>
      <c r="B1934">
        <v>2022</v>
      </c>
      <c r="C1934" t="s">
        <v>24</v>
      </c>
      <c r="D1934" t="s">
        <v>5930</v>
      </c>
      <c r="E1934" t="s">
        <v>5931</v>
      </c>
      <c r="F1934" t="s">
        <v>43</v>
      </c>
      <c r="G1934">
        <v>100536</v>
      </c>
      <c r="H1934" t="s">
        <v>4180</v>
      </c>
      <c r="I1934">
        <v>16400000</v>
      </c>
      <c r="J1934" t="s">
        <v>8732</v>
      </c>
      <c r="K1934">
        <v>15900000</v>
      </c>
      <c r="L1934">
        <v>17000000</v>
      </c>
      <c r="M1934">
        <v>3</v>
      </c>
      <c r="N1934" t="s">
        <v>4347</v>
      </c>
      <c r="O1934">
        <v>67.599999999999994</v>
      </c>
      <c r="P1934" t="s">
        <v>9162</v>
      </c>
    </row>
    <row r="1935" spans="1:16" x14ac:dyDescent="0.3">
      <c r="A1935" t="s">
        <v>9160</v>
      </c>
      <c r="B1935">
        <v>2022</v>
      </c>
      <c r="C1935" t="s">
        <v>24</v>
      </c>
      <c r="D1935" t="s">
        <v>4190</v>
      </c>
      <c r="E1935" t="s">
        <v>4191</v>
      </c>
      <c r="F1935" t="s">
        <v>4539</v>
      </c>
      <c r="G1935">
        <v>62000</v>
      </c>
      <c r="H1935" t="s">
        <v>4180</v>
      </c>
      <c r="I1935">
        <v>11900000</v>
      </c>
      <c r="J1935" t="s">
        <v>8732</v>
      </c>
      <c r="K1935">
        <v>11500000</v>
      </c>
      <c r="L1935">
        <v>12400000</v>
      </c>
      <c r="M1935">
        <v>19</v>
      </c>
      <c r="N1935" t="s">
        <v>4187</v>
      </c>
      <c r="O1935">
        <v>48</v>
      </c>
      <c r="P1935" t="s">
        <v>9161</v>
      </c>
    </row>
    <row r="1936" spans="1:16" x14ac:dyDescent="0.3">
      <c r="A1936" t="s">
        <v>9012</v>
      </c>
      <c r="B1936">
        <v>2022</v>
      </c>
      <c r="C1936" t="s">
        <v>62</v>
      </c>
      <c r="D1936" t="s">
        <v>4207</v>
      </c>
      <c r="E1936" t="s">
        <v>8432</v>
      </c>
      <c r="F1936" t="s">
        <v>143</v>
      </c>
      <c r="G1936">
        <v>90000</v>
      </c>
      <c r="H1936" t="s">
        <v>4180</v>
      </c>
      <c r="I1936">
        <v>15300000</v>
      </c>
      <c r="J1936" t="s">
        <v>8732</v>
      </c>
      <c r="K1936">
        <v>14700000</v>
      </c>
      <c r="L1936">
        <v>15800000</v>
      </c>
      <c r="M1936">
        <v>33</v>
      </c>
      <c r="N1936" t="s">
        <v>4248</v>
      </c>
      <c r="O1936">
        <v>67.099999999999994</v>
      </c>
      <c r="P1936" t="s">
        <v>9013</v>
      </c>
    </row>
    <row r="1937" spans="1:16" x14ac:dyDescent="0.3">
      <c r="A1937" t="s">
        <v>8701</v>
      </c>
      <c r="B1937">
        <v>2022</v>
      </c>
      <c r="C1937" t="s">
        <v>137</v>
      </c>
      <c r="D1937" t="s">
        <v>5109</v>
      </c>
      <c r="E1937" t="s">
        <v>4841</v>
      </c>
      <c r="F1937" t="s">
        <v>161</v>
      </c>
      <c r="G1937">
        <v>75000</v>
      </c>
      <c r="H1937" t="s">
        <v>4180</v>
      </c>
      <c r="I1937">
        <v>14600000</v>
      </c>
      <c r="J1937" t="s">
        <v>8732</v>
      </c>
      <c r="K1937">
        <v>14100000</v>
      </c>
      <c r="L1937">
        <v>15200000</v>
      </c>
      <c r="M1937">
        <v>19</v>
      </c>
      <c r="N1937" t="s">
        <v>4245</v>
      </c>
      <c r="O1937">
        <v>85.9</v>
      </c>
      <c r="P1937" t="s">
        <v>9064</v>
      </c>
    </row>
    <row r="1938" spans="1:16" x14ac:dyDescent="0.3">
      <c r="A1938" t="s">
        <v>9004</v>
      </c>
      <c r="B1938">
        <v>2022</v>
      </c>
      <c r="C1938" t="s">
        <v>62</v>
      </c>
      <c r="D1938" t="s">
        <v>4207</v>
      </c>
      <c r="E1938" t="s">
        <v>4208</v>
      </c>
      <c r="F1938" t="s">
        <v>143</v>
      </c>
      <c r="G1938">
        <v>45000</v>
      </c>
      <c r="H1938" t="s">
        <v>4180</v>
      </c>
      <c r="I1938">
        <v>13100000</v>
      </c>
      <c r="J1938" t="s">
        <v>8732</v>
      </c>
      <c r="K1938">
        <v>12600000</v>
      </c>
      <c r="L1938">
        <v>13600000</v>
      </c>
      <c r="M1938">
        <v>25</v>
      </c>
      <c r="N1938" t="s">
        <v>4187</v>
      </c>
      <c r="O1938">
        <v>64.900000000000006</v>
      </c>
      <c r="P1938" t="s">
        <v>9005</v>
      </c>
    </row>
    <row r="1939" spans="1:16" x14ac:dyDescent="0.3">
      <c r="A1939" t="s">
        <v>9132</v>
      </c>
      <c r="B1939">
        <v>2022</v>
      </c>
      <c r="C1939" t="s">
        <v>92</v>
      </c>
      <c r="D1939" t="s">
        <v>4824</v>
      </c>
      <c r="E1939" t="s">
        <v>4825</v>
      </c>
      <c r="F1939" t="s">
        <v>60</v>
      </c>
      <c r="G1939">
        <v>32000</v>
      </c>
      <c r="H1939" t="s">
        <v>4180</v>
      </c>
      <c r="I1939">
        <v>10700000</v>
      </c>
      <c r="J1939" t="s">
        <v>8732</v>
      </c>
      <c r="K1939">
        <v>10400000</v>
      </c>
      <c r="L1939">
        <v>11100000</v>
      </c>
      <c r="M1939">
        <v>35</v>
      </c>
      <c r="N1939" t="s">
        <v>4382</v>
      </c>
      <c r="O1939">
        <v>91.5</v>
      </c>
      <c r="P1939" t="s">
        <v>9133</v>
      </c>
    </row>
    <row r="1940" spans="1:16" x14ac:dyDescent="0.3">
      <c r="A1940" t="s">
        <v>9095</v>
      </c>
      <c r="B1940">
        <v>2023</v>
      </c>
      <c r="C1940" t="s">
        <v>108</v>
      </c>
      <c r="D1940" t="s">
        <v>5195</v>
      </c>
      <c r="E1940" t="s">
        <v>5196</v>
      </c>
      <c r="F1940" t="s">
        <v>60</v>
      </c>
      <c r="G1940">
        <v>40899</v>
      </c>
      <c r="H1940" t="s">
        <v>4180</v>
      </c>
      <c r="I1940">
        <v>12800000</v>
      </c>
      <c r="J1940" t="s">
        <v>8732</v>
      </c>
      <c r="K1940">
        <v>12400000</v>
      </c>
      <c r="L1940">
        <v>13200000</v>
      </c>
      <c r="M1940">
        <v>7</v>
      </c>
      <c r="N1940" t="s">
        <v>4508</v>
      </c>
      <c r="O1940">
        <v>80.3</v>
      </c>
      <c r="P1940" t="s">
        <v>9096</v>
      </c>
    </row>
    <row r="1941" spans="1:16" x14ac:dyDescent="0.3">
      <c r="A1941" t="s">
        <v>9087</v>
      </c>
      <c r="B1941">
        <v>2022</v>
      </c>
      <c r="C1941" t="s">
        <v>188</v>
      </c>
      <c r="D1941" t="s">
        <v>5889</v>
      </c>
      <c r="E1941" t="s">
        <v>9082</v>
      </c>
      <c r="F1941" t="s">
        <v>143</v>
      </c>
      <c r="G1941">
        <v>47000</v>
      </c>
      <c r="H1941" t="s">
        <v>4180</v>
      </c>
      <c r="I1941">
        <v>17000000</v>
      </c>
      <c r="J1941" t="s">
        <v>8732</v>
      </c>
      <c r="K1941">
        <v>16400000</v>
      </c>
      <c r="L1941">
        <v>17600000</v>
      </c>
      <c r="M1941">
        <v>17</v>
      </c>
      <c r="N1941" t="s">
        <v>4192</v>
      </c>
      <c r="O1941">
        <v>83.8</v>
      </c>
      <c r="P1941" t="s">
        <v>9088</v>
      </c>
    </row>
    <row r="1942" spans="1:16" x14ac:dyDescent="0.3">
      <c r="A1942" t="s">
        <v>9134</v>
      </c>
      <c r="B1942">
        <v>2022</v>
      </c>
      <c r="C1942" t="s">
        <v>4496</v>
      </c>
      <c r="D1942" t="s">
        <v>6099</v>
      </c>
      <c r="E1942" t="s">
        <v>9135</v>
      </c>
      <c r="F1942" t="s">
        <v>173</v>
      </c>
      <c r="G1942">
        <v>53000</v>
      </c>
      <c r="H1942" t="s">
        <v>4180</v>
      </c>
      <c r="I1942">
        <v>27900000</v>
      </c>
      <c r="J1942" t="s">
        <v>8732</v>
      </c>
      <c r="K1942">
        <v>26700000</v>
      </c>
      <c r="L1942">
        <v>29100000</v>
      </c>
      <c r="M1942" t="s">
        <v>4175</v>
      </c>
      <c r="N1942" t="s">
        <v>4200</v>
      </c>
      <c r="O1942">
        <v>69.8</v>
      </c>
      <c r="P1942" t="s">
        <v>9136</v>
      </c>
    </row>
    <row r="1943" spans="1:16" x14ac:dyDescent="0.3">
      <c r="A1943" t="s">
        <v>8744</v>
      </c>
      <c r="B1943">
        <v>2022</v>
      </c>
      <c r="C1943" t="s">
        <v>24</v>
      </c>
      <c r="D1943" t="s">
        <v>4658</v>
      </c>
      <c r="E1943" t="s">
        <v>5792</v>
      </c>
      <c r="F1943" t="s">
        <v>173</v>
      </c>
      <c r="G1943">
        <v>50000</v>
      </c>
      <c r="H1943" t="s">
        <v>4173</v>
      </c>
      <c r="I1943">
        <v>25300000</v>
      </c>
      <c r="J1943" t="s">
        <v>8732</v>
      </c>
      <c r="K1943">
        <v>23900000</v>
      </c>
      <c r="L1943">
        <v>26700000</v>
      </c>
      <c r="M1943">
        <v>9</v>
      </c>
      <c r="N1943" t="s">
        <v>4382</v>
      </c>
      <c r="O1943">
        <v>66.400000000000006</v>
      </c>
      <c r="P1943" t="s">
        <v>8745</v>
      </c>
    </row>
    <row r="1944" spans="1:16" x14ac:dyDescent="0.3">
      <c r="A1944" t="s">
        <v>193</v>
      </c>
      <c r="B1944">
        <v>2023</v>
      </c>
      <c r="C1944" t="s">
        <v>194</v>
      </c>
      <c r="D1944">
        <v>1500</v>
      </c>
      <c r="E1944" t="s">
        <v>5732</v>
      </c>
      <c r="F1944" t="s">
        <v>43</v>
      </c>
      <c r="G1944">
        <v>34000</v>
      </c>
      <c r="H1944" t="s">
        <v>4180</v>
      </c>
      <c r="I1944">
        <v>31200000</v>
      </c>
      <c r="J1944" t="s">
        <v>8732</v>
      </c>
      <c r="K1944">
        <v>29800000</v>
      </c>
      <c r="L1944">
        <v>32600000</v>
      </c>
      <c r="M1944">
        <v>13</v>
      </c>
      <c r="N1944" t="s">
        <v>4407</v>
      </c>
      <c r="O1944">
        <v>69</v>
      </c>
      <c r="P1944" t="s">
        <v>8733</v>
      </c>
    </row>
    <row r="1945" spans="1:16" x14ac:dyDescent="0.3">
      <c r="A1945" t="s">
        <v>9142</v>
      </c>
      <c r="B1945">
        <v>2023</v>
      </c>
      <c r="C1945" t="s">
        <v>188</v>
      </c>
      <c r="D1945" t="s">
        <v>4678</v>
      </c>
      <c r="E1945" t="s">
        <v>4679</v>
      </c>
      <c r="F1945" t="s">
        <v>43</v>
      </c>
      <c r="G1945">
        <v>39486</v>
      </c>
      <c r="H1945" t="s">
        <v>4180</v>
      </c>
      <c r="I1945">
        <v>11000000</v>
      </c>
      <c r="J1945" t="s">
        <v>8732</v>
      </c>
      <c r="K1945">
        <v>10600000</v>
      </c>
      <c r="L1945">
        <v>11400000</v>
      </c>
      <c r="M1945">
        <v>12</v>
      </c>
      <c r="N1945" t="s">
        <v>4649</v>
      </c>
      <c r="O1945">
        <v>86</v>
      </c>
      <c r="P1945" t="s">
        <v>9143</v>
      </c>
    </row>
    <row r="1946" spans="1:16" x14ac:dyDescent="0.3">
      <c r="A1946" t="s">
        <v>519</v>
      </c>
      <c r="B1946">
        <v>2023</v>
      </c>
      <c r="C1946" t="s">
        <v>4184</v>
      </c>
      <c r="D1946" t="s">
        <v>4303</v>
      </c>
      <c r="E1946" t="s">
        <v>4304</v>
      </c>
      <c r="F1946" t="s">
        <v>60</v>
      </c>
      <c r="G1946">
        <v>70700</v>
      </c>
      <c r="H1946" t="s">
        <v>4180</v>
      </c>
      <c r="I1946">
        <v>18500000</v>
      </c>
      <c r="J1946" t="s">
        <v>8732</v>
      </c>
      <c r="K1946">
        <v>17800000</v>
      </c>
      <c r="L1946">
        <v>19100000</v>
      </c>
      <c r="M1946">
        <v>38</v>
      </c>
      <c r="N1946" t="s">
        <v>4192</v>
      </c>
      <c r="O1946">
        <v>82.3</v>
      </c>
      <c r="P1946" t="s">
        <v>9111</v>
      </c>
    </row>
    <row r="1947" spans="1:16" x14ac:dyDescent="0.3">
      <c r="A1947" t="s">
        <v>9033</v>
      </c>
      <c r="B1947">
        <v>2023</v>
      </c>
      <c r="C1947" t="s">
        <v>137</v>
      </c>
      <c r="D1947" t="s">
        <v>4194</v>
      </c>
      <c r="E1947" t="s">
        <v>8310</v>
      </c>
      <c r="F1947" t="s">
        <v>43</v>
      </c>
      <c r="G1947">
        <v>79000</v>
      </c>
      <c r="H1947" t="s">
        <v>4180</v>
      </c>
      <c r="I1947">
        <v>25100000</v>
      </c>
      <c r="J1947" t="s">
        <v>8732</v>
      </c>
      <c r="K1947">
        <v>24200000</v>
      </c>
      <c r="L1947">
        <v>26100000</v>
      </c>
      <c r="M1947">
        <v>13</v>
      </c>
      <c r="N1947" t="s">
        <v>4263</v>
      </c>
      <c r="O1947">
        <v>58.4</v>
      </c>
      <c r="P1947" t="s">
        <v>9034</v>
      </c>
    </row>
    <row r="1948" spans="1:16" x14ac:dyDescent="0.3">
      <c r="A1948" t="s">
        <v>9152</v>
      </c>
      <c r="B1948">
        <v>2025</v>
      </c>
      <c r="C1948" t="s">
        <v>4641</v>
      </c>
      <c r="D1948" t="s">
        <v>5094</v>
      </c>
      <c r="E1948" t="s">
        <v>4401</v>
      </c>
      <c r="F1948" t="s">
        <v>4172</v>
      </c>
      <c r="G1948">
        <v>15060</v>
      </c>
      <c r="H1948" t="s">
        <v>4180</v>
      </c>
      <c r="I1948">
        <v>11900000</v>
      </c>
      <c r="J1948" t="s">
        <v>8732</v>
      </c>
      <c r="K1948">
        <v>11500000</v>
      </c>
      <c r="L1948">
        <v>12300000</v>
      </c>
      <c r="M1948">
        <v>12</v>
      </c>
      <c r="N1948" t="s">
        <v>4439</v>
      </c>
      <c r="O1948">
        <v>95</v>
      </c>
      <c r="P1948" t="s">
        <v>9153</v>
      </c>
    </row>
    <row r="1949" spans="1:16" x14ac:dyDescent="0.3">
      <c r="A1949" t="s">
        <v>9057</v>
      </c>
      <c r="B1949">
        <v>2023</v>
      </c>
      <c r="C1949" t="s">
        <v>182</v>
      </c>
      <c r="D1949" t="s">
        <v>5866</v>
      </c>
      <c r="E1949" t="s">
        <v>8249</v>
      </c>
      <c r="F1949" t="s">
        <v>143</v>
      </c>
      <c r="G1949">
        <v>60000</v>
      </c>
      <c r="H1949" t="s">
        <v>4180</v>
      </c>
      <c r="I1949">
        <v>17200000</v>
      </c>
      <c r="J1949" t="s">
        <v>8732</v>
      </c>
      <c r="K1949">
        <v>16600000</v>
      </c>
      <c r="L1949">
        <v>17700000</v>
      </c>
      <c r="M1949">
        <v>6</v>
      </c>
      <c r="N1949" t="s">
        <v>4245</v>
      </c>
      <c r="O1949">
        <v>70.5</v>
      </c>
      <c r="P1949" t="s">
        <v>9058</v>
      </c>
    </row>
    <row r="1950" spans="1:16" x14ac:dyDescent="0.3">
      <c r="A1950" t="s">
        <v>9028</v>
      </c>
      <c r="B1950">
        <v>2024</v>
      </c>
      <c r="C1950" t="s">
        <v>41</v>
      </c>
      <c r="D1950" t="s">
        <v>4452</v>
      </c>
      <c r="E1950" t="s">
        <v>7857</v>
      </c>
      <c r="F1950" t="s">
        <v>60</v>
      </c>
      <c r="G1950">
        <v>19375</v>
      </c>
      <c r="H1950" t="s">
        <v>4173</v>
      </c>
      <c r="I1950">
        <v>14200000</v>
      </c>
      <c r="J1950" t="s">
        <v>8732</v>
      </c>
      <c r="K1950">
        <v>13600000</v>
      </c>
      <c r="L1950">
        <v>14800000</v>
      </c>
      <c r="M1950" t="s">
        <v>4175</v>
      </c>
      <c r="N1950" t="s">
        <v>4588</v>
      </c>
      <c r="O1950">
        <v>78</v>
      </c>
      <c r="P1950" t="s">
        <v>9029</v>
      </c>
    </row>
    <row r="1951" spans="1:16" x14ac:dyDescent="0.3">
      <c r="A1951" t="s">
        <v>9037</v>
      </c>
      <c r="B1951">
        <v>2023</v>
      </c>
      <c r="C1951" t="s">
        <v>24</v>
      </c>
      <c r="D1951" t="s">
        <v>4190</v>
      </c>
      <c r="E1951" t="s">
        <v>4191</v>
      </c>
      <c r="F1951" t="s">
        <v>4539</v>
      </c>
      <c r="G1951">
        <v>21000</v>
      </c>
      <c r="H1951" t="s">
        <v>4180</v>
      </c>
      <c r="I1951">
        <v>13600000</v>
      </c>
      <c r="J1951" t="s">
        <v>8732</v>
      </c>
      <c r="K1951">
        <v>13100000</v>
      </c>
      <c r="L1951">
        <v>14100000</v>
      </c>
      <c r="M1951">
        <v>16</v>
      </c>
      <c r="N1951" t="s">
        <v>4187</v>
      </c>
      <c r="O1951">
        <v>61.8</v>
      </c>
      <c r="P1951" t="s">
        <v>9038</v>
      </c>
    </row>
    <row r="1952" spans="1:16" x14ac:dyDescent="0.3">
      <c r="A1952" t="s">
        <v>9107</v>
      </c>
      <c r="B1952">
        <v>2023</v>
      </c>
      <c r="C1952" t="s">
        <v>137</v>
      </c>
      <c r="D1952" t="s">
        <v>4749</v>
      </c>
      <c r="E1952" t="s">
        <v>4750</v>
      </c>
      <c r="F1952" t="s">
        <v>60</v>
      </c>
      <c r="G1952">
        <v>31553</v>
      </c>
      <c r="H1952" t="s">
        <v>4180</v>
      </c>
      <c r="I1952">
        <v>13400000</v>
      </c>
      <c r="J1952" t="s">
        <v>8732</v>
      </c>
      <c r="K1952">
        <v>12900000</v>
      </c>
      <c r="L1952">
        <v>13900000</v>
      </c>
      <c r="M1952">
        <v>18</v>
      </c>
      <c r="N1952" t="s">
        <v>4219</v>
      </c>
      <c r="O1952">
        <v>93.8</v>
      </c>
      <c r="P1952" t="s">
        <v>9108</v>
      </c>
    </row>
    <row r="1953" spans="1:16" x14ac:dyDescent="0.3">
      <c r="A1953" t="s">
        <v>602</v>
      </c>
      <c r="B1953">
        <v>2023</v>
      </c>
      <c r="C1953" t="s">
        <v>182</v>
      </c>
      <c r="D1953" t="s">
        <v>5984</v>
      </c>
      <c r="E1953" t="s">
        <v>9080</v>
      </c>
      <c r="F1953" t="s">
        <v>143</v>
      </c>
      <c r="G1953">
        <v>36000</v>
      </c>
      <c r="H1953" t="s">
        <v>4180</v>
      </c>
      <c r="I1953">
        <v>20500000</v>
      </c>
      <c r="J1953" t="s">
        <v>8732</v>
      </c>
      <c r="K1953">
        <v>19800000</v>
      </c>
      <c r="L1953">
        <v>21200000</v>
      </c>
      <c r="M1953">
        <v>9</v>
      </c>
      <c r="N1953" t="s">
        <v>4192</v>
      </c>
      <c r="O1953">
        <v>82</v>
      </c>
      <c r="P1953" t="s">
        <v>9081</v>
      </c>
    </row>
    <row r="1954" spans="1:16" x14ac:dyDescent="0.3">
      <c r="A1954" t="s">
        <v>5950</v>
      </c>
      <c r="B1954">
        <v>2024</v>
      </c>
      <c r="C1954" t="s">
        <v>230</v>
      </c>
      <c r="D1954" t="s">
        <v>4555</v>
      </c>
      <c r="E1954" t="s">
        <v>5241</v>
      </c>
      <c r="F1954" t="s">
        <v>43</v>
      </c>
      <c r="G1954">
        <v>20638</v>
      </c>
      <c r="H1954" t="s">
        <v>4173</v>
      </c>
      <c r="I1954">
        <v>13200000</v>
      </c>
      <c r="J1954" t="s">
        <v>8732</v>
      </c>
      <c r="K1954">
        <v>12700000</v>
      </c>
      <c r="L1954">
        <v>13700000</v>
      </c>
      <c r="M1954">
        <v>46</v>
      </c>
      <c r="N1954" t="s">
        <v>4425</v>
      </c>
      <c r="O1954">
        <v>73.599999999999994</v>
      </c>
      <c r="P1954" t="s">
        <v>9115</v>
      </c>
    </row>
    <row r="1955" spans="1:16" x14ac:dyDescent="0.3">
      <c r="A1955" t="s">
        <v>9147</v>
      </c>
      <c r="B1955">
        <v>2023</v>
      </c>
      <c r="C1955" t="s">
        <v>188</v>
      </c>
      <c r="D1955" t="s">
        <v>5855</v>
      </c>
      <c r="E1955" t="s">
        <v>5803</v>
      </c>
      <c r="F1955" t="s">
        <v>43</v>
      </c>
      <c r="G1955">
        <v>41456</v>
      </c>
      <c r="H1955" t="s">
        <v>4180</v>
      </c>
      <c r="I1955">
        <v>8700000</v>
      </c>
      <c r="J1955" t="s">
        <v>8732</v>
      </c>
      <c r="K1955">
        <v>8400000</v>
      </c>
      <c r="L1955">
        <v>9000000</v>
      </c>
      <c r="M1955">
        <v>11</v>
      </c>
      <c r="N1955" t="s">
        <v>4552</v>
      </c>
      <c r="O1955">
        <v>91.7</v>
      </c>
      <c r="P1955" t="s">
        <v>9148</v>
      </c>
    </row>
    <row r="1956" spans="1:16" x14ac:dyDescent="0.3">
      <c r="A1956" t="s">
        <v>9061</v>
      </c>
      <c r="B1956">
        <v>2023</v>
      </c>
      <c r="C1956" t="s">
        <v>41</v>
      </c>
      <c r="D1956" t="s">
        <v>8294</v>
      </c>
      <c r="E1956" t="s">
        <v>9062</v>
      </c>
      <c r="F1956" t="s">
        <v>43</v>
      </c>
      <c r="G1956">
        <v>4375</v>
      </c>
      <c r="H1956" t="s">
        <v>4180</v>
      </c>
      <c r="I1956">
        <v>10300000</v>
      </c>
      <c r="J1956" t="s">
        <v>8732</v>
      </c>
      <c r="K1956">
        <v>10000000</v>
      </c>
      <c r="L1956">
        <v>10700000</v>
      </c>
      <c r="M1956">
        <v>6</v>
      </c>
      <c r="N1956" t="s">
        <v>5710</v>
      </c>
      <c r="O1956">
        <v>74.400000000000006</v>
      </c>
      <c r="P1956" t="s">
        <v>9063</v>
      </c>
    </row>
    <row r="1957" spans="1:16" x14ac:dyDescent="0.3">
      <c r="A1957" t="s">
        <v>8654</v>
      </c>
      <c r="B1957">
        <v>2023</v>
      </c>
      <c r="C1957" t="s">
        <v>4031</v>
      </c>
      <c r="D1957" t="s">
        <v>5131</v>
      </c>
      <c r="E1957" t="s">
        <v>5825</v>
      </c>
      <c r="F1957" t="s">
        <v>43</v>
      </c>
      <c r="G1957">
        <v>32387</v>
      </c>
      <c r="H1957" t="s">
        <v>4180</v>
      </c>
      <c r="I1957">
        <v>11400000</v>
      </c>
      <c r="J1957" t="s">
        <v>8732</v>
      </c>
      <c r="K1957">
        <v>11000000</v>
      </c>
      <c r="L1957">
        <v>11800000</v>
      </c>
      <c r="M1957">
        <v>11</v>
      </c>
      <c r="N1957" t="s">
        <v>4425</v>
      </c>
      <c r="O1957">
        <v>87.8</v>
      </c>
      <c r="P1957" t="s">
        <v>9137</v>
      </c>
    </row>
    <row r="1958" spans="1:16" x14ac:dyDescent="0.3">
      <c r="A1958" t="s">
        <v>9017</v>
      </c>
      <c r="B1958">
        <v>2025</v>
      </c>
      <c r="C1958" t="s">
        <v>191</v>
      </c>
      <c r="D1958" t="s">
        <v>6223</v>
      </c>
      <c r="E1958" t="s">
        <v>7688</v>
      </c>
      <c r="F1958" t="s">
        <v>4172</v>
      </c>
      <c r="G1958">
        <v>7653</v>
      </c>
      <c r="H1958" t="s">
        <v>4180</v>
      </c>
      <c r="I1958">
        <v>16200000</v>
      </c>
      <c r="J1958" t="s">
        <v>8732</v>
      </c>
      <c r="K1958">
        <v>15600000</v>
      </c>
      <c r="L1958">
        <v>16700000</v>
      </c>
      <c r="M1958">
        <v>23</v>
      </c>
      <c r="N1958" t="s">
        <v>4417</v>
      </c>
      <c r="O1958">
        <v>92.6</v>
      </c>
      <c r="P1958" t="s">
        <v>9018</v>
      </c>
    </row>
    <row r="1959" spans="1:16" x14ac:dyDescent="0.3">
      <c r="A1959" t="s">
        <v>9035</v>
      </c>
      <c r="B1959">
        <v>2024</v>
      </c>
      <c r="C1959" t="s">
        <v>163</v>
      </c>
      <c r="D1959">
        <v>7</v>
      </c>
      <c r="E1959" t="s">
        <v>6194</v>
      </c>
      <c r="F1959" t="s">
        <v>143</v>
      </c>
      <c r="G1959">
        <v>23000</v>
      </c>
      <c r="H1959" t="s">
        <v>4180</v>
      </c>
      <c r="I1959">
        <v>16600000</v>
      </c>
      <c r="J1959" t="s">
        <v>8732</v>
      </c>
      <c r="K1959">
        <v>15900000</v>
      </c>
      <c r="L1959">
        <v>17300000</v>
      </c>
      <c r="M1959">
        <v>5</v>
      </c>
      <c r="N1959" t="s">
        <v>4342</v>
      </c>
      <c r="O1959">
        <v>67.2</v>
      </c>
      <c r="P1959" t="s">
        <v>9036</v>
      </c>
    </row>
    <row r="1960" spans="1:16" x14ac:dyDescent="0.3">
      <c r="A1960" t="s">
        <v>5446</v>
      </c>
      <c r="B1960">
        <v>2023</v>
      </c>
      <c r="C1960" t="s">
        <v>230</v>
      </c>
      <c r="D1960" t="s">
        <v>5819</v>
      </c>
      <c r="E1960" t="s">
        <v>6094</v>
      </c>
      <c r="F1960" t="s">
        <v>43</v>
      </c>
      <c r="G1960">
        <v>81000</v>
      </c>
      <c r="H1960" t="s">
        <v>4180</v>
      </c>
      <c r="I1960">
        <v>12000000</v>
      </c>
      <c r="J1960" t="s">
        <v>8732</v>
      </c>
      <c r="K1960">
        <v>11500000</v>
      </c>
      <c r="L1960">
        <v>12400000</v>
      </c>
      <c r="M1960">
        <v>2</v>
      </c>
      <c r="N1960" t="s">
        <v>4552</v>
      </c>
      <c r="O1960">
        <v>66.3</v>
      </c>
      <c r="P1960" t="s">
        <v>9079</v>
      </c>
    </row>
    <row r="1961" spans="1:16" x14ac:dyDescent="0.3">
      <c r="A1961" t="s">
        <v>8734</v>
      </c>
      <c r="B1961">
        <v>2023</v>
      </c>
      <c r="C1961" t="s">
        <v>85</v>
      </c>
      <c r="D1961" t="s">
        <v>6232</v>
      </c>
      <c r="E1961" t="s">
        <v>7623</v>
      </c>
      <c r="F1961" t="s">
        <v>161</v>
      </c>
      <c r="G1961">
        <v>77000</v>
      </c>
      <c r="H1961" t="s">
        <v>4180</v>
      </c>
      <c r="I1961">
        <v>20400000</v>
      </c>
      <c r="J1961" t="s">
        <v>8732</v>
      </c>
      <c r="K1961">
        <v>19600000</v>
      </c>
      <c r="L1961">
        <v>21100000</v>
      </c>
      <c r="M1961">
        <v>16</v>
      </c>
      <c r="N1961" t="s">
        <v>4272</v>
      </c>
      <c r="O1961">
        <v>75.599999999999994</v>
      </c>
      <c r="P1961" t="s">
        <v>8735</v>
      </c>
    </row>
    <row r="1962" spans="1:16" x14ac:dyDescent="0.3">
      <c r="A1962" t="s">
        <v>9097</v>
      </c>
      <c r="B1962">
        <v>2024</v>
      </c>
      <c r="C1962" t="s">
        <v>4184</v>
      </c>
      <c r="D1962" t="s">
        <v>5169</v>
      </c>
      <c r="E1962" t="s">
        <v>9098</v>
      </c>
      <c r="F1962" t="s">
        <v>43</v>
      </c>
      <c r="G1962">
        <v>43185</v>
      </c>
      <c r="H1962" t="s">
        <v>4180</v>
      </c>
      <c r="I1962">
        <v>12500000</v>
      </c>
      <c r="J1962" t="s">
        <v>8732</v>
      </c>
      <c r="K1962">
        <v>12100000</v>
      </c>
      <c r="L1962">
        <v>13000000</v>
      </c>
      <c r="M1962">
        <v>2</v>
      </c>
      <c r="N1962" t="s">
        <v>4176</v>
      </c>
      <c r="O1962">
        <v>95</v>
      </c>
      <c r="P1962" t="s">
        <v>9099</v>
      </c>
    </row>
    <row r="1963" spans="1:16" x14ac:dyDescent="0.3">
      <c r="A1963" t="s">
        <v>1337</v>
      </c>
      <c r="B1963">
        <v>2024</v>
      </c>
      <c r="C1963" t="s">
        <v>191</v>
      </c>
      <c r="D1963" t="s">
        <v>6223</v>
      </c>
      <c r="E1963" t="s">
        <v>7688</v>
      </c>
      <c r="F1963" t="s">
        <v>143</v>
      </c>
      <c r="G1963">
        <v>45900</v>
      </c>
      <c r="H1963" t="s">
        <v>4173</v>
      </c>
      <c r="I1963">
        <v>13400000</v>
      </c>
      <c r="J1963" t="s">
        <v>8732</v>
      </c>
      <c r="K1963">
        <v>12900000</v>
      </c>
      <c r="L1963">
        <v>13900000</v>
      </c>
      <c r="M1963">
        <v>6</v>
      </c>
      <c r="N1963" t="s">
        <v>4552</v>
      </c>
      <c r="O1963">
        <v>78.900000000000006</v>
      </c>
      <c r="P1963" t="s">
        <v>8743</v>
      </c>
    </row>
    <row r="1964" spans="1:16" x14ac:dyDescent="0.3">
      <c r="A1964" t="s">
        <v>8736</v>
      </c>
      <c r="B1964">
        <v>2024</v>
      </c>
      <c r="C1964" t="s">
        <v>62</v>
      </c>
      <c r="D1964" t="s">
        <v>4292</v>
      </c>
      <c r="E1964" t="s">
        <v>4811</v>
      </c>
      <c r="F1964" t="s">
        <v>143</v>
      </c>
      <c r="G1964">
        <v>56000</v>
      </c>
      <c r="H1964" t="s">
        <v>4180</v>
      </c>
      <c r="I1964">
        <v>14800000</v>
      </c>
      <c r="J1964" t="s">
        <v>8732</v>
      </c>
      <c r="K1964">
        <v>14300000</v>
      </c>
      <c r="L1964">
        <v>15400000</v>
      </c>
      <c r="M1964">
        <v>14</v>
      </c>
      <c r="N1964" t="s">
        <v>4280</v>
      </c>
      <c r="O1964">
        <v>63.1</v>
      </c>
      <c r="P1964" t="s">
        <v>8737</v>
      </c>
    </row>
    <row r="1965" spans="1:16" x14ac:dyDescent="0.3">
      <c r="A1965" t="s">
        <v>9059</v>
      </c>
      <c r="B1965">
        <v>2024</v>
      </c>
      <c r="C1965" t="s">
        <v>62</v>
      </c>
      <c r="D1965" t="s">
        <v>4250</v>
      </c>
      <c r="E1965" t="s">
        <v>4279</v>
      </c>
      <c r="F1965" t="s">
        <v>143</v>
      </c>
      <c r="G1965">
        <v>40105</v>
      </c>
      <c r="H1965" t="s">
        <v>4173</v>
      </c>
      <c r="I1965">
        <v>21000000</v>
      </c>
      <c r="J1965" t="s">
        <v>8732</v>
      </c>
      <c r="K1965">
        <v>20300000</v>
      </c>
      <c r="L1965">
        <v>21800000</v>
      </c>
      <c r="M1965">
        <v>17</v>
      </c>
      <c r="N1965" t="s">
        <v>4388</v>
      </c>
      <c r="O1965">
        <v>65.599999999999994</v>
      </c>
      <c r="P1965" t="s">
        <v>9060</v>
      </c>
    </row>
    <row r="1966" spans="1:16" x14ac:dyDescent="0.3">
      <c r="A1966" t="s">
        <v>9144</v>
      </c>
      <c r="B1966">
        <v>2024</v>
      </c>
      <c r="C1966" t="s">
        <v>50</v>
      </c>
      <c r="D1966" t="s">
        <v>6026</v>
      </c>
      <c r="E1966" t="s">
        <v>9145</v>
      </c>
      <c r="F1966" t="s">
        <v>143</v>
      </c>
      <c r="G1966">
        <v>31545</v>
      </c>
      <c r="H1966" t="s">
        <v>4180</v>
      </c>
      <c r="I1966">
        <v>13800000</v>
      </c>
      <c r="J1966" t="s">
        <v>8732</v>
      </c>
      <c r="K1966">
        <v>13300000</v>
      </c>
      <c r="L1966">
        <v>14300000</v>
      </c>
      <c r="M1966">
        <v>4</v>
      </c>
      <c r="N1966" t="s">
        <v>4508</v>
      </c>
      <c r="O1966">
        <v>86</v>
      </c>
      <c r="P1966" t="s">
        <v>9146</v>
      </c>
    </row>
    <row r="1967" spans="1:16" x14ac:dyDescent="0.3">
      <c r="A1967" t="s">
        <v>9112</v>
      </c>
      <c r="B1967">
        <v>2024</v>
      </c>
      <c r="C1967" t="s">
        <v>4184</v>
      </c>
      <c r="D1967" t="s">
        <v>4486</v>
      </c>
      <c r="E1967" t="s">
        <v>9113</v>
      </c>
      <c r="F1967" t="s">
        <v>43</v>
      </c>
      <c r="G1967">
        <v>29000</v>
      </c>
      <c r="H1967" t="s">
        <v>4180</v>
      </c>
      <c r="I1967">
        <v>12300000</v>
      </c>
      <c r="J1967" t="s">
        <v>8732</v>
      </c>
      <c r="K1967">
        <v>11800000</v>
      </c>
      <c r="L1967">
        <v>12800000</v>
      </c>
      <c r="M1967">
        <v>2</v>
      </c>
      <c r="N1967" t="s">
        <v>4275</v>
      </c>
      <c r="O1967">
        <v>95</v>
      </c>
      <c r="P1967" t="s">
        <v>9114</v>
      </c>
    </row>
    <row r="1968" spans="1:16" x14ac:dyDescent="0.3">
      <c r="A1968" t="s">
        <v>9074</v>
      </c>
      <c r="B1968">
        <v>2024</v>
      </c>
      <c r="C1968" t="s">
        <v>50</v>
      </c>
      <c r="D1968">
        <v>580</v>
      </c>
      <c r="E1968" t="s">
        <v>4582</v>
      </c>
      <c r="F1968" t="s">
        <v>143</v>
      </c>
      <c r="G1968">
        <v>12012</v>
      </c>
      <c r="H1968" t="s">
        <v>4180</v>
      </c>
      <c r="I1968">
        <v>10800000</v>
      </c>
      <c r="J1968" t="s">
        <v>8732</v>
      </c>
      <c r="K1968">
        <v>10400000</v>
      </c>
      <c r="L1968">
        <v>11200000</v>
      </c>
      <c r="M1968">
        <v>6</v>
      </c>
      <c r="N1968" t="s">
        <v>5710</v>
      </c>
      <c r="O1968">
        <v>75.099999999999994</v>
      </c>
      <c r="P1968" t="s">
        <v>9075</v>
      </c>
    </row>
    <row r="1969" spans="1:16" x14ac:dyDescent="0.3">
      <c r="A1969" t="s">
        <v>8620</v>
      </c>
      <c r="B1969">
        <v>2025</v>
      </c>
      <c r="C1969" t="s">
        <v>24</v>
      </c>
      <c r="D1969" t="s">
        <v>4369</v>
      </c>
      <c r="E1969" t="s">
        <v>5659</v>
      </c>
      <c r="F1969" t="s">
        <v>4172</v>
      </c>
      <c r="G1969">
        <v>10000</v>
      </c>
      <c r="H1969" t="s">
        <v>4180</v>
      </c>
      <c r="I1969">
        <v>57000000</v>
      </c>
      <c r="J1969" t="s">
        <v>8732</v>
      </c>
      <c r="K1969">
        <v>55000000</v>
      </c>
      <c r="L1969">
        <v>59000000</v>
      </c>
      <c r="M1969">
        <v>9</v>
      </c>
      <c r="N1969" t="s">
        <v>4560</v>
      </c>
      <c r="O1969">
        <v>82.4</v>
      </c>
      <c r="P1969" t="s">
        <v>9092</v>
      </c>
    </row>
    <row r="1970" spans="1:16" x14ac:dyDescent="0.3">
      <c r="A1970" t="s">
        <v>9084</v>
      </c>
      <c r="B1970">
        <v>2024</v>
      </c>
      <c r="C1970" t="s">
        <v>4184</v>
      </c>
      <c r="D1970" t="s">
        <v>4288</v>
      </c>
      <c r="E1970" t="s">
        <v>4719</v>
      </c>
      <c r="F1970" t="s">
        <v>161</v>
      </c>
      <c r="G1970">
        <v>30245</v>
      </c>
      <c r="H1970" t="s">
        <v>4173</v>
      </c>
      <c r="I1970">
        <v>15300000</v>
      </c>
      <c r="J1970" t="s">
        <v>8732</v>
      </c>
      <c r="K1970">
        <v>14800000</v>
      </c>
      <c r="L1970">
        <v>15800000</v>
      </c>
      <c r="M1970">
        <v>9</v>
      </c>
      <c r="N1970" t="s">
        <v>4649</v>
      </c>
      <c r="O1970">
        <v>88.5</v>
      </c>
      <c r="P1970" t="s">
        <v>9086</v>
      </c>
    </row>
    <row r="1971" spans="1:16" x14ac:dyDescent="0.3">
      <c r="A1971" t="s">
        <v>9084</v>
      </c>
      <c r="B1971">
        <v>2024</v>
      </c>
      <c r="C1971" t="s">
        <v>4184</v>
      </c>
      <c r="D1971" t="s">
        <v>4288</v>
      </c>
      <c r="E1971" t="s">
        <v>4719</v>
      </c>
      <c r="F1971" t="s">
        <v>161</v>
      </c>
      <c r="G1971">
        <v>30245</v>
      </c>
      <c r="H1971" t="s">
        <v>6058</v>
      </c>
      <c r="I1971">
        <v>11100000</v>
      </c>
      <c r="J1971" t="s">
        <v>8732</v>
      </c>
      <c r="K1971">
        <v>10600000</v>
      </c>
      <c r="L1971">
        <v>11600000</v>
      </c>
      <c r="M1971">
        <v>9</v>
      </c>
      <c r="N1971" t="s">
        <v>4649</v>
      </c>
      <c r="O1971">
        <v>64.2</v>
      </c>
      <c r="P1971" t="s">
        <v>9085</v>
      </c>
    </row>
    <row r="1972" spans="1:16" x14ac:dyDescent="0.3">
      <c r="A1972" t="s">
        <v>4025</v>
      </c>
      <c r="B1972">
        <v>2024</v>
      </c>
      <c r="C1972" t="s">
        <v>62</v>
      </c>
      <c r="D1972">
        <v>3008</v>
      </c>
      <c r="E1972" t="s">
        <v>4259</v>
      </c>
      <c r="F1972" t="s">
        <v>43</v>
      </c>
      <c r="G1972">
        <v>6500</v>
      </c>
      <c r="H1972" t="s">
        <v>4180</v>
      </c>
      <c r="I1972">
        <v>15500000</v>
      </c>
      <c r="J1972" t="s">
        <v>8732</v>
      </c>
      <c r="K1972">
        <v>15000000</v>
      </c>
      <c r="L1972">
        <v>16000000</v>
      </c>
      <c r="M1972">
        <v>17</v>
      </c>
      <c r="N1972" t="s">
        <v>4272</v>
      </c>
      <c r="O1972">
        <v>68.099999999999994</v>
      </c>
      <c r="P1972" t="s">
        <v>10125</v>
      </c>
    </row>
    <row r="1973" spans="1:16" x14ac:dyDescent="0.3">
      <c r="A1973" t="s">
        <v>9126</v>
      </c>
      <c r="B1973">
        <v>2024</v>
      </c>
      <c r="C1973" t="s">
        <v>62</v>
      </c>
      <c r="D1973">
        <v>3008</v>
      </c>
      <c r="E1973" t="s">
        <v>4259</v>
      </c>
      <c r="F1973" t="s">
        <v>143</v>
      </c>
      <c r="G1973">
        <v>34052</v>
      </c>
      <c r="H1973" t="s">
        <v>4180</v>
      </c>
      <c r="I1973">
        <v>15000000</v>
      </c>
      <c r="J1973" t="s">
        <v>8732</v>
      </c>
      <c r="K1973">
        <v>14500000</v>
      </c>
      <c r="L1973">
        <v>15500000</v>
      </c>
      <c r="M1973">
        <v>17</v>
      </c>
      <c r="N1973" t="s">
        <v>4272</v>
      </c>
      <c r="O1973">
        <v>65.900000000000006</v>
      </c>
      <c r="P1973" t="s">
        <v>9127</v>
      </c>
    </row>
    <row r="1974" spans="1:16" x14ac:dyDescent="0.3">
      <c r="A1974" t="s">
        <v>8617</v>
      </c>
      <c r="B1974">
        <v>2024</v>
      </c>
      <c r="C1974" t="s">
        <v>137</v>
      </c>
      <c r="D1974" t="s">
        <v>5067</v>
      </c>
      <c r="E1974" t="s">
        <v>5253</v>
      </c>
      <c r="F1974" t="s">
        <v>143</v>
      </c>
      <c r="G1974">
        <v>35000</v>
      </c>
      <c r="H1974" t="s">
        <v>4180</v>
      </c>
      <c r="I1974">
        <v>36500000</v>
      </c>
      <c r="J1974" t="s">
        <v>8732</v>
      </c>
      <c r="K1974">
        <v>35100000</v>
      </c>
      <c r="L1974">
        <v>37800000</v>
      </c>
      <c r="M1974">
        <v>2</v>
      </c>
      <c r="N1974" t="s">
        <v>4588</v>
      </c>
      <c r="O1974">
        <v>70.099999999999994</v>
      </c>
      <c r="P1974" t="s">
        <v>9016</v>
      </c>
    </row>
    <row r="1975" spans="1:16" x14ac:dyDescent="0.3">
      <c r="A1975" t="s">
        <v>9024</v>
      </c>
      <c r="B1975">
        <v>2024</v>
      </c>
      <c r="C1975" t="s">
        <v>62</v>
      </c>
      <c r="D1975" t="s">
        <v>4232</v>
      </c>
      <c r="E1975" t="s">
        <v>6868</v>
      </c>
      <c r="F1975" t="s">
        <v>43</v>
      </c>
      <c r="G1975">
        <v>20711</v>
      </c>
      <c r="H1975" t="s">
        <v>4180</v>
      </c>
      <c r="I1975">
        <v>9800000</v>
      </c>
      <c r="J1975" t="s">
        <v>8732</v>
      </c>
      <c r="K1975">
        <v>9500000</v>
      </c>
      <c r="L1975">
        <v>10200000</v>
      </c>
      <c r="M1975">
        <v>9</v>
      </c>
      <c r="N1975" t="s">
        <v>4439</v>
      </c>
      <c r="O1975">
        <v>73.900000000000006</v>
      </c>
      <c r="P1975" t="s">
        <v>9025</v>
      </c>
    </row>
    <row r="1976" spans="1:16" x14ac:dyDescent="0.3">
      <c r="A1976" t="s">
        <v>9100</v>
      </c>
      <c r="B1976">
        <v>2024</v>
      </c>
      <c r="C1976" t="s">
        <v>92</v>
      </c>
      <c r="D1976" t="s">
        <v>5076</v>
      </c>
      <c r="E1976" t="s">
        <v>8023</v>
      </c>
      <c r="F1976" t="s">
        <v>143</v>
      </c>
      <c r="G1976">
        <v>3800</v>
      </c>
      <c r="H1976" t="s">
        <v>4180</v>
      </c>
      <c r="I1976">
        <v>14700000</v>
      </c>
      <c r="J1976" t="s">
        <v>8732</v>
      </c>
      <c r="K1976">
        <v>14200000</v>
      </c>
      <c r="L1976">
        <v>15200000</v>
      </c>
      <c r="M1976">
        <v>23</v>
      </c>
      <c r="N1976" t="s">
        <v>4263</v>
      </c>
      <c r="O1976">
        <v>78.7</v>
      </c>
      <c r="P1976" t="s">
        <v>9101</v>
      </c>
    </row>
    <row r="1977" spans="1:16" x14ac:dyDescent="0.3">
      <c r="A1977" t="s">
        <v>9050</v>
      </c>
      <c r="B1977">
        <v>2025</v>
      </c>
      <c r="C1977" t="s">
        <v>137</v>
      </c>
      <c r="D1977" t="s">
        <v>4336</v>
      </c>
      <c r="E1977" t="s">
        <v>4337</v>
      </c>
      <c r="F1977" t="s">
        <v>60</v>
      </c>
      <c r="G1977">
        <v>12300</v>
      </c>
      <c r="H1977" t="s">
        <v>4173</v>
      </c>
      <c r="I1977">
        <v>21000000</v>
      </c>
      <c r="J1977" t="s">
        <v>8732</v>
      </c>
      <c r="K1977">
        <v>19400000</v>
      </c>
      <c r="L1977">
        <v>22500000</v>
      </c>
      <c r="M1977">
        <v>12</v>
      </c>
      <c r="N1977" t="s">
        <v>4388</v>
      </c>
      <c r="O1977">
        <v>73.5</v>
      </c>
      <c r="P1977" t="s">
        <v>9051</v>
      </c>
    </row>
    <row r="1978" spans="1:16" x14ac:dyDescent="0.3">
      <c r="A1978" t="s">
        <v>9128</v>
      </c>
      <c r="B1978">
        <v>2025</v>
      </c>
      <c r="C1978" t="s">
        <v>5179</v>
      </c>
      <c r="D1978" t="s">
        <v>9129</v>
      </c>
      <c r="E1978" t="s">
        <v>9130</v>
      </c>
      <c r="F1978" t="s">
        <v>43</v>
      </c>
      <c r="G1978">
        <v>28000</v>
      </c>
      <c r="H1978" t="s">
        <v>4180</v>
      </c>
      <c r="I1978">
        <v>12800000</v>
      </c>
      <c r="J1978" t="s">
        <v>8732</v>
      </c>
      <c r="K1978">
        <v>12300000</v>
      </c>
      <c r="L1978">
        <v>13300000</v>
      </c>
      <c r="M1978" t="s">
        <v>4175</v>
      </c>
      <c r="N1978" t="s">
        <v>4402</v>
      </c>
      <c r="O1978">
        <v>77.2</v>
      </c>
      <c r="P1978" t="s">
        <v>9131</v>
      </c>
    </row>
    <row r="1979" spans="1:16" x14ac:dyDescent="0.3">
      <c r="A1979" t="s">
        <v>5270</v>
      </c>
      <c r="B1979">
        <v>2025</v>
      </c>
      <c r="C1979" t="s">
        <v>4269</v>
      </c>
      <c r="D1979" t="s">
        <v>9076</v>
      </c>
      <c r="E1979" t="s">
        <v>9077</v>
      </c>
      <c r="F1979" t="s">
        <v>4172</v>
      </c>
      <c r="G1979">
        <v>44500</v>
      </c>
      <c r="H1979" t="s">
        <v>4180</v>
      </c>
      <c r="I1979">
        <v>30600000</v>
      </c>
      <c r="J1979" t="s">
        <v>8732</v>
      </c>
      <c r="K1979">
        <v>29500000</v>
      </c>
      <c r="L1979">
        <v>31700000</v>
      </c>
      <c r="M1979" t="s">
        <v>4175</v>
      </c>
      <c r="N1979" t="s">
        <v>4187</v>
      </c>
      <c r="O1979">
        <v>78.8</v>
      </c>
      <c r="P1979" t="s">
        <v>9078</v>
      </c>
    </row>
    <row r="1980" spans="1:16" x14ac:dyDescent="0.3">
      <c r="A1980" t="s">
        <v>9046</v>
      </c>
      <c r="B1980">
        <v>2025</v>
      </c>
      <c r="C1980" t="s">
        <v>89</v>
      </c>
      <c r="D1980">
        <v>3</v>
      </c>
      <c r="E1980" t="s">
        <v>9047</v>
      </c>
      <c r="F1980" t="s">
        <v>4172</v>
      </c>
      <c r="G1980">
        <v>20141</v>
      </c>
      <c r="H1980" t="s">
        <v>4180</v>
      </c>
      <c r="I1980">
        <v>8600000</v>
      </c>
      <c r="J1980" t="s">
        <v>8732</v>
      </c>
      <c r="K1980">
        <v>8000000</v>
      </c>
      <c r="L1980">
        <v>9300000</v>
      </c>
      <c r="M1980">
        <v>13</v>
      </c>
      <c r="N1980" t="s">
        <v>4583</v>
      </c>
      <c r="O1980">
        <v>88.8</v>
      </c>
      <c r="P1980" t="s">
        <v>9048</v>
      </c>
    </row>
    <row r="1981" spans="1:16" x14ac:dyDescent="0.3">
      <c r="A1981" t="s">
        <v>9118</v>
      </c>
      <c r="B1981">
        <v>2025</v>
      </c>
      <c r="C1981" t="s">
        <v>137</v>
      </c>
      <c r="D1981" t="s">
        <v>4194</v>
      </c>
      <c r="E1981" t="s">
        <v>9119</v>
      </c>
      <c r="F1981" t="s">
        <v>4172</v>
      </c>
      <c r="G1981">
        <v>19500</v>
      </c>
      <c r="H1981" t="s">
        <v>4180</v>
      </c>
      <c r="I1981">
        <v>30400000</v>
      </c>
      <c r="J1981" t="s">
        <v>8732</v>
      </c>
      <c r="K1981">
        <v>29400000</v>
      </c>
      <c r="L1981">
        <v>31500000</v>
      </c>
      <c r="M1981" t="s">
        <v>4175</v>
      </c>
      <c r="N1981" t="s">
        <v>9120</v>
      </c>
      <c r="O1981">
        <v>85.8</v>
      </c>
      <c r="P1981" t="s">
        <v>9121</v>
      </c>
    </row>
    <row r="1982" spans="1:16" x14ac:dyDescent="0.3">
      <c r="A1982" t="s">
        <v>9052</v>
      </c>
      <c r="B1982">
        <v>2025</v>
      </c>
      <c r="C1982" t="s">
        <v>24</v>
      </c>
      <c r="D1982" t="s">
        <v>4854</v>
      </c>
      <c r="E1982" t="s">
        <v>4191</v>
      </c>
      <c r="F1982" t="s">
        <v>4172</v>
      </c>
      <c r="G1982">
        <v>12300</v>
      </c>
      <c r="H1982" t="s">
        <v>4180</v>
      </c>
      <c r="I1982">
        <v>18200000</v>
      </c>
      <c r="J1982" t="s">
        <v>8732</v>
      </c>
      <c r="K1982">
        <v>17600000</v>
      </c>
      <c r="L1982">
        <v>18900000</v>
      </c>
      <c r="M1982">
        <v>27</v>
      </c>
      <c r="N1982" t="s">
        <v>4552</v>
      </c>
      <c r="O1982">
        <v>77</v>
      </c>
      <c r="P1982" t="s">
        <v>9053</v>
      </c>
    </row>
    <row r="1983" spans="1:16" x14ac:dyDescent="0.3">
      <c r="A1983" t="s">
        <v>9000</v>
      </c>
      <c r="B1983">
        <v>2025</v>
      </c>
      <c r="C1983" t="s">
        <v>4184</v>
      </c>
      <c r="D1983" t="s">
        <v>4185</v>
      </c>
      <c r="E1983" t="s">
        <v>6255</v>
      </c>
      <c r="F1983" t="s">
        <v>4172</v>
      </c>
      <c r="G1983">
        <v>34249</v>
      </c>
      <c r="H1983" t="s">
        <v>4180</v>
      </c>
      <c r="I1983">
        <v>9500000</v>
      </c>
      <c r="J1983" t="s">
        <v>8732</v>
      </c>
      <c r="K1983">
        <v>9100000</v>
      </c>
      <c r="L1983">
        <v>9800000</v>
      </c>
      <c r="M1983">
        <v>7</v>
      </c>
      <c r="N1983" t="s">
        <v>4219</v>
      </c>
      <c r="O1983">
        <v>91.4</v>
      </c>
      <c r="P1983" t="s">
        <v>9001</v>
      </c>
    </row>
    <row r="1984" spans="1:16" x14ac:dyDescent="0.3">
      <c r="A1984" t="s">
        <v>10137</v>
      </c>
      <c r="B1984">
        <v>2025</v>
      </c>
      <c r="C1984" t="s">
        <v>4184</v>
      </c>
      <c r="D1984" t="s">
        <v>4932</v>
      </c>
      <c r="E1984" t="s">
        <v>4933</v>
      </c>
      <c r="F1984" t="s">
        <v>4172</v>
      </c>
      <c r="G1984">
        <v>19000</v>
      </c>
      <c r="H1984" t="s">
        <v>4180</v>
      </c>
      <c r="I1984">
        <v>14000000</v>
      </c>
      <c r="J1984" t="s">
        <v>8732</v>
      </c>
      <c r="K1984">
        <v>13600000</v>
      </c>
      <c r="L1984">
        <v>14500000</v>
      </c>
      <c r="M1984" t="s">
        <v>4175</v>
      </c>
      <c r="N1984" t="s">
        <v>4275</v>
      </c>
      <c r="O1984">
        <v>87.6</v>
      </c>
      <c r="P1984" t="s">
        <v>10138</v>
      </c>
    </row>
    <row r="1985" spans="1:16" x14ac:dyDescent="0.3">
      <c r="A1985" t="s">
        <v>9039</v>
      </c>
      <c r="B1985">
        <v>2025</v>
      </c>
      <c r="C1985" t="s">
        <v>201</v>
      </c>
      <c r="D1985" t="s">
        <v>4669</v>
      </c>
      <c r="E1985" t="s">
        <v>4740</v>
      </c>
      <c r="F1985" t="s">
        <v>4172</v>
      </c>
      <c r="G1985">
        <v>9000</v>
      </c>
      <c r="H1985" t="s">
        <v>4180</v>
      </c>
      <c r="I1985">
        <v>14400000</v>
      </c>
      <c r="J1985" t="s">
        <v>8732</v>
      </c>
      <c r="K1985">
        <v>13900000</v>
      </c>
      <c r="L1985">
        <v>14900000</v>
      </c>
      <c r="M1985">
        <v>20</v>
      </c>
      <c r="N1985" t="s">
        <v>4245</v>
      </c>
      <c r="O1985">
        <v>85.6</v>
      </c>
      <c r="P1985" t="s">
        <v>9040</v>
      </c>
    </row>
    <row r="1986" spans="1:16" x14ac:dyDescent="0.3">
      <c r="A1986" t="s">
        <v>9138</v>
      </c>
      <c r="B1986">
        <v>2025</v>
      </c>
      <c r="C1986" t="s">
        <v>250</v>
      </c>
      <c r="D1986" t="s">
        <v>9139</v>
      </c>
      <c r="E1986" t="s">
        <v>9140</v>
      </c>
      <c r="F1986" t="s">
        <v>4172</v>
      </c>
      <c r="G1986">
        <v>17000</v>
      </c>
      <c r="H1986" t="s">
        <v>4180</v>
      </c>
      <c r="I1986">
        <v>23900000</v>
      </c>
      <c r="J1986" t="s">
        <v>8732</v>
      </c>
      <c r="K1986">
        <v>23100000</v>
      </c>
      <c r="L1986">
        <v>24700000</v>
      </c>
      <c r="M1986" t="s">
        <v>4175</v>
      </c>
      <c r="N1986" t="s">
        <v>4213</v>
      </c>
      <c r="O1986">
        <v>77.099999999999994</v>
      </c>
      <c r="P1986" t="s">
        <v>9141</v>
      </c>
    </row>
    <row r="1987" spans="1:16" x14ac:dyDescent="0.3">
      <c r="A1987" t="s">
        <v>9089</v>
      </c>
      <c r="B1987">
        <v>2025</v>
      </c>
      <c r="C1987" t="s">
        <v>182</v>
      </c>
      <c r="D1987" t="s">
        <v>8401</v>
      </c>
      <c r="E1987" t="s">
        <v>9090</v>
      </c>
      <c r="F1987" t="s">
        <v>4172</v>
      </c>
      <c r="G1987">
        <v>11571</v>
      </c>
      <c r="H1987" t="s">
        <v>4180</v>
      </c>
      <c r="I1987">
        <v>24100000</v>
      </c>
      <c r="J1987" t="s">
        <v>8732</v>
      </c>
      <c r="K1987">
        <v>23300000</v>
      </c>
      <c r="L1987">
        <v>24900000</v>
      </c>
      <c r="M1987">
        <v>2</v>
      </c>
      <c r="N1987" t="s">
        <v>4333</v>
      </c>
      <c r="O1987">
        <v>86.8</v>
      </c>
      <c r="P1987" t="s">
        <v>9091</v>
      </c>
    </row>
    <row r="1988" spans="1:16" x14ac:dyDescent="0.3">
      <c r="A1988" t="s">
        <v>9072</v>
      </c>
      <c r="B1988">
        <v>2026</v>
      </c>
      <c r="C1988" t="s">
        <v>191</v>
      </c>
      <c r="D1988" t="s">
        <v>6223</v>
      </c>
      <c r="E1988" t="s">
        <v>7783</v>
      </c>
      <c r="F1988" t="s">
        <v>4172</v>
      </c>
      <c r="G1988">
        <v>230</v>
      </c>
      <c r="H1988" t="s">
        <v>4180</v>
      </c>
      <c r="I1988">
        <v>14300000</v>
      </c>
      <c r="J1988" t="s">
        <v>8732</v>
      </c>
      <c r="K1988">
        <v>13800000</v>
      </c>
      <c r="L1988">
        <v>14800000</v>
      </c>
      <c r="M1988" t="s">
        <v>4175</v>
      </c>
      <c r="N1988" t="s">
        <v>4407</v>
      </c>
      <c r="O1988">
        <v>89.4</v>
      </c>
      <c r="P1988" t="s">
        <v>9073</v>
      </c>
    </row>
    <row r="1989" spans="1:16" x14ac:dyDescent="0.3">
      <c r="A1989" t="s">
        <v>9009</v>
      </c>
      <c r="B1989">
        <v>2024</v>
      </c>
      <c r="C1989" t="s">
        <v>182</v>
      </c>
      <c r="D1989" t="s">
        <v>5984</v>
      </c>
      <c r="E1989" t="s">
        <v>9010</v>
      </c>
      <c r="F1989" t="s">
        <v>4172</v>
      </c>
      <c r="G1989">
        <v>15000</v>
      </c>
      <c r="H1989" t="s">
        <v>4180</v>
      </c>
      <c r="I1989">
        <v>31300000</v>
      </c>
      <c r="J1989" t="s">
        <v>8732</v>
      </c>
      <c r="K1989">
        <v>30200000</v>
      </c>
      <c r="L1989">
        <v>32400000</v>
      </c>
      <c r="M1989">
        <v>5</v>
      </c>
      <c r="N1989" t="s">
        <v>4213</v>
      </c>
      <c r="O1989">
        <v>80.3</v>
      </c>
      <c r="P1989" t="s">
        <v>9011</v>
      </c>
    </row>
    <row r="1990" spans="1:16" x14ac:dyDescent="0.3">
      <c r="A1990" t="s">
        <v>9102</v>
      </c>
      <c r="B1990">
        <v>2026</v>
      </c>
      <c r="C1990" t="s">
        <v>4641</v>
      </c>
      <c r="D1990" t="s">
        <v>5094</v>
      </c>
      <c r="E1990" t="s">
        <v>7688</v>
      </c>
      <c r="F1990" t="s">
        <v>4172</v>
      </c>
      <c r="G1990">
        <v>3890</v>
      </c>
      <c r="H1990" t="s">
        <v>4180</v>
      </c>
      <c r="I1990">
        <v>14700000</v>
      </c>
      <c r="J1990" t="s">
        <v>8732</v>
      </c>
      <c r="K1990">
        <v>14100000</v>
      </c>
      <c r="L1990">
        <v>15300000</v>
      </c>
      <c r="M1990">
        <v>5</v>
      </c>
      <c r="N1990" t="s">
        <v>4402</v>
      </c>
      <c r="O1990">
        <v>89.7</v>
      </c>
      <c r="P1990" t="s">
        <v>9103</v>
      </c>
    </row>
    <row r="1991" spans="1:16" x14ac:dyDescent="0.3">
      <c r="A1991" t="s">
        <v>9030</v>
      </c>
      <c r="B1991">
        <v>2026</v>
      </c>
      <c r="C1991" t="s">
        <v>188</v>
      </c>
      <c r="D1991" t="s">
        <v>5024</v>
      </c>
      <c r="E1991" t="s">
        <v>9031</v>
      </c>
      <c r="F1991" t="s">
        <v>4172</v>
      </c>
      <c r="G1991">
        <v>9000</v>
      </c>
      <c r="H1991" t="s">
        <v>4180</v>
      </c>
      <c r="I1991">
        <v>14100000</v>
      </c>
      <c r="J1991" t="s">
        <v>8732</v>
      </c>
      <c r="K1991">
        <v>13500000</v>
      </c>
      <c r="L1991">
        <v>14800000</v>
      </c>
      <c r="M1991">
        <v>5</v>
      </c>
      <c r="N1991" t="s">
        <v>4552</v>
      </c>
      <c r="O1991">
        <v>89.9</v>
      </c>
      <c r="P1991" t="s">
        <v>9032</v>
      </c>
    </row>
    <row r="1992" spans="1:16" x14ac:dyDescent="0.3">
      <c r="A1992" t="s">
        <v>9021</v>
      </c>
      <c r="B1992">
        <v>2026</v>
      </c>
      <c r="C1992" t="s">
        <v>5179</v>
      </c>
      <c r="D1992" t="s">
        <v>5216</v>
      </c>
      <c r="E1992" t="s">
        <v>9022</v>
      </c>
      <c r="F1992" t="s">
        <v>4172</v>
      </c>
      <c r="G1992">
        <v>8000</v>
      </c>
      <c r="H1992" t="s">
        <v>4173</v>
      </c>
      <c r="I1992">
        <v>10200000</v>
      </c>
      <c r="J1992" t="s">
        <v>8732</v>
      </c>
      <c r="K1992">
        <v>9800000</v>
      </c>
      <c r="L1992">
        <v>10600000</v>
      </c>
      <c r="M1992">
        <v>4</v>
      </c>
      <c r="N1992" t="s">
        <v>4508</v>
      </c>
      <c r="O1992">
        <v>86.3</v>
      </c>
      <c r="P1992" t="s">
        <v>9023</v>
      </c>
    </row>
    <row r="1993" spans="1:16" x14ac:dyDescent="0.3">
      <c r="A1993" t="s">
        <v>9149</v>
      </c>
      <c r="B1993">
        <v>2026</v>
      </c>
      <c r="C1993" t="s">
        <v>4184</v>
      </c>
      <c r="D1993" t="s">
        <v>4365</v>
      </c>
      <c r="E1993" t="s">
        <v>9150</v>
      </c>
      <c r="F1993" t="s">
        <v>4172</v>
      </c>
      <c r="G1993">
        <v>867</v>
      </c>
      <c r="H1993" t="s">
        <v>4180</v>
      </c>
      <c r="I1993">
        <v>9400000</v>
      </c>
      <c r="J1993" t="s">
        <v>8732</v>
      </c>
      <c r="K1993">
        <v>9100000</v>
      </c>
      <c r="L1993">
        <v>9700000</v>
      </c>
      <c r="M1993" t="s">
        <v>4175</v>
      </c>
      <c r="N1993" t="s">
        <v>4417</v>
      </c>
      <c r="O1993">
        <v>92.2</v>
      </c>
      <c r="P1993" t="s">
        <v>9151</v>
      </c>
    </row>
    <row r="1994" spans="1:16" x14ac:dyDescent="0.3">
      <c r="A1994" t="s">
        <v>9286</v>
      </c>
      <c r="B1994">
        <v>2013</v>
      </c>
      <c r="C1994" t="s">
        <v>188</v>
      </c>
      <c r="D1994" t="s">
        <v>6041</v>
      </c>
      <c r="E1994" t="s">
        <v>9287</v>
      </c>
      <c r="F1994" t="s">
        <v>161</v>
      </c>
      <c r="G1994">
        <v>160000</v>
      </c>
      <c r="H1994" t="s">
        <v>4180</v>
      </c>
      <c r="I1994">
        <v>6650000</v>
      </c>
      <c r="J1994" t="s">
        <v>8747</v>
      </c>
      <c r="K1994">
        <v>6060000</v>
      </c>
      <c r="L1994">
        <v>7240000</v>
      </c>
      <c r="M1994">
        <v>20</v>
      </c>
      <c r="N1994" t="s">
        <v>4219</v>
      </c>
      <c r="O1994">
        <v>51.5</v>
      </c>
      <c r="P1994" t="s">
        <v>9288</v>
      </c>
    </row>
    <row r="1995" spans="1:16" x14ac:dyDescent="0.3">
      <c r="A1995" t="s">
        <v>9289</v>
      </c>
      <c r="B1995">
        <v>2017</v>
      </c>
      <c r="C1995" t="s">
        <v>85</v>
      </c>
      <c r="D1995" t="s">
        <v>4221</v>
      </c>
      <c r="E1995" t="s">
        <v>9290</v>
      </c>
      <c r="F1995" t="s">
        <v>161</v>
      </c>
      <c r="G1995">
        <v>144978</v>
      </c>
      <c r="H1995" t="s">
        <v>4173</v>
      </c>
      <c r="I1995">
        <v>15600000</v>
      </c>
      <c r="J1995" t="s">
        <v>8747</v>
      </c>
      <c r="K1995">
        <v>14400000</v>
      </c>
      <c r="L1995">
        <v>16800000</v>
      </c>
      <c r="M1995">
        <v>7</v>
      </c>
      <c r="N1995" t="s">
        <v>4260</v>
      </c>
      <c r="O1995">
        <v>52.9</v>
      </c>
      <c r="P1995" t="s">
        <v>9291</v>
      </c>
    </row>
    <row r="1996" spans="1:16" x14ac:dyDescent="0.3">
      <c r="A1996" t="s">
        <v>9279</v>
      </c>
      <c r="B1996">
        <v>2017</v>
      </c>
      <c r="C1996" t="s">
        <v>92</v>
      </c>
      <c r="D1996" t="s">
        <v>4471</v>
      </c>
      <c r="E1996" t="s">
        <v>9280</v>
      </c>
      <c r="F1996" t="s">
        <v>60</v>
      </c>
      <c r="G1996">
        <v>110000</v>
      </c>
      <c r="H1996" t="s">
        <v>4180</v>
      </c>
      <c r="I1996">
        <v>19500000</v>
      </c>
      <c r="J1996" t="s">
        <v>8747</v>
      </c>
      <c r="K1996">
        <v>18500000</v>
      </c>
      <c r="L1996">
        <v>20600000</v>
      </c>
      <c r="M1996">
        <v>8</v>
      </c>
      <c r="N1996" t="s">
        <v>4236</v>
      </c>
      <c r="O1996">
        <v>57.2</v>
      </c>
      <c r="P1996" t="s">
        <v>9281</v>
      </c>
    </row>
    <row r="1997" spans="1:16" x14ac:dyDescent="0.3">
      <c r="A1997" t="s">
        <v>8625</v>
      </c>
      <c r="B1997">
        <v>2017</v>
      </c>
      <c r="C1997" t="s">
        <v>5326</v>
      </c>
      <c r="D1997" t="s">
        <v>8362</v>
      </c>
      <c r="E1997" t="s">
        <v>8363</v>
      </c>
      <c r="F1997" t="s">
        <v>43</v>
      </c>
      <c r="G1997">
        <v>55000</v>
      </c>
      <c r="H1997" t="s">
        <v>4180</v>
      </c>
      <c r="I1997">
        <v>5460000</v>
      </c>
      <c r="J1997" t="s">
        <v>8747</v>
      </c>
      <c r="K1997">
        <v>5270000</v>
      </c>
      <c r="L1997">
        <v>5640000</v>
      </c>
      <c r="M1997">
        <v>6</v>
      </c>
      <c r="N1997" t="s">
        <v>6072</v>
      </c>
      <c r="O1997">
        <v>85.7</v>
      </c>
      <c r="P1997" t="s">
        <v>9208</v>
      </c>
    </row>
    <row r="1998" spans="1:16" x14ac:dyDescent="0.3">
      <c r="A1998" t="s">
        <v>9191</v>
      </c>
      <c r="B1998">
        <v>2018</v>
      </c>
      <c r="C1998" t="s">
        <v>188</v>
      </c>
      <c r="D1998" t="s">
        <v>4844</v>
      </c>
      <c r="E1998" t="s">
        <v>4845</v>
      </c>
      <c r="F1998" t="s">
        <v>161</v>
      </c>
      <c r="G1998">
        <v>85722</v>
      </c>
      <c r="H1998" t="s">
        <v>4180</v>
      </c>
      <c r="I1998">
        <v>9400000</v>
      </c>
      <c r="J1998" t="s">
        <v>8747</v>
      </c>
      <c r="K1998">
        <v>9000000</v>
      </c>
      <c r="L1998">
        <v>9700000</v>
      </c>
      <c r="M1998">
        <v>12</v>
      </c>
      <c r="N1998" t="s">
        <v>4275</v>
      </c>
      <c r="O1998">
        <v>81.099999999999994</v>
      </c>
      <c r="P1998" t="s">
        <v>9192</v>
      </c>
    </row>
    <row r="1999" spans="1:16" x14ac:dyDescent="0.3">
      <c r="A1999" t="s">
        <v>9165</v>
      </c>
      <c r="B1999">
        <v>2018</v>
      </c>
      <c r="C1999" t="s">
        <v>250</v>
      </c>
      <c r="D1999" t="s">
        <v>6000</v>
      </c>
      <c r="E1999" t="s">
        <v>9166</v>
      </c>
      <c r="F1999" t="s">
        <v>43</v>
      </c>
      <c r="G1999">
        <v>101000</v>
      </c>
      <c r="H1999" t="s">
        <v>4180</v>
      </c>
      <c r="I1999">
        <v>15300000</v>
      </c>
      <c r="J1999" t="s">
        <v>8747</v>
      </c>
      <c r="K1999">
        <v>14700000</v>
      </c>
      <c r="L1999">
        <v>15800000</v>
      </c>
      <c r="M1999">
        <v>8</v>
      </c>
      <c r="N1999" t="s">
        <v>4236</v>
      </c>
      <c r="O1999">
        <v>85.4</v>
      </c>
      <c r="P1999" t="s">
        <v>9167</v>
      </c>
    </row>
    <row r="2000" spans="1:16" x14ac:dyDescent="0.3">
      <c r="A2000" t="s">
        <v>9163</v>
      </c>
      <c r="B2000">
        <v>2018</v>
      </c>
      <c r="C2000" t="s">
        <v>24</v>
      </c>
      <c r="D2000" t="s">
        <v>5247</v>
      </c>
      <c r="E2000" t="s">
        <v>5248</v>
      </c>
      <c r="F2000" t="s">
        <v>143</v>
      </c>
      <c r="G2000">
        <v>65200</v>
      </c>
      <c r="H2000" t="s">
        <v>4180</v>
      </c>
      <c r="I2000">
        <v>12700000</v>
      </c>
      <c r="J2000" t="s">
        <v>8747</v>
      </c>
      <c r="K2000">
        <v>12200000</v>
      </c>
      <c r="L2000">
        <v>13100000</v>
      </c>
      <c r="M2000">
        <v>14</v>
      </c>
      <c r="N2000" t="s">
        <v>4245</v>
      </c>
      <c r="O2000">
        <v>64.099999999999994</v>
      </c>
      <c r="P2000" t="s">
        <v>9164</v>
      </c>
    </row>
    <row r="2001" spans="1:16" x14ac:dyDescent="0.3">
      <c r="A2001" t="s">
        <v>9272</v>
      </c>
      <c r="B2001">
        <v>2018</v>
      </c>
      <c r="C2001" t="s">
        <v>36</v>
      </c>
      <c r="D2001" t="s">
        <v>5635</v>
      </c>
      <c r="E2001" t="s">
        <v>7817</v>
      </c>
      <c r="F2001" t="s">
        <v>43</v>
      </c>
      <c r="G2001">
        <v>74000</v>
      </c>
      <c r="H2001" t="s">
        <v>4180</v>
      </c>
      <c r="I2001">
        <v>5820000</v>
      </c>
      <c r="J2001" t="s">
        <v>8747</v>
      </c>
      <c r="K2001">
        <v>5440000</v>
      </c>
      <c r="L2001">
        <v>6200000</v>
      </c>
      <c r="M2001" t="s">
        <v>4175</v>
      </c>
      <c r="N2001" t="s">
        <v>4181</v>
      </c>
      <c r="O2001">
        <v>83.3</v>
      </c>
      <c r="P2001" t="s">
        <v>9273</v>
      </c>
    </row>
    <row r="2002" spans="1:16" x14ac:dyDescent="0.3">
      <c r="A2002" t="s">
        <v>8686</v>
      </c>
      <c r="B2002">
        <v>2018</v>
      </c>
      <c r="C2002" t="s">
        <v>24</v>
      </c>
      <c r="D2002" t="s">
        <v>4393</v>
      </c>
      <c r="E2002" t="s">
        <v>7744</v>
      </c>
      <c r="F2002" t="s">
        <v>43</v>
      </c>
      <c r="G2002">
        <v>63000</v>
      </c>
      <c r="H2002" t="s">
        <v>4180</v>
      </c>
      <c r="I2002">
        <v>8000000</v>
      </c>
      <c r="J2002" t="s">
        <v>8747</v>
      </c>
      <c r="K2002">
        <v>7740000</v>
      </c>
      <c r="L2002">
        <v>8300000</v>
      </c>
      <c r="M2002">
        <v>7</v>
      </c>
      <c r="N2002" t="s">
        <v>4248</v>
      </c>
      <c r="O2002">
        <v>69</v>
      </c>
      <c r="P2002" t="s">
        <v>9321</v>
      </c>
    </row>
    <row r="2003" spans="1:16" x14ac:dyDescent="0.3">
      <c r="A2003" t="s">
        <v>8703</v>
      </c>
      <c r="B2003">
        <v>2018</v>
      </c>
      <c r="C2003" t="s">
        <v>191</v>
      </c>
      <c r="D2003" t="s">
        <v>9217</v>
      </c>
      <c r="E2003" t="s">
        <v>9218</v>
      </c>
      <c r="F2003" t="s">
        <v>143</v>
      </c>
      <c r="G2003">
        <v>103000</v>
      </c>
      <c r="H2003" t="s">
        <v>4180</v>
      </c>
      <c r="I2003">
        <v>12700000</v>
      </c>
      <c r="J2003" t="s">
        <v>8747</v>
      </c>
      <c r="K2003">
        <v>12200000</v>
      </c>
      <c r="L2003">
        <v>13100000</v>
      </c>
      <c r="M2003">
        <v>2</v>
      </c>
      <c r="N2003" t="s">
        <v>4347</v>
      </c>
      <c r="O2003">
        <v>90.8</v>
      </c>
      <c r="P2003" t="s">
        <v>9219</v>
      </c>
    </row>
    <row r="2004" spans="1:16" x14ac:dyDescent="0.3">
      <c r="A2004" t="s">
        <v>5629</v>
      </c>
      <c r="B2004">
        <v>2018</v>
      </c>
      <c r="C2004" t="s">
        <v>154</v>
      </c>
      <c r="D2004" t="s">
        <v>6253</v>
      </c>
      <c r="E2004" t="s">
        <v>6254</v>
      </c>
      <c r="F2004" t="s">
        <v>161</v>
      </c>
      <c r="G2004">
        <v>102000</v>
      </c>
      <c r="H2004" t="s">
        <v>4180</v>
      </c>
      <c r="I2004">
        <v>9600000</v>
      </c>
      <c r="J2004" t="s">
        <v>8747</v>
      </c>
      <c r="K2004">
        <v>9100000</v>
      </c>
      <c r="L2004">
        <v>10100000</v>
      </c>
      <c r="M2004">
        <v>8</v>
      </c>
      <c r="N2004" t="s">
        <v>4260</v>
      </c>
      <c r="O2004">
        <v>65.400000000000006</v>
      </c>
      <c r="P2004" t="s">
        <v>9211</v>
      </c>
    </row>
    <row r="2005" spans="1:16" x14ac:dyDescent="0.3">
      <c r="A2005" t="s">
        <v>9257</v>
      </c>
      <c r="B2005">
        <v>2019</v>
      </c>
      <c r="C2005" t="s">
        <v>41</v>
      </c>
      <c r="D2005" t="s">
        <v>5788</v>
      </c>
      <c r="E2005" t="s">
        <v>9258</v>
      </c>
      <c r="F2005" t="s">
        <v>60</v>
      </c>
      <c r="G2005">
        <v>94700</v>
      </c>
      <c r="H2005" t="s">
        <v>4180</v>
      </c>
      <c r="I2005">
        <v>6420000</v>
      </c>
      <c r="J2005" t="s">
        <v>8747</v>
      </c>
      <c r="K2005">
        <v>6130000</v>
      </c>
      <c r="L2005">
        <v>6700000</v>
      </c>
      <c r="M2005" t="s">
        <v>4175</v>
      </c>
      <c r="N2005" t="s">
        <v>4439</v>
      </c>
      <c r="O2005">
        <v>94.6</v>
      </c>
      <c r="P2005" t="s">
        <v>9259</v>
      </c>
    </row>
    <row r="2006" spans="1:16" x14ac:dyDescent="0.3">
      <c r="A2006" t="s">
        <v>9234</v>
      </c>
      <c r="B2006">
        <v>2020</v>
      </c>
      <c r="C2006" t="s">
        <v>4184</v>
      </c>
      <c r="D2006" t="s">
        <v>6114</v>
      </c>
      <c r="E2006" t="s">
        <v>6115</v>
      </c>
      <c r="F2006" t="s">
        <v>173</v>
      </c>
      <c r="G2006">
        <v>73984</v>
      </c>
      <c r="H2006" t="s">
        <v>4180</v>
      </c>
      <c r="I2006">
        <v>9400000</v>
      </c>
      <c r="J2006" t="s">
        <v>8747</v>
      </c>
      <c r="K2006">
        <v>8900000</v>
      </c>
      <c r="L2006">
        <v>9900000</v>
      </c>
      <c r="M2006">
        <v>5</v>
      </c>
      <c r="N2006" t="s">
        <v>4417</v>
      </c>
      <c r="O2006">
        <v>95</v>
      </c>
      <c r="P2006" t="s">
        <v>9235</v>
      </c>
    </row>
    <row r="2007" spans="1:16" x14ac:dyDescent="0.3">
      <c r="A2007" t="s">
        <v>9246</v>
      </c>
      <c r="B2007">
        <v>2019</v>
      </c>
      <c r="C2007" t="s">
        <v>4184</v>
      </c>
      <c r="D2007" t="s">
        <v>4303</v>
      </c>
      <c r="E2007" t="s">
        <v>4992</v>
      </c>
      <c r="F2007" t="s">
        <v>94</v>
      </c>
      <c r="G2007">
        <v>107000</v>
      </c>
      <c r="H2007" t="s">
        <v>4180</v>
      </c>
      <c r="I2007">
        <v>13600000</v>
      </c>
      <c r="J2007" t="s">
        <v>8747</v>
      </c>
      <c r="K2007">
        <v>13100000</v>
      </c>
      <c r="L2007">
        <v>14100000</v>
      </c>
      <c r="M2007">
        <v>35</v>
      </c>
      <c r="N2007" t="s">
        <v>4275</v>
      </c>
      <c r="O2007">
        <v>90.4</v>
      </c>
      <c r="P2007" t="s">
        <v>9247</v>
      </c>
    </row>
    <row r="2008" spans="1:16" x14ac:dyDescent="0.3">
      <c r="A2008" t="s">
        <v>9300</v>
      </c>
      <c r="B2008">
        <v>2019</v>
      </c>
      <c r="C2008" t="s">
        <v>4641</v>
      </c>
      <c r="D2008" t="s">
        <v>5793</v>
      </c>
      <c r="E2008" t="s">
        <v>5794</v>
      </c>
      <c r="F2008" t="s">
        <v>143</v>
      </c>
      <c r="G2008">
        <v>111490</v>
      </c>
      <c r="H2008" t="s">
        <v>4180</v>
      </c>
      <c r="I2008">
        <v>7180000</v>
      </c>
      <c r="J2008" t="s">
        <v>8747</v>
      </c>
      <c r="K2008">
        <v>6890000</v>
      </c>
      <c r="L2008">
        <v>7460000</v>
      </c>
      <c r="M2008">
        <v>20</v>
      </c>
      <c r="N2008" t="s">
        <v>4552</v>
      </c>
      <c r="O2008">
        <v>94.6</v>
      </c>
      <c r="P2008" t="s">
        <v>9301</v>
      </c>
    </row>
    <row r="2009" spans="1:16" x14ac:dyDescent="0.3">
      <c r="A2009" t="s">
        <v>9200</v>
      </c>
      <c r="B2009">
        <v>2019</v>
      </c>
      <c r="C2009" t="s">
        <v>24</v>
      </c>
      <c r="D2009" t="s">
        <v>4572</v>
      </c>
      <c r="E2009" t="s">
        <v>9201</v>
      </c>
      <c r="F2009" t="s">
        <v>43</v>
      </c>
      <c r="G2009">
        <v>90300</v>
      </c>
      <c r="H2009" t="s">
        <v>4180</v>
      </c>
      <c r="I2009">
        <v>15700000</v>
      </c>
      <c r="J2009" t="s">
        <v>8747</v>
      </c>
      <c r="K2009">
        <v>14800000</v>
      </c>
      <c r="L2009">
        <v>16600000</v>
      </c>
      <c r="M2009">
        <v>2</v>
      </c>
      <c r="N2009" t="s">
        <v>4272</v>
      </c>
      <c r="O2009">
        <v>86.9</v>
      </c>
      <c r="P2009" t="s">
        <v>9202</v>
      </c>
    </row>
    <row r="2010" spans="1:16" x14ac:dyDescent="0.3">
      <c r="A2010" t="s">
        <v>3829</v>
      </c>
      <c r="B2010">
        <v>2019</v>
      </c>
      <c r="C2010" t="s">
        <v>137</v>
      </c>
      <c r="D2010" t="s">
        <v>5766</v>
      </c>
      <c r="E2010" t="s">
        <v>8062</v>
      </c>
      <c r="F2010" t="s">
        <v>161</v>
      </c>
      <c r="G2010">
        <v>92321</v>
      </c>
      <c r="H2010" t="s">
        <v>4180</v>
      </c>
      <c r="I2010">
        <v>11300000</v>
      </c>
      <c r="J2010" t="s">
        <v>8747</v>
      </c>
      <c r="K2010">
        <v>10800000</v>
      </c>
      <c r="L2010">
        <v>11700000</v>
      </c>
      <c r="M2010">
        <v>25</v>
      </c>
      <c r="N2010" t="s">
        <v>4245</v>
      </c>
      <c r="O2010">
        <v>94.2</v>
      </c>
      <c r="P2010" t="s">
        <v>9222</v>
      </c>
    </row>
    <row r="2011" spans="1:16" x14ac:dyDescent="0.3">
      <c r="A2011" t="s">
        <v>265</v>
      </c>
      <c r="B2011">
        <v>2020</v>
      </c>
      <c r="C2011" t="s">
        <v>62</v>
      </c>
      <c r="D2011">
        <v>3008</v>
      </c>
      <c r="E2011" t="s">
        <v>5721</v>
      </c>
      <c r="F2011" t="s">
        <v>43</v>
      </c>
      <c r="G2011">
        <v>30000</v>
      </c>
      <c r="H2011" t="s">
        <v>4180</v>
      </c>
      <c r="I2011">
        <v>14700000</v>
      </c>
      <c r="J2011" t="s">
        <v>8747</v>
      </c>
      <c r="K2011">
        <v>14200000</v>
      </c>
      <c r="L2011">
        <v>15200000</v>
      </c>
      <c r="M2011">
        <v>10</v>
      </c>
      <c r="N2011" t="s">
        <v>4187</v>
      </c>
      <c r="O2011">
        <v>77.400000000000006</v>
      </c>
      <c r="P2011" t="s">
        <v>9210</v>
      </c>
    </row>
    <row r="2012" spans="1:16" x14ac:dyDescent="0.3">
      <c r="A2012" t="s">
        <v>4172</v>
      </c>
      <c r="B2012">
        <v>2015</v>
      </c>
      <c r="C2012" t="s">
        <v>137</v>
      </c>
      <c r="D2012" t="s">
        <v>6043</v>
      </c>
      <c r="E2012" t="s">
        <v>6044</v>
      </c>
      <c r="F2012" t="s">
        <v>4172</v>
      </c>
      <c r="G2012">
        <v>50000</v>
      </c>
      <c r="H2012" t="s">
        <v>5852</v>
      </c>
      <c r="I2012">
        <v>9400000</v>
      </c>
      <c r="J2012" t="s">
        <v>8747</v>
      </c>
      <c r="K2012">
        <v>9100000</v>
      </c>
      <c r="L2012">
        <v>9700000</v>
      </c>
      <c r="M2012">
        <v>2</v>
      </c>
      <c r="N2012" t="s">
        <v>4508</v>
      </c>
      <c r="O2012">
        <v>70.400000000000006</v>
      </c>
      <c r="P2012" t="s">
        <v>9885</v>
      </c>
    </row>
    <row r="2013" spans="1:16" x14ac:dyDescent="0.3">
      <c r="A2013" t="s">
        <v>4172</v>
      </c>
      <c r="B2013">
        <v>2015</v>
      </c>
      <c r="C2013" t="s">
        <v>182</v>
      </c>
      <c r="D2013" t="s">
        <v>5693</v>
      </c>
      <c r="E2013" t="s">
        <v>9929</v>
      </c>
      <c r="F2013" t="s">
        <v>4172</v>
      </c>
      <c r="G2013">
        <v>50000</v>
      </c>
      <c r="H2013" t="s">
        <v>5852</v>
      </c>
      <c r="I2013">
        <v>10100000</v>
      </c>
      <c r="J2013" t="s">
        <v>8747</v>
      </c>
      <c r="K2013">
        <v>9600000</v>
      </c>
      <c r="L2013">
        <v>10600000</v>
      </c>
      <c r="M2013">
        <v>2</v>
      </c>
      <c r="N2013" t="s">
        <v>4260</v>
      </c>
      <c r="O2013">
        <v>58.1</v>
      </c>
      <c r="P2013" t="s">
        <v>9930</v>
      </c>
    </row>
    <row r="2014" spans="1:16" x14ac:dyDescent="0.3">
      <c r="A2014" t="s">
        <v>4172</v>
      </c>
      <c r="B2014">
        <v>2016</v>
      </c>
      <c r="C2014" t="s">
        <v>194</v>
      </c>
      <c r="D2014">
        <v>2500</v>
      </c>
      <c r="E2014" t="s">
        <v>9244</v>
      </c>
      <c r="F2014" t="s">
        <v>4172</v>
      </c>
      <c r="G2014">
        <v>1000</v>
      </c>
      <c r="H2014" t="s">
        <v>4180</v>
      </c>
      <c r="I2014">
        <v>30800000</v>
      </c>
      <c r="J2014" t="s">
        <v>8747</v>
      </c>
      <c r="K2014">
        <v>29800000</v>
      </c>
      <c r="L2014">
        <v>31700000</v>
      </c>
      <c r="M2014" t="s">
        <v>4175</v>
      </c>
      <c r="N2014" t="s">
        <v>4219</v>
      </c>
      <c r="O2014">
        <v>72.099999999999994</v>
      </c>
      <c r="P2014" t="s">
        <v>9245</v>
      </c>
    </row>
    <row r="2015" spans="1:16" x14ac:dyDescent="0.3">
      <c r="A2015" t="s">
        <v>4172</v>
      </c>
      <c r="B2015">
        <v>2017</v>
      </c>
      <c r="C2015" t="s">
        <v>92</v>
      </c>
      <c r="D2015" t="s">
        <v>9946</v>
      </c>
      <c r="E2015" t="s">
        <v>9947</v>
      </c>
      <c r="F2015" t="s">
        <v>4172</v>
      </c>
      <c r="G2015">
        <v>50000</v>
      </c>
      <c r="H2015" t="s">
        <v>5852</v>
      </c>
      <c r="I2015">
        <v>10000000</v>
      </c>
      <c r="J2015" t="s">
        <v>8747</v>
      </c>
      <c r="K2015">
        <v>9400000</v>
      </c>
      <c r="L2015">
        <v>10700000</v>
      </c>
      <c r="M2015">
        <v>2</v>
      </c>
      <c r="N2015" t="s">
        <v>4245</v>
      </c>
      <c r="O2015">
        <v>62</v>
      </c>
      <c r="P2015" t="s">
        <v>9948</v>
      </c>
    </row>
    <row r="2016" spans="1:16" x14ac:dyDescent="0.3">
      <c r="A2016" t="s">
        <v>4172</v>
      </c>
      <c r="B2016">
        <v>2020</v>
      </c>
      <c r="C2016" t="s">
        <v>92</v>
      </c>
      <c r="D2016" t="s">
        <v>6052</v>
      </c>
      <c r="E2016" t="s">
        <v>6053</v>
      </c>
      <c r="F2016" t="s">
        <v>4172</v>
      </c>
      <c r="G2016">
        <v>50000</v>
      </c>
      <c r="H2016" t="s">
        <v>5852</v>
      </c>
      <c r="I2016">
        <v>32400000</v>
      </c>
      <c r="J2016" t="s">
        <v>8747</v>
      </c>
      <c r="K2016">
        <v>30900000</v>
      </c>
      <c r="L2016">
        <v>33800000</v>
      </c>
      <c r="M2016">
        <v>5</v>
      </c>
      <c r="N2016" t="s">
        <v>4978</v>
      </c>
      <c r="O2016">
        <v>81</v>
      </c>
      <c r="P2016" t="s">
        <v>9950</v>
      </c>
    </row>
    <row r="2017" spans="1:16" x14ac:dyDescent="0.3">
      <c r="A2017" t="s">
        <v>4172</v>
      </c>
      <c r="B2017">
        <v>2020</v>
      </c>
      <c r="C2017" t="s">
        <v>199</v>
      </c>
      <c r="D2017" t="s">
        <v>5653</v>
      </c>
      <c r="E2017" t="s">
        <v>5654</v>
      </c>
      <c r="F2017" t="s">
        <v>4172</v>
      </c>
      <c r="G2017">
        <v>50000</v>
      </c>
      <c r="H2017" t="s">
        <v>5852</v>
      </c>
      <c r="I2017">
        <v>14600000</v>
      </c>
      <c r="J2017" t="s">
        <v>8747</v>
      </c>
      <c r="K2017">
        <v>13800000</v>
      </c>
      <c r="L2017">
        <v>15300000</v>
      </c>
      <c r="M2017">
        <v>2</v>
      </c>
      <c r="N2017" t="s">
        <v>4275</v>
      </c>
      <c r="O2017">
        <v>72</v>
      </c>
      <c r="P2017" t="s">
        <v>9952</v>
      </c>
    </row>
    <row r="2018" spans="1:16" x14ac:dyDescent="0.3">
      <c r="A2018" t="s">
        <v>4172</v>
      </c>
      <c r="B2018">
        <v>2020</v>
      </c>
      <c r="C2018" t="s">
        <v>137</v>
      </c>
      <c r="D2018" t="s">
        <v>4692</v>
      </c>
      <c r="E2018" t="s">
        <v>9888</v>
      </c>
      <c r="F2018" t="s">
        <v>4172</v>
      </c>
      <c r="G2018">
        <v>50000</v>
      </c>
      <c r="H2018" t="s">
        <v>5852</v>
      </c>
      <c r="I2018">
        <v>10800000</v>
      </c>
      <c r="J2018" t="s">
        <v>8747</v>
      </c>
      <c r="K2018">
        <v>10400000</v>
      </c>
      <c r="L2018">
        <v>11200000</v>
      </c>
      <c r="M2018">
        <v>4</v>
      </c>
      <c r="N2018" t="s">
        <v>4187</v>
      </c>
      <c r="O2018">
        <v>78.3</v>
      </c>
      <c r="P2018" t="s">
        <v>9889</v>
      </c>
    </row>
    <row r="2019" spans="1:16" x14ac:dyDescent="0.3">
      <c r="A2019" t="s">
        <v>4172</v>
      </c>
      <c r="B2019">
        <v>2020</v>
      </c>
      <c r="C2019" t="s">
        <v>62</v>
      </c>
      <c r="D2019">
        <v>2008</v>
      </c>
      <c r="E2019" t="s">
        <v>9898</v>
      </c>
      <c r="F2019" t="s">
        <v>4172</v>
      </c>
      <c r="G2019">
        <v>50000</v>
      </c>
      <c r="H2019" t="s">
        <v>5852</v>
      </c>
      <c r="I2019">
        <v>11100000</v>
      </c>
      <c r="J2019" t="s">
        <v>8747</v>
      </c>
      <c r="K2019">
        <v>10700000</v>
      </c>
      <c r="L2019">
        <v>11500000</v>
      </c>
      <c r="M2019">
        <v>6</v>
      </c>
      <c r="N2019" t="s">
        <v>4260</v>
      </c>
      <c r="O2019">
        <v>79.3</v>
      </c>
      <c r="P2019" t="s">
        <v>9899</v>
      </c>
    </row>
    <row r="2020" spans="1:16" x14ac:dyDescent="0.3">
      <c r="A2020" t="s">
        <v>4172</v>
      </c>
      <c r="B2020">
        <v>2020</v>
      </c>
      <c r="C2020" t="s">
        <v>62</v>
      </c>
      <c r="D2020">
        <v>3008</v>
      </c>
      <c r="E2020" t="s">
        <v>9903</v>
      </c>
      <c r="F2020" t="s">
        <v>4172</v>
      </c>
      <c r="G2020">
        <v>50000</v>
      </c>
      <c r="H2020" t="s">
        <v>5852</v>
      </c>
      <c r="I2020">
        <v>14400000</v>
      </c>
      <c r="J2020" t="s">
        <v>8747</v>
      </c>
      <c r="K2020">
        <v>13900000</v>
      </c>
      <c r="L2020">
        <v>14900000</v>
      </c>
      <c r="M2020">
        <v>10</v>
      </c>
      <c r="N2020" t="s">
        <v>4187</v>
      </c>
      <c r="O2020">
        <v>77.5</v>
      </c>
      <c r="P2020" t="s">
        <v>9904</v>
      </c>
    </row>
    <row r="2021" spans="1:16" x14ac:dyDescent="0.3">
      <c r="A2021" t="s">
        <v>4172</v>
      </c>
      <c r="B2021">
        <v>2021</v>
      </c>
      <c r="C2021" t="s">
        <v>36</v>
      </c>
      <c r="D2021" t="s">
        <v>8348</v>
      </c>
      <c r="E2021" t="s">
        <v>9443</v>
      </c>
      <c r="F2021" t="s">
        <v>4172</v>
      </c>
      <c r="G2021">
        <v>50000</v>
      </c>
      <c r="H2021" t="s">
        <v>5852</v>
      </c>
      <c r="I2021">
        <v>5550000</v>
      </c>
      <c r="J2021" t="s">
        <v>8747</v>
      </c>
      <c r="K2021">
        <v>5380000</v>
      </c>
      <c r="L2021">
        <v>5730000</v>
      </c>
      <c r="M2021" t="s">
        <v>4175</v>
      </c>
      <c r="N2021" t="s">
        <v>4272</v>
      </c>
      <c r="O2021">
        <v>85.5</v>
      </c>
      <c r="P2021" t="s">
        <v>9938</v>
      </c>
    </row>
    <row r="2022" spans="1:16" x14ac:dyDescent="0.3">
      <c r="A2022" t="s">
        <v>4172</v>
      </c>
      <c r="B2022">
        <v>2021</v>
      </c>
      <c r="C2022" t="s">
        <v>36</v>
      </c>
      <c r="D2022" t="s">
        <v>5635</v>
      </c>
      <c r="E2022" t="s">
        <v>9939</v>
      </c>
      <c r="F2022" t="s">
        <v>4172</v>
      </c>
      <c r="G2022">
        <v>50000</v>
      </c>
      <c r="H2022" t="s">
        <v>5852</v>
      </c>
      <c r="I2022">
        <v>8200000</v>
      </c>
      <c r="J2022" t="s">
        <v>8747</v>
      </c>
      <c r="K2022">
        <v>7950000</v>
      </c>
      <c r="L2022">
        <v>8500000</v>
      </c>
      <c r="M2022">
        <v>4</v>
      </c>
      <c r="N2022" t="s">
        <v>4176</v>
      </c>
      <c r="O2022">
        <v>86.4</v>
      </c>
      <c r="P2022" t="s">
        <v>9940</v>
      </c>
    </row>
    <row r="2023" spans="1:16" x14ac:dyDescent="0.3">
      <c r="A2023" t="s">
        <v>4172</v>
      </c>
      <c r="B2023">
        <v>2021</v>
      </c>
      <c r="C2023" t="s">
        <v>92</v>
      </c>
      <c r="D2023" t="s">
        <v>7859</v>
      </c>
      <c r="E2023" t="s">
        <v>7860</v>
      </c>
      <c r="F2023" t="s">
        <v>4172</v>
      </c>
      <c r="G2023">
        <v>50000</v>
      </c>
      <c r="H2023" t="s">
        <v>5852</v>
      </c>
      <c r="I2023">
        <v>9700000</v>
      </c>
      <c r="J2023" t="s">
        <v>8747</v>
      </c>
      <c r="K2023">
        <v>9100000</v>
      </c>
      <c r="L2023">
        <v>10200000</v>
      </c>
      <c r="M2023">
        <v>2</v>
      </c>
      <c r="N2023" t="s">
        <v>4552</v>
      </c>
      <c r="O2023">
        <v>78.3</v>
      </c>
      <c r="P2023" t="s">
        <v>9949</v>
      </c>
    </row>
    <row r="2024" spans="1:16" x14ac:dyDescent="0.3">
      <c r="A2024" t="s">
        <v>4172</v>
      </c>
      <c r="B2024">
        <v>2021</v>
      </c>
      <c r="C2024" t="s">
        <v>50</v>
      </c>
      <c r="D2024">
        <v>560</v>
      </c>
      <c r="E2024" t="s">
        <v>9953</v>
      </c>
      <c r="F2024" t="s">
        <v>4172</v>
      </c>
      <c r="G2024">
        <v>50000</v>
      </c>
      <c r="H2024" t="s">
        <v>5852</v>
      </c>
      <c r="I2024">
        <v>8400000</v>
      </c>
      <c r="J2024" t="s">
        <v>8747</v>
      </c>
      <c r="K2024">
        <v>8100000</v>
      </c>
      <c r="L2024">
        <v>8700000</v>
      </c>
      <c r="M2024">
        <v>3</v>
      </c>
      <c r="N2024" t="s">
        <v>4176</v>
      </c>
      <c r="O2024">
        <v>84.1</v>
      </c>
      <c r="P2024" t="s">
        <v>9954</v>
      </c>
    </row>
    <row r="2025" spans="1:16" x14ac:dyDescent="0.3">
      <c r="A2025" t="s">
        <v>4172</v>
      </c>
      <c r="B2025">
        <v>2021</v>
      </c>
      <c r="C2025" t="s">
        <v>24</v>
      </c>
      <c r="D2025" t="s">
        <v>4190</v>
      </c>
      <c r="E2025" t="s">
        <v>4191</v>
      </c>
      <c r="F2025" t="s">
        <v>4172</v>
      </c>
      <c r="G2025">
        <v>50000</v>
      </c>
      <c r="H2025" t="s">
        <v>5852</v>
      </c>
      <c r="I2025">
        <v>12400000</v>
      </c>
      <c r="J2025" t="s">
        <v>8747</v>
      </c>
      <c r="K2025">
        <v>12000000</v>
      </c>
      <c r="L2025">
        <v>12800000</v>
      </c>
      <c r="M2025">
        <v>20</v>
      </c>
      <c r="N2025" t="s">
        <v>4275</v>
      </c>
      <c r="O2025">
        <v>60.8</v>
      </c>
      <c r="P2025" t="s">
        <v>9858</v>
      </c>
    </row>
    <row r="2026" spans="1:16" x14ac:dyDescent="0.3">
      <c r="A2026" t="s">
        <v>4172</v>
      </c>
      <c r="B2026">
        <v>2021</v>
      </c>
      <c r="C2026" t="s">
        <v>137</v>
      </c>
      <c r="D2026" t="s">
        <v>4437</v>
      </c>
      <c r="E2026" t="s">
        <v>4438</v>
      </c>
      <c r="F2026" t="s">
        <v>4172</v>
      </c>
      <c r="G2026">
        <v>50000</v>
      </c>
      <c r="H2026" t="s">
        <v>5852</v>
      </c>
      <c r="I2026">
        <v>10400000</v>
      </c>
      <c r="J2026" t="s">
        <v>8747</v>
      </c>
      <c r="K2026">
        <v>10000000</v>
      </c>
      <c r="L2026">
        <v>10700000</v>
      </c>
      <c r="M2026">
        <v>5</v>
      </c>
      <c r="N2026" t="s">
        <v>4583</v>
      </c>
      <c r="O2026">
        <v>89</v>
      </c>
      <c r="P2026" t="s">
        <v>9890</v>
      </c>
    </row>
    <row r="2027" spans="1:16" x14ac:dyDescent="0.3">
      <c r="A2027" t="s">
        <v>4172</v>
      </c>
      <c r="B2027">
        <v>2021</v>
      </c>
      <c r="C2027" t="s">
        <v>62</v>
      </c>
      <c r="D2027">
        <v>2008</v>
      </c>
      <c r="E2027" t="s">
        <v>9900</v>
      </c>
      <c r="F2027" t="s">
        <v>4172</v>
      </c>
      <c r="G2027">
        <v>50000</v>
      </c>
      <c r="H2027" t="s">
        <v>5852</v>
      </c>
      <c r="I2027">
        <v>12100000</v>
      </c>
      <c r="J2027" t="s">
        <v>8747</v>
      </c>
      <c r="K2027">
        <v>11200000</v>
      </c>
      <c r="L2027">
        <v>13000000</v>
      </c>
      <c r="M2027">
        <v>3</v>
      </c>
      <c r="N2027" t="s">
        <v>4219</v>
      </c>
      <c r="O2027">
        <v>78.099999999999994</v>
      </c>
      <c r="P2027" t="s">
        <v>9901</v>
      </c>
    </row>
    <row r="2028" spans="1:16" x14ac:dyDescent="0.3">
      <c r="A2028" t="s">
        <v>4172</v>
      </c>
      <c r="B2028">
        <v>2021</v>
      </c>
      <c r="C2028" t="s">
        <v>62</v>
      </c>
      <c r="D2028">
        <v>3008</v>
      </c>
      <c r="E2028" t="s">
        <v>6925</v>
      </c>
      <c r="F2028" t="s">
        <v>4172</v>
      </c>
      <c r="G2028">
        <v>50000</v>
      </c>
      <c r="H2028" t="s">
        <v>5852</v>
      </c>
      <c r="I2028">
        <v>14700000</v>
      </c>
      <c r="J2028" t="s">
        <v>8747</v>
      </c>
      <c r="K2028">
        <v>14200000</v>
      </c>
      <c r="L2028">
        <v>15200000</v>
      </c>
      <c r="M2028">
        <v>10</v>
      </c>
      <c r="N2028" t="s">
        <v>4192</v>
      </c>
      <c r="O2028">
        <v>73.900000000000006</v>
      </c>
      <c r="P2028" t="s">
        <v>9905</v>
      </c>
    </row>
    <row r="2029" spans="1:16" x14ac:dyDescent="0.3">
      <c r="A2029" t="s">
        <v>4172</v>
      </c>
      <c r="B2029">
        <v>2021</v>
      </c>
      <c r="C2029" t="s">
        <v>182</v>
      </c>
      <c r="D2029" t="s">
        <v>4518</v>
      </c>
      <c r="E2029" t="s">
        <v>9924</v>
      </c>
      <c r="F2029" t="s">
        <v>4172</v>
      </c>
      <c r="G2029">
        <v>50000</v>
      </c>
      <c r="H2029" t="s">
        <v>5852</v>
      </c>
      <c r="I2029">
        <v>11600000</v>
      </c>
      <c r="J2029" t="s">
        <v>8747</v>
      </c>
      <c r="K2029">
        <v>11200000</v>
      </c>
      <c r="L2029">
        <v>12100000</v>
      </c>
      <c r="M2029" t="s">
        <v>4175</v>
      </c>
      <c r="N2029" t="s">
        <v>4187</v>
      </c>
      <c r="O2029">
        <v>80.099999999999994</v>
      </c>
      <c r="P2029" t="s">
        <v>9925</v>
      </c>
    </row>
    <row r="2030" spans="1:16" x14ac:dyDescent="0.3">
      <c r="A2030" t="s">
        <v>4172</v>
      </c>
      <c r="B2030">
        <v>2021</v>
      </c>
      <c r="C2030" t="s">
        <v>4641</v>
      </c>
      <c r="D2030" t="s">
        <v>7801</v>
      </c>
      <c r="E2030" t="s">
        <v>9933</v>
      </c>
      <c r="F2030" t="s">
        <v>4172</v>
      </c>
      <c r="G2030">
        <v>50000</v>
      </c>
      <c r="H2030" t="s">
        <v>5852</v>
      </c>
      <c r="I2030">
        <v>14000000</v>
      </c>
      <c r="J2030" t="s">
        <v>8747</v>
      </c>
      <c r="K2030">
        <v>13300000</v>
      </c>
      <c r="L2030">
        <v>14700000</v>
      </c>
      <c r="M2030" t="s">
        <v>4175</v>
      </c>
      <c r="N2030" t="s">
        <v>4333</v>
      </c>
      <c r="O2030">
        <v>95</v>
      </c>
      <c r="P2030" t="s">
        <v>9934</v>
      </c>
    </row>
    <row r="2031" spans="1:16" x14ac:dyDescent="0.3">
      <c r="A2031" t="s">
        <v>4172</v>
      </c>
      <c r="B2031">
        <v>2021</v>
      </c>
      <c r="C2031" t="s">
        <v>166</v>
      </c>
      <c r="D2031" t="s">
        <v>5691</v>
      </c>
      <c r="E2031" t="s">
        <v>5692</v>
      </c>
      <c r="F2031" t="s">
        <v>4172</v>
      </c>
      <c r="G2031">
        <v>50000</v>
      </c>
      <c r="H2031" t="s">
        <v>5852</v>
      </c>
      <c r="I2031">
        <v>18700000</v>
      </c>
      <c r="J2031" t="s">
        <v>8747</v>
      </c>
      <c r="K2031">
        <v>18000000</v>
      </c>
      <c r="L2031">
        <v>19300000</v>
      </c>
      <c r="M2031">
        <v>2</v>
      </c>
      <c r="N2031" t="s">
        <v>4796</v>
      </c>
      <c r="O2031">
        <v>69.3</v>
      </c>
      <c r="P2031" t="s">
        <v>9935</v>
      </c>
    </row>
    <row r="2032" spans="1:16" x14ac:dyDescent="0.3">
      <c r="A2032" t="s">
        <v>4172</v>
      </c>
      <c r="B2032">
        <v>2022</v>
      </c>
      <c r="C2032" t="s">
        <v>3991</v>
      </c>
      <c r="D2032" t="s">
        <v>5959</v>
      </c>
      <c r="E2032" t="s">
        <v>5808</v>
      </c>
      <c r="F2032" t="s">
        <v>4172</v>
      </c>
      <c r="G2032">
        <v>50000</v>
      </c>
      <c r="H2032" t="s">
        <v>5852</v>
      </c>
      <c r="I2032">
        <v>7540000</v>
      </c>
      <c r="J2032" t="s">
        <v>8747</v>
      </c>
      <c r="K2032">
        <v>7260000</v>
      </c>
      <c r="L2032">
        <v>7820000</v>
      </c>
      <c r="M2032" t="s">
        <v>4175</v>
      </c>
      <c r="N2032" t="s">
        <v>6920</v>
      </c>
      <c r="O2032">
        <v>62.4</v>
      </c>
      <c r="P2032" t="s">
        <v>9937</v>
      </c>
    </row>
    <row r="2033" spans="1:16" x14ac:dyDescent="0.3">
      <c r="A2033" t="s">
        <v>4172</v>
      </c>
      <c r="B2033">
        <v>2022</v>
      </c>
      <c r="C2033" t="s">
        <v>36</v>
      </c>
      <c r="D2033" t="s">
        <v>4372</v>
      </c>
      <c r="E2033" t="s">
        <v>5099</v>
      </c>
      <c r="F2033" t="s">
        <v>4172</v>
      </c>
      <c r="G2033">
        <v>50000</v>
      </c>
      <c r="H2033" t="s">
        <v>5852</v>
      </c>
      <c r="I2033">
        <v>11500000</v>
      </c>
      <c r="J2033" t="s">
        <v>8747</v>
      </c>
      <c r="K2033">
        <v>11100000</v>
      </c>
      <c r="L2033">
        <v>11900000</v>
      </c>
      <c r="M2033">
        <v>23</v>
      </c>
      <c r="N2033" t="s">
        <v>4508</v>
      </c>
      <c r="O2033">
        <v>69.7</v>
      </c>
      <c r="P2033" t="s">
        <v>9943</v>
      </c>
    </row>
    <row r="2034" spans="1:16" x14ac:dyDescent="0.3">
      <c r="A2034" t="s">
        <v>4172</v>
      </c>
      <c r="B2034">
        <v>2022</v>
      </c>
      <c r="C2034" t="s">
        <v>36</v>
      </c>
      <c r="D2034" t="s">
        <v>4775</v>
      </c>
      <c r="E2034" t="s">
        <v>9944</v>
      </c>
      <c r="F2034" t="s">
        <v>4172</v>
      </c>
      <c r="G2034">
        <v>50000</v>
      </c>
      <c r="H2034" t="s">
        <v>5852</v>
      </c>
      <c r="I2034">
        <v>11600000</v>
      </c>
      <c r="J2034" t="s">
        <v>8747</v>
      </c>
      <c r="K2034">
        <v>11200000</v>
      </c>
      <c r="L2034">
        <v>12000000</v>
      </c>
      <c r="M2034">
        <v>17</v>
      </c>
      <c r="N2034" t="s">
        <v>4275</v>
      </c>
      <c r="O2034">
        <v>77.400000000000006</v>
      </c>
      <c r="P2034" t="s">
        <v>9945</v>
      </c>
    </row>
    <row r="2035" spans="1:16" x14ac:dyDescent="0.3">
      <c r="A2035" t="s">
        <v>4172</v>
      </c>
      <c r="B2035">
        <v>2022</v>
      </c>
      <c r="C2035" t="s">
        <v>92</v>
      </c>
      <c r="D2035" t="s">
        <v>4824</v>
      </c>
      <c r="E2035" t="s">
        <v>4825</v>
      </c>
      <c r="F2035" t="s">
        <v>4172</v>
      </c>
      <c r="G2035">
        <v>50000</v>
      </c>
      <c r="H2035" t="s">
        <v>5852</v>
      </c>
      <c r="I2035">
        <v>10500000</v>
      </c>
      <c r="J2035" t="s">
        <v>8747</v>
      </c>
      <c r="K2035">
        <v>10200000</v>
      </c>
      <c r="L2035">
        <v>10900000</v>
      </c>
      <c r="M2035">
        <v>33</v>
      </c>
      <c r="N2035" t="s">
        <v>4439</v>
      </c>
      <c r="O2035">
        <v>89.8</v>
      </c>
      <c r="P2035" t="s">
        <v>9951</v>
      </c>
    </row>
    <row r="2036" spans="1:16" x14ac:dyDescent="0.3">
      <c r="A2036" t="s">
        <v>4172</v>
      </c>
      <c r="B2036">
        <v>2022</v>
      </c>
      <c r="C2036" t="s">
        <v>24</v>
      </c>
      <c r="D2036" t="s">
        <v>4190</v>
      </c>
      <c r="E2036" t="s">
        <v>4191</v>
      </c>
      <c r="F2036" t="s">
        <v>4172</v>
      </c>
      <c r="G2036">
        <v>50000</v>
      </c>
      <c r="H2036" t="s">
        <v>5852</v>
      </c>
      <c r="I2036">
        <v>12400000</v>
      </c>
      <c r="J2036" t="s">
        <v>8747</v>
      </c>
      <c r="K2036">
        <v>11900000</v>
      </c>
      <c r="L2036">
        <v>12800000</v>
      </c>
      <c r="M2036">
        <v>20</v>
      </c>
      <c r="N2036" t="s">
        <v>4219</v>
      </c>
      <c r="O2036">
        <v>50</v>
      </c>
      <c r="P2036" t="s">
        <v>9859</v>
      </c>
    </row>
    <row r="2037" spans="1:16" x14ac:dyDescent="0.3">
      <c r="A2037" t="s">
        <v>4172</v>
      </c>
      <c r="B2037">
        <v>2022</v>
      </c>
      <c r="C2037" t="s">
        <v>4031</v>
      </c>
      <c r="D2037" t="s">
        <v>5131</v>
      </c>
      <c r="E2037" t="s">
        <v>5825</v>
      </c>
      <c r="F2037" t="s">
        <v>4172</v>
      </c>
      <c r="G2037">
        <v>50000</v>
      </c>
      <c r="H2037" t="s">
        <v>5852</v>
      </c>
      <c r="I2037">
        <v>11000000</v>
      </c>
      <c r="J2037" t="s">
        <v>8747</v>
      </c>
      <c r="K2037">
        <v>10600000</v>
      </c>
      <c r="L2037">
        <v>11400000</v>
      </c>
      <c r="M2037">
        <v>13</v>
      </c>
      <c r="N2037" t="s">
        <v>4248</v>
      </c>
      <c r="O2037">
        <v>84.7</v>
      </c>
      <c r="P2037" t="s">
        <v>9865</v>
      </c>
    </row>
    <row r="2038" spans="1:16" x14ac:dyDescent="0.3">
      <c r="A2038" t="s">
        <v>4172</v>
      </c>
      <c r="B2038">
        <v>2022</v>
      </c>
      <c r="C2038" t="s">
        <v>62</v>
      </c>
      <c r="D2038" t="s">
        <v>4250</v>
      </c>
      <c r="E2038" t="s">
        <v>4462</v>
      </c>
      <c r="F2038" t="s">
        <v>4172</v>
      </c>
      <c r="G2038">
        <v>50000</v>
      </c>
      <c r="H2038" t="s">
        <v>5852</v>
      </c>
      <c r="I2038">
        <v>16100000</v>
      </c>
      <c r="J2038" t="s">
        <v>8747</v>
      </c>
      <c r="K2038">
        <v>15400000</v>
      </c>
      <c r="L2038">
        <v>16900000</v>
      </c>
      <c r="M2038">
        <v>8</v>
      </c>
      <c r="N2038" t="s">
        <v>4213</v>
      </c>
      <c r="O2038">
        <v>52.9</v>
      </c>
      <c r="P2038" t="s">
        <v>9910</v>
      </c>
    </row>
    <row r="2039" spans="1:16" x14ac:dyDescent="0.3">
      <c r="A2039" t="s">
        <v>4172</v>
      </c>
      <c r="B2039">
        <v>2022</v>
      </c>
      <c r="C2039" t="s">
        <v>194</v>
      </c>
      <c r="D2039">
        <v>1500</v>
      </c>
      <c r="E2039" t="s">
        <v>9847</v>
      </c>
      <c r="F2039" t="s">
        <v>4172</v>
      </c>
      <c r="G2039">
        <v>50000</v>
      </c>
      <c r="H2039" t="s">
        <v>5852</v>
      </c>
      <c r="I2039">
        <v>39000000</v>
      </c>
      <c r="J2039" t="s">
        <v>8747</v>
      </c>
      <c r="K2039">
        <v>37800000</v>
      </c>
      <c r="L2039">
        <v>40200000</v>
      </c>
      <c r="M2039" t="s">
        <v>4175</v>
      </c>
      <c r="N2039" t="s">
        <v>6086</v>
      </c>
      <c r="O2039">
        <v>88.6</v>
      </c>
      <c r="P2039" t="s">
        <v>9848</v>
      </c>
    </row>
    <row r="2040" spans="1:16" x14ac:dyDescent="0.3">
      <c r="A2040" t="s">
        <v>4172</v>
      </c>
      <c r="B2040">
        <v>2022</v>
      </c>
      <c r="C2040" t="s">
        <v>7790</v>
      </c>
      <c r="D2040" t="s">
        <v>7791</v>
      </c>
      <c r="E2040" t="s">
        <v>8099</v>
      </c>
      <c r="F2040" t="s">
        <v>4172</v>
      </c>
      <c r="G2040">
        <v>50000</v>
      </c>
      <c r="H2040" t="s">
        <v>5852</v>
      </c>
      <c r="I2040">
        <v>10900000</v>
      </c>
      <c r="J2040" t="s">
        <v>8747</v>
      </c>
      <c r="K2040">
        <v>10500000</v>
      </c>
      <c r="L2040">
        <v>11200000</v>
      </c>
      <c r="M2040" t="s">
        <v>4175</v>
      </c>
      <c r="N2040" t="s">
        <v>6920</v>
      </c>
      <c r="O2040">
        <v>60.3</v>
      </c>
      <c r="P2040" t="s">
        <v>9936</v>
      </c>
    </row>
    <row r="2041" spans="1:16" x14ac:dyDescent="0.3">
      <c r="A2041" t="s">
        <v>4172</v>
      </c>
      <c r="B2041">
        <v>2023</v>
      </c>
      <c r="C2041" t="s">
        <v>92</v>
      </c>
      <c r="D2041" t="s">
        <v>4471</v>
      </c>
      <c r="E2041" t="s">
        <v>4472</v>
      </c>
      <c r="F2041" t="s">
        <v>4172</v>
      </c>
      <c r="G2041">
        <v>50000</v>
      </c>
      <c r="H2041" t="s">
        <v>5852</v>
      </c>
      <c r="I2041">
        <v>47600000</v>
      </c>
      <c r="J2041" t="s">
        <v>8747</v>
      </c>
      <c r="K2041">
        <v>46000000</v>
      </c>
      <c r="L2041">
        <v>49200000</v>
      </c>
      <c r="M2041">
        <v>48</v>
      </c>
      <c r="N2041" t="s">
        <v>4473</v>
      </c>
      <c r="O2041">
        <v>75.3</v>
      </c>
      <c r="P2041" t="s">
        <v>9833</v>
      </c>
    </row>
    <row r="2042" spans="1:16" x14ac:dyDescent="0.3">
      <c r="A2042" t="s">
        <v>4172</v>
      </c>
      <c r="B2042">
        <v>2023</v>
      </c>
      <c r="C2042" t="s">
        <v>24</v>
      </c>
      <c r="D2042" t="s">
        <v>4919</v>
      </c>
      <c r="E2042" t="s">
        <v>9649</v>
      </c>
      <c r="F2042" t="s">
        <v>4172</v>
      </c>
      <c r="G2042">
        <v>50000</v>
      </c>
      <c r="H2042" t="s">
        <v>5852</v>
      </c>
      <c r="I2042">
        <v>21000000</v>
      </c>
      <c r="J2042" t="s">
        <v>8747</v>
      </c>
      <c r="K2042">
        <v>20100000</v>
      </c>
      <c r="L2042">
        <v>21800000</v>
      </c>
      <c r="M2042">
        <v>6</v>
      </c>
      <c r="N2042" t="s">
        <v>4272</v>
      </c>
      <c r="O2042">
        <v>68.5</v>
      </c>
      <c r="P2042" t="s">
        <v>9844</v>
      </c>
    </row>
    <row r="2043" spans="1:16" x14ac:dyDescent="0.3">
      <c r="A2043" t="s">
        <v>4172</v>
      </c>
      <c r="B2043">
        <v>2023</v>
      </c>
      <c r="C2043" t="s">
        <v>24</v>
      </c>
      <c r="D2043" t="s">
        <v>4405</v>
      </c>
      <c r="E2043" t="s">
        <v>9811</v>
      </c>
      <c r="F2043" t="s">
        <v>4172</v>
      </c>
      <c r="G2043">
        <v>50000</v>
      </c>
      <c r="H2043" t="s">
        <v>5852</v>
      </c>
      <c r="I2043">
        <v>20100000</v>
      </c>
      <c r="J2043" t="s">
        <v>8747</v>
      </c>
      <c r="K2043">
        <v>19300000</v>
      </c>
      <c r="L2043">
        <v>21000000</v>
      </c>
      <c r="M2043" t="s">
        <v>4175</v>
      </c>
      <c r="N2043" t="s">
        <v>4263</v>
      </c>
      <c r="O2043">
        <v>72.2</v>
      </c>
      <c r="P2043" t="s">
        <v>9834</v>
      </c>
    </row>
    <row r="2044" spans="1:16" x14ac:dyDescent="0.3">
      <c r="A2044" t="s">
        <v>4172</v>
      </c>
      <c r="B2044">
        <v>2023</v>
      </c>
      <c r="C2044" t="s">
        <v>41</v>
      </c>
      <c r="D2044" t="s">
        <v>5032</v>
      </c>
      <c r="E2044" t="s">
        <v>5033</v>
      </c>
      <c r="F2044" t="s">
        <v>4172</v>
      </c>
      <c r="G2044">
        <v>50000</v>
      </c>
      <c r="H2044" t="s">
        <v>5852</v>
      </c>
      <c r="I2044">
        <v>12500000</v>
      </c>
      <c r="J2044" t="s">
        <v>8747</v>
      </c>
      <c r="K2044">
        <v>12000000</v>
      </c>
      <c r="L2044">
        <v>12900000</v>
      </c>
      <c r="M2044">
        <v>4</v>
      </c>
      <c r="N2044" t="s">
        <v>4425</v>
      </c>
      <c r="O2044">
        <v>75.099999999999994</v>
      </c>
      <c r="P2044" t="s">
        <v>9866</v>
      </c>
    </row>
    <row r="2045" spans="1:16" x14ac:dyDescent="0.3">
      <c r="A2045" t="s">
        <v>4172</v>
      </c>
      <c r="B2045">
        <v>2023</v>
      </c>
      <c r="C2045" t="s">
        <v>4184</v>
      </c>
      <c r="D2045" t="s">
        <v>4303</v>
      </c>
      <c r="E2045" t="s">
        <v>8386</v>
      </c>
      <c r="F2045" t="s">
        <v>4172</v>
      </c>
      <c r="G2045">
        <v>50000</v>
      </c>
      <c r="H2045" t="s">
        <v>5852</v>
      </c>
      <c r="I2045">
        <v>23700000</v>
      </c>
      <c r="J2045" t="s">
        <v>8747</v>
      </c>
      <c r="K2045">
        <v>22800000</v>
      </c>
      <c r="L2045">
        <v>24600000</v>
      </c>
      <c r="M2045" t="s">
        <v>4175</v>
      </c>
      <c r="N2045" t="s">
        <v>4187</v>
      </c>
      <c r="O2045">
        <v>68.900000000000006</v>
      </c>
      <c r="P2045" t="s">
        <v>9845</v>
      </c>
    </row>
    <row r="2046" spans="1:16" x14ac:dyDescent="0.3">
      <c r="A2046" t="s">
        <v>4172</v>
      </c>
      <c r="B2046">
        <v>2023</v>
      </c>
      <c r="C2046" t="s">
        <v>191</v>
      </c>
      <c r="D2046" t="s">
        <v>5011</v>
      </c>
      <c r="E2046" t="s">
        <v>6145</v>
      </c>
      <c r="F2046" t="s">
        <v>4172</v>
      </c>
      <c r="G2046">
        <v>50000</v>
      </c>
      <c r="H2046" t="s">
        <v>5852</v>
      </c>
      <c r="I2046">
        <v>18600000</v>
      </c>
      <c r="J2046" t="s">
        <v>8747</v>
      </c>
      <c r="K2046">
        <v>17400000</v>
      </c>
      <c r="L2046">
        <v>19800000</v>
      </c>
      <c r="M2046">
        <v>3</v>
      </c>
      <c r="N2046" t="s">
        <v>4583</v>
      </c>
      <c r="O2046">
        <v>78.599999999999994</v>
      </c>
      <c r="P2046" t="s">
        <v>9882</v>
      </c>
    </row>
    <row r="2047" spans="1:16" x14ac:dyDescent="0.3">
      <c r="A2047" t="s">
        <v>4172</v>
      </c>
      <c r="B2047">
        <v>2023</v>
      </c>
      <c r="C2047" t="s">
        <v>137</v>
      </c>
      <c r="D2047" t="s">
        <v>5109</v>
      </c>
      <c r="E2047" t="s">
        <v>5127</v>
      </c>
      <c r="F2047" t="s">
        <v>4172</v>
      </c>
      <c r="G2047">
        <v>50000</v>
      </c>
      <c r="H2047" t="s">
        <v>5852</v>
      </c>
      <c r="I2047">
        <v>26900000</v>
      </c>
      <c r="J2047" t="s">
        <v>8747</v>
      </c>
      <c r="K2047">
        <v>26000000</v>
      </c>
      <c r="L2047">
        <v>27900000</v>
      </c>
      <c r="M2047">
        <v>10</v>
      </c>
      <c r="N2047" t="s">
        <v>4223</v>
      </c>
      <c r="O2047">
        <v>72.900000000000006</v>
      </c>
      <c r="P2047" t="s">
        <v>9830</v>
      </c>
    </row>
    <row r="2048" spans="1:16" x14ac:dyDescent="0.3">
      <c r="A2048" t="s">
        <v>4172</v>
      </c>
      <c r="B2048">
        <v>2023</v>
      </c>
      <c r="C2048" t="s">
        <v>137</v>
      </c>
      <c r="D2048" t="s">
        <v>4336</v>
      </c>
      <c r="E2048" t="s">
        <v>4337</v>
      </c>
      <c r="F2048" t="s">
        <v>4172</v>
      </c>
      <c r="G2048">
        <v>50000</v>
      </c>
      <c r="H2048" t="s">
        <v>5852</v>
      </c>
      <c r="I2048">
        <v>17500000</v>
      </c>
      <c r="J2048" t="s">
        <v>8747</v>
      </c>
      <c r="K2048">
        <v>16900000</v>
      </c>
      <c r="L2048">
        <v>18200000</v>
      </c>
      <c r="M2048">
        <v>7</v>
      </c>
      <c r="N2048" t="s">
        <v>4252</v>
      </c>
      <c r="O2048">
        <v>72.900000000000006</v>
      </c>
      <c r="P2048" t="s">
        <v>9843</v>
      </c>
    </row>
    <row r="2049" spans="1:16" x14ac:dyDescent="0.3">
      <c r="A2049" t="s">
        <v>4172</v>
      </c>
      <c r="B2049">
        <v>2023</v>
      </c>
      <c r="C2049" t="s">
        <v>62</v>
      </c>
      <c r="D2049" t="s">
        <v>4250</v>
      </c>
      <c r="E2049" t="s">
        <v>4462</v>
      </c>
      <c r="F2049" t="s">
        <v>4172</v>
      </c>
      <c r="G2049">
        <v>50000</v>
      </c>
      <c r="H2049" t="s">
        <v>5852</v>
      </c>
      <c r="I2049">
        <v>16800000</v>
      </c>
      <c r="J2049" t="s">
        <v>8747</v>
      </c>
      <c r="K2049">
        <v>16100000</v>
      </c>
      <c r="L2049">
        <v>17600000</v>
      </c>
      <c r="M2049">
        <v>13</v>
      </c>
      <c r="N2049" t="s">
        <v>4260</v>
      </c>
      <c r="O2049">
        <v>59.8</v>
      </c>
      <c r="P2049" t="s">
        <v>9911</v>
      </c>
    </row>
    <row r="2050" spans="1:16" x14ac:dyDescent="0.3">
      <c r="A2050" t="s">
        <v>4172</v>
      </c>
      <c r="B2050">
        <v>2023</v>
      </c>
      <c r="C2050" t="s">
        <v>62</v>
      </c>
      <c r="D2050" t="s">
        <v>4207</v>
      </c>
      <c r="E2050" t="s">
        <v>4259</v>
      </c>
      <c r="F2050" t="s">
        <v>4172</v>
      </c>
      <c r="G2050">
        <v>50000</v>
      </c>
      <c r="H2050" t="s">
        <v>5852</v>
      </c>
      <c r="I2050">
        <v>13800000</v>
      </c>
      <c r="J2050" t="s">
        <v>8747</v>
      </c>
      <c r="K2050">
        <v>13100000</v>
      </c>
      <c r="L2050">
        <v>14600000</v>
      </c>
      <c r="M2050">
        <v>20</v>
      </c>
      <c r="N2050" t="s">
        <v>4192</v>
      </c>
      <c r="O2050">
        <v>63.5</v>
      </c>
      <c r="P2050" t="s">
        <v>9831</v>
      </c>
    </row>
    <row r="2051" spans="1:16" x14ac:dyDescent="0.3">
      <c r="A2051" t="s">
        <v>4172</v>
      </c>
      <c r="B2051">
        <v>2023</v>
      </c>
      <c r="C2051" t="s">
        <v>62</v>
      </c>
      <c r="D2051" t="s">
        <v>4207</v>
      </c>
      <c r="E2051" t="s">
        <v>4259</v>
      </c>
      <c r="F2051" t="s">
        <v>4172</v>
      </c>
      <c r="G2051">
        <v>50000</v>
      </c>
      <c r="H2051" t="s">
        <v>5852</v>
      </c>
      <c r="I2051">
        <v>13800000</v>
      </c>
      <c r="J2051" t="s">
        <v>8747</v>
      </c>
      <c r="K2051">
        <v>13100000</v>
      </c>
      <c r="L2051">
        <v>14600000</v>
      </c>
      <c r="M2051">
        <v>20</v>
      </c>
      <c r="N2051" t="s">
        <v>4192</v>
      </c>
      <c r="O2051">
        <v>63.5</v>
      </c>
      <c r="P2051" t="s">
        <v>9916</v>
      </c>
    </row>
    <row r="2052" spans="1:16" x14ac:dyDescent="0.3">
      <c r="A2052" t="s">
        <v>4172</v>
      </c>
      <c r="B2052">
        <v>2023</v>
      </c>
      <c r="C2052" t="s">
        <v>62</v>
      </c>
      <c r="D2052" t="s">
        <v>4434</v>
      </c>
      <c r="E2052" t="s">
        <v>4435</v>
      </c>
      <c r="F2052" t="s">
        <v>4172</v>
      </c>
      <c r="G2052">
        <v>50000</v>
      </c>
      <c r="H2052" t="s">
        <v>5852</v>
      </c>
      <c r="I2052">
        <v>19800000</v>
      </c>
      <c r="J2052" t="s">
        <v>8747</v>
      </c>
      <c r="K2052">
        <v>19100000</v>
      </c>
      <c r="L2052">
        <v>20500000</v>
      </c>
      <c r="M2052">
        <v>16</v>
      </c>
      <c r="N2052" t="s">
        <v>4226</v>
      </c>
      <c r="O2052">
        <v>69</v>
      </c>
      <c r="P2052" t="s">
        <v>9828</v>
      </c>
    </row>
    <row r="2053" spans="1:16" x14ac:dyDescent="0.3">
      <c r="A2053" t="s">
        <v>4172</v>
      </c>
      <c r="B2053">
        <v>2023</v>
      </c>
      <c r="C2053" t="s">
        <v>194</v>
      </c>
      <c r="D2053">
        <v>1500</v>
      </c>
      <c r="E2053" t="s">
        <v>5732</v>
      </c>
      <c r="F2053" t="s">
        <v>4172</v>
      </c>
      <c r="G2053">
        <v>50000</v>
      </c>
      <c r="H2053" t="s">
        <v>5852</v>
      </c>
      <c r="I2053">
        <v>30600000</v>
      </c>
      <c r="J2053" t="s">
        <v>8747</v>
      </c>
      <c r="K2053">
        <v>29400000</v>
      </c>
      <c r="L2053">
        <v>31700000</v>
      </c>
      <c r="M2053">
        <v>8</v>
      </c>
      <c r="N2053" t="s">
        <v>4965</v>
      </c>
      <c r="O2053">
        <v>67.7</v>
      </c>
      <c r="P2053" t="s">
        <v>9922</v>
      </c>
    </row>
    <row r="2054" spans="1:16" x14ac:dyDescent="0.3">
      <c r="A2054" t="s">
        <v>4172</v>
      </c>
      <c r="B2054">
        <v>2023</v>
      </c>
      <c r="C2054" t="s">
        <v>182</v>
      </c>
      <c r="D2054" t="s">
        <v>4518</v>
      </c>
      <c r="E2054" t="s">
        <v>9926</v>
      </c>
      <c r="F2054" t="s">
        <v>4172</v>
      </c>
      <c r="G2054">
        <v>50000</v>
      </c>
      <c r="H2054" t="s">
        <v>5852</v>
      </c>
      <c r="I2054">
        <v>11900000</v>
      </c>
      <c r="J2054" t="s">
        <v>8747</v>
      </c>
      <c r="K2054">
        <v>11300000</v>
      </c>
      <c r="L2054">
        <v>12600000</v>
      </c>
      <c r="M2054" t="s">
        <v>4175</v>
      </c>
      <c r="N2054" t="s">
        <v>4649</v>
      </c>
      <c r="O2054">
        <v>64.400000000000006</v>
      </c>
      <c r="P2054" t="s">
        <v>9927</v>
      </c>
    </row>
    <row r="2055" spans="1:16" x14ac:dyDescent="0.3">
      <c r="A2055" t="s">
        <v>4172</v>
      </c>
      <c r="B2055">
        <v>2024</v>
      </c>
      <c r="C2055" t="s">
        <v>392</v>
      </c>
      <c r="D2055" t="s">
        <v>4243</v>
      </c>
      <c r="E2055" t="s">
        <v>4244</v>
      </c>
      <c r="F2055" t="s">
        <v>4172</v>
      </c>
      <c r="G2055">
        <v>50000</v>
      </c>
      <c r="H2055" t="s">
        <v>5852</v>
      </c>
      <c r="I2055">
        <v>18100000</v>
      </c>
      <c r="J2055" t="s">
        <v>8747</v>
      </c>
      <c r="K2055">
        <v>17500000</v>
      </c>
      <c r="L2055">
        <v>18800000</v>
      </c>
      <c r="M2055">
        <v>2</v>
      </c>
      <c r="N2055" t="s">
        <v>4382</v>
      </c>
      <c r="O2055">
        <v>56.6</v>
      </c>
      <c r="P2055" t="s">
        <v>9832</v>
      </c>
    </row>
    <row r="2056" spans="1:16" x14ac:dyDescent="0.3">
      <c r="A2056" t="s">
        <v>4172</v>
      </c>
      <c r="B2056">
        <v>2024</v>
      </c>
      <c r="C2056" t="s">
        <v>36</v>
      </c>
      <c r="D2056" t="s">
        <v>6178</v>
      </c>
      <c r="E2056" t="s">
        <v>4401</v>
      </c>
      <c r="F2056" t="s">
        <v>4172</v>
      </c>
      <c r="G2056">
        <v>50000</v>
      </c>
      <c r="H2056" t="s">
        <v>5852</v>
      </c>
      <c r="I2056">
        <v>10100000</v>
      </c>
      <c r="J2056" t="s">
        <v>8747</v>
      </c>
      <c r="K2056">
        <v>9700000</v>
      </c>
      <c r="L2056">
        <v>10500000</v>
      </c>
      <c r="M2056">
        <v>7</v>
      </c>
      <c r="N2056" t="s">
        <v>4402</v>
      </c>
      <c r="O2056">
        <v>74.900000000000006</v>
      </c>
      <c r="P2056" t="s">
        <v>9941</v>
      </c>
    </row>
    <row r="2057" spans="1:16" x14ac:dyDescent="0.3">
      <c r="A2057" t="s">
        <v>4172</v>
      </c>
      <c r="B2057">
        <v>2024</v>
      </c>
      <c r="C2057" t="s">
        <v>24</v>
      </c>
      <c r="D2057" t="s">
        <v>4658</v>
      </c>
      <c r="E2057" t="s">
        <v>4659</v>
      </c>
      <c r="F2057" t="s">
        <v>4172</v>
      </c>
      <c r="G2057">
        <v>50000</v>
      </c>
      <c r="H2057" t="s">
        <v>5852</v>
      </c>
      <c r="I2057">
        <v>24100000</v>
      </c>
      <c r="J2057" t="s">
        <v>8747</v>
      </c>
      <c r="K2057">
        <v>23200000</v>
      </c>
      <c r="L2057">
        <v>25000000</v>
      </c>
      <c r="M2057">
        <v>2</v>
      </c>
      <c r="N2057" t="s">
        <v>5641</v>
      </c>
      <c r="O2057">
        <v>72.2</v>
      </c>
      <c r="P2057" t="s">
        <v>9842</v>
      </c>
    </row>
    <row r="2058" spans="1:16" x14ac:dyDescent="0.3">
      <c r="A2058" t="s">
        <v>4172</v>
      </c>
      <c r="B2058">
        <v>2024</v>
      </c>
      <c r="C2058" t="s">
        <v>24</v>
      </c>
      <c r="D2058" t="s">
        <v>4431</v>
      </c>
      <c r="E2058" t="s">
        <v>5841</v>
      </c>
      <c r="F2058" t="s">
        <v>4172</v>
      </c>
      <c r="G2058">
        <v>50000</v>
      </c>
      <c r="H2058" t="s">
        <v>5852</v>
      </c>
      <c r="I2058">
        <v>33900000</v>
      </c>
      <c r="J2058" t="s">
        <v>8747</v>
      </c>
      <c r="K2058">
        <v>32000000</v>
      </c>
      <c r="L2058">
        <v>35800000</v>
      </c>
      <c r="M2058">
        <v>2</v>
      </c>
      <c r="N2058" t="s">
        <v>4661</v>
      </c>
      <c r="O2058">
        <v>75.5</v>
      </c>
      <c r="P2058" t="s">
        <v>9855</v>
      </c>
    </row>
    <row r="2059" spans="1:16" x14ac:dyDescent="0.3">
      <c r="A2059" t="s">
        <v>4172</v>
      </c>
      <c r="B2059">
        <v>2024</v>
      </c>
      <c r="C2059" t="s">
        <v>24</v>
      </c>
      <c r="D2059" t="s">
        <v>4405</v>
      </c>
      <c r="E2059" t="s">
        <v>9811</v>
      </c>
      <c r="F2059" t="s">
        <v>4172</v>
      </c>
      <c r="G2059">
        <v>50</v>
      </c>
      <c r="H2059" t="s">
        <v>5852</v>
      </c>
      <c r="I2059">
        <v>24900000</v>
      </c>
      <c r="J2059" t="s">
        <v>8747</v>
      </c>
      <c r="K2059">
        <v>24000000</v>
      </c>
      <c r="L2059">
        <v>25900000</v>
      </c>
      <c r="M2059" t="s">
        <v>4175</v>
      </c>
      <c r="N2059" t="s">
        <v>4181</v>
      </c>
      <c r="O2059">
        <v>75.3</v>
      </c>
      <c r="P2059" t="s">
        <v>9818</v>
      </c>
    </row>
    <row r="2060" spans="1:16" x14ac:dyDescent="0.3">
      <c r="A2060" t="s">
        <v>4172</v>
      </c>
      <c r="B2060">
        <v>2024</v>
      </c>
      <c r="C2060" t="s">
        <v>24</v>
      </c>
      <c r="D2060" t="s">
        <v>4405</v>
      </c>
      <c r="E2060" t="s">
        <v>9811</v>
      </c>
      <c r="F2060" t="s">
        <v>4172</v>
      </c>
      <c r="G2060">
        <v>50000</v>
      </c>
      <c r="H2060" t="s">
        <v>5852</v>
      </c>
      <c r="I2060">
        <v>23600000</v>
      </c>
      <c r="J2060" t="s">
        <v>8747</v>
      </c>
      <c r="K2060">
        <v>22600000</v>
      </c>
      <c r="L2060">
        <v>24600000</v>
      </c>
      <c r="M2060" t="s">
        <v>4175</v>
      </c>
      <c r="N2060" t="s">
        <v>4181</v>
      </c>
      <c r="O2060">
        <v>71.400000000000006</v>
      </c>
      <c r="P2060" t="s">
        <v>9812</v>
      </c>
    </row>
    <row r="2061" spans="1:16" x14ac:dyDescent="0.3">
      <c r="A2061" t="s">
        <v>4172</v>
      </c>
      <c r="B2061">
        <v>2024</v>
      </c>
      <c r="C2061" t="s">
        <v>24</v>
      </c>
      <c r="D2061" t="s">
        <v>4405</v>
      </c>
      <c r="E2061" t="s">
        <v>9811</v>
      </c>
      <c r="F2061" t="s">
        <v>4172</v>
      </c>
      <c r="G2061">
        <v>50000</v>
      </c>
      <c r="H2061" t="s">
        <v>5852</v>
      </c>
      <c r="I2061">
        <v>23600000</v>
      </c>
      <c r="J2061" t="s">
        <v>8747</v>
      </c>
      <c r="K2061">
        <v>22600000</v>
      </c>
      <c r="L2061">
        <v>24600000</v>
      </c>
      <c r="M2061" t="s">
        <v>4175</v>
      </c>
      <c r="N2061" t="s">
        <v>4181</v>
      </c>
      <c r="O2061">
        <v>71.400000000000006</v>
      </c>
      <c r="P2061" t="s">
        <v>9813</v>
      </c>
    </row>
    <row r="2062" spans="1:16" x14ac:dyDescent="0.3">
      <c r="A2062" t="s">
        <v>4172</v>
      </c>
      <c r="B2062">
        <v>2024</v>
      </c>
      <c r="C2062" t="s">
        <v>24</v>
      </c>
      <c r="D2062" t="s">
        <v>4405</v>
      </c>
      <c r="E2062" t="s">
        <v>9811</v>
      </c>
      <c r="F2062" t="s">
        <v>4172</v>
      </c>
      <c r="G2062">
        <v>50000</v>
      </c>
      <c r="H2062" t="s">
        <v>5852</v>
      </c>
      <c r="I2062">
        <v>23600000</v>
      </c>
      <c r="J2062" t="s">
        <v>8747</v>
      </c>
      <c r="K2062">
        <v>22600000</v>
      </c>
      <c r="L2062">
        <v>24600000</v>
      </c>
      <c r="M2062" t="s">
        <v>4175</v>
      </c>
      <c r="N2062" t="s">
        <v>4181</v>
      </c>
      <c r="O2062">
        <v>71.400000000000006</v>
      </c>
      <c r="P2062" t="s">
        <v>9814</v>
      </c>
    </row>
    <row r="2063" spans="1:16" x14ac:dyDescent="0.3">
      <c r="A2063" t="s">
        <v>4172</v>
      </c>
      <c r="B2063">
        <v>2024</v>
      </c>
      <c r="C2063" t="s">
        <v>24</v>
      </c>
      <c r="D2063" t="s">
        <v>4405</v>
      </c>
      <c r="E2063" t="s">
        <v>9811</v>
      </c>
      <c r="F2063" t="s">
        <v>4172</v>
      </c>
      <c r="G2063">
        <v>50000</v>
      </c>
      <c r="H2063" t="s">
        <v>5852</v>
      </c>
      <c r="I2063">
        <v>23600000</v>
      </c>
      <c r="J2063" t="s">
        <v>8747</v>
      </c>
      <c r="K2063">
        <v>22600000</v>
      </c>
      <c r="L2063">
        <v>24600000</v>
      </c>
      <c r="M2063" t="s">
        <v>4175</v>
      </c>
      <c r="N2063" t="s">
        <v>4181</v>
      </c>
      <c r="O2063">
        <v>71.400000000000006</v>
      </c>
      <c r="P2063" t="s">
        <v>9815</v>
      </c>
    </row>
    <row r="2064" spans="1:16" x14ac:dyDescent="0.3">
      <c r="A2064" t="s">
        <v>4172</v>
      </c>
      <c r="B2064">
        <v>2024</v>
      </c>
      <c r="C2064" t="s">
        <v>24</v>
      </c>
      <c r="D2064" t="s">
        <v>4405</v>
      </c>
      <c r="E2064" t="s">
        <v>9811</v>
      </c>
      <c r="F2064" t="s">
        <v>4172</v>
      </c>
      <c r="G2064">
        <v>50000</v>
      </c>
      <c r="H2064" t="s">
        <v>5852</v>
      </c>
      <c r="I2064">
        <v>23600000</v>
      </c>
      <c r="J2064" t="s">
        <v>8747</v>
      </c>
      <c r="K2064">
        <v>22600000</v>
      </c>
      <c r="L2064">
        <v>24600000</v>
      </c>
      <c r="M2064" t="s">
        <v>4175</v>
      </c>
      <c r="N2064" t="s">
        <v>4181</v>
      </c>
      <c r="O2064">
        <v>71.400000000000006</v>
      </c>
      <c r="P2064" t="s">
        <v>9816</v>
      </c>
    </row>
    <row r="2065" spans="1:16" x14ac:dyDescent="0.3">
      <c r="A2065" t="s">
        <v>4172</v>
      </c>
      <c r="B2065">
        <v>2024</v>
      </c>
      <c r="C2065" t="s">
        <v>24</v>
      </c>
      <c r="D2065" t="s">
        <v>4405</v>
      </c>
      <c r="E2065" t="s">
        <v>9811</v>
      </c>
      <c r="F2065" t="s">
        <v>4172</v>
      </c>
      <c r="G2065">
        <v>50000</v>
      </c>
      <c r="H2065" t="s">
        <v>5852</v>
      </c>
      <c r="I2065">
        <v>23600000</v>
      </c>
      <c r="J2065" t="s">
        <v>8747</v>
      </c>
      <c r="K2065">
        <v>22600000</v>
      </c>
      <c r="L2065">
        <v>24600000</v>
      </c>
      <c r="M2065" t="s">
        <v>4175</v>
      </c>
      <c r="N2065" t="s">
        <v>4181</v>
      </c>
      <c r="O2065">
        <v>71.400000000000006</v>
      </c>
      <c r="P2065" t="s">
        <v>9817</v>
      </c>
    </row>
    <row r="2066" spans="1:16" x14ac:dyDescent="0.3">
      <c r="A2066" t="s">
        <v>4172</v>
      </c>
      <c r="B2066">
        <v>2024</v>
      </c>
      <c r="C2066" t="s">
        <v>24</v>
      </c>
      <c r="D2066" t="s">
        <v>4405</v>
      </c>
      <c r="E2066" t="s">
        <v>9811</v>
      </c>
      <c r="F2066" t="s">
        <v>4172</v>
      </c>
      <c r="G2066">
        <v>50000</v>
      </c>
      <c r="H2066" t="s">
        <v>5852</v>
      </c>
      <c r="I2066">
        <v>23600000</v>
      </c>
      <c r="J2066" t="s">
        <v>8747</v>
      </c>
      <c r="K2066">
        <v>22600000</v>
      </c>
      <c r="L2066">
        <v>24600000</v>
      </c>
      <c r="M2066" t="s">
        <v>4175</v>
      </c>
      <c r="N2066" t="s">
        <v>4181</v>
      </c>
      <c r="O2066">
        <v>71.400000000000006</v>
      </c>
      <c r="P2066" t="s">
        <v>9819</v>
      </c>
    </row>
    <row r="2067" spans="1:16" x14ac:dyDescent="0.3">
      <c r="A2067" t="s">
        <v>4172</v>
      </c>
      <c r="B2067">
        <v>2024</v>
      </c>
      <c r="C2067" t="s">
        <v>24</v>
      </c>
      <c r="D2067" t="s">
        <v>4405</v>
      </c>
      <c r="E2067" t="s">
        <v>9811</v>
      </c>
      <c r="F2067" t="s">
        <v>4172</v>
      </c>
      <c r="G2067">
        <v>50000</v>
      </c>
      <c r="H2067" t="s">
        <v>5852</v>
      </c>
      <c r="I2067">
        <v>23600000</v>
      </c>
      <c r="J2067" t="s">
        <v>8747</v>
      </c>
      <c r="K2067">
        <v>22600000</v>
      </c>
      <c r="L2067">
        <v>24600000</v>
      </c>
      <c r="M2067" t="s">
        <v>4175</v>
      </c>
      <c r="N2067" t="s">
        <v>4181</v>
      </c>
      <c r="O2067">
        <v>71.400000000000006</v>
      </c>
      <c r="P2067" t="s">
        <v>9820</v>
      </c>
    </row>
    <row r="2068" spans="1:16" x14ac:dyDescent="0.3">
      <c r="A2068" t="s">
        <v>4172</v>
      </c>
      <c r="B2068">
        <v>2024</v>
      </c>
      <c r="C2068" t="s">
        <v>24</v>
      </c>
      <c r="D2068" t="s">
        <v>4405</v>
      </c>
      <c r="E2068" t="s">
        <v>9811</v>
      </c>
      <c r="F2068" t="s">
        <v>4172</v>
      </c>
      <c r="G2068">
        <v>50000</v>
      </c>
      <c r="H2068" t="s">
        <v>5852</v>
      </c>
      <c r="I2068">
        <v>23600000</v>
      </c>
      <c r="J2068" t="s">
        <v>8747</v>
      </c>
      <c r="K2068">
        <v>22600000</v>
      </c>
      <c r="L2068">
        <v>24600000</v>
      </c>
      <c r="M2068" t="s">
        <v>4175</v>
      </c>
      <c r="N2068" t="s">
        <v>4181</v>
      </c>
      <c r="O2068">
        <v>71.400000000000006</v>
      </c>
      <c r="P2068" t="s">
        <v>9822</v>
      </c>
    </row>
    <row r="2069" spans="1:16" x14ac:dyDescent="0.3">
      <c r="A2069" t="s">
        <v>4172</v>
      </c>
      <c r="B2069">
        <v>2024</v>
      </c>
      <c r="C2069" t="s">
        <v>4091</v>
      </c>
      <c r="D2069" t="s">
        <v>4923</v>
      </c>
      <c r="E2069" t="s">
        <v>9862</v>
      </c>
      <c r="F2069" t="s">
        <v>4172</v>
      </c>
      <c r="G2069">
        <v>50000</v>
      </c>
      <c r="H2069" t="s">
        <v>5852</v>
      </c>
      <c r="I2069">
        <v>16800000</v>
      </c>
      <c r="J2069" t="s">
        <v>8747</v>
      </c>
      <c r="K2069">
        <v>16200000</v>
      </c>
      <c r="L2069">
        <v>17400000</v>
      </c>
      <c r="M2069">
        <v>11</v>
      </c>
      <c r="N2069" t="s">
        <v>4382</v>
      </c>
      <c r="O2069">
        <v>85.6</v>
      </c>
      <c r="P2069" t="s">
        <v>9863</v>
      </c>
    </row>
    <row r="2070" spans="1:16" x14ac:dyDescent="0.3">
      <c r="A2070" t="s">
        <v>4172</v>
      </c>
      <c r="B2070">
        <v>2024</v>
      </c>
      <c r="C2070" t="s">
        <v>4031</v>
      </c>
      <c r="D2070" t="s">
        <v>5970</v>
      </c>
      <c r="E2070" t="s">
        <v>9383</v>
      </c>
      <c r="F2070" t="s">
        <v>4172</v>
      </c>
      <c r="G2070">
        <v>50000</v>
      </c>
      <c r="H2070" t="s">
        <v>5852</v>
      </c>
      <c r="I2070">
        <v>15200000</v>
      </c>
      <c r="J2070" t="s">
        <v>8747</v>
      </c>
      <c r="K2070">
        <v>14600000</v>
      </c>
      <c r="L2070">
        <v>15800000</v>
      </c>
      <c r="M2070">
        <v>14</v>
      </c>
      <c r="N2070" t="s">
        <v>4219</v>
      </c>
      <c r="O2070">
        <v>83.1</v>
      </c>
      <c r="P2070" t="s">
        <v>9864</v>
      </c>
    </row>
    <row r="2071" spans="1:16" x14ac:dyDescent="0.3">
      <c r="A2071" t="s">
        <v>4172</v>
      </c>
      <c r="B2071">
        <v>2024</v>
      </c>
      <c r="C2071" t="s">
        <v>163</v>
      </c>
      <c r="D2071">
        <v>7</v>
      </c>
      <c r="E2071" t="s">
        <v>4262</v>
      </c>
      <c r="F2071" t="s">
        <v>4172</v>
      </c>
      <c r="G2071">
        <v>50000</v>
      </c>
      <c r="H2071" t="s">
        <v>5852</v>
      </c>
      <c r="I2071">
        <v>14500000</v>
      </c>
      <c r="J2071" t="s">
        <v>8747</v>
      </c>
      <c r="K2071">
        <v>13900000</v>
      </c>
      <c r="L2071">
        <v>15000000</v>
      </c>
      <c r="M2071">
        <v>6</v>
      </c>
      <c r="N2071" t="s">
        <v>4347</v>
      </c>
      <c r="O2071">
        <v>80.599999999999994</v>
      </c>
      <c r="P2071" t="s">
        <v>9867</v>
      </c>
    </row>
    <row r="2072" spans="1:16" x14ac:dyDescent="0.3">
      <c r="A2072" t="s">
        <v>4172</v>
      </c>
      <c r="B2072">
        <v>2024</v>
      </c>
      <c r="C2072" t="s">
        <v>4184</v>
      </c>
      <c r="D2072" t="s">
        <v>4442</v>
      </c>
      <c r="E2072" t="s">
        <v>4443</v>
      </c>
      <c r="F2072" t="s">
        <v>4172</v>
      </c>
      <c r="G2072">
        <v>50000</v>
      </c>
      <c r="H2072" t="s">
        <v>5852</v>
      </c>
      <c r="I2072">
        <v>24300000</v>
      </c>
      <c r="J2072" t="s">
        <v>8747</v>
      </c>
      <c r="K2072">
        <v>23400000</v>
      </c>
      <c r="L2072">
        <v>25200000</v>
      </c>
      <c r="M2072" t="s">
        <v>4175</v>
      </c>
      <c r="N2072" t="s">
        <v>9875</v>
      </c>
      <c r="O2072">
        <v>73.7</v>
      </c>
      <c r="P2072" t="s">
        <v>9876</v>
      </c>
    </row>
    <row r="2073" spans="1:16" x14ac:dyDescent="0.3">
      <c r="A2073" t="s">
        <v>4172</v>
      </c>
      <c r="B2073">
        <v>2024</v>
      </c>
      <c r="C2073" t="s">
        <v>4184</v>
      </c>
      <c r="D2073" t="s">
        <v>4941</v>
      </c>
      <c r="E2073" t="s">
        <v>9879</v>
      </c>
      <c r="F2073" t="s">
        <v>4172</v>
      </c>
      <c r="G2073">
        <v>50000</v>
      </c>
      <c r="H2073" t="s">
        <v>5852</v>
      </c>
      <c r="I2073">
        <v>32700000</v>
      </c>
      <c r="J2073" t="s">
        <v>8747</v>
      </c>
      <c r="K2073">
        <v>31600000</v>
      </c>
      <c r="L2073">
        <v>33900000</v>
      </c>
      <c r="M2073">
        <v>4</v>
      </c>
      <c r="N2073" t="s">
        <v>5662</v>
      </c>
      <c r="O2073">
        <v>88.4</v>
      </c>
      <c r="P2073" t="s">
        <v>9880</v>
      </c>
    </row>
    <row r="2074" spans="1:16" x14ac:dyDescent="0.3">
      <c r="A2074" t="s">
        <v>4172</v>
      </c>
      <c r="B2074">
        <v>2024</v>
      </c>
      <c r="C2074" t="s">
        <v>137</v>
      </c>
      <c r="D2074" t="s">
        <v>4749</v>
      </c>
      <c r="E2074" t="s">
        <v>4925</v>
      </c>
      <c r="F2074" t="s">
        <v>4172</v>
      </c>
      <c r="G2074">
        <v>50000</v>
      </c>
      <c r="H2074" t="s">
        <v>5852</v>
      </c>
      <c r="I2074">
        <v>14000000</v>
      </c>
      <c r="J2074" t="s">
        <v>8747</v>
      </c>
      <c r="K2074">
        <v>13500000</v>
      </c>
      <c r="L2074">
        <v>14500000</v>
      </c>
      <c r="M2074">
        <v>19</v>
      </c>
      <c r="N2074" t="s">
        <v>4508</v>
      </c>
      <c r="O2074">
        <v>85.1</v>
      </c>
      <c r="P2074" t="s">
        <v>9851</v>
      </c>
    </row>
    <row r="2075" spans="1:16" x14ac:dyDescent="0.3">
      <c r="A2075" t="s">
        <v>4172</v>
      </c>
      <c r="B2075">
        <v>2024</v>
      </c>
      <c r="C2075" t="s">
        <v>137</v>
      </c>
      <c r="D2075" t="s">
        <v>4336</v>
      </c>
      <c r="E2075" t="s">
        <v>4337</v>
      </c>
      <c r="F2075" t="s">
        <v>4172</v>
      </c>
      <c r="G2075">
        <v>50000</v>
      </c>
      <c r="H2075" t="s">
        <v>5852</v>
      </c>
      <c r="I2075">
        <v>19000000</v>
      </c>
      <c r="J2075" t="s">
        <v>8747</v>
      </c>
      <c r="K2075">
        <v>18400000</v>
      </c>
      <c r="L2075">
        <v>19700000</v>
      </c>
      <c r="M2075">
        <v>13</v>
      </c>
      <c r="N2075" t="s">
        <v>4965</v>
      </c>
      <c r="O2075">
        <v>77.8</v>
      </c>
      <c r="P2075" t="s">
        <v>9886</v>
      </c>
    </row>
    <row r="2076" spans="1:16" x14ac:dyDescent="0.3">
      <c r="A2076" t="s">
        <v>4172</v>
      </c>
      <c r="B2076">
        <v>2024</v>
      </c>
      <c r="C2076" t="s">
        <v>137</v>
      </c>
      <c r="D2076" t="s">
        <v>4336</v>
      </c>
      <c r="E2076" t="s">
        <v>4337</v>
      </c>
      <c r="F2076" t="s">
        <v>4172</v>
      </c>
      <c r="G2076">
        <v>50000</v>
      </c>
      <c r="H2076" t="s">
        <v>5852</v>
      </c>
      <c r="I2076">
        <v>19000000</v>
      </c>
      <c r="J2076" t="s">
        <v>8747</v>
      </c>
      <c r="K2076">
        <v>18400000</v>
      </c>
      <c r="L2076">
        <v>19700000</v>
      </c>
      <c r="M2076">
        <v>13</v>
      </c>
      <c r="N2076" t="s">
        <v>4965</v>
      </c>
      <c r="O2076">
        <v>77.8</v>
      </c>
      <c r="P2076" t="s">
        <v>9887</v>
      </c>
    </row>
    <row r="2077" spans="1:16" x14ac:dyDescent="0.3">
      <c r="A2077" t="s">
        <v>4172</v>
      </c>
      <c r="B2077">
        <v>2024</v>
      </c>
      <c r="C2077" t="s">
        <v>62</v>
      </c>
      <c r="D2077">
        <v>208</v>
      </c>
      <c r="E2077" t="s">
        <v>5151</v>
      </c>
      <c r="F2077" t="s">
        <v>4172</v>
      </c>
      <c r="G2077">
        <v>50000</v>
      </c>
      <c r="H2077" t="s">
        <v>5852</v>
      </c>
      <c r="I2077">
        <v>10000000</v>
      </c>
      <c r="J2077" t="s">
        <v>8747</v>
      </c>
      <c r="K2077">
        <v>9600000</v>
      </c>
      <c r="L2077">
        <v>10300000</v>
      </c>
      <c r="M2077">
        <v>11</v>
      </c>
      <c r="N2077" t="s">
        <v>4583</v>
      </c>
      <c r="O2077">
        <v>73.599999999999994</v>
      </c>
      <c r="P2077" t="s">
        <v>9838</v>
      </c>
    </row>
    <row r="2078" spans="1:16" x14ac:dyDescent="0.3">
      <c r="A2078" t="s">
        <v>4172</v>
      </c>
      <c r="B2078">
        <v>2024</v>
      </c>
      <c r="C2078" t="s">
        <v>62</v>
      </c>
      <c r="D2078">
        <v>2008</v>
      </c>
      <c r="E2078" t="s">
        <v>4256</v>
      </c>
      <c r="F2078" t="s">
        <v>4172</v>
      </c>
      <c r="G2078">
        <v>50000</v>
      </c>
      <c r="H2078" t="s">
        <v>5852</v>
      </c>
      <c r="I2078">
        <v>12800000</v>
      </c>
      <c r="J2078" t="s">
        <v>8747</v>
      </c>
      <c r="K2078">
        <v>12300000</v>
      </c>
      <c r="L2078">
        <v>13200000</v>
      </c>
      <c r="M2078">
        <v>14</v>
      </c>
      <c r="N2078" t="s">
        <v>4245</v>
      </c>
      <c r="O2078">
        <v>70.8</v>
      </c>
      <c r="P2078" t="s">
        <v>9824</v>
      </c>
    </row>
    <row r="2079" spans="1:16" x14ac:dyDescent="0.3">
      <c r="A2079" t="s">
        <v>4172</v>
      </c>
      <c r="B2079">
        <v>2024</v>
      </c>
      <c r="C2079" t="s">
        <v>62</v>
      </c>
      <c r="D2079">
        <v>3008</v>
      </c>
      <c r="E2079" t="s">
        <v>4259</v>
      </c>
      <c r="F2079" t="s">
        <v>4172</v>
      </c>
      <c r="G2079">
        <v>50000</v>
      </c>
      <c r="H2079" t="s">
        <v>5852</v>
      </c>
      <c r="I2079">
        <v>14900000</v>
      </c>
      <c r="J2079" t="s">
        <v>8747</v>
      </c>
      <c r="K2079">
        <v>14300000</v>
      </c>
      <c r="L2079">
        <v>15400000</v>
      </c>
      <c r="M2079">
        <v>17</v>
      </c>
      <c r="N2079" t="s">
        <v>4248</v>
      </c>
      <c r="O2079">
        <v>65.5</v>
      </c>
      <c r="P2079" t="s">
        <v>9906</v>
      </c>
    </row>
    <row r="2080" spans="1:16" x14ac:dyDescent="0.3">
      <c r="A2080" t="s">
        <v>4172</v>
      </c>
      <c r="B2080">
        <v>2024</v>
      </c>
      <c r="C2080" t="s">
        <v>62</v>
      </c>
      <c r="D2080">
        <v>3008</v>
      </c>
      <c r="E2080" t="s">
        <v>4259</v>
      </c>
      <c r="F2080" t="s">
        <v>4172</v>
      </c>
      <c r="G2080">
        <v>50000</v>
      </c>
      <c r="H2080" t="s">
        <v>5852</v>
      </c>
      <c r="I2080">
        <v>14900000</v>
      </c>
      <c r="J2080" t="s">
        <v>8747</v>
      </c>
      <c r="K2080">
        <v>14300000</v>
      </c>
      <c r="L2080">
        <v>15400000</v>
      </c>
      <c r="M2080">
        <v>17</v>
      </c>
      <c r="N2080" t="s">
        <v>4248</v>
      </c>
      <c r="O2080">
        <v>65.5</v>
      </c>
      <c r="P2080" t="s">
        <v>9917</v>
      </c>
    </row>
    <row r="2081" spans="1:16" x14ac:dyDescent="0.3">
      <c r="A2081" t="s">
        <v>4172</v>
      </c>
      <c r="B2081">
        <v>2024</v>
      </c>
      <c r="C2081" t="s">
        <v>62</v>
      </c>
      <c r="D2081" t="s">
        <v>4250</v>
      </c>
      <c r="E2081" t="s">
        <v>4279</v>
      </c>
      <c r="F2081" t="s">
        <v>4172</v>
      </c>
      <c r="G2081">
        <v>50000</v>
      </c>
      <c r="H2081" t="s">
        <v>5852</v>
      </c>
      <c r="I2081">
        <v>20700000</v>
      </c>
      <c r="J2081" t="s">
        <v>8747</v>
      </c>
      <c r="K2081">
        <v>20000000</v>
      </c>
      <c r="L2081">
        <v>21500000</v>
      </c>
      <c r="M2081">
        <v>22</v>
      </c>
      <c r="N2081" t="s">
        <v>4248</v>
      </c>
      <c r="O2081">
        <v>64.7</v>
      </c>
      <c r="P2081" t="s">
        <v>9823</v>
      </c>
    </row>
    <row r="2082" spans="1:16" x14ac:dyDescent="0.3">
      <c r="A2082" t="s">
        <v>4172</v>
      </c>
      <c r="B2082">
        <v>2024</v>
      </c>
      <c r="C2082" t="s">
        <v>62</v>
      </c>
      <c r="D2082" t="s">
        <v>4355</v>
      </c>
      <c r="E2082" t="s">
        <v>9912</v>
      </c>
      <c r="F2082" t="s">
        <v>4172</v>
      </c>
      <c r="G2082">
        <v>50000</v>
      </c>
      <c r="H2082" t="s">
        <v>5852</v>
      </c>
      <c r="I2082">
        <v>15200000</v>
      </c>
      <c r="J2082" t="s">
        <v>8747</v>
      </c>
      <c r="K2082">
        <v>14500000</v>
      </c>
      <c r="L2082">
        <v>15800000</v>
      </c>
      <c r="M2082">
        <v>2</v>
      </c>
      <c r="N2082" t="s">
        <v>4649</v>
      </c>
      <c r="O2082">
        <v>43.9</v>
      </c>
      <c r="P2082" t="s">
        <v>9913</v>
      </c>
    </row>
    <row r="2083" spans="1:16" x14ac:dyDescent="0.3">
      <c r="A2083" t="s">
        <v>4172</v>
      </c>
      <c r="B2083">
        <v>2024</v>
      </c>
      <c r="C2083" t="s">
        <v>194</v>
      </c>
      <c r="D2083" t="s">
        <v>4480</v>
      </c>
      <c r="E2083" t="s">
        <v>8338</v>
      </c>
      <c r="F2083" t="s">
        <v>4172</v>
      </c>
      <c r="G2083">
        <v>50000</v>
      </c>
      <c r="H2083" t="s">
        <v>5852</v>
      </c>
      <c r="I2083">
        <v>25300000</v>
      </c>
      <c r="J2083" t="s">
        <v>8747</v>
      </c>
      <c r="K2083">
        <v>24000000</v>
      </c>
      <c r="L2083">
        <v>26600000</v>
      </c>
      <c r="M2083">
        <v>3</v>
      </c>
      <c r="N2083" t="s">
        <v>4226</v>
      </c>
      <c r="O2083">
        <v>76</v>
      </c>
      <c r="P2083" t="s">
        <v>9846</v>
      </c>
    </row>
    <row r="2084" spans="1:16" x14ac:dyDescent="0.3">
      <c r="A2084" t="s">
        <v>4172</v>
      </c>
      <c r="B2084">
        <v>2024</v>
      </c>
      <c r="C2084" t="s">
        <v>182</v>
      </c>
      <c r="D2084" t="s">
        <v>4518</v>
      </c>
      <c r="E2084" t="s">
        <v>9926</v>
      </c>
      <c r="F2084" t="s">
        <v>4172</v>
      </c>
      <c r="G2084">
        <v>50000</v>
      </c>
      <c r="H2084" t="s">
        <v>5852</v>
      </c>
      <c r="I2084">
        <v>14400000</v>
      </c>
      <c r="J2084" t="s">
        <v>8747</v>
      </c>
      <c r="K2084">
        <v>13900000</v>
      </c>
      <c r="L2084">
        <v>15000000</v>
      </c>
      <c r="M2084" t="s">
        <v>4175</v>
      </c>
      <c r="N2084" t="s">
        <v>4248</v>
      </c>
      <c r="O2084">
        <v>69.599999999999994</v>
      </c>
      <c r="P2084" t="s">
        <v>9928</v>
      </c>
    </row>
    <row r="2085" spans="1:16" x14ac:dyDescent="0.3">
      <c r="A2085" t="s">
        <v>4172</v>
      </c>
      <c r="B2085">
        <v>2024</v>
      </c>
      <c r="C2085" t="s">
        <v>182</v>
      </c>
      <c r="D2085" t="s">
        <v>4489</v>
      </c>
      <c r="E2085" t="s">
        <v>4490</v>
      </c>
      <c r="F2085" t="s">
        <v>4172</v>
      </c>
      <c r="G2085">
        <v>50000</v>
      </c>
      <c r="H2085" t="s">
        <v>5852</v>
      </c>
      <c r="I2085">
        <v>17400000</v>
      </c>
      <c r="J2085" t="s">
        <v>8747</v>
      </c>
      <c r="K2085">
        <v>16800000</v>
      </c>
      <c r="L2085">
        <v>18000000</v>
      </c>
      <c r="M2085">
        <v>10</v>
      </c>
      <c r="N2085" t="s">
        <v>4260</v>
      </c>
      <c r="O2085">
        <v>78.400000000000006</v>
      </c>
      <c r="P2085" t="s">
        <v>9931</v>
      </c>
    </row>
    <row r="2086" spans="1:16" x14ac:dyDescent="0.3">
      <c r="A2086" t="s">
        <v>4172</v>
      </c>
      <c r="B2086">
        <v>2024</v>
      </c>
      <c r="C2086" t="s">
        <v>131</v>
      </c>
      <c r="D2086" t="s">
        <v>4994</v>
      </c>
      <c r="E2086" t="s">
        <v>7633</v>
      </c>
      <c r="F2086" t="s">
        <v>4172</v>
      </c>
      <c r="G2086">
        <v>50000</v>
      </c>
      <c r="H2086" t="s">
        <v>5852</v>
      </c>
      <c r="I2086">
        <v>25600000</v>
      </c>
      <c r="J2086" t="s">
        <v>8747</v>
      </c>
      <c r="K2086">
        <v>23800000</v>
      </c>
      <c r="L2086">
        <v>27300000</v>
      </c>
      <c r="M2086">
        <v>3</v>
      </c>
      <c r="N2086" t="s">
        <v>5750</v>
      </c>
      <c r="O2086">
        <v>91.5</v>
      </c>
      <c r="P2086" t="s">
        <v>9932</v>
      </c>
    </row>
    <row r="2087" spans="1:16" x14ac:dyDescent="0.3">
      <c r="A2087" t="s">
        <v>4172</v>
      </c>
      <c r="B2087">
        <v>2024</v>
      </c>
      <c r="C2087" t="s">
        <v>166</v>
      </c>
      <c r="D2087" t="s">
        <v>4515</v>
      </c>
      <c r="E2087" t="s">
        <v>5747</v>
      </c>
      <c r="F2087" t="s">
        <v>4172</v>
      </c>
      <c r="G2087">
        <v>50000</v>
      </c>
      <c r="H2087" t="s">
        <v>5852</v>
      </c>
      <c r="I2087">
        <v>20700000</v>
      </c>
      <c r="J2087" t="s">
        <v>8747</v>
      </c>
      <c r="K2087">
        <v>19900000</v>
      </c>
      <c r="L2087">
        <v>21600000</v>
      </c>
      <c r="M2087">
        <v>2</v>
      </c>
      <c r="N2087" t="s">
        <v>4213</v>
      </c>
      <c r="O2087">
        <v>80.2</v>
      </c>
      <c r="P2087" t="s">
        <v>9850</v>
      </c>
    </row>
    <row r="2088" spans="1:16" x14ac:dyDescent="0.3">
      <c r="A2088" t="s">
        <v>4172</v>
      </c>
      <c r="B2088">
        <v>2024</v>
      </c>
      <c r="C2088" t="s">
        <v>166</v>
      </c>
      <c r="D2088" t="s">
        <v>9852</v>
      </c>
      <c r="E2088" t="s">
        <v>9853</v>
      </c>
      <c r="F2088" t="s">
        <v>4172</v>
      </c>
      <c r="G2088">
        <v>50000</v>
      </c>
      <c r="H2088" t="s">
        <v>5852</v>
      </c>
      <c r="I2088">
        <v>29900000</v>
      </c>
      <c r="J2088" t="s">
        <v>8747</v>
      </c>
      <c r="K2088">
        <v>28200000</v>
      </c>
      <c r="L2088">
        <v>31600000</v>
      </c>
      <c r="M2088" t="s">
        <v>4175</v>
      </c>
      <c r="N2088" t="s">
        <v>9120</v>
      </c>
      <c r="O2088">
        <v>88</v>
      </c>
      <c r="P2088" t="s">
        <v>9854</v>
      </c>
    </row>
    <row r="2089" spans="1:16" x14ac:dyDescent="0.3">
      <c r="A2089" t="s">
        <v>4172</v>
      </c>
      <c r="B2089">
        <v>2025</v>
      </c>
      <c r="C2089" t="s">
        <v>24</v>
      </c>
      <c r="D2089" t="s">
        <v>4431</v>
      </c>
      <c r="E2089" t="s">
        <v>5841</v>
      </c>
      <c r="F2089" t="s">
        <v>4172</v>
      </c>
      <c r="G2089">
        <v>50000</v>
      </c>
      <c r="H2089" t="s">
        <v>5852</v>
      </c>
      <c r="I2089">
        <v>35000000</v>
      </c>
      <c r="J2089" t="s">
        <v>8747</v>
      </c>
      <c r="K2089">
        <v>33700000</v>
      </c>
      <c r="L2089">
        <v>36300000</v>
      </c>
      <c r="M2089" t="s">
        <v>4175</v>
      </c>
      <c r="N2089" t="s">
        <v>4280</v>
      </c>
      <c r="O2089">
        <v>78.400000000000006</v>
      </c>
      <c r="P2089" t="s">
        <v>9827</v>
      </c>
    </row>
    <row r="2090" spans="1:16" x14ac:dyDescent="0.3">
      <c r="A2090" t="s">
        <v>4172</v>
      </c>
      <c r="B2090">
        <v>2025</v>
      </c>
      <c r="C2090" t="s">
        <v>24</v>
      </c>
      <c r="D2090" t="s">
        <v>4405</v>
      </c>
      <c r="E2090" t="s">
        <v>9811</v>
      </c>
      <c r="F2090" t="s">
        <v>4172</v>
      </c>
      <c r="G2090">
        <v>50000</v>
      </c>
      <c r="H2090" t="s">
        <v>5852</v>
      </c>
      <c r="I2090">
        <v>24700000</v>
      </c>
      <c r="J2090" t="s">
        <v>8747</v>
      </c>
      <c r="K2090">
        <v>23800000</v>
      </c>
      <c r="L2090">
        <v>25600000</v>
      </c>
      <c r="M2090" t="s">
        <v>4175</v>
      </c>
      <c r="N2090" t="s">
        <v>4290</v>
      </c>
      <c r="O2090">
        <v>76.099999999999994</v>
      </c>
      <c r="P2090" t="s">
        <v>9856</v>
      </c>
    </row>
    <row r="2091" spans="1:16" x14ac:dyDescent="0.3">
      <c r="A2091" t="s">
        <v>4172</v>
      </c>
      <c r="B2091">
        <v>2025</v>
      </c>
      <c r="C2091" t="s">
        <v>24</v>
      </c>
      <c r="D2091" t="s">
        <v>4854</v>
      </c>
      <c r="E2091" t="s">
        <v>4191</v>
      </c>
      <c r="F2091" t="s">
        <v>4172</v>
      </c>
      <c r="G2091">
        <v>50000</v>
      </c>
      <c r="H2091" t="s">
        <v>5852</v>
      </c>
      <c r="I2091">
        <v>17700000</v>
      </c>
      <c r="J2091" t="s">
        <v>8747</v>
      </c>
      <c r="K2091">
        <v>17100000</v>
      </c>
      <c r="L2091">
        <v>18300000</v>
      </c>
      <c r="M2091">
        <v>28</v>
      </c>
      <c r="N2091" t="s">
        <v>4552</v>
      </c>
      <c r="O2091">
        <v>74.900000000000006</v>
      </c>
      <c r="P2091" t="s">
        <v>9860</v>
      </c>
    </row>
    <row r="2092" spans="1:16" x14ac:dyDescent="0.3">
      <c r="A2092" t="s">
        <v>4172</v>
      </c>
      <c r="B2092">
        <v>2025</v>
      </c>
      <c r="C2092" t="s">
        <v>5179</v>
      </c>
      <c r="D2092" t="s">
        <v>5216</v>
      </c>
      <c r="E2092" t="s">
        <v>9022</v>
      </c>
      <c r="F2092" t="s">
        <v>4172</v>
      </c>
      <c r="G2092">
        <v>50000</v>
      </c>
      <c r="H2092" t="s">
        <v>5852</v>
      </c>
      <c r="I2092">
        <v>9900000</v>
      </c>
      <c r="J2092" t="s">
        <v>8747</v>
      </c>
      <c r="K2092">
        <v>9500000</v>
      </c>
      <c r="L2092">
        <v>10400000</v>
      </c>
      <c r="M2092">
        <v>2</v>
      </c>
      <c r="N2092" t="s">
        <v>4275</v>
      </c>
      <c r="O2092">
        <v>81.400000000000006</v>
      </c>
      <c r="P2092" t="s">
        <v>9861</v>
      </c>
    </row>
    <row r="2093" spans="1:16" x14ac:dyDescent="0.3">
      <c r="A2093" t="s">
        <v>4172</v>
      </c>
      <c r="B2093">
        <v>2025</v>
      </c>
      <c r="C2093" t="s">
        <v>163</v>
      </c>
      <c r="D2093">
        <v>7</v>
      </c>
      <c r="E2093" t="s">
        <v>9825</v>
      </c>
      <c r="F2093" t="s">
        <v>4172</v>
      </c>
      <c r="G2093">
        <v>50000</v>
      </c>
      <c r="H2093" t="s">
        <v>5852</v>
      </c>
      <c r="I2093">
        <v>21400000</v>
      </c>
      <c r="J2093" t="s">
        <v>8747</v>
      </c>
      <c r="K2093">
        <v>20600000</v>
      </c>
      <c r="L2093">
        <v>22100000</v>
      </c>
      <c r="M2093">
        <v>2</v>
      </c>
      <c r="N2093" t="s">
        <v>4290</v>
      </c>
      <c r="O2093">
        <v>85.6</v>
      </c>
      <c r="P2093" t="s">
        <v>9826</v>
      </c>
    </row>
    <row r="2094" spans="1:16" x14ac:dyDescent="0.3">
      <c r="A2094" t="s">
        <v>4172</v>
      </c>
      <c r="B2094">
        <v>2025</v>
      </c>
      <c r="C2094" t="s">
        <v>154</v>
      </c>
      <c r="D2094" t="s">
        <v>5688</v>
      </c>
      <c r="E2094" t="s">
        <v>5689</v>
      </c>
      <c r="F2094" t="s">
        <v>4172</v>
      </c>
      <c r="G2094">
        <v>50000</v>
      </c>
      <c r="H2094" t="s">
        <v>5852</v>
      </c>
      <c r="I2094">
        <v>23400000</v>
      </c>
      <c r="J2094" t="s">
        <v>8747</v>
      </c>
      <c r="K2094">
        <v>22600000</v>
      </c>
      <c r="L2094">
        <v>24200000</v>
      </c>
      <c r="M2094">
        <v>2</v>
      </c>
      <c r="N2094" t="s">
        <v>4407</v>
      </c>
      <c r="O2094">
        <v>81.7</v>
      </c>
      <c r="P2094" t="s">
        <v>9868</v>
      </c>
    </row>
    <row r="2095" spans="1:16" x14ac:dyDescent="0.3">
      <c r="A2095" t="s">
        <v>4172</v>
      </c>
      <c r="B2095">
        <v>2025</v>
      </c>
      <c r="C2095" t="s">
        <v>4184</v>
      </c>
      <c r="D2095" t="s">
        <v>5939</v>
      </c>
      <c r="E2095" t="s">
        <v>9871</v>
      </c>
      <c r="F2095" t="s">
        <v>4172</v>
      </c>
      <c r="G2095">
        <v>50000</v>
      </c>
      <c r="H2095" t="s">
        <v>5852</v>
      </c>
      <c r="I2095">
        <v>13900000</v>
      </c>
      <c r="J2095" t="s">
        <v>8747</v>
      </c>
      <c r="K2095">
        <v>13400000</v>
      </c>
      <c r="L2095">
        <v>14400000</v>
      </c>
      <c r="M2095">
        <v>2</v>
      </c>
      <c r="N2095" t="s">
        <v>4192</v>
      </c>
      <c r="O2095">
        <v>84.3</v>
      </c>
      <c r="P2095" t="s">
        <v>9872</v>
      </c>
    </row>
    <row r="2096" spans="1:16" x14ac:dyDescent="0.3">
      <c r="A2096" t="s">
        <v>4172</v>
      </c>
      <c r="B2096">
        <v>2025</v>
      </c>
      <c r="C2096" t="s">
        <v>4184</v>
      </c>
      <c r="D2096" t="s">
        <v>4185</v>
      </c>
      <c r="E2096" t="s">
        <v>6255</v>
      </c>
      <c r="F2096" t="s">
        <v>4172</v>
      </c>
      <c r="G2096">
        <v>50000</v>
      </c>
      <c r="H2096" t="s">
        <v>5852</v>
      </c>
      <c r="I2096">
        <v>9700000</v>
      </c>
      <c r="J2096" t="s">
        <v>8747</v>
      </c>
      <c r="K2096">
        <v>9300000</v>
      </c>
      <c r="L2096">
        <v>10000000</v>
      </c>
      <c r="M2096">
        <v>6</v>
      </c>
      <c r="N2096" t="s">
        <v>4275</v>
      </c>
      <c r="O2096">
        <v>93.4</v>
      </c>
      <c r="P2096" t="s">
        <v>9874</v>
      </c>
    </row>
    <row r="2097" spans="1:16" x14ac:dyDescent="0.3">
      <c r="A2097" t="s">
        <v>4172</v>
      </c>
      <c r="B2097">
        <v>2025</v>
      </c>
      <c r="C2097" t="s">
        <v>250</v>
      </c>
      <c r="D2097" t="s">
        <v>4319</v>
      </c>
      <c r="E2097" t="s">
        <v>7886</v>
      </c>
      <c r="F2097" t="s">
        <v>4172</v>
      </c>
      <c r="G2097">
        <v>50000</v>
      </c>
      <c r="H2097" t="s">
        <v>5852</v>
      </c>
      <c r="I2097">
        <v>20300000</v>
      </c>
      <c r="J2097" t="s">
        <v>8747</v>
      </c>
      <c r="K2097">
        <v>19600000</v>
      </c>
      <c r="L2097">
        <v>21000000</v>
      </c>
      <c r="M2097">
        <v>8</v>
      </c>
      <c r="N2097" t="s">
        <v>4219</v>
      </c>
      <c r="O2097">
        <v>91.5</v>
      </c>
      <c r="P2097" t="s">
        <v>9881</v>
      </c>
    </row>
    <row r="2098" spans="1:16" x14ac:dyDescent="0.3">
      <c r="A2098" t="s">
        <v>4172</v>
      </c>
      <c r="B2098">
        <v>2025</v>
      </c>
      <c r="C2098" t="s">
        <v>250</v>
      </c>
      <c r="D2098" t="s">
        <v>5683</v>
      </c>
      <c r="E2098" t="s">
        <v>9835</v>
      </c>
      <c r="F2098" t="s">
        <v>4172</v>
      </c>
      <c r="G2098">
        <v>50000</v>
      </c>
      <c r="H2098" t="s">
        <v>5852</v>
      </c>
      <c r="I2098">
        <v>33900000</v>
      </c>
      <c r="J2098" t="s">
        <v>8747</v>
      </c>
      <c r="K2098">
        <v>32100000</v>
      </c>
      <c r="L2098">
        <v>35700000</v>
      </c>
      <c r="M2098">
        <v>4</v>
      </c>
      <c r="N2098" t="s">
        <v>4388</v>
      </c>
      <c r="O2098">
        <v>84.8</v>
      </c>
      <c r="P2098" t="s">
        <v>9836</v>
      </c>
    </row>
    <row r="2099" spans="1:16" x14ac:dyDescent="0.3">
      <c r="A2099" t="s">
        <v>4172</v>
      </c>
      <c r="B2099">
        <v>2025</v>
      </c>
      <c r="C2099" t="s">
        <v>191</v>
      </c>
      <c r="D2099" t="s">
        <v>5769</v>
      </c>
      <c r="E2099" t="s">
        <v>9883</v>
      </c>
      <c r="F2099" t="s">
        <v>4172</v>
      </c>
      <c r="G2099">
        <v>50000</v>
      </c>
      <c r="H2099" t="s">
        <v>5852</v>
      </c>
      <c r="I2099">
        <v>33300000</v>
      </c>
      <c r="J2099" t="s">
        <v>8747</v>
      </c>
      <c r="K2099">
        <v>31400000</v>
      </c>
      <c r="L2099">
        <v>35200000</v>
      </c>
      <c r="M2099" t="s">
        <v>4175</v>
      </c>
      <c r="N2099" t="s">
        <v>4260</v>
      </c>
      <c r="O2099">
        <v>76.599999999999994</v>
      </c>
      <c r="P2099" t="s">
        <v>9884</v>
      </c>
    </row>
    <row r="2100" spans="1:16" x14ac:dyDescent="0.3">
      <c r="A2100" t="s">
        <v>4172</v>
      </c>
      <c r="B2100">
        <v>2025</v>
      </c>
      <c r="C2100" t="s">
        <v>201</v>
      </c>
      <c r="D2100" t="s">
        <v>4669</v>
      </c>
      <c r="E2100" t="s">
        <v>7699</v>
      </c>
      <c r="F2100" t="s">
        <v>4172</v>
      </c>
      <c r="G2100">
        <v>50000</v>
      </c>
      <c r="H2100" t="s">
        <v>5852</v>
      </c>
      <c r="I2100">
        <v>11500000</v>
      </c>
      <c r="J2100" t="s">
        <v>8747</v>
      </c>
      <c r="K2100">
        <v>11100000</v>
      </c>
      <c r="L2100">
        <v>11900000</v>
      </c>
      <c r="M2100">
        <v>29</v>
      </c>
      <c r="N2100" t="s">
        <v>4508</v>
      </c>
      <c r="O2100">
        <v>92.1</v>
      </c>
      <c r="P2100" t="s">
        <v>9891</v>
      </c>
    </row>
    <row r="2101" spans="1:16" x14ac:dyDescent="0.3">
      <c r="A2101" t="s">
        <v>4172</v>
      </c>
      <c r="B2101">
        <v>2025</v>
      </c>
      <c r="C2101" t="s">
        <v>230</v>
      </c>
      <c r="D2101" t="s">
        <v>8668</v>
      </c>
      <c r="E2101" t="s">
        <v>9894</v>
      </c>
      <c r="F2101" t="s">
        <v>4172</v>
      </c>
      <c r="G2101">
        <v>50000</v>
      </c>
      <c r="H2101" t="s">
        <v>5852</v>
      </c>
      <c r="I2101">
        <v>14600000</v>
      </c>
      <c r="J2101" t="s">
        <v>8747</v>
      </c>
      <c r="K2101">
        <v>14000000</v>
      </c>
      <c r="L2101">
        <v>15100000</v>
      </c>
      <c r="M2101" t="s">
        <v>4175</v>
      </c>
      <c r="N2101" t="s">
        <v>4204</v>
      </c>
      <c r="O2101">
        <v>75.3</v>
      </c>
      <c r="P2101" t="s">
        <v>9895</v>
      </c>
    </row>
    <row r="2102" spans="1:16" x14ac:dyDescent="0.3">
      <c r="A2102" t="s">
        <v>4172</v>
      </c>
      <c r="B2102">
        <v>2025</v>
      </c>
      <c r="C2102" t="s">
        <v>62</v>
      </c>
      <c r="D2102">
        <v>308</v>
      </c>
      <c r="E2102" t="s">
        <v>4811</v>
      </c>
      <c r="F2102" t="s">
        <v>4172</v>
      </c>
      <c r="G2102">
        <v>50000</v>
      </c>
      <c r="H2102" t="s">
        <v>5852</v>
      </c>
      <c r="I2102">
        <v>17000000</v>
      </c>
      <c r="J2102" t="s">
        <v>8747</v>
      </c>
      <c r="K2102">
        <v>16400000</v>
      </c>
      <c r="L2102">
        <v>17600000</v>
      </c>
      <c r="M2102">
        <v>7</v>
      </c>
      <c r="N2102" t="s">
        <v>4260</v>
      </c>
      <c r="O2102">
        <v>75.3</v>
      </c>
      <c r="P2102" t="s">
        <v>9918</v>
      </c>
    </row>
    <row r="2103" spans="1:16" x14ac:dyDescent="0.3">
      <c r="A2103" t="s">
        <v>4172</v>
      </c>
      <c r="B2103">
        <v>2025</v>
      </c>
      <c r="C2103" t="s">
        <v>62</v>
      </c>
      <c r="D2103">
        <v>3008</v>
      </c>
      <c r="E2103" t="s">
        <v>4259</v>
      </c>
      <c r="F2103" t="s">
        <v>4172</v>
      </c>
      <c r="G2103">
        <v>50000</v>
      </c>
      <c r="H2103" t="s">
        <v>5852</v>
      </c>
      <c r="I2103">
        <v>17200000</v>
      </c>
      <c r="J2103" t="s">
        <v>8747</v>
      </c>
      <c r="K2103">
        <v>16600000</v>
      </c>
      <c r="L2103">
        <v>17800000</v>
      </c>
      <c r="M2103">
        <v>11</v>
      </c>
      <c r="N2103" t="s">
        <v>4257</v>
      </c>
      <c r="O2103">
        <v>81.2</v>
      </c>
      <c r="P2103" t="s">
        <v>9821</v>
      </c>
    </row>
    <row r="2104" spans="1:16" x14ac:dyDescent="0.3">
      <c r="A2104" t="s">
        <v>4172</v>
      </c>
      <c r="B2104">
        <v>2025</v>
      </c>
      <c r="C2104" t="s">
        <v>62</v>
      </c>
      <c r="D2104">
        <v>3008</v>
      </c>
      <c r="E2104" t="s">
        <v>4259</v>
      </c>
      <c r="F2104" t="s">
        <v>4172</v>
      </c>
      <c r="G2104">
        <v>50000</v>
      </c>
      <c r="H2104" t="s">
        <v>5852</v>
      </c>
      <c r="I2104">
        <v>17200000</v>
      </c>
      <c r="J2104" t="s">
        <v>8747</v>
      </c>
      <c r="K2104">
        <v>16600000</v>
      </c>
      <c r="L2104">
        <v>17800000</v>
      </c>
      <c r="M2104">
        <v>11</v>
      </c>
      <c r="N2104" t="s">
        <v>4257</v>
      </c>
      <c r="O2104">
        <v>81.2</v>
      </c>
      <c r="P2104" t="s">
        <v>9907</v>
      </c>
    </row>
    <row r="2105" spans="1:16" x14ac:dyDescent="0.3">
      <c r="A2105" t="s">
        <v>4172</v>
      </c>
      <c r="B2105">
        <v>2025</v>
      </c>
      <c r="C2105" t="s">
        <v>62</v>
      </c>
      <c r="D2105">
        <v>5008</v>
      </c>
      <c r="E2105" t="s">
        <v>4435</v>
      </c>
      <c r="F2105" t="s">
        <v>4172</v>
      </c>
      <c r="G2105">
        <v>50000</v>
      </c>
      <c r="H2105" t="s">
        <v>5852</v>
      </c>
      <c r="I2105">
        <v>24000000</v>
      </c>
      <c r="J2105" t="s">
        <v>8747</v>
      </c>
      <c r="K2105">
        <v>23200000</v>
      </c>
      <c r="L2105">
        <v>24800000</v>
      </c>
      <c r="M2105">
        <v>3</v>
      </c>
      <c r="N2105" t="s">
        <v>4342</v>
      </c>
      <c r="O2105">
        <v>82.5</v>
      </c>
      <c r="P2105" t="s">
        <v>9909</v>
      </c>
    </row>
    <row r="2106" spans="1:16" x14ac:dyDescent="0.3">
      <c r="A2106" t="s">
        <v>4172</v>
      </c>
      <c r="B2106">
        <v>2025</v>
      </c>
      <c r="C2106" t="s">
        <v>62</v>
      </c>
      <c r="D2106" t="s">
        <v>4250</v>
      </c>
      <c r="E2106" t="s">
        <v>4279</v>
      </c>
      <c r="F2106" t="s">
        <v>4172</v>
      </c>
      <c r="G2106">
        <v>50000</v>
      </c>
      <c r="H2106" t="s">
        <v>5852</v>
      </c>
      <c r="I2106">
        <v>24900000</v>
      </c>
      <c r="J2106" t="s">
        <v>8747</v>
      </c>
      <c r="K2106">
        <v>24000000</v>
      </c>
      <c r="L2106">
        <v>25700000</v>
      </c>
      <c r="M2106" t="s">
        <v>4175</v>
      </c>
      <c r="N2106" t="s">
        <v>4192</v>
      </c>
      <c r="O2106">
        <v>76.2</v>
      </c>
      <c r="P2106" t="s">
        <v>9829</v>
      </c>
    </row>
    <row r="2107" spans="1:16" x14ac:dyDescent="0.3">
      <c r="A2107" t="s">
        <v>4172</v>
      </c>
      <c r="B2107">
        <v>2025</v>
      </c>
      <c r="C2107" t="s">
        <v>62</v>
      </c>
      <c r="D2107" t="s">
        <v>4198</v>
      </c>
      <c r="E2107" t="s">
        <v>4903</v>
      </c>
      <c r="F2107" t="s">
        <v>4172</v>
      </c>
      <c r="G2107">
        <v>50000</v>
      </c>
      <c r="H2107" t="s">
        <v>5852</v>
      </c>
      <c r="I2107">
        <v>14300000</v>
      </c>
      <c r="J2107" t="s">
        <v>8747</v>
      </c>
      <c r="K2107">
        <v>13900000</v>
      </c>
      <c r="L2107">
        <v>14800000</v>
      </c>
      <c r="M2107">
        <v>11</v>
      </c>
      <c r="N2107" t="s">
        <v>4290</v>
      </c>
      <c r="O2107">
        <v>85.7</v>
      </c>
      <c r="P2107" t="s">
        <v>9902</v>
      </c>
    </row>
    <row r="2108" spans="1:16" x14ac:dyDescent="0.3">
      <c r="A2108" t="s">
        <v>4172</v>
      </c>
      <c r="B2108">
        <v>2025</v>
      </c>
      <c r="C2108" t="s">
        <v>62</v>
      </c>
      <c r="D2108" t="s">
        <v>4198</v>
      </c>
      <c r="E2108" t="s">
        <v>4903</v>
      </c>
      <c r="F2108" t="s">
        <v>4172</v>
      </c>
      <c r="G2108">
        <v>50000</v>
      </c>
      <c r="H2108" t="s">
        <v>5852</v>
      </c>
      <c r="I2108">
        <v>14300000</v>
      </c>
      <c r="J2108" t="s">
        <v>8747</v>
      </c>
      <c r="K2108">
        <v>13900000</v>
      </c>
      <c r="L2108">
        <v>14800000</v>
      </c>
      <c r="M2108">
        <v>11</v>
      </c>
      <c r="N2108" t="s">
        <v>4290</v>
      </c>
      <c r="O2108">
        <v>85.7</v>
      </c>
      <c r="P2108" t="s">
        <v>9914</v>
      </c>
    </row>
    <row r="2109" spans="1:16" x14ac:dyDescent="0.3">
      <c r="A2109" t="s">
        <v>4172</v>
      </c>
      <c r="B2109">
        <v>2025</v>
      </c>
      <c r="C2109" t="s">
        <v>62</v>
      </c>
      <c r="D2109" t="s">
        <v>5711</v>
      </c>
      <c r="E2109" t="s">
        <v>5712</v>
      </c>
      <c r="F2109" t="s">
        <v>4172</v>
      </c>
      <c r="G2109">
        <v>50000</v>
      </c>
      <c r="H2109" t="s">
        <v>5852</v>
      </c>
      <c r="I2109">
        <v>15400000</v>
      </c>
      <c r="J2109" t="s">
        <v>8747</v>
      </c>
      <c r="K2109">
        <v>14800000</v>
      </c>
      <c r="L2109">
        <v>15900000</v>
      </c>
      <c r="M2109">
        <v>22</v>
      </c>
      <c r="N2109" t="s">
        <v>4382</v>
      </c>
      <c r="O2109">
        <v>75.7</v>
      </c>
      <c r="P2109" t="s">
        <v>9919</v>
      </c>
    </row>
    <row r="2110" spans="1:16" x14ac:dyDescent="0.3">
      <c r="A2110" t="s">
        <v>4172</v>
      </c>
      <c r="B2110">
        <v>2025</v>
      </c>
      <c r="C2110" t="s">
        <v>62</v>
      </c>
      <c r="D2110" t="s">
        <v>5650</v>
      </c>
      <c r="E2110" t="s">
        <v>9920</v>
      </c>
      <c r="F2110" t="s">
        <v>4172</v>
      </c>
      <c r="G2110">
        <v>50000</v>
      </c>
      <c r="H2110" t="s">
        <v>5852</v>
      </c>
      <c r="I2110">
        <v>18100000</v>
      </c>
      <c r="J2110" t="s">
        <v>8747</v>
      </c>
      <c r="K2110">
        <v>17500000</v>
      </c>
      <c r="L2110">
        <v>18700000</v>
      </c>
      <c r="M2110">
        <v>4</v>
      </c>
      <c r="N2110" t="s">
        <v>4192</v>
      </c>
      <c r="O2110">
        <v>87.6</v>
      </c>
      <c r="P2110" t="s">
        <v>9921</v>
      </c>
    </row>
    <row r="2111" spans="1:16" x14ac:dyDescent="0.3">
      <c r="A2111" t="s">
        <v>4172</v>
      </c>
      <c r="B2111">
        <v>2025</v>
      </c>
      <c r="C2111" t="s">
        <v>62</v>
      </c>
      <c r="D2111" t="s">
        <v>4232</v>
      </c>
      <c r="E2111" t="s">
        <v>4247</v>
      </c>
      <c r="F2111" t="s">
        <v>4172</v>
      </c>
      <c r="G2111">
        <v>50000</v>
      </c>
      <c r="H2111" t="s">
        <v>5852</v>
      </c>
      <c r="I2111">
        <v>16100000</v>
      </c>
      <c r="J2111" t="s">
        <v>8747</v>
      </c>
      <c r="K2111">
        <v>15500000</v>
      </c>
      <c r="L2111">
        <v>16700000</v>
      </c>
      <c r="M2111">
        <v>7</v>
      </c>
      <c r="N2111" t="s">
        <v>4260</v>
      </c>
      <c r="O2111">
        <v>74.900000000000006</v>
      </c>
      <c r="P2111" t="s">
        <v>9915</v>
      </c>
    </row>
    <row r="2112" spans="1:16" x14ac:dyDescent="0.3">
      <c r="A2112" t="s">
        <v>4172</v>
      </c>
      <c r="B2112">
        <v>2025</v>
      </c>
      <c r="C2112" t="s">
        <v>194</v>
      </c>
      <c r="D2112">
        <v>1500</v>
      </c>
      <c r="E2112" t="s">
        <v>4559</v>
      </c>
      <c r="F2112" t="s">
        <v>4172</v>
      </c>
      <c r="G2112">
        <v>50000</v>
      </c>
      <c r="H2112" t="s">
        <v>5852</v>
      </c>
      <c r="I2112">
        <v>49700000</v>
      </c>
      <c r="J2112" t="s">
        <v>8747</v>
      </c>
      <c r="K2112">
        <v>47900000</v>
      </c>
      <c r="L2112">
        <v>52000000</v>
      </c>
      <c r="M2112" t="s">
        <v>4175</v>
      </c>
      <c r="N2112" t="s">
        <v>4325</v>
      </c>
      <c r="O2112">
        <v>70.8</v>
      </c>
      <c r="P2112" t="s">
        <v>9849</v>
      </c>
    </row>
    <row r="2113" spans="1:16" x14ac:dyDescent="0.3">
      <c r="A2113" t="s">
        <v>4172</v>
      </c>
      <c r="B2113">
        <v>2025</v>
      </c>
      <c r="C2113" t="s">
        <v>194</v>
      </c>
      <c r="D2113" t="s">
        <v>4480</v>
      </c>
      <c r="E2113" t="s">
        <v>8338</v>
      </c>
      <c r="F2113" t="s">
        <v>4172</v>
      </c>
      <c r="G2113">
        <v>50000</v>
      </c>
      <c r="H2113" t="s">
        <v>5852</v>
      </c>
      <c r="I2113">
        <v>26000000</v>
      </c>
      <c r="J2113" t="s">
        <v>8747</v>
      </c>
      <c r="K2113">
        <v>25000000</v>
      </c>
      <c r="L2113">
        <v>26900000</v>
      </c>
      <c r="M2113">
        <v>4</v>
      </c>
      <c r="N2113" t="s">
        <v>4347</v>
      </c>
      <c r="O2113">
        <v>72.900000000000006</v>
      </c>
      <c r="P2113" t="s">
        <v>9923</v>
      </c>
    </row>
    <row r="2114" spans="1:16" x14ac:dyDescent="0.3">
      <c r="A2114" t="s">
        <v>4172</v>
      </c>
      <c r="B2114">
        <v>2026</v>
      </c>
      <c r="C2114" t="s">
        <v>36</v>
      </c>
      <c r="D2114" t="s">
        <v>6178</v>
      </c>
      <c r="E2114" t="s">
        <v>5779</v>
      </c>
      <c r="F2114" t="s">
        <v>4172</v>
      </c>
      <c r="G2114">
        <v>50000</v>
      </c>
      <c r="H2114" t="s">
        <v>5852</v>
      </c>
      <c r="I2114">
        <v>12000000</v>
      </c>
      <c r="J2114" t="s">
        <v>8747</v>
      </c>
      <c r="K2114">
        <v>11600000</v>
      </c>
      <c r="L2114">
        <v>12400000</v>
      </c>
      <c r="M2114" t="s">
        <v>4175</v>
      </c>
      <c r="N2114" t="s">
        <v>4325</v>
      </c>
      <c r="O2114">
        <v>95</v>
      </c>
      <c r="P2114" t="s">
        <v>9942</v>
      </c>
    </row>
    <row r="2115" spans="1:16" x14ac:dyDescent="0.3">
      <c r="A2115" t="s">
        <v>4172</v>
      </c>
      <c r="B2115">
        <v>2026</v>
      </c>
      <c r="C2115" t="s">
        <v>4269</v>
      </c>
      <c r="D2115" t="s">
        <v>9212</v>
      </c>
      <c r="E2115" t="s">
        <v>9213</v>
      </c>
      <c r="F2115" t="s">
        <v>4172</v>
      </c>
      <c r="G2115">
        <v>1000</v>
      </c>
      <c r="H2115" t="s">
        <v>4180</v>
      </c>
      <c r="I2115">
        <v>15500000</v>
      </c>
      <c r="J2115" t="s">
        <v>8747</v>
      </c>
      <c r="K2115">
        <v>14900000</v>
      </c>
      <c r="L2115">
        <v>16000000</v>
      </c>
      <c r="M2115" t="s">
        <v>4175</v>
      </c>
      <c r="N2115" t="s">
        <v>4425</v>
      </c>
      <c r="O2115">
        <v>91.2</v>
      </c>
      <c r="P2115" t="s">
        <v>9214</v>
      </c>
    </row>
    <row r="2116" spans="1:16" x14ac:dyDescent="0.3">
      <c r="A2116" t="s">
        <v>4172</v>
      </c>
      <c r="B2116">
        <v>2026</v>
      </c>
      <c r="C2116" t="s">
        <v>24</v>
      </c>
      <c r="D2116" t="s">
        <v>4405</v>
      </c>
      <c r="E2116" t="s">
        <v>9811</v>
      </c>
      <c r="F2116" t="s">
        <v>4172</v>
      </c>
      <c r="G2116">
        <v>50000</v>
      </c>
      <c r="H2116" t="s">
        <v>5852</v>
      </c>
      <c r="I2116">
        <v>28400000</v>
      </c>
      <c r="J2116" t="s">
        <v>8747</v>
      </c>
      <c r="K2116">
        <v>27400000</v>
      </c>
      <c r="L2116">
        <v>29500000</v>
      </c>
      <c r="M2116" t="s">
        <v>4175</v>
      </c>
      <c r="N2116" t="s">
        <v>4627</v>
      </c>
      <c r="O2116">
        <v>89.1</v>
      </c>
      <c r="P2116" t="s">
        <v>9857</v>
      </c>
    </row>
    <row r="2117" spans="1:16" x14ac:dyDescent="0.3">
      <c r="A2117" t="s">
        <v>4172</v>
      </c>
      <c r="B2117">
        <v>2026</v>
      </c>
      <c r="C2117" t="s">
        <v>163</v>
      </c>
      <c r="D2117">
        <v>7</v>
      </c>
      <c r="E2117" t="s">
        <v>9825</v>
      </c>
      <c r="F2117" t="s">
        <v>4172</v>
      </c>
      <c r="G2117">
        <v>50000</v>
      </c>
      <c r="H2117" t="s">
        <v>5852</v>
      </c>
      <c r="I2117">
        <v>22600000</v>
      </c>
      <c r="J2117" t="s">
        <v>8747</v>
      </c>
      <c r="K2117">
        <v>21800000</v>
      </c>
      <c r="L2117">
        <v>23300000</v>
      </c>
      <c r="M2117" t="s">
        <v>4175</v>
      </c>
      <c r="N2117" t="s">
        <v>4248</v>
      </c>
      <c r="O2117">
        <v>95</v>
      </c>
      <c r="P2117" t="s">
        <v>9837</v>
      </c>
    </row>
    <row r="2118" spans="1:16" x14ac:dyDescent="0.3">
      <c r="A2118" t="s">
        <v>4172</v>
      </c>
      <c r="B2118">
        <v>2026</v>
      </c>
      <c r="C2118" t="s">
        <v>45</v>
      </c>
      <c r="D2118" t="s">
        <v>4886</v>
      </c>
      <c r="E2118" t="s">
        <v>9176</v>
      </c>
      <c r="F2118" t="s">
        <v>4172</v>
      </c>
      <c r="G2118">
        <v>50000</v>
      </c>
      <c r="H2118" t="s">
        <v>5852</v>
      </c>
      <c r="I2118">
        <v>18100000</v>
      </c>
      <c r="J2118" t="s">
        <v>8747</v>
      </c>
      <c r="K2118">
        <v>17500000</v>
      </c>
      <c r="L2118">
        <v>18800000</v>
      </c>
      <c r="M2118" t="s">
        <v>4175</v>
      </c>
      <c r="N2118" t="s">
        <v>5709</v>
      </c>
      <c r="O2118">
        <v>89.5</v>
      </c>
      <c r="P2118" t="s">
        <v>9869</v>
      </c>
    </row>
    <row r="2119" spans="1:16" x14ac:dyDescent="0.3">
      <c r="A2119" t="s">
        <v>4172</v>
      </c>
      <c r="B2119">
        <v>2026</v>
      </c>
      <c r="C2119" t="s">
        <v>4184</v>
      </c>
      <c r="D2119" t="s">
        <v>5939</v>
      </c>
      <c r="E2119" t="s">
        <v>9871</v>
      </c>
      <c r="F2119" t="s">
        <v>4172</v>
      </c>
      <c r="G2119">
        <v>50000</v>
      </c>
      <c r="H2119" t="s">
        <v>5852</v>
      </c>
      <c r="I2119">
        <v>15700000</v>
      </c>
      <c r="J2119" t="s">
        <v>8747</v>
      </c>
      <c r="K2119">
        <v>15100000</v>
      </c>
      <c r="L2119">
        <v>16200000</v>
      </c>
      <c r="M2119" t="s">
        <v>4175</v>
      </c>
      <c r="N2119" t="s">
        <v>4275</v>
      </c>
      <c r="O2119">
        <v>95</v>
      </c>
      <c r="P2119" t="s">
        <v>9873</v>
      </c>
    </row>
    <row r="2120" spans="1:16" x14ac:dyDescent="0.3">
      <c r="A2120" t="s">
        <v>4172</v>
      </c>
      <c r="B2120">
        <v>2026</v>
      </c>
      <c r="C2120" t="s">
        <v>4184</v>
      </c>
      <c r="D2120" t="s">
        <v>4932</v>
      </c>
      <c r="E2120" t="s">
        <v>4933</v>
      </c>
      <c r="F2120" t="s">
        <v>4172</v>
      </c>
      <c r="G2120">
        <v>50000</v>
      </c>
      <c r="H2120" t="s">
        <v>5852</v>
      </c>
      <c r="I2120">
        <v>15100000</v>
      </c>
      <c r="J2120" t="s">
        <v>8747</v>
      </c>
      <c r="K2120">
        <v>14100000</v>
      </c>
      <c r="L2120">
        <v>16200000</v>
      </c>
      <c r="M2120" t="s">
        <v>4175</v>
      </c>
      <c r="N2120" t="s">
        <v>4402</v>
      </c>
      <c r="O2120">
        <v>94.4</v>
      </c>
      <c r="P2120" t="s">
        <v>9870</v>
      </c>
    </row>
    <row r="2121" spans="1:16" x14ac:dyDescent="0.3">
      <c r="A2121" t="s">
        <v>4172</v>
      </c>
      <c r="B2121">
        <v>2026</v>
      </c>
      <c r="C2121" t="s">
        <v>4184</v>
      </c>
      <c r="D2121" t="s">
        <v>4288</v>
      </c>
      <c r="E2121" t="s">
        <v>4289</v>
      </c>
      <c r="F2121" t="s">
        <v>4172</v>
      </c>
      <c r="G2121">
        <v>50000</v>
      </c>
      <c r="H2121" t="s">
        <v>5852</v>
      </c>
      <c r="I2121">
        <v>17900000</v>
      </c>
      <c r="J2121" t="s">
        <v>8747</v>
      </c>
      <c r="K2121">
        <v>17300000</v>
      </c>
      <c r="L2121">
        <v>18500000</v>
      </c>
      <c r="M2121">
        <v>5</v>
      </c>
      <c r="N2121" t="s">
        <v>4347</v>
      </c>
      <c r="O2121">
        <v>86</v>
      </c>
      <c r="P2121" t="s">
        <v>9877</v>
      </c>
    </row>
    <row r="2122" spans="1:16" x14ac:dyDescent="0.3">
      <c r="A2122" t="s">
        <v>4172</v>
      </c>
      <c r="B2122">
        <v>2026</v>
      </c>
      <c r="C2122" t="s">
        <v>4184</v>
      </c>
      <c r="D2122" t="s">
        <v>4228</v>
      </c>
      <c r="E2122" t="s">
        <v>4719</v>
      </c>
      <c r="F2122" t="s">
        <v>4172</v>
      </c>
      <c r="G2122">
        <v>50000</v>
      </c>
      <c r="H2122" t="s">
        <v>5852</v>
      </c>
      <c r="I2122">
        <v>14500000</v>
      </c>
      <c r="J2122" t="s">
        <v>8747</v>
      </c>
      <c r="K2122">
        <v>13600000</v>
      </c>
      <c r="L2122">
        <v>15500000</v>
      </c>
      <c r="M2122">
        <v>3</v>
      </c>
      <c r="N2122" t="s">
        <v>4187</v>
      </c>
      <c r="O2122">
        <v>95</v>
      </c>
      <c r="P2122" t="s">
        <v>9878</v>
      </c>
    </row>
    <row r="2123" spans="1:16" x14ac:dyDescent="0.3">
      <c r="A2123" t="s">
        <v>4172</v>
      </c>
      <c r="B2123">
        <v>2026</v>
      </c>
      <c r="C2123" t="s">
        <v>4184</v>
      </c>
      <c r="D2123" t="s">
        <v>4941</v>
      </c>
      <c r="E2123" t="s">
        <v>9839</v>
      </c>
      <c r="F2123" t="s">
        <v>4172</v>
      </c>
      <c r="G2123">
        <v>50000</v>
      </c>
      <c r="H2123" t="s">
        <v>5852</v>
      </c>
      <c r="I2123">
        <v>43100000</v>
      </c>
      <c r="J2123" t="s">
        <v>8747</v>
      </c>
      <c r="K2123">
        <v>40900000</v>
      </c>
      <c r="L2123">
        <v>45400000</v>
      </c>
      <c r="M2123" t="s">
        <v>4175</v>
      </c>
      <c r="N2123" t="s">
        <v>9840</v>
      </c>
      <c r="O2123">
        <v>86.2</v>
      </c>
      <c r="P2123" t="s">
        <v>9841</v>
      </c>
    </row>
    <row r="2124" spans="1:16" x14ac:dyDescent="0.3">
      <c r="A2124" t="s">
        <v>4172</v>
      </c>
      <c r="B2124">
        <v>2026</v>
      </c>
      <c r="C2124" t="s">
        <v>201</v>
      </c>
      <c r="D2124" t="s">
        <v>5994</v>
      </c>
      <c r="E2124" t="s">
        <v>9892</v>
      </c>
      <c r="F2124" t="s">
        <v>4172</v>
      </c>
      <c r="G2124">
        <v>50000</v>
      </c>
      <c r="H2124" t="s">
        <v>5852</v>
      </c>
      <c r="I2124">
        <v>16400000</v>
      </c>
      <c r="J2124" t="s">
        <v>8747</v>
      </c>
      <c r="K2124">
        <v>15700000</v>
      </c>
      <c r="L2124">
        <v>17000000</v>
      </c>
      <c r="M2124">
        <v>3</v>
      </c>
      <c r="N2124" t="s">
        <v>4388</v>
      </c>
      <c r="O2124">
        <v>89</v>
      </c>
      <c r="P2124" t="s">
        <v>9893</v>
      </c>
    </row>
    <row r="2125" spans="1:16" x14ac:dyDescent="0.3">
      <c r="A2125" t="s">
        <v>4172</v>
      </c>
      <c r="B2125">
        <v>2026</v>
      </c>
      <c r="C2125" t="s">
        <v>230</v>
      </c>
      <c r="D2125" t="s">
        <v>7796</v>
      </c>
      <c r="E2125" t="s">
        <v>7797</v>
      </c>
      <c r="F2125" t="s">
        <v>4172</v>
      </c>
      <c r="G2125">
        <v>50000</v>
      </c>
      <c r="H2125" t="s">
        <v>5852</v>
      </c>
      <c r="I2125">
        <v>14400000</v>
      </c>
      <c r="J2125" t="s">
        <v>8747</v>
      </c>
      <c r="K2125">
        <v>14000000</v>
      </c>
      <c r="L2125">
        <v>14900000</v>
      </c>
      <c r="M2125">
        <v>5</v>
      </c>
      <c r="N2125" t="s">
        <v>4402</v>
      </c>
      <c r="O2125">
        <v>92.6</v>
      </c>
      <c r="P2125" t="s">
        <v>9896</v>
      </c>
    </row>
    <row r="2126" spans="1:16" x14ac:dyDescent="0.3">
      <c r="A2126" t="s">
        <v>4172</v>
      </c>
      <c r="B2126">
        <v>2026</v>
      </c>
      <c r="C2126" t="s">
        <v>230</v>
      </c>
      <c r="D2126" t="s">
        <v>4555</v>
      </c>
      <c r="E2126" t="s">
        <v>5795</v>
      </c>
      <c r="F2126" t="s">
        <v>4172</v>
      </c>
      <c r="G2126">
        <v>50000</v>
      </c>
      <c r="H2126" t="s">
        <v>5852</v>
      </c>
      <c r="I2126">
        <v>17500000</v>
      </c>
      <c r="J2126" t="s">
        <v>8747</v>
      </c>
      <c r="K2126">
        <v>16900000</v>
      </c>
      <c r="L2126">
        <v>18100000</v>
      </c>
      <c r="M2126" t="s">
        <v>4175</v>
      </c>
      <c r="N2126" t="s">
        <v>4219</v>
      </c>
      <c r="O2126">
        <v>94.8</v>
      </c>
      <c r="P2126" t="s">
        <v>9897</v>
      </c>
    </row>
    <row r="2127" spans="1:16" x14ac:dyDescent="0.3">
      <c r="A2127" t="s">
        <v>4172</v>
      </c>
      <c r="B2127">
        <v>2026</v>
      </c>
      <c r="C2127" t="s">
        <v>62</v>
      </c>
      <c r="D2127">
        <v>3008</v>
      </c>
      <c r="E2127" t="s">
        <v>4259</v>
      </c>
      <c r="F2127" t="s">
        <v>4172</v>
      </c>
      <c r="G2127">
        <v>50000</v>
      </c>
      <c r="H2127" t="s">
        <v>5852</v>
      </c>
      <c r="I2127">
        <v>18700000</v>
      </c>
      <c r="J2127" t="s">
        <v>8747</v>
      </c>
      <c r="K2127">
        <v>17300000</v>
      </c>
      <c r="L2127">
        <v>20000000</v>
      </c>
      <c r="M2127" t="s">
        <v>4175</v>
      </c>
      <c r="N2127" t="s">
        <v>4649</v>
      </c>
      <c r="O2127">
        <v>95</v>
      </c>
      <c r="P2127" t="s">
        <v>9908</v>
      </c>
    </row>
    <row r="2128" spans="1:16" x14ac:dyDescent="0.3">
      <c r="A2128" t="s">
        <v>9172</v>
      </c>
      <c r="B2128">
        <v>2021</v>
      </c>
      <c r="C2128" t="s">
        <v>137</v>
      </c>
      <c r="D2128" t="s">
        <v>4703</v>
      </c>
      <c r="E2128" t="s">
        <v>9173</v>
      </c>
      <c r="F2128" t="s">
        <v>43</v>
      </c>
      <c r="G2128">
        <v>57577</v>
      </c>
      <c r="H2128" t="s">
        <v>4180</v>
      </c>
      <c r="I2128">
        <v>8900000</v>
      </c>
      <c r="J2128" t="s">
        <v>8747</v>
      </c>
      <c r="K2128">
        <v>8500000</v>
      </c>
      <c r="L2128">
        <v>9200000</v>
      </c>
      <c r="M2128">
        <v>16</v>
      </c>
      <c r="N2128" t="s">
        <v>4649</v>
      </c>
      <c r="O2128">
        <v>95</v>
      </c>
      <c r="P2128" t="s">
        <v>9174</v>
      </c>
    </row>
    <row r="2129" spans="1:16" x14ac:dyDescent="0.3">
      <c r="A2129" t="s">
        <v>8749</v>
      </c>
      <c r="B2129">
        <v>2021</v>
      </c>
      <c r="C2129" t="s">
        <v>92</v>
      </c>
      <c r="D2129" t="s">
        <v>8750</v>
      </c>
      <c r="E2129" t="s">
        <v>8751</v>
      </c>
      <c r="F2129" t="s">
        <v>173</v>
      </c>
      <c r="G2129">
        <v>95000</v>
      </c>
      <c r="H2129" t="s">
        <v>4180</v>
      </c>
      <c r="I2129">
        <v>6570000</v>
      </c>
      <c r="J2129" t="s">
        <v>8747</v>
      </c>
      <c r="K2129">
        <v>6320000</v>
      </c>
      <c r="L2129">
        <v>6820000</v>
      </c>
      <c r="M2129">
        <v>2</v>
      </c>
      <c r="N2129" t="s">
        <v>4275</v>
      </c>
      <c r="O2129">
        <v>71.599999999999994</v>
      </c>
      <c r="P2129" t="s">
        <v>8752</v>
      </c>
    </row>
    <row r="2130" spans="1:16" x14ac:dyDescent="0.3">
      <c r="A2130" t="s">
        <v>9314</v>
      </c>
      <c r="B2130">
        <v>2021</v>
      </c>
      <c r="C2130" t="s">
        <v>92</v>
      </c>
      <c r="D2130" t="s">
        <v>4753</v>
      </c>
      <c r="E2130" t="s">
        <v>4754</v>
      </c>
      <c r="F2130" t="s">
        <v>43</v>
      </c>
      <c r="G2130">
        <v>85000</v>
      </c>
      <c r="H2130" t="s">
        <v>4180</v>
      </c>
      <c r="I2130">
        <v>9500000</v>
      </c>
      <c r="J2130" t="s">
        <v>8747</v>
      </c>
      <c r="K2130">
        <v>9200000</v>
      </c>
      <c r="L2130">
        <v>9900000</v>
      </c>
      <c r="M2130">
        <v>24</v>
      </c>
      <c r="N2130" t="s">
        <v>4583</v>
      </c>
      <c r="O2130">
        <v>88.9</v>
      </c>
      <c r="P2130" t="s">
        <v>9315</v>
      </c>
    </row>
    <row r="2131" spans="1:16" x14ac:dyDescent="0.3">
      <c r="A2131" t="s">
        <v>9182</v>
      </c>
      <c r="B2131">
        <v>2021</v>
      </c>
      <c r="C2131" t="s">
        <v>36</v>
      </c>
      <c r="D2131" t="s">
        <v>4775</v>
      </c>
      <c r="E2131" t="s">
        <v>4776</v>
      </c>
      <c r="F2131" t="s">
        <v>43</v>
      </c>
      <c r="G2131">
        <v>71000</v>
      </c>
      <c r="H2131" t="s">
        <v>4180</v>
      </c>
      <c r="I2131">
        <v>10600000</v>
      </c>
      <c r="J2131" t="s">
        <v>8747</v>
      </c>
      <c r="K2131">
        <v>10200000</v>
      </c>
      <c r="L2131">
        <v>11100000</v>
      </c>
      <c r="M2131">
        <v>29</v>
      </c>
      <c r="N2131" t="s">
        <v>4275</v>
      </c>
      <c r="O2131">
        <v>84.9</v>
      </c>
      <c r="P2131" t="s">
        <v>9183</v>
      </c>
    </row>
    <row r="2132" spans="1:16" x14ac:dyDescent="0.3">
      <c r="A2132" t="s">
        <v>9227</v>
      </c>
      <c r="B2132">
        <v>2021</v>
      </c>
      <c r="C2132" t="s">
        <v>4184</v>
      </c>
      <c r="D2132" t="s">
        <v>4952</v>
      </c>
      <c r="E2132" t="s">
        <v>5232</v>
      </c>
      <c r="F2132" t="s">
        <v>143</v>
      </c>
      <c r="G2132">
        <v>69130</v>
      </c>
      <c r="H2132" t="s">
        <v>4180</v>
      </c>
      <c r="I2132">
        <v>12700000</v>
      </c>
      <c r="J2132" t="s">
        <v>8747</v>
      </c>
      <c r="K2132">
        <v>12200000</v>
      </c>
      <c r="L2132">
        <v>13100000</v>
      </c>
      <c r="M2132">
        <v>36</v>
      </c>
      <c r="N2132" t="s">
        <v>4583</v>
      </c>
      <c r="O2132">
        <v>79.900000000000006</v>
      </c>
      <c r="P2132" t="s">
        <v>9228</v>
      </c>
    </row>
    <row r="2133" spans="1:16" x14ac:dyDescent="0.3">
      <c r="A2133" t="s">
        <v>9302</v>
      </c>
      <c r="B2133">
        <v>2021</v>
      </c>
      <c r="C2133" t="s">
        <v>92</v>
      </c>
      <c r="D2133" t="s">
        <v>9303</v>
      </c>
      <c r="E2133" t="s">
        <v>9304</v>
      </c>
      <c r="F2133" t="s">
        <v>60</v>
      </c>
      <c r="G2133">
        <v>66200</v>
      </c>
      <c r="H2133" t="s">
        <v>4180</v>
      </c>
      <c r="I2133">
        <v>26300000</v>
      </c>
      <c r="J2133" t="s">
        <v>8747</v>
      </c>
      <c r="K2133">
        <v>25400000</v>
      </c>
      <c r="L2133">
        <v>27100000</v>
      </c>
      <c r="M2133">
        <v>8</v>
      </c>
      <c r="N2133" t="s">
        <v>4252</v>
      </c>
      <c r="O2133">
        <v>71.7</v>
      </c>
      <c r="P2133" t="s">
        <v>9305</v>
      </c>
    </row>
    <row r="2134" spans="1:16" x14ac:dyDescent="0.3">
      <c r="A2134" t="s">
        <v>9215</v>
      </c>
      <c r="B2134">
        <v>2021</v>
      </c>
      <c r="C2134" t="s">
        <v>191</v>
      </c>
      <c r="D2134" t="s">
        <v>5697</v>
      </c>
      <c r="E2134" t="s">
        <v>5698</v>
      </c>
      <c r="F2134" t="s">
        <v>143</v>
      </c>
      <c r="G2134">
        <v>76943</v>
      </c>
      <c r="H2134" t="s">
        <v>4180</v>
      </c>
      <c r="I2134">
        <v>13500000</v>
      </c>
      <c r="J2134" t="s">
        <v>8747</v>
      </c>
      <c r="K2134">
        <v>13000000</v>
      </c>
      <c r="L2134">
        <v>13900000</v>
      </c>
      <c r="M2134">
        <v>10</v>
      </c>
      <c r="N2134" t="s">
        <v>4245</v>
      </c>
      <c r="O2134">
        <v>71.099999999999994</v>
      </c>
      <c r="P2134" t="s">
        <v>9216</v>
      </c>
    </row>
    <row r="2135" spans="1:16" x14ac:dyDescent="0.3">
      <c r="A2135" t="s">
        <v>8746</v>
      </c>
      <c r="B2135">
        <v>2021</v>
      </c>
      <c r="C2135" t="s">
        <v>92</v>
      </c>
      <c r="D2135" t="s">
        <v>4910</v>
      </c>
      <c r="E2135" t="s">
        <v>4911</v>
      </c>
      <c r="F2135" t="s">
        <v>43</v>
      </c>
      <c r="G2135">
        <v>50000</v>
      </c>
      <c r="H2135" t="s">
        <v>4180</v>
      </c>
      <c r="I2135">
        <v>7560000</v>
      </c>
      <c r="J2135" t="s">
        <v>8747</v>
      </c>
      <c r="K2135">
        <v>7300000</v>
      </c>
      <c r="L2135">
        <v>7820000</v>
      </c>
      <c r="M2135">
        <v>8</v>
      </c>
      <c r="N2135" t="s">
        <v>4248</v>
      </c>
      <c r="O2135">
        <v>78.8</v>
      </c>
      <c r="P2135" t="s">
        <v>8748</v>
      </c>
    </row>
    <row r="2136" spans="1:16" x14ac:dyDescent="0.3">
      <c r="A2136" t="s">
        <v>9223</v>
      </c>
      <c r="B2136">
        <v>2022</v>
      </c>
      <c r="C2136" t="s">
        <v>89</v>
      </c>
      <c r="D2136" t="s">
        <v>4380</v>
      </c>
      <c r="E2136" t="s">
        <v>5009</v>
      </c>
      <c r="F2136" t="s">
        <v>60</v>
      </c>
      <c r="G2136">
        <v>57144</v>
      </c>
      <c r="H2136" t="s">
        <v>4180</v>
      </c>
      <c r="I2136">
        <v>7030000</v>
      </c>
      <c r="J2136" t="s">
        <v>8747</v>
      </c>
      <c r="K2136">
        <v>6780000</v>
      </c>
      <c r="L2136">
        <v>7280000</v>
      </c>
      <c r="M2136">
        <v>50</v>
      </c>
      <c r="N2136" t="s">
        <v>4583</v>
      </c>
      <c r="O2136">
        <v>83.8</v>
      </c>
      <c r="P2136" t="s">
        <v>9224</v>
      </c>
    </row>
    <row r="2137" spans="1:16" x14ac:dyDescent="0.3">
      <c r="A2137" t="s">
        <v>9306</v>
      </c>
      <c r="B2137">
        <v>2022</v>
      </c>
      <c r="C2137" t="s">
        <v>62</v>
      </c>
      <c r="D2137" t="s">
        <v>4446</v>
      </c>
      <c r="E2137" t="s">
        <v>5113</v>
      </c>
      <c r="F2137" t="s">
        <v>60</v>
      </c>
      <c r="G2137">
        <v>47857</v>
      </c>
      <c r="H2137" t="s">
        <v>4180</v>
      </c>
      <c r="I2137">
        <v>16700000</v>
      </c>
      <c r="J2137" t="s">
        <v>8747</v>
      </c>
      <c r="K2137">
        <v>15500000</v>
      </c>
      <c r="L2137">
        <v>17900000</v>
      </c>
      <c r="M2137">
        <v>3</v>
      </c>
      <c r="N2137" t="s">
        <v>4248</v>
      </c>
      <c r="O2137">
        <v>63.3</v>
      </c>
      <c r="P2137" t="s">
        <v>9307</v>
      </c>
    </row>
    <row r="2138" spans="1:16" x14ac:dyDescent="0.3">
      <c r="A2138" t="s">
        <v>8702</v>
      </c>
      <c r="B2138">
        <v>2022</v>
      </c>
      <c r="C2138" t="s">
        <v>108</v>
      </c>
      <c r="D2138" t="s">
        <v>4477</v>
      </c>
      <c r="E2138" t="s">
        <v>5027</v>
      </c>
      <c r="F2138" t="s">
        <v>94</v>
      </c>
      <c r="G2138">
        <v>80170</v>
      </c>
      <c r="H2138" t="s">
        <v>4180</v>
      </c>
      <c r="I2138">
        <v>9400000</v>
      </c>
      <c r="J2138" t="s">
        <v>8747</v>
      </c>
      <c r="K2138">
        <v>9000000</v>
      </c>
      <c r="L2138">
        <v>9800000</v>
      </c>
      <c r="M2138">
        <v>9</v>
      </c>
      <c r="N2138" t="s">
        <v>4439</v>
      </c>
      <c r="O2138">
        <v>72.900000000000006</v>
      </c>
      <c r="P2138" t="s">
        <v>9252</v>
      </c>
    </row>
    <row r="2139" spans="1:16" x14ac:dyDescent="0.3">
      <c r="A2139" t="s">
        <v>9293</v>
      </c>
      <c r="B2139">
        <v>2022</v>
      </c>
      <c r="C2139" t="s">
        <v>191</v>
      </c>
      <c r="D2139" t="s">
        <v>4211</v>
      </c>
      <c r="E2139" t="s">
        <v>8095</v>
      </c>
      <c r="F2139" t="s">
        <v>94</v>
      </c>
      <c r="G2139">
        <v>20000</v>
      </c>
      <c r="H2139" t="s">
        <v>4180</v>
      </c>
      <c r="I2139">
        <v>25700000</v>
      </c>
      <c r="J2139" t="s">
        <v>8747</v>
      </c>
      <c r="K2139">
        <v>23800000</v>
      </c>
      <c r="L2139">
        <v>27600000</v>
      </c>
      <c r="M2139">
        <v>12</v>
      </c>
      <c r="N2139" t="s">
        <v>4260</v>
      </c>
      <c r="O2139">
        <v>68.599999999999994</v>
      </c>
      <c r="P2139" t="s">
        <v>9294</v>
      </c>
    </row>
    <row r="2140" spans="1:16" x14ac:dyDescent="0.3">
      <c r="A2140" t="s">
        <v>8700</v>
      </c>
      <c r="B2140">
        <v>2022</v>
      </c>
      <c r="C2140" t="s">
        <v>36</v>
      </c>
      <c r="D2140" t="s">
        <v>5635</v>
      </c>
      <c r="E2140" t="s">
        <v>5636</v>
      </c>
      <c r="F2140" t="s">
        <v>143</v>
      </c>
      <c r="G2140">
        <v>94076</v>
      </c>
      <c r="H2140" t="s">
        <v>4180</v>
      </c>
      <c r="I2140">
        <v>7930000</v>
      </c>
      <c r="J2140" t="s">
        <v>8747</v>
      </c>
      <c r="K2140">
        <v>7630000</v>
      </c>
      <c r="L2140">
        <v>8200000</v>
      </c>
      <c r="M2140">
        <v>36</v>
      </c>
      <c r="N2140" t="s">
        <v>4176</v>
      </c>
      <c r="O2140">
        <v>66.099999999999994</v>
      </c>
      <c r="P2140" t="s">
        <v>9249</v>
      </c>
    </row>
    <row r="2141" spans="1:16" x14ac:dyDescent="0.3">
      <c r="A2141" t="s">
        <v>9225</v>
      </c>
      <c r="B2141">
        <v>2022</v>
      </c>
      <c r="C2141" t="s">
        <v>36</v>
      </c>
      <c r="D2141" t="s">
        <v>4427</v>
      </c>
      <c r="E2141" t="s">
        <v>4507</v>
      </c>
      <c r="F2141" t="s">
        <v>60</v>
      </c>
      <c r="G2141">
        <v>51863</v>
      </c>
      <c r="H2141" t="s">
        <v>4173</v>
      </c>
      <c r="I2141">
        <v>7310000</v>
      </c>
      <c r="J2141" t="s">
        <v>8747</v>
      </c>
      <c r="K2141">
        <v>7050000</v>
      </c>
      <c r="L2141">
        <v>7570000</v>
      </c>
      <c r="M2141">
        <v>66</v>
      </c>
      <c r="N2141" t="s">
        <v>4417</v>
      </c>
      <c r="O2141">
        <v>81.3</v>
      </c>
      <c r="P2141" t="s">
        <v>9226</v>
      </c>
    </row>
    <row r="2142" spans="1:16" x14ac:dyDescent="0.3">
      <c r="A2142" t="s">
        <v>9206</v>
      </c>
      <c r="B2142">
        <v>2022</v>
      </c>
      <c r="C2142" t="s">
        <v>108</v>
      </c>
      <c r="D2142" t="s">
        <v>5807</v>
      </c>
      <c r="E2142" t="s">
        <v>5196</v>
      </c>
      <c r="F2142" t="s">
        <v>43</v>
      </c>
      <c r="G2142">
        <v>14000</v>
      </c>
      <c r="H2142" t="s">
        <v>4173</v>
      </c>
      <c r="I2142">
        <v>8600000</v>
      </c>
      <c r="J2142" t="s">
        <v>8747</v>
      </c>
      <c r="K2142">
        <v>8300000</v>
      </c>
      <c r="L2142">
        <v>8900000</v>
      </c>
      <c r="M2142">
        <v>9</v>
      </c>
      <c r="N2142" t="s">
        <v>4439</v>
      </c>
      <c r="O2142">
        <v>76.900000000000006</v>
      </c>
      <c r="P2142" t="s">
        <v>9207</v>
      </c>
    </row>
    <row r="2143" spans="1:16" x14ac:dyDescent="0.3">
      <c r="A2143" t="s">
        <v>9229</v>
      </c>
      <c r="B2143">
        <v>2022</v>
      </c>
      <c r="C2143" t="s">
        <v>24</v>
      </c>
      <c r="D2143" t="s">
        <v>4999</v>
      </c>
      <c r="E2143" t="s">
        <v>5000</v>
      </c>
      <c r="F2143" t="s">
        <v>173</v>
      </c>
      <c r="G2143">
        <v>44000</v>
      </c>
      <c r="H2143" t="s">
        <v>4173</v>
      </c>
      <c r="I2143">
        <v>22100000</v>
      </c>
      <c r="J2143" t="s">
        <v>8747</v>
      </c>
      <c r="K2143">
        <v>21300000</v>
      </c>
      <c r="L2143">
        <v>22800000</v>
      </c>
      <c r="M2143">
        <v>3</v>
      </c>
      <c r="N2143" t="s">
        <v>4965</v>
      </c>
      <c r="O2143">
        <v>70.900000000000006</v>
      </c>
      <c r="P2143" t="s">
        <v>9230</v>
      </c>
    </row>
    <row r="2144" spans="1:16" x14ac:dyDescent="0.3">
      <c r="A2144" t="s">
        <v>8698</v>
      </c>
      <c r="B2144">
        <v>2022</v>
      </c>
      <c r="C2144" t="s">
        <v>36</v>
      </c>
      <c r="D2144" t="s">
        <v>4775</v>
      </c>
      <c r="E2144" t="s">
        <v>5079</v>
      </c>
      <c r="F2144" t="s">
        <v>43</v>
      </c>
      <c r="G2144">
        <v>93000</v>
      </c>
      <c r="H2144" t="s">
        <v>4180</v>
      </c>
      <c r="I2144">
        <v>11400000</v>
      </c>
      <c r="J2144" t="s">
        <v>8747</v>
      </c>
      <c r="K2144">
        <v>11000000</v>
      </c>
      <c r="L2144">
        <v>11800000</v>
      </c>
      <c r="M2144">
        <v>21</v>
      </c>
      <c r="N2144" t="s">
        <v>4219</v>
      </c>
      <c r="O2144">
        <v>58.5</v>
      </c>
      <c r="P2144" t="s">
        <v>9326</v>
      </c>
    </row>
    <row r="2145" spans="1:16" x14ac:dyDescent="0.3">
      <c r="A2145" t="s">
        <v>9187</v>
      </c>
      <c r="B2145">
        <v>2023</v>
      </c>
      <c r="C2145" t="s">
        <v>166</v>
      </c>
      <c r="D2145" t="s">
        <v>5005</v>
      </c>
      <c r="E2145" t="s">
        <v>5006</v>
      </c>
      <c r="F2145" t="s">
        <v>143</v>
      </c>
      <c r="G2145">
        <v>64500</v>
      </c>
      <c r="H2145" t="s">
        <v>4180</v>
      </c>
      <c r="I2145">
        <v>18000000</v>
      </c>
      <c r="J2145" t="s">
        <v>8747</v>
      </c>
      <c r="K2145">
        <v>17300000</v>
      </c>
      <c r="L2145">
        <v>18700000</v>
      </c>
      <c r="M2145">
        <v>10</v>
      </c>
      <c r="N2145" t="s">
        <v>4439</v>
      </c>
      <c r="O2145">
        <v>95</v>
      </c>
      <c r="P2145" t="s">
        <v>9188</v>
      </c>
    </row>
    <row r="2146" spans="1:16" x14ac:dyDescent="0.3">
      <c r="A2146" t="s">
        <v>9193</v>
      </c>
      <c r="B2146">
        <v>2022</v>
      </c>
      <c r="C2146" t="s">
        <v>4184</v>
      </c>
      <c r="D2146" t="s">
        <v>5169</v>
      </c>
      <c r="E2146" t="s">
        <v>5170</v>
      </c>
      <c r="F2146" t="s">
        <v>161</v>
      </c>
      <c r="G2146">
        <v>89458</v>
      </c>
      <c r="H2146" t="s">
        <v>4180</v>
      </c>
      <c r="I2146">
        <v>9800000</v>
      </c>
      <c r="J2146" t="s">
        <v>8747</v>
      </c>
      <c r="K2146">
        <v>9400000</v>
      </c>
      <c r="L2146">
        <v>10100000</v>
      </c>
      <c r="M2146">
        <v>6</v>
      </c>
      <c r="N2146" t="s">
        <v>4439</v>
      </c>
      <c r="O2146">
        <v>68.599999999999994</v>
      </c>
      <c r="P2146" t="s">
        <v>9194</v>
      </c>
    </row>
    <row r="2147" spans="1:16" x14ac:dyDescent="0.3">
      <c r="A2147" t="s">
        <v>8650</v>
      </c>
      <c r="B2147">
        <v>2022</v>
      </c>
      <c r="C2147" t="s">
        <v>108</v>
      </c>
      <c r="D2147" t="s">
        <v>4477</v>
      </c>
      <c r="E2147" t="s">
        <v>5027</v>
      </c>
      <c r="F2147" t="s">
        <v>43</v>
      </c>
      <c r="G2147">
        <v>75000</v>
      </c>
      <c r="H2147" t="s">
        <v>4173</v>
      </c>
      <c r="I2147">
        <v>9400000</v>
      </c>
      <c r="J2147" t="s">
        <v>8747</v>
      </c>
      <c r="K2147">
        <v>9000000</v>
      </c>
      <c r="L2147">
        <v>9800000</v>
      </c>
      <c r="M2147">
        <v>9</v>
      </c>
      <c r="N2147" t="s">
        <v>4439</v>
      </c>
      <c r="O2147">
        <v>72.900000000000006</v>
      </c>
      <c r="P2147" t="s">
        <v>9282</v>
      </c>
    </row>
    <row r="2148" spans="1:16" x14ac:dyDescent="0.3">
      <c r="A2148" t="s">
        <v>9203</v>
      </c>
      <c r="B2148">
        <v>2022</v>
      </c>
      <c r="C2148" t="s">
        <v>6124</v>
      </c>
      <c r="D2148" t="s">
        <v>6125</v>
      </c>
      <c r="E2148" t="s">
        <v>9204</v>
      </c>
      <c r="F2148" t="s">
        <v>43</v>
      </c>
      <c r="G2148">
        <v>87128</v>
      </c>
      <c r="H2148" t="s">
        <v>4180</v>
      </c>
      <c r="I2148">
        <v>10600000</v>
      </c>
      <c r="J2148" t="s">
        <v>8747</v>
      </c>
      <c r="K2148">
        <v>10000000</v>
      </c>
      <c r="L2148">
        <v>11100000</v>
      </c>
      <c r="M2148">
        <v>40</v>
      </c>
      <c r="N2148" t="s">
        <v>4382</v>
      </c>
      <c r="O2148">
        <v>69.599999999999994</v>
      </c>
      <c r="P2148" t="s">
        <v>9205</v>
      </c>
    </row>
    <row r="2149" spans="1:16" x14ac:dyDescent="0.3">
      <c r="A2149" t="s">
        <v>8687</v>
      </c>
      <c r="B2149">
        <v>2022</v>
      </c>
      <c r="C2149" t="s">
        <v>24</v>
      </c>
      <c r="D2149" t="s">
        <v>4369</v>
      </c>
      <c r="E2149" t="s">
        <v>8406</v>
      </c>
      <c r="F2149" t="s">
        <v>173</v>
      </c>
      <c r="G2149">
        <v>102853</v>
      </c>
      <c r="H2149" t="s">
        <v>4180</v>
      </c>
      <c r="I2149">
        <v>34700000</v>
      </c>
      <c r="J2149" t="s">
        <v>8747</v>
      </c>
      <c r="K2149">
        <v>33400000</v>
      </c>
      <c r="L2149">
        <v>36000000</v>
      </c>
      <c r="M2149">
        <v>9</v>
      </c>
      <c r="N2149" t="s">
        <v>6054</v>
      </c>
      <c r="O2149">
        <v>64.2</v>
      </c>
      <c r="P2149" t="s">
        <v>9171</v>
      </c>
    </row>
    <row r="2150" spans="1:16" x14ac:dyDescent="0.3">
      <c r="A2150" t="s">
        <v>9189</v>
      </c>
      <c r="B2150">
        <v>2022</v>
      </c>
      <c r="C2150" t="s">
        <v>166</v>
      </c>
      <c r="D2150" t="s">
        <v>5005</v>
      </c>
      <c r="E2150" t="s">
        <v>5006</v>
      </c>
      <c r="F2150" t="s">
        <v>43</v>
      </c>
      <c r="G2150">
        <v>37858</v>
      </c>
      <c r="H2150" t="s">
        <v>4173</v>
      </c>
      <c r="I2150">
        <v>18700000</v>
      </c>
      <c r="J2150" t="s">
        <v>8747</v>
      </c>
      <c r="K2150">
        <v>18100000</v>
      </c>
      <c r="L2150">
        <v>19400000</v>
      </c>
      <c r="M2150">
        <v>37</v>
      </c>
      <c r="N2150" t="s">
        <v>4439</v>
      </c>
      <c r="O2150">
        <v>95</v>
      </c>
      <c r="P2150" t="s">
        <v>9190</v>
      </c>
    </row>
    <row r="2151" spans="1:16" x14ac:dyDescent="0.3">
      <c r="A2151" t="s">
        <v>8624</v>
      </c>
      <c r="B2151">
        <v>2022</v>
      </c>
      <c r="C2151" t="s">
        <v>137</v>
      </c>
      <c r="D2151" t="s">
        <v>5109</v>
      </c>
      <c r="E2151" t="s">
        <v>6917</v>
      </c>
      <c r="F2151" t="s">
        <v>60</v>
      </c>
      <c r="G2151">
        <v>41227</v>
      </c>
      <c r="H2151" t="s">
        <v>4180</v>
      </c>
      <c r="I2151">
        <v>15300000</v>
      </c>
      <c r="J2151" t="s">
        <v>8747</v>
      </c>
      <c r="K2151">
        <v>14700000</v>
      </c>
      <c r="L2151">
        <v>15800000</v>
      </c>
      <c r="M2151">
        <v>23</v>
      </c>
      <c r="N2151" t="s">
        <v>4263</v>
      </c>
      <c r="O2151">
        <v>82.3</v>
      </c>
      <c r="P2151" t="s">
        <v>9233</v>
      </c>
    </row>
    <row r="2152" spans="1:16" x14ac:dyDescent="0.3">
      <c r="A2152" t="s">
        <v>8699</v>
      </c>
      <c r="B2152">
        <v>2023</v>
      </c>
      <c r="C2152" t="s">
        <v>191</v>
      </c>
      <c r="D2152" t="s">
        <v>4314</v>
      </c>
      <c r="E2152" t="s">
        <v>9322</v>
      </c>
      <c r="F2152" t="s">
        <v>43</v>
      </c>
      <c r="G2152">
        <v>67096</v>
      </c>
      <c r="H2152" t="s">
        <v>4173</v>
      </c>
      <c r="I2152">
        <v>23800000</v>
      </c>
      <c r="J2152" t="s">
        <v>8747</v>
      </c>
      <c r="K2152">
        <v>23000000</v>
      </c>
      <c r="L2152">
        <v>24700000</v>
      </c>
      <c r="M2152">
        <v>2</v>
      </c>
      <c r="N2152" t="s">
        <v>4439</v>
      </c>
      <c r="O2152">
        <v>85</v>
      </c>
      <c r="P2152" t="s">
        <v>9323</v>
      </c>
    </row>
    <row r="2153" spans="1:16" x14ac:dyDescent="0.3">
      <c r="A2153" t="s">
        <v>9250</v>
      </c>
      <c r="B2153">
        <v>2023</v>
      </c>
      <c r="C2153" t="s">
        <v>4184</v>
      </c>
      <c r="D2153" t="s">
        <v>4365</v>
      </c>
      <c r="E2153" t="s">
        <v>7969</v>
      </c>
      <c r="F2153" t="s">
        <v>161</v>
      </c>
      <c r="G2153">
        <v>45912</v>
      </c>
      <c r="H2153" t="s">
        <v>4180</v>
      </c>
      <c r="I2153">
        <v>8400000</v>
      </c>
      <c r="J2153" t="s">
        <v>8747</v>
      </c>
      <c r="K2153">
        <v>8100000</v>
      </c>
      <c r="L2153">
        <v>8700000</v>
      </c>
      <c r="M2153">
        <v>18</v>
      </c>
      <c r="N2153" t="s">
        <v>4649</v>
      </c>
      <c r="O2153">
        <v>93.4</v>
      </c>
      <c r="P2153" t="s">
        <v>9251</v>
      </c>
    </row>
    <row r="2154" spans="1:16" x14ac:dyDescent="0.3">
      <c r="A2154" t="s">
        <v>9231</v>
      </c>
      <c r="B2154">
        <v>2023</v>
      </c>
      <c r="C2154" t="s">
        <v>137</v>
      </c>
      <c r="D2154" t="s">
        <v>4749</v>
      </c>
      <c r="E2154" t="s">
        <v>4925</v>
      </c>
      <c r="F2154" t="s">
        <v>173</v>
      </c>
      <c r="G2154">
        <v>28000</v>
      </c>
      <c r="H2154" t="s">
        <v>4180</v>
      </c>
      <c r="I2154">
        <v>13200000</v>
      </c>
      <c r="J2154" t="s">
        <v>8747</v>
      </c>
      <c r="K2154">
        <v>12800000</v>
      </c>
      <c r="L2154">
        <v>13700000</v>
      </c>
      <c r="M2154">
        <v>32</v>
      </c>
      <c r="N2154" t="s">
        <v>4382</v>
      </c>
      <c r="O2154">
        <v>87.7</v>
      </c>
      <c r="P2154" t="s">
        <v>9232</v>
      </c>
    </row>
    <row r="2155" spans="1:16" x14ac:dyDescent="0.3">
      <c r="A2155" t="s">
        <v>9236</v>
      </c>
      <c r="B2155">
        <v>2023</v>
      </c>
      <c r="C2155" t="s">
        <v>131</v>
      </c>
      <c r="D2155" t="s">
        <v>4994</v>
      </c>
      <c r="E2155" t="s">
        <v>7633</v>
      </c>
      <c r="F2155" t="s">
        <v>161</v>
      </c>
      <c r="G2155">
        <v>45000</v>
      </c>
      <c r="H2155" t="s">
        <v>4180</v>
      </c>
      <c r="I2155">
        <v>23100000</v>
      </c>
      <c r="J2155" t="s">
        <v>8747</v>
      </c>
      <c r="K2155">
        <v>22000000</v>
      </c>
      <c r="L2155">
        <v>24200000</v>
      </c>
      <c r="M2155">
        <v>2</v>
      </c>
      <c r="N2155" t="s">
        <v>4260</v>
      </c>
      <c r="O2155">
        <v>83.1</v>
      </c>
      <c r="P2155" t="s">
        <v>9237</v>
      </c>
    </row>
    <row r="2156" spans="1:16" x14ac:dyDescent="0.3">
      <c r="A2156" t="s">
        <v>8649</v>
      </c>
      <c r="B2156">
        <v>2023</v>
      </c>
      <c r="C2156" t="s">
        <v>36</v>
      </c>
      <c r="D2156" t="s">
        <v>4427</v>
      </c>
      <c r="E2156" t="s">
        <v>4501</v>
      </c>
      <c r="F2156" t="s">
        <v>143</v>
      </c>
      <c r="G2156">
        <v>54200</v>
      </c>
      <c r="H2156" t="s">
        <v>4180</v>
      </c>
      <c r="I2156">
        <v>8300000</v>
      </c>
      <c r="J2156" t="s">
        <v>8747</v>
      </c>
      <c r="K2156">
        <v>7950000</v>
      </c>
      <c r="L2156">
        <v>8600000</v>
      </c>
      <c r="M2156">
        <v>25</v>
      </c>
      <c r="N2156" t="s">
        <v>4417</v>
      </c>
      <c r="O2156">
        <v>72.2</v>
      </c>
      <c r="P2156" t="s">
        <v>9248</v>
      </c>
    </row>
    <row r="2157" spans="1:16" x14ac:dyDescent="0.3">
      <c r="A2157" t="s">
        <v>1744</v>
      </c>
      <c r="B2157">
        <v>2023</v>
      </c>
      <c r="C2157" t="s">
        <v>62</v>
      </c>
      <c r="D2157" t="s">
        <v>4250</v>
      </c>
      <c r="E2157" t="s">
        <v>4462</v>
      </c>
      <c r="F2157" t="s">
        <v>43</v>
      </c>
      <c r="G2157">
        <v>56859</v>
      </c>
      <c r="H2157" t="s">
        <v>4180</v>
      </c>
      <c r="I2157">
        <v>16400000</v>
      </c>
      <c r="J2157" t="s">
        <v>8747</v>
      </c>
      <c r="K2157">
        <v>15600000</v>
      </c>
      <c r="L2157">
        <v>17200000</v>
      </c>
      <c r="M2157">
        <v>13</v>
      </c>
      <c r="N2157" t="s">
        <v>4260</v>
      </c>
      <c r="O2157">
        <v>58.4</v>
      </c>
      <c r="P2157" t="s">
        <v>9316</v>
      </c>
    </row>
    <row r="2158" spans="1:16" x14ac:dyDescent="0.3">
      <c r="A2158" t="s">
        <v>5240</v>
      </c>
      <c r="B2158">
        <v>2023</v>
      </c>
      <c r="C2158" t="s">
        <v>230</v>
      </c>
      <c r="D2158" t="s">
        <v>4555</v>
      </c>
      <c r="E2158" t="s">
        <v>5241</v>
      </c>
      <c r="F2158" t="s">
        <v>43</v>
      </c>
      <c r="G2158">
        <v>26900</v>
      </c>
      <c r="H2158" t="s">
        <v>4180</v>
      </c>
      <c r="I2158">
        <v>12600000</v>
      </c>
      <c r="J2158" t="s">
        <v>8747</v>
      </c>
      <c r="K2158">
        <v>12100000</v>
      </c>
      <c r="L2158">
        <v>13100000</v>
      </c>
      <c r="M2158">
        <v>42</v>
      </c>
      <c r="N2158" t="s">
        <v>4219</v>
      </c>
      <c r="O2158">
        <v>66</v>
      </c>
      <c r="P2158" t="s">
        <v>9184</v>
      </c>
    </row>
    <row r="2159" spans="1:16" x14ac:dyDescent="0.3">
      <c r="A2159" t="s">
        <v>84</v>
      </c>
      <c r="B2159">
        <v>2023</v>
      </c>
      <c r="C2159" t="s">
        <v>85</v>
      </c>
      <c r="D2159" t="s">
        <v>4221</v>
      </c>
      <c r="E2159" t="s">
        <v>4222</v>
      </c>
      <c r="F2159" t="s">
        <v>143</v>
      </c>
      <c r="G2159">
        <v>30000</v>
      </c>
      <c r="H2159" t="s">
        <v>4180</v>
      </c>
      <c r="I2159">
        <v>28200000</v>
      </c>
      <c r="J2159" t="s">
        <v>8747</v>
      </c>
      <c r="K2159">
        <v>26900000</v>
      </c>
      <c r="L2159">
        <v>29500000</v>
      </c>
      <c r="M2159">
        <v>8</v>
      </c>
      <c r="N2159" t="s">
        <v>4627</v>
      </c>
      <c r="O2159">
        <v>66.2</v>
      </c>
      <c r="P2159" t="s">
        <v>9209</v>
      </c>
    </row>
    <row r="2160" spans="1:16" x14ac:dyDescent="0.3">
      <c r="A2160" t="s">
        <v>9295</v>
      </c>
      <c r="B2160">
        <v>2023</v>
      </c>
      <c r="C2160" t="s">
        <v>4184</v>
      </c>
      <c r="D2160" t="s">
        <v>4365</v>
      </c>
      <c r="E2160" t="s">
        <v>5916</v>
      </c>
      <c r="F2160" t="s">
        <v>161</v>
      </c>
      <c r="G2160">
        <v>40000</v>
      </c>
      <c r="H2160" t="s">
        <v>4180</v>
      </c>
      <c r="I2160">
        <v>8700000</v>
      </c>
      <c r="J2160" t="s">
        <v>8747</v>
      </c>
      <c r="K2160">
        <v>8400000</v>
      </c>
      <c r="L2160">
        <v>9000000</v>
      </c>
      <c r="M2160">
        <v>12</v>
      </c>
      <c r="N2160" t="s">
        <v>4649</v>
      </c>
      <c r="O2160">
        <v>87.1</v>
      </c>
      <c r="P2160" t="s">
        <v>9296</v>
      </c>
    </row>
    <row r="2161" spans="1:16" x14ac:dyDescent="0.3">
      <c r="A2161" t="s">
        <v>9268</v>
      </c>
      <c r="B2161">
        <v>2023</v>
      </c>
      <c r="C2161" t="s">
        <v>137</v>
      </c>
      <c r="D2161" t="s">
        <v>4749</v>
      </c>
      <c r="E2161" t="s">
        <v>4925</v>
      </c>
      <c r="F2161" t="s">
        <v>143</v>
      </c>
      <c r="G2161">
        <v>16681</v>
      </c>
      <c r="H2161" t="s">
        <v>4180</v>
      </c>
      <c r="I2161">
        <v>13300000</v>
      </c>
      <c r="J2161" t="s">
        <v>8747</v>
      </c>
      <c r="K2161">
        <v>12800000</v>
      </c>
      <c r="L2161">
        <v>13800000</v>
      </c>
      <c r="M2161">
        <v>32</v>
      </c>
      <c r="N2161" t="s">
        <v>4382</v>
      </c>
      <c r="O2161">
        <v>88.3</v>
      </c>
      <c r="P2161" t="s">
        <v>9269</v>
      </c>
    </row>
    <row r="2162" spans="1:16" x14ac:dyDescent="0.3">
      <c r="A2162" t="s">
        <v>9168</v>
      </c>
      <c r="B2162">
        <v>2023</v>
      </c>
      <c r="C2162" t="s">
        <v>199</v>
      </c>
      <c r="D2162" t="s">
        <v>5653</v>
      </c>
      <c r="E2162" t="s">
        <v>9169</v>
      </c>
      <c r="F2162" t="s">
        <v>43</v>
      </c>
      <c r="G2162">
        <v>52000</v>
      </c>
      <c r="H2162" t="s">
        <v>4180</v>
      </c>
      <c r="I2162">
        <v>15500000</v>
      </c>
      <c r="J2162" t="s">
        <v>8747</v>
      </c>
      <c r="K2162">
        <v>14500000</v>
      </c>
      <c r="L2162">
        <v>16500000</v>
      </c>
      <c r="M2162" t="s">
        <v>4175</v>
      </c>
      <c r="N2162" t="s">
        <v>4290</v>
      </c>
      <c r="O2162">
        <v>62</v>
      </c>
      <c r="P2162" t="s">
        <v>9170</v>
      </c>
    </row>
    <row r="2163" spans="1:16" x14ac:dyDescent="0.3">
      <c r="A2163" t="s">
        <v>9266</v>
      </c>
      <c r="B2163">
        <v>2023</v>
      </c>
      <c r="C2163" t="s">
        <v>24</v>
      </c>
      <c r="D2163" t="s">
        <v>4190</v>
      </c>
      <c r="E2163" t="s">
        <v>4191</v>
      </c>
      <c r="F2163" t="s">
        <v>4539</v>
      </c>
      <c r="G2163">
        <v>14000</v>
      </c>
      <c r="H2163" t="s">
        <v>4180</v>
      </c>
      <c r="I2163">
        <v>13600000</v>
      </c>
      <c r="J2163" t="s">
        <v>8747</v>
      </c>
      <c r="K2163">
        <v>13100000</v>
      </c>
      <c r="L2163">
        <v>14100000</v>
      </c>
      <c r="M2163">
        <v>17</v>
      </c>
      <c r="N2163" t="s">
        <v>4263</v>
      </c>
      <c r="O2163">
        <v>61.8</v>
      </c>
      <c r="P2163" t="s">
        <v>9267</v>
      </c>
    </row>
    <row r="2164" spans="1:16" x14ac:dyDescent="0.3">
      <c r="A2164" t="s">
        <v>9324</v>
      </c>
      <c r="B2164">
        <v>2023</v>
      </c>
      <c r="C2164" t="s">
        <v>131</v>
      </c>
      <c r="D2164" t="s">
        <v>5681</v>
      </c>
      <c r="E2164" t="s">
        <v>5682</v>
      </c>
      <c r="F2164" t="s">
        <v>173</v>
      </c>
      <c r="G2164">
        <v>48523</v>
      </c>
      <c r="H2164" t="s">
        <v>4180</v>
      </c>
      <c r="I2164">
        <v>18300000</v>
      </c>
      <c r="J2164" t="s">
        <v>8747</v>
      </c>
      <c r="K2164">
        <v>17600000</v>
      </c>
      <c r="L2164">
        <v>19000000</v>
      </c>
      <c r="M2164">
        <v>13</v>
      </c>
      <c r="N2164" t="s">
        <v>4260</v>
      </c>
      <c r="O2164">
        <v>79.3</v>
      </c>
      <c r="P2164" t="s">
        <v>9325</v>
      </c>
    </row>
    <row r="2165" spans="1:16" x14ac:dyDescent="0.3">
      <c r="A2165" t="s">
        <v>9283</v>
      </c>
      <c r="B2165">
        <v>2023</v>
      </c>
      <c r="C2165" t="s">
        <v>62</v>
      </c>
      <c r="D2165" t="s">
        <v>4207</v>
      </c>
      <c r="E2165" t="s">
        <v>9284</v>
      </c>
      <c r="F2165" t="s">
        <v>143</v>
      </c>
      <c r="G2165">
        <v>38778</v>
      </c>
      <c r="H2165" t="s">
        <v>4180</v>
      </c>
      <c r="I2165">
        <v>21200000</v>
      </c>
      <c r="J2165" t="s">
        <v>8747</v>
      </c>
      <c r="K2165">
        <v>20400000</v>
      </c>
      <c r="L2165">
        <v>21900000</v>
      </c>
      <c r="M2165">
        <v>19</v>
      </c>
      <c r="N2165" t="s">
        <v>4181</v>
      </c>
      <c r="O2165">
        <v>67.099999999999994</v>
      </c>
      <c r="P2165" t="s">
        <v>9285</v>
      </c>
    </row>
    <row r="2166" spans="1:16" x14ac:dyDescent="0.3">
      <c r="A2166" t="s">
        <v>8696</v>
      </c>
      <c r="B2166">
        <v>2023</v>
      </c>
      <c r="C2166" t="s">
        <v>4031</v>
      </c>
      <c r="D2166" t="s">
        <v>5131</v>
      </c>
      <c r="E2166" t="s">
        <v>4478</v>
      </c>
      <c r="F2166" t="s">
        <v>43</v>
      </c>
      <c r="G2166">
        <v>31000</v>
      </c>
      <c r="H2166" t="s">
        <v>4180</v>
      </c>
      <c r="I2166">
        <v>11500000</v>
      </c>
      <c r="J2166" t="s">
        <v>8747</v>
      </c>
      <c r="K2166">
        <v>11100000</v>
      </c>
      <c r="L2166">
        <v>11900000</v>
      </c>
      <c r="M2166">
        <v>23</v>
      </c>
      <c r="N2166" t="s">
        <v>4425</v>
      </c>
      <c r="O2166">
        <v>79.400000000000006</v>
      </c>
      <c r="P2166" t="s">
        <v>9278</v>
      </c>
    </row>
    <row r="2167" spans="1:16" x14ac:dyDescent="0.3">
      <c r="A2167" t="s">
        <v>9298</v>
      </c>
      <c r="B2167">
        <v>2023</v>
      </c>
      <c r="C2167" t="s">
        <v>4031</v>
      </c>
      <c r="D2167" t="s">
        <v>5131</v>
      </c>
      <c r="E2167" t="s">
        <v>5825</v>
      </c>
      <c r="F2167" t="s">
        <v>143</v>
      </c>
      <c r="G2167">
        <v>31218</v>
      </c>
      <c r="H2167" t="s">
        <v>4180</v>
      </c>
      <c r="I2167">
        <v>11400000</v>
      </c>
      <c r="J2167" t="s">
        <v>8747</v>
      </c>
      <c r="K2167">
        <v>11000000</v>
      </c>
      <c r="L2167">
        <v>11800000</v>
      </c>
      <c r="M2167">
        <v>15</v>
      </c>
      <c r="N2167" t="s">
        <v>4425</v>
      </c>
      <c r="O2167">
        <v>87.8</v>
      </c>
      <c r="P2167" t="s">
        <v>9299</v>
      </c>
    </row>
    <row r="2168" spans="1:16" x14ac:dyDescent="0.3">
      <c r="A2168" t="s">
        <v>9195</v>
      </c>
      <c r="B2168">
        <v>2024</v>
      </c>
      <c r="C2168" t="s">
        <v>24</v>
      </c>
      <c r="D2168" t="s">
        <v>4369</v>
      </c>
      <c r="E2168" t="s">
        <v>8406</v>
      </c>
      <c r="F2168" t="s">
        <v>94</v>
      </c>
      <c r="G2168">
        <v>9240</v>
      </c>
      <c r="H2168" t="s">
        <v>4180</v>
      </c>
      <c r="I2168">
        <v>44600000</v>
      </c>
      <c r="J2168" t="s">
        <v>8747</v>
      </c>
      <c r="K2168">
        <v>43000000</v>
      </c>
      <c r="L2168">
        <v>46100000</v>
      </c>
      <c r="M2168">
        <v>8</v>
      </c>
      <c r="N2168" t="s">
        <v>6086</v>
      </c>
      <c r="O2168">
        <v>68.2</v>
      </c>
      <c r="P2168" t="s">
        <v>9196</v>
      </c>
    </row>
    <row r="2169" spans="1:16" x14ac:dyDescent="0.3">
      <c r="A2169" t="s">
        <v>359</v>
      </c>
      <c r="B2169">
        <v>2024</v>
      </c>
      <c r="C2169" t="s">
        <v>62</v>
      </c>
      <c r="D2169" t="s">
        <v>4198</v>
      </c>
      <c r="E2169" t="s">
        <v>4285</v>
      </c>
      <c r="F2169" t="s">
        <v>43</v>
      </c>
      <c r="G2169">
        <v>15000</v>
      </c>
      <c r="H2169" t="s">
        <v>4172</v>
      </c>
      <c r="I2169">
        <v>13800000</v>
      </c>
      <c r="J2169" t="s">
        <v>8747</v>
      </c>
      <c r="K2169">
        <v>13300000</v>
      </c>
      <c r="L2169">
        <v>14300000</v>
      </c>
      <c r="M2169">
        <v>33</v>
      </c>
      <c r="N2169" t="s">
        <v>4245</v>
      </c>
      <c r="O2169">
        <v>65.599999999999994</v>
      </c>
      <c r="P2169" t="s">
        <v>10129</v>
      </c>
    </row>
    <row r="2170" spans="1:16" x14ac:dyDescent="0.3">
      <c r="A2170" t="s">
        <v>5427</v>
      </c>
      <c r="B2170">
        <v>2024</v>
      </c>
      <c r="C2170" t="s">
        <v>62</v>
      </c>
      <c r="D2170">
        <v>3008</v>
      </c>
      <c r="E2170" t="s">
        <v>5734</v>
      </c>
      <c r="F2170" t="s">
        <v>143</v>
      </c>
      <c r="G2170">
        <v>73357</v>
      </c>
      <c r="H2170" t="s">
        <v>4180</v>
      </c>
      <c r="I2170">
        <v>22100000</v>
      </c>
      <c r="J2170" t="s">
        <v>8747</v>
      </c>
      <c r="K2170">
        <v>21300000</v>
      </c>
      <c r="L2170">
        <v>22900000</v>
      </c>
      <c r="M2170">
        <v>10</v>
      </c>
      <c r="N2170" t="s">
        <v>4280</v>
      </c>
      <c r="O2170">
        <v>70.8</v>
      </c>
      <c r="P2170" t="s">
        <v>9297</v>
      </c>
    </row>
    <row r="2171" spans="1:16" x14ac:dyDescent="0.3">
      <c r="A2171" t="s">
        <v>9238</v>
      </c>
      <c r="B2171">
        <v>2024</v>
      </c>
      <c r="C2171" t="s">
        <v>24</v>
      </c>
      <c r="D2171" t="s">
        <v>4854</v>
      </c>
      <c r="E2171" t="s">
        <v>4308</v>
      </c>
      <c r="F2171" t="s">
        <v>173</v>
      </c>
      <c r="G2171">
        <v>27834</v>
      </c>
      <c r="H2171" t="s">
        <v>4180</v>
      </c>
      <c r="I2171">
        <v>15400000</v>
      </c>
      <c r="J2171" t="s">
        <v>8747</v>
      </c>
      <c r="K2171">
        <v>14800000</v>
      </c>
      <c r="L2171">
        <v>15900000</v>
      </c>
      <c r="M2171">
        <v>28</v>
      </c>
      <c r="N2171" t="s">
        <v>4382</v>
      </c>
      <c r="O2171">
        <v>75.8</v>
      </c>
      <c r="P2171" t="s">
        <v>9239</v>
      </c>
    </row>
    <row r="2172" spans="1:16" x14ac:dyDescent="0.3">
      <c r="A2172" t="s">
        <v>9319</v>
      </c>
      <c r="B2172">
        <v>2024</v>
      </c>
      <c r="C2172" t="s">
        <v>24</v>
      </c>
      <c r="D2172" t="s">
        <v>4854</v>
      </c>
      <c r="E2172" t="s">
        <v>4191</v>
      </c>
      <c r="F2172" t="s">
        <v>4539</v>
      </c>
      <c r="G2172">
        <v>39800</v>
      </c>
      <c r="H2172" t="s">
        <v>4180</v>
      </c>
      <c r="I2172">
        <v>16100000</v>
      </c>
      <c r="J2172" t="s">
        <v>8747</v>
      </c>
      <c r="K2172">
        <v>15500000</v>
      </c>
      <c r="L2172">
        <v>16700000</v>
      </c>
      <c r="M2172">
        <v>25</v>
      </c>
      <c r="N2172" t="s">
        <v>4245</v>
      </c>
      <c r="O2172">
        <v>62.3</v>
      </c>
      <c r="P2172" t="s">
        <v>9320</v>
      </c>
    </row>
    <row r="2173" spans="1:16" x14ac:dyDescent="0.3">
      <c r="A2173" t="s">
        <v>4147</v>
      </c>
      <c r="B2173">
        <v>2024</v>
      </c>
      <c r="C2173" t="s">
        <v>62</v>
      </c>
      <c r="D2173" t="s">
        <v>4250</v>
      </c>
      <c r="E2173" t="s">
        <v>4358</v>
      </c>
      <c r="F2173" t="s">
        <v>143</v>
      </c>
      <c r="G2173">
        <v>15000</v>
      </c>
      <c r="H2173" t="s">
        <v>4180</v>
      </c>
      <c r="I2173">
        <v>20700000</v>
      </c>
      <c r="J2173" t="s">
        <v>8747</v>
      </c>
      <c r="K2173">
        <v>19900000</v>
      </c>
      <c r="L2173">
        <v>21400000</v>
      </c>
      <c r="M2173">
        <v>29</v>
      </c>
      <c r="N2173" t="s">
        <v>4213</v>
      </c>
      <c r="O2173">
        <v>75.7</v>
      </c>
      <c r="P2173" t="s">
        <v>10130</v>
      </c>
    </row>
    <row r="2174" spans="1:16" x14ac:dyDescent="0.3">
      <c r="A2174" t="s">
        <v>9175</v>
      </c>
      <c r="B2174">
        <v>2025</v>
      </c>
      <c r="C2174" t="s">
        <v>45</v>
      </c>
      <c r="D2174" t="s">
        <v>4886</v>
      </c>
      <c r="E2174" t="s">
        <v>9176</v>
      </c>
      <c r="F2174" t="s">
        <v>4172</v>
      </c>
      <c r="G2174">
        <v>12000</v>
      </c>
      <c r="H2174" t="s">
        <v>4180</v>
      </c>
      <c r="I2174">
        <v>16900000</v>
      </c>
      <c r="J2174" t="s">
        <v>8747</v>
      </c>
      <c r="K2174">
        <v>16300000</v>
      </c>
      <c r="L2174">
        <v>17500000</v>
      </c>
      <c r="M2174">
        <v>10</v>
      </c>
      <c r="N2174" t="s">
        <v>4248</v>
      </c>
      <c r="O2174">
        <v>83.6</v>
      </c>
      <c r="P2174" t="s">
        <v>9177</v>
      </c>
    </row>
    <row r="2175" spans="1:16" x14ac:dyDescent="0.3">
      <c r="A2175" t="s">
        <v>9274</v>
      </c>
      <c r="B2175">
        <v>2024</v>
      </c>
      <c r="C2175" t="s">
        <v>6124</v>
      </c>
      <c r="D2175" t="s">
        <v>9275</v>
      </c>
      <c r="E2175" t="s">
        <v>9276</v>
      </c>
      <c r="F2175" t="s">
        <v>43</v>
      </c>
      <c r="G2175">
        <v>58000</v>
      </c>
      <c r="H2175" t="s">
        <v>4180</v>
      </c>
      <c r="I2175">
        <v>19000000</v>
      </c>
      <c r="J2175" t="s">
        <v>8747</v>
      </c>
      <c r="K2175">
        <v>18200000</v>
      </c>
      <c r="L2175">
        <v>19800000</v>
      </c>
      <c r="M2175">
        <v>16</v>
      </c>
      <c r="N2175" t="s">
        <v>4275</v>
      </c>
      <c r="O2175">
        <v>66.599999999999994</v>
      </c>
      <c r="P2175" t="s">
        <v>9277</v>
      </c>
    </row>
    <row r="2176" spans="1:16" x14ac:dyDescent="0.3">
      <c r="A2176" t="s">
        <v>9262</v>
      </c>
      <c r="B2176">
        <v>2024</v>
      </c>
      <c r="C2176" t="s">
        <v>6124</v>
      </c>
      <c r="D2176" t="s">
        <v>9263</v>
      </c>
      <c r="E2176" t="s">
        <v>9264</v>
      </c>
      <c r="F2176" t="s">
        <v>43</v>
      </c>
      <c r="G2176">
        <v>58000</v>
      </c>
      <c r="H2176" t="s">
        <v>4180</v>
      </c>
      <c r="I2176">
        <v>17600000</v>
      </c>
      <c r="J2176" t="s">
        <v>8747</v>
      </c>
      <c r="K2176">
        <v>17000000</v>
      </c>
      <c r="L2176">
        <v>18200000</v>
      </c>
      <c r="M2176">
        <v>2</v>
      </c>
      <c r="N2176" t="s">
        <v>4425</v>
      </c>
      <c r="O2176">
        <v>57.1</v>
      </c>
      <c r="P2176" t="s">
        <v>9265</v>
      </c>
    </row>
    <row r="2177" spans="1:16" x14ac:dyDescent="0.3">
      <c r="A2177" t="s">
        <v>9327</v>
      </c>
      <c r="B2177">
        <v>2024</v>
      </c>
      <c r="C2177" t="s">
        <v>62</v>
      </c>
      <c r="D2177" t="s">
        <v>4434</v>
      </c>
      <c r="E2177" t="s">
        <v>4435</v>
      </c>
      <c r="F2177" t="s">
        <v>43</v>
      </c>
      <c r="G2177">
        <v>58916</v>
      </c>
      <c r="H2177" t="s">
        <v>4180</v>
      </c>
      <c r="I2177">
        <v>19900000</v>
      </c>
      <c r="J2177" t="s">
        <v>8747</v>
      </c>
      <c r="K2177">
        <v>19200000</v>
      </c>
      <c r="L2177">
        <v>20700000</v>
      </c>
      <c r="M2177">
        <v>62</v>
      </c>
      <c r="N2177" t="s">
        <v>4192</v>
      </c>
      <c r="O2177">
        <v>67</v>
      </c>
      <c r="P2177" t="s">
        <v>9328</v>
      </c>
    </row>
    <row r="2178" spans="1:16" x14ac:dyDescent="0.3">
      <c r="A2178" t="s">
        <v>9253</v>
      </c>
      <c r="B2178">
        <v>2024</v>
      </c>
      <c r="C2178" t="s">
        <v>24</v>
      </c>
      <c r="D2178" t="s">
        <v>4405</v>
      </c>
      <c r="E2178" t="s">
        <v>5790</v>
      </c>
      <c r="F2178" t="s">
        <v>43</v>
      </c>
      <c r="G2178">
        <v>125000</v>
      </c>
      <c r="H2178" t="s">
        <v>4180</v>
      </c>
      <c r="I2178">
        <v>29900000</v>
      </c>
      <c r="J2178" t="s">
        <v>8747</v>
      </c>
      <c r="K2178">
        <v>28300000</v>
      </c>
      <c r="L2178">
        <v>31500000</v>
      </c>
      <c r="M2178">
        <v>15</v>
      </c>
      <c r="N2178" t="s">
        <v>4252</v>
      </c>
      <c r="O2178">
        <v>68.8</v>
      </c>
      <c r="P2178" t="s">
        <v>9254</v>
      </c>
    </row>
    <row r="2179" spans="1:16" x14ac:dyDescent="0.3">
      <c r="A2179" t="s">
        <v>9317</v>
      </c>
      <c r="B2179">
        <v>2024</v>
      </c>
      <c r="C2179" t="s">
        <v>5179</v>
      </c>
      <c r="D2179" t="s">
        <v>9129</v>
      </c>
      <c r="E2179" t="s">
        <v>9130</v>
      </c>
      <c r="F2179" t="s">
        <v>143</v>
      </c>
      <c r="G2179">
        <v>32120</v>
      </c>
      <c r="H2179" t="s">
        <v>4180</v>
      </c>
      <c r="I2179">
        <v>11500000</v>
      </c>
      <c r="J2179" t="s">
        <v>8747</v>
      </c>
      <c r="K2179">
        <v>11000000</v>
      </c>
      <c r="L2179">
        <v>11900000</v>
      </c>
      <c r="M2179" t="s">
        <v>4175</v>
      </c>
      <c r="N2179" t="s">
        <v>6920</v>
      </c>
      <c r="O2179">
        <v>67</v>
      </c>
      <c r="P2179" t="s">
        <v>9318</v>
      </c>
    </row>
    <row r="2180" spans="1:16" x14ac:dyDescent="0.3">
      <c r="A2180" t="s">
        <v>9255</v>
      </c>
      <c r="B2180">
        <v>2024</v>
      </c>
      <c r="C2180" t="s">
        <v>24</v>
      </c>
      <c r="D2180" t="s">
        <v>4854</v>
      </c>
      <c r="E2180" t="s">
        <v>4308</v>
      </c>
      <c r="F2180" t="s">
        <v>143</v>
      </c>
      <c r="G2180">
        <v>28350</v>
      </c>
      <c r="H2180" t="s">
        <v>4173</v>
      </c>
      <c r="I2180">
        <v>15300000</v>
      </c>
      <c r="J2180" t="s">
        <v>8747</v>
      </c>
      <c r="K2180">
        <v>14800000</v>
      </c>
      <c r="L2180">
        <v>15900000</v>
      </c>
      <c r="M2180">
        <v>28</v>
      </c>
      <c r="N2180" t="s">
        <v>4382</v>
      </c>
      <c r="O2180">
        <v>75.3</v>
      </c>
      <c r="P2180" t="s">
        <v>9256</v>
      </c>
    </row>
    <row r="2181" spans="1:16" x14ac:dyDescent="0.3">
      <c r="A2181" t="s">
        <v>5599</v>
      </c>
      <c r="B2181">
        <v>2024</v>
      </c>
      <c r="C2181" t="s">
        <v>131</v>
      </c>
      <c r="D2181" t="s">
        <v>4994</v>
      </c>
      <c r="E2181" t="s">
        <v>7633</v>
      </c>
      <c r="F2181" t="s">
        <v>161</v>
      </c>
      <c r="G2181">
        <v>76000</v>
      </c>
      <c r="H2181" t="s">
        <v>4180</v>
      </c>
      <c r="I2181">
        <v>25300000</v>
      </c>
      <c r="J2181" t="s">
        <v>8747</v>
      </c>
      <c r="K2181">
        <v>23500000</v>
      </c>
      <c r="L2181">
        <v>27000000</v>
      </c>
      <c r="M2181">
        <v>3</v>
      </c>
      <c r="N2181" t="s">
        <v>5750</v>
      </c>
      <c r="O2181">
        <v>90.4</v>
      </c>
      <c r="P2181" t="s">
        <v>9221</v>
      </c>
    </row>
    <row r="2182" spans="1:16" x14ac:dyDescent="0.3">
      <c r="A2182" t="s">
        <v>5599</v>
      </c>
      <c r="B2182">
        <v>2024</v>
      </c>
      <c r="C2182" t="s">
        <v>131</v>
      </c>
      <c r="D2182" t="s">
        <v>4994</v>
      </c>
      <c r="E2182" t="s">
        <v>8907</v>
      </c>
      <c r="F2182" t="s">
        <v>161</v>
      </c>
      <c r="G2182">
        <v>76000</v>
      </c>
      <c r="H2182" t="s">
        <v>4180</v>
      </c>
      <c r="I2182">
        <v>20900000</v>
      </c>
      <c r="J2182" t="s">
        <v>8747</v>
      </c>
      <c r="K2182">
        <v>20100000</v>
      </c>
      <c r="L2182">
        <v>21700000</v>
      </c>
      <c r="M2182">
        <v>10</v>
      </c>
      <c r="N2182" t="s">
        <v>5157</v>
      </c>
      <c r="O2182">
        <v>86.2</v>
      </c>
      <c r="P2182" t="s">
        <v>9220</v>
      </c>
    </row>
    <row r="2183" spans="1:16" x14ac:dyDescent="0.3">
      <c r="A2183" t="s">
        <v>9100</v>
      </c>
      <c r="B2183">
        <v>2024</v>
      </c>
      <c r="C2183" t="s">
        <v>92</v>
      </c>
      <c r="D2183" t="s">
        <v>4946</v>
      </c>
      <c r="E2183" t="s">
        <v>9312</v>
      </c>
      <c r="F2183" t="s">
        <v>143</v>
      </c>
      <c r="G2183">
        <v>3800</v>
      </c>
      <c r="H2183" t="s">
        <v>4180</v>
      </c>
      <c r="I2183">
        <v>15100000</v>
      </c>
      <c r="J2183" t="s">
        <v>8747</v>
      </c>
      <c r="K2183">
        <v>14600000</v>
      </c>
      <c r="L2183">
        <v>15500000</v>
      </c>
      <c r="M2183">
        <v>21</v>
      </c>
      <c r="N2183" t="s">
        <v>4245</v>
      </c>
      <c r="O2183">
        <v>86.3</v>
      </c>
      <c r="P2183" t="s">
        <v>9313</v>
      </c>
    </row>
    <row r="2184" spans="1:16" x14ac:dyDescent="0.3">
      <c r="A2184" t="s">
        <v>8704</v>
      </c>
      <c r="B2184">
        <v>2025</v>
      </c>
      <c r="C2184" t="s">
        <v>4184</v>
      </c>
      <c r="D2184" t="s">
        <v>4365</v>
      </c>
      <c r="E2184" t="s">
        <v>4366</v>
      </c>
      <c r="F2184" t="s">
        <v>43</v>
      </c>
      <c r="G2184">
        <v>9240</v>
      </c>
      <c r="H2184" t="s">
        <v>4180</v>
      </c>
      <c r="I2184">
        <v>9800000</v>
      </c>
      <c r="J2184" t="s">
        <v>8747</v>
      </c>
      <c r="K2184">
        <v>9600000</v>
      </c>
      <c r="L2184">
        <v>10100000</v>
      </c>
      <c r="M2184">
        <v>13</v>
      </c>
      <c r="N2184" t="s">
        <v>4552</v>
      </c>
      <c r="O2184">
        <v>95</v>
      </c>
      <c r="P2184" t="s">
        <v>9197</v>
      </c>
    </row>
    <row r="2185" spans="1:16" x14ac:dyDescent="0.3">
      <c r="A2185" t="s">
        <v>9308</v>
      </c>
      <c r="B2185">
        <v>2025</v>
      </c>
      <c r="C2185" t="s">
        <v>4496</v>
      </c>
      <c r="D2185" t="s">
        <v>9309</v>
      </c>
      <c r="E2185" t="s">
        <v>9310</v>
      </c>
      <c r="F2185" t="s">
        <v>173</v>
      </c>
      <c r="G2185">
        <v>21946</v>
      </c>
      <c r="H2185" t="s">
        <v>4180</v>
      </c>
      <c r="I2185">
        <v>30400000</v>
      </c>
      <c r="J2185" t="s">
        <v>8747</v>
      </c>
      <c r="K2185">
        <v>29000000</v>
      </c>
      <c r="L2185">
        <v>31800000</v>
      </c>
      <c r="M2185">
        <v>3</v>
      </c>
      <c r="N2185" t="s">
        <v>4226</v>
      </c>
      <c r="O2185">
        <v>84.7</v>
      </c>
      <c r="P2185" t="s">
        <v>9311</v>
      </c>
    </row>
    <row r="2186" spans="1:16" x14ac:dyDescent="0.3">
      <c r="A2186" t="s">
        <v>9270</v>
      </c>
      <c r="B2186">
        <v>2024</v>
      </c>
      <c r="C2186" t="s">
        <v>4184</v>
      </c>
      <c r="D2186" t="s">
        <v>4303</v>
      </c>
      <c r="E2186" t="s">
        <v>5184</v>
      </c>
      <c r="F2186" t="s">
        <v>173</v>
      </c>
      <c r="G2186">
        <v>20000</v>
      </c>
      <c r="H2186" t="s">
        <v>4180</v>
      </c>
      <c r="I2186">
        <v>21100000</v>
      </c>
      <c r="J2186" t="s">
        <v>8747</v>
      </c>
      <c r="K2186">
        <v>20000000</v>
      </c>
      <c r="L2186">
        <v>22300000</v>
      </c>
      <c r="M2186">
        <v>8</v>
      </c>
      <c r="N2186" t="s">
        <v>4245</v>
      </c>
      <c r="O2186">
        <v>76.8</v>
      </c>
      <c r="P2186" t="s">
        <v>9271</v>
      </c>
    </row>
    <row r="2187" spans="1:16" x14ac:dyDescent="0.3">
      <c r="A2187" t="s">
        <v>9240</v>
      </c>
      <c r="B2187">
        <v>2025</v>
      </c>
      <c r="C2187" t="s">
        <v>194</v>
      </c>
      <c r="D2187" t="s">
        <v>9241</v>
      </c>
      <c r="E2187" t="s">
        <v>9242</v>
      </c>
      <c r="F2187" t="s">
        <v>4172</v>
      </c>
      <c r="G2187">
        <v>59692</v>
      </c>
      <c r="H2187" t="s">
        <v>4173</v>
      </c>
      <c r="I2187">
        <v>72000000</v>
      </c>
      <c r="J2187" t="s">
        <v>8747</v>
      </c>
      <c r="K2187">
        <v>69000000</v>
      </c>
      <c r="L2187">
        <v>74000000</v>
      </c>
      <c r="M2187" t="s">
        <v>4175</v>
      </c>
      <c r="N2187" t="s">
        <v>6136</v>
      </c>
      <c r="O2187">
        <v>74.7</v>
      </c>
      <c r="P2187" t="s">
        <v>9243</v>
      </c>
    </row>
    <row r="2188" spans="1:16" x14ac:dyDescent="0.3">
      <c r="A2188" t="s">
        <v>9260</v>
      </c>
      <c r="B2188">
        <v>2025</v>
      </c>
      <c r="C2188" t="s">
        <v>24</v>
      </c>
      <c r="D2188" t="s">
        <v>5847</v>
      </c>
      <c r="E2188" t="s">
        <v>8778</v>
      </c>
      <c r="F2188" t="s">
        <v>4172</v>
      </c>
      <c r="G2188">
        <v>44000</v>
      </c>
      <c r="H2188" t="s">
        <v>4180</v>
      </c>
      <c r="I2188">
        <v>37700000</v>
      </c>
      <c r="J2188" t="s">
        <v>8747</v>
      </c>
      <c r="K2188">
        <v>36400000</v>
      </c>
      <c r="L2188">
        <v>39000000</v>
      </c>
      <c r="M2188">
        <v>5</v>
      </c>
      <c r="N2188" t="s">
        <v>4236</v>
      </c>
      <c r="O2188">
        <v>81.7</v>
      </c>
      <c r="P2188" t="s">
        <v>9261</v>
      </c>
    </row>
    <row r="2189" spans="1:16" x14ac:dyDescent="0.3">
      <c r="A2189" t="s">
        <v>9178</v>
      </c>
      <c r="B2189">
        <v>2025</v>
      </c>
      <c r="C2189" t="s">
        <v>85</v>
      </c>
      <c r="D2189" t="s">
        <v>9179</v>
      </c>
      <c r="E2189" t="s">
        <v>9180</v>
      </c>
      <c r="F2189" t="s">
        <v>4172</v>
      </c>
      <c r="G2189">
        <v>5000</v>
      </c>
      <c r="H2189" t="s">
        <v>4180</v>
      </c>
      <c r="I2189">
        <v>15600000</v>
      </c>
      <c r="J2189" t="s">
        <v>8747</v>
      </c>
      <c r="K2189">
        <v>15100000</v>
      </c>
      <c r="L2189">
        <v>16200000</v>
      </c>
      <c r="M2189">
        <v>17</v>
      </c>
      <c r="N2189" t="s">
        <v>4275</v>
      </c>
      <c r="O2189">
        <v>86.9</v>
      </c>
      <c r="P2189" t="s">
        <v>9181</v>
      </c>
    </row>
    <row r="2190" spans="1:16" x14ac:dyDescent="0.3">
      <c r="A2190" t="s">
        <v>10126</v>
      </c>
      <c r="B2190">
        <v>2025</v>
      </c>
      <c r="C2190" t="s">
        <v>230</v>
      </c>
      <c r="D2190" t="s">
        <v>10127</v>
      </c>
      <c r="E2190" t="s">
        <v>5805</v>
      </c>
      <c r="F2190" t="s">
        <v>4172</v>
      </c>
      <c r="G2190">
        <v>15000</v>
      </c>
      <c r="H2190" t="s">
        <v>4180</v>
      </c>
      <c r="I2190">
        <v>15700000</v>
      </c>
      <c r="J2190" t="s">
        <v>8747</v>
      </c>
      <c r="K2190">
        <v>15100000</v>
      </c>
      <c r="L2190">
        <v>16200000</v>
      </c>
      <c r="M2190">
        <v>16</v>
      </c>
      <c r="N2190" t="s">
        <v>4187</v>
      </c>
      <c r="O2190">
        <v>80.099999999999994</v>
      </c>
      <c r="P2190" t="s">
        <v>10128</v>
      </c>
    </row>
    <row r="2191" spans="1:16" x14ac:dyDescent="0.3">
      <c r="A2191" t="s">
        <v>9185</v>
      </c>
      <c r="B2191">
        <v>2025</v>
      </c>
      <c r="C2191" t="s">
        <v>201</v>
      </c>
      <c r="D2191" t="s">
        <v>4669</v>
      </c>
      <c r="E2191" t="s">
        <v>4740</v>
      </c>
      <c r="F2191" t="s">
        <v>4172</v>
      </c>
      <c r="G2191">
        <v>25800</v>
      </c>
      <c r="H2191" t="s">
        <v>4180</v>
      </c>
      <c r="I2191">
        <v>13900000</v>
      </c>
      <c r="J2191" t="s">
        <v>8747</v>
      </c>
      <c r="K2191">
        <v>13400000</v>
      </c>
      <c r="L2191">
        <v>14400000</v>
      </c>
      <c r="M2191">
        <v>16</v>
      </c>
      <c r="N2191" t="s">
        <v>4439</v>
      </c>
      <c r="O2191">
        <v>82.6</v>
      </c>
      <c r="P2191" t="s">
        <v>9186</v>
      </c>
    </row>
    <row r="2192" spans="1:16" x14ac:dyDescent="0.3">
      <c r="A2192" t="s">
        <v>9198</v>
      </c>
      <c r="B2192">
        <v>2025</v>
      </c>
      <c r="C2192" t="s">
        <v>4184</v>
      </c>
      <c r="D2192" t="s">
        <v>5939</v>
      </c>
      <c r="E2192" t="s">
        <v>7202</v>
      </c>
      <c r="F2192" t="s">
        <v>4172</v>
      </c>
      <c r="G2192">
        <v>10000</v>
      </c>
      <c r="H2192" t="s">
        <v>4180</v>
      </c>
      <c r="I2192">
        <v>17900000</v>
      </c>
      <c r="J2192" t="s">
        <v>8747</v>
      </c>
      <c r="K2192">
        <v>17300000</v>
      </c>
      <c r="L2192">
        <v>18500000</v>
      </c>
      <c r="M2192">
        <v>2</v>
      </c>
      <c r="N2192" t="s">
        <v>4290</v>
      </c>
      <c r="O2192">
        <v>83.3</v>
      </c>
      <c r="P2192" t="s">
        <v>9199</v>
      </c>
    </row>
    <row r="2193" spans="1:16" x14ac:dyDescent="0.3">
      <c r="A2193" t="s">
        <v>6656</v>
      </c>
      <c r="B2193">
        <v>2026</v>
      </c>
      <c r="C2193" t="s">
        <v>45</v>
      </c>
      <c r="D2193" t="s">
        <v>4886</v>
      </c>
      <c r="E2193" t="s">
        <v>4887</v>
      </c>
      <c r="F2193" t="s">
        <v>4172</v>
      </c>
      <c r="G2193">
        <v>3000</v>
      </c>
      <c r="H2193" t="s">
        <v>4180</v>
      </c>
      <c r="I2193">
        <v>22000000</v>
      </c>
      <c r="J2193" t="s">
        <v>8747</v>
      </c>
      <c r="K2193">
        <v>21200000</v>
      </c>
      <c r="L2193">
        <v>22800000</v>
      </c>
      <c r="M2193" t="s">
        <v>4175</v>
      </c>
      <c r="N2193" t="s">
        <v>4888</v>
      </c>
      <c r="O2193">
        <v>86</v>
      </c>
      <c r="P2193" t="s">
        <v>9292</v>
      </c>
    </row>
    <row r="2194" spans="1:16" x14ac:dyDescent="0.3">
      <c r="A2194" t="s">
        <v>9387</v>
      </c>
      <c r="B2194">
        <v>2015</v>
      </c>
      <c r="C2194" t="s">
        <v>24</v>
      </c>
      <c r="D2194" t="s">
        <v>5847</v>
      </c>
      <c r="E2194" t="s">
        <v>9388</v>
      </c>
      <c r="F2194" t="s">
        <v>43</v>
      </c>
      <c r="G2194">
        <v>128000</v>
      </c>
      <c r="H2194" t="s">
        <v>4180</v>
      </c>
      <c r="I2194">
        <v>12800000</v>
      </c>
      <c r="J2194" t="s">
        <v>8756</v>
      </c>
      <c r="K2194">
        <v>12400000</v>
      </c>
      <c r="L2194">
        <v>13300000</v>
      </c>
      <c r="M2194">
        <v>11</v>
      </c>
      <c r="N2194" t="s">
        <v>4263</v>
      </c>
      <c r="O2194">
        <v>44.6</v>
      </c>
      <c r="P2194" t="s">
        <v>9389</v>
      </c>
    </row>
    <row r="2195" spans="1:16" x14ac:dyDescent="0.3">
      <c r="A2195" t="s">
        <v>9397</v>
      </c>
      <c r="B2195">
        <v>2018</v>
      </c>
      <c r="C2195" t="s">
        <v>4216</v>
      </c>
      <c r="D2195" t="s">
        <v>4217</v>
      </c>
      <c r="E2195" t="s">
        <v>9398</v>
      </c>
      <c r="F2195" t="s">
        <v>43</v>
      </c>
      <c r="G2195">
        <v>69300</v>
      </c>
      <c r="H2195" t="s">
        <v>4180</v>
      </c>
      <c r="I2195">
        <v>9000000</v>
      </c>
      <c r="J2195" t="s">
        <v>8756</v>
      </c>
      <c r="K2195">
        <v>8400000</v>
      </c>
      <c r="L2195">
        <v>9500000</v>
      </c>
      <c r="M2195">
        <v>3</v>
      </c>
      <c r="N2195" t="s">
        <v>6072</v>
      </c>
      <c r="O2195">
        <v>81.900000000000006</v>
      </c>
      <c r="P2195" t="s">
        <v>9399</v>
      </c>
    </row>
    <row r="2196" spans="1:16" x14ac:dyDescent="0.3">
      <c r="A2196" t="s">
        <v>9377</v>
      </c>
      <c r="B2196">
        <v>2018</v>
      </c>
      <c r="C2196" t="s">
        <v>137</v>
      </c>
      <c r="D2196" t="s">
        <v>4591</v>
      </c>
      <c r="E2196" t="s">
        <v>4925</v>
      </c>
      <c r="F2196" t="s">
        <v>60</v>
      </c>
      <c r="G2196">
        <v>72505</v>
      </c>
      <c r="H2196" t="s">
        <v>4173</v>
      </c>
      <c r="I2196">
        <v>9200000</v>
      </c>
      <c r="J2196" t="s">
        <v>8756</v>
      </c>
      <c r="K2196">
        <v>8900000</v>
      </c>
      <c r="L2196">
        <v>9500000</v>
      </c>
      <c r="M2196">
        <v>17</v>
      </c>
      <c r="N2196" t="s">
        <v>4583</v>
      </c>
      <c r="O2196">
        <v>79.400000000000006</v>
      </c>
      <c r="P2196" t="s">
        <v>9378</v>
      </c>
    </row>
    <row r="2197" spans="1:16" x14ac:dyDescent="0.3">
      <c r="A2197" t="s">
        <v>8635</v>
      </c>
      <c r="B2197">
        <v>2019</v>
      </c>
      <c r="C2197" t="s">
        <v>36</v>
      </c>
      <c r="D2197" t="s">
        <v>9442</v>
      </c>
      <c r="E2197" t="s">
        <v>9443</v>
      </c>
      <c r="F2197" t="s">
        <v>161</v>
      </c>
      <c r="G2197">
        <v>66000</v>
      </c>
      <c r="H2197" t="s">
        <v>4180</v>
      </c>
      <c r="I2197">
        <v>5370000</v>
      </c>
      <c r="J2197" t="s">
        <v>8756</v>
      </c>
      <c r="K2197">
        <v>5090000</v>
      </c>
      <c r="L2197">
        <v>5650000</v>
      </c>
      <c r="M2197" t="s">
        <v>4175</v>
      </c>
      <c r="N2197" t="s">
        <v>4213</v>
      </c>
      <c r="O2197">
        <v>79.099999999999994</v>
      </c>
      <c r="P2197" t="s">
        <v>9444</v>
      </c>
    </row>
    <row r="2198" spans="1:16" x14ac:dyDescent="0.3">
      <c r="A2198" t="s">
        <v>9351</v>
      </c>
      <c r="B2198">
        <v>2019</v>
      </c>
      <c r="C2198" t="s">
        <v>4097</v>
      </c>
      <c r="D2198" t="s">
        <v>4950</v>
      </c>
      <c r="E2198" t="s">
        <v>9352</v>
      </c>
      <c r="F2198" t="s">
        <v>94</v>
      </c>
      <c r="G2198">
        <v>42000</v>
      </c>
      <c r="H2198" t="s">
        <v>4180</v>
      </c>
      <c r="I2198">
        <v>7800000</v>
      </c>
      <c r="J2198" t="s">
        <v>8756</v>
      </c>
      <c r="K2198">
        <v>7530000</v>
      </c>
      <c r="L2198">
        <v>8100000</v>
      </c>
      <c r="M2198">
        <v>18</v>
      </c>
      <c r="N2198" t="s">
        <v>4192</v>
      </c>
      <c r="O2198">
        <v>95</v>
      </c>
      <c r="P2198" t="s">
        <v>9353</v>
      </c>
    </row>
    <row r="2199" spans="1:16" x14ac:dyDescent="0.3">
      <c r="A2199" t="s">
        <v>9390</v>
      </c>
      <c r="B2199">
        <v>2019</v>
      </c>
      <c r="C2199" t="s">
        <v>24</v>
      </c>
      <c r="D2199" t="s">
        <v>4393</v>
      </c>
      <c r="E2199" t="s">
        <v>7744</v>
      </c>
      <c r="F2199" t="s">
        <v>60</v>
      </c>
      <c r="G2199">
        <v>55739</v>
      </c>
      <c r="H2199" t="s">
        <v>4180</v>
      </c>
      <c r="I2199">
        <v>8600000</v>
      </c>
      <c r="J2199" t="s">
        <v>8756</v>
      </c>
      <c r="K2199">
        <v>8300000</v>
      </c>
      <c r="L2199">
        <v>8900000</v>
      </c>
      <c r="M2199">
        <v>5</v>
      </c>
      <c r="N2199" t="s">
        <v>4248</v>
      </c>
      <c r="O2199">
        <v>74.2</v>
      </c>
      <c r="P2199" t="s">
        <v>9391</v>
      </c>
    </row>
    <row r="2200" spans="1:16" x14ac:dyDescent="0.3">
      <c r="A2200" t="s">
        <v>9456</v>
      </c>
      <c r="B2200">
        <v>2020</v>
      </c>
      <c r="C2200" t="s">
        <v>191</v>
      </c>
      <c r="D2200" t="s">
        <v>9457</v>
      </c>
      <c r="E2200" t="s">
        <v>9458</v>
      </c>
      <c r="F2200" t="s">
        <v>173</v>
      </c>
      <c r="G2200">
        <v>75421</v>
      </c>
      <c r="H2200" t="s">
        <v>4173</v>
      </c>
      <c r="I2200">
        <v>6900000</v>
      </c>
      <c r="J2200" t="s">
        <v>8756</v>
      </c>
      <c r="K2200">
        <v>6630000</v>
      </c>
      <c r="L2200">
        <v>7170000</v>
      </c>
      <c r="M2200" t="s">
        <v>4175</v>
      </c>
      <c r="N2200" t="s">
        <v>4200</v>
      </c>
      <c r="O2200">
        <v>94.7</v>
      </c>
      <c r="P2200" t="s">
        <v>9459</v>
      </c>
    </row>
    <row r="2201" spans="1:16" x14ac:dyDescent="0.3">
      <c r="A2201" t="s">
        <v>9356</v>
      </c>
      <c r="B2201">
        <v>2020</v>
      </c>
      <c r="C2201" t="s">
        <v>191</v>
      </c>
      <c r="D2201" t="s">
        <v>9357</v>
      </c>
      <c r="E2201" t="s">
        <v>9358</v>
      </c>
      <c r="F2201" t="s">
        <v>43</v>
      </c>
      <c r="G2201">
        <v>100000</v>
      </c>
      <c r="H2201" t="s">
        <v>4180</v>
      </c>
      <c r="I2201">
        <v>19600000</v>
      </c>
      <c r="J2201" t="s">
        <v>8756</v>
      </c>
      <c r="K2201">
        <v>19000000</v>
      </c>
      <c r="L2201">
        <v>20200000</v>
      </c>
      <c r="M2201" t="s">
        <v>4175</v>
      </c>
      <c r="N2201" t="s">
        <v>4560</v>
      </c>
      <c r="O2201">
        <v>70</v>
      </c>
      <c r="P2201" t="s">
        <v>9359</v>
      </c>
    </row>
    <row r="2202" spans="1:16" x14ac:dyDescent="0.3">
      <c r="A2202" t="s">
        <v>9461</v>
      </c>
      <c r="B2202">
        <v>2020</v>
      </c>
      <c r="C2202" t="s">
        <v>4097</v>
      </c>
      <c r="D2202" t="s">
        <v>4975</v>
      </c>
      <c r="E2202" t="s">
        <v>5752</v>
      </c>
      <c r="F2202" t="s">
        <v>43</v>
      </c>
      <c r="G2202">
        <v>71000</v>
      </c>
      <c r="H2202" t="s">
        <v>4180</v>
      </c>
      <c r="I2202">
        <v>8300000</v>
      </c>
      <c r="J2202" t="s">
        <v>8756</v>
      </c>
      <c r="K2202">
        <v>8000000</v>
      </c>
      <c r="L2202">
        <v>8600000</v>
      </c>
      <c r="M2202">
        <v>9</v>
      </c>
      <c r="N2202" t="s">
        <v>4257</v>
      </c>
      <c r="O2202">
        <v>95</v>
      </c>
      <c r="P2202" t="s">
        <v>9462</v>
      </c>
    </row>
    <row r="2203" spans="1:16" x14ac:dyDescent="0.3">
      <c r="A2203" t="s">
        <v>9427</v>
      </c>
      <c r="B2203">
        <v>2020</v>
      </c>
      <c r="C2203" t="s">
        <v>191</v>
      </c>
      <c r="D2203" t="s">
        <v>4211</v>
      </c>
      <c r="E2203" t="s">
        <v>9428</v>
      </c>
      <c r="F2203" t="s">
        <v>60</v>
      </c>
      <c r="G2203">
        <v>108000</v>
      </c>
      <c r="H2203" t="s">
        <v>4180</v>
      </c>
      <c r="I2203">
        <v>15700000</v>
      </c>
      <c r="J2203" t="s">
        <v>8756</v>
      </c>
      <c r="K2203">
        <v>15200000</v>
      </c>
      <c r="L2203">
        <v>16300000</v>
      </c>
      <c r="M2203">
        <v>7</v>
      </c>
      <c r="N2203" t="s">
        <v>4192</v>
      </c>
      <c r="O2203">
        <v>73.900000000000006</v>
      </c>
      <c r="P2203" t="s">
        <v>9429</v>
      </c>
    </row>
    <row r="2204" spans="1:16" x14ac:dyDescent="0.3">
      <c r="A2204" t="s">
        <v>9434</v>
      </c>
      <c r="B2204">
        <v>2020</v>
      </c>
      <c r="C2204" t="s">
        <v>24</v>
      </c>
      <c r="D2204" t="s">
        <v>4431</v>
      </c>
      <c r="E2204" t="s">
        <v>9435</v>
      </c>
      <c r="F2204" t="s">
        <v>43</v>
      </c>
      <c r="G2204">
        <v>58900</v>
      </c>
      <c r="H2204" t="s">
        <v>4173</v>
      </c>
      <c r="I2204">
        <v>19600000</v>
      </c>
      <c r="J2204" t="s">
        <v>8756</v>
      </c>
      <c r="K2204">
        <v>18200000</v>
      </c>
      <c r="L2204">
        <v>21100000</v>
      </c>
      <c r="M2204" t="s">
        <v>4175</v>
      </c>
      <c r="N2204" t="s">
        <v>4245</v>
      </c>
      <c r="O2204">
        <v>78.7</v>
      </c>
      <c r="P2204" t="s">
        <v>9436</v>
      </c>
    </row>
    <row r="2205" spans="1:16" x14ac:dyDescent="0.3">
      <c r="A2205" t="s">
        <v>4172</v>
      </c>
      <c r="B2205">
        <v>2016</v>
      </c>
      <c r="C2205" t="s">
        <v>194</v>
      </c>
      <c r="D2205">
        <v>2500</v>
      </c>
      <c r="E2205" t="s">
        <v>9244</v>
      </c>
      <c r="F2205" t="s">
        <v>4172</v>
      </c>
      <c r="G2205">
        <v>50000</v>
      </c>
      <c r="H2205" t="s">
        <v>4180</v>
      </c>
      <c r="I2205">
        <v>30400000</v>
      </c>
      <c r="J2205" t="s">
        <v>8756</v>
      </c>
      <c r="K2205">
        <v>29500000</v>
      </c>
      <c r="L2205">
        <v>31200000</v>
      </c>
      <c r="M2205" t="s">
        <v>4175</v>
      </c>
      <c r="N2205" t="s">
        <v>4219</v>
      </c>
      <c r="O2205">
        <v>71.2</v>
      </c>
      <c r="P2205" t="s">
        <v>9331</v>
      </c>
    </row>
    <row r="2206" spans="1:16" x14ac:dyDescent="0.3">
      <c r="A2206" t="s">
        <v>4172</v>
      </c>
      <c r="B2206">
        <v>2018</v>
      </c>
      <c r="C2206" t="s">
        <v>166</v>
      </c>
      <c r="D2206" t="s">
        <v>9447</v>
      </c>
      <c r="E2206" t="s">
        <v>9448</v>
      </c>
      <c r="F2206" t="s">
        <v>4172</v>
      </c>
      <c r="G2206">
        <v>67000</v>
      </c>
      <c r="H2206" t="s">
        <v>4180</v>
      </c>
      <c r="I2206">
        <v>12600000</v>
      </c>
      <c r="J2206" t="s">
        <v>8756</v>
      </c>
      <c r="K2206">
        <v>12200000</v>
      </c>
      <c r="L2206">
        <v>13000000</v>
      </c>
      <c r="M2206">
        <v>25</v>
      </c>
      <c r="N2206" t="s">
        <v>4388</v>
      </c>
      <c r="O2206">
        <v>95</v>
      </c>
      <c r="P2206" t="s">
        <v>9449</v>
      </c>
    </row>
    <row r="2207" spans="1:16" x14ac:dyDescent="0.3">
      <c r="A2207" t="s">
        <v>4172</v>
      </c>
      <c r="B2207">
        <v>2024</v>
      </c>
      <c r="C2207" t="s">
        <v>230</v>
      </c>
      <c r="D2207" t="s">
        <v>4555</v>
      </c>
      <c r="E2207" t="s">
        <v>5805</v>
      </c>
      <c r="F2207" t="s">
        <v>4172</v>
      </c>
      <c r="G2207">
        <v>28247</v>
      </c>
      <c r="H2207" t="s">
        <v>4180</v>
      </c>
      <c r="I2207">
        <v>14200000</v>
      </c>
      <c r="J2207" t="s">
        <v>8756</v>
      </c>
      <c r="K2207">
        <v>13700000</v>
      </c>
      <c r="L2207">
        <v>14700000</v>
      </c>
      <c r="M2207">
        <v>52</v>
      </c>
      <c r="N2207" t="s">
        <v>4552</v>
      </c>
      <c r="O2207">
        <v>70</v>
      </c>
      <c r="P2207" t="s">
        <v>9463</v>
      </c>
    </row>
    <row r="2208" spans="1:16" x14ac:dyDescent="0.3">
      <c r="A2208" t="s">
        <v>4172</v>
      </c>
      <c r="B2208">
        <v>2025</v>
      </c>
      <c r="C2208" t="s">
        <v>108</v>
      </c>
      <c r="D2208" t="s">
        <v>9503</v>
      </c>
      <c r="E2208" t="s">
        <v>9504</v>
      </c>
      <c r="F2208" t="s">
        <v>4172</v>
      </c>
      <c r="G2208">
        <v>15000</v>
      </c>
      <c r="H2208" t="s">
        <v>4173</v>
      </c>
      <c r="I2208">
        <v>20500000</v>
      </c>
      <c r="J2208" t="s">
        <v>8756</v>
      </c>
      <c r="K2208">
        <v>19900000</v>
      </c>
      <c r="L2208">
        <v>21200000</v>
      </c>
      <c r="M2208">
        <v>2</v>
      </c>
      <c r="N2208" t="s">
        <v>4333</v>
      </c>
      <c r="O2208">
        <v>89.2</v>
      </c>
      <c r="P2208" t="s">
        <v>9505</v>
      </c>
    </row>
    <row r="2209" spans="1:16" x14ac:dyDescent="0.3">
      <c r="A2209" t="s">
        <v>4172</v>
      </c>
      <c r="B2209">
        <v>2025</v>
      </c>
      <c r="C2209" t="s">
        <v>62</v>
      </c>
      <c r="D2209" t="s">
        <v>4198</v>
      </c>
      <c r="E2209" t="s">
        <v>9514</v>
      </c>
      <c r="F2209" t="s">
        <v>4172</v>
      </c>
      <c r="G2209">
        <v>31000</v>
      </c>
      <c r="H2209" t="s">
        <v>4180</v>
      </c>
      <c r="I2209">
        <v>17400000</v>
      </c>
      <c r="J2209" t="s">
        <v>8756</v>
      </c>
      <c r="K2209">
        <v>16800000</v>
      </c>
      <c r="L2209">
        <v>18100000</v>
      </c>
      <c r="M2209">
        <v>19</v>
      </c>
      <c r="N2209" t="s">
        <v>4388</v>
      </c>
      <c r="O2209">
        <v>74.099999999999994</v>
      </c>
      <c r="P2209" t="s">
        <v>9515</v>
      </c>
    </row>
    <row r="2210" spans="1:16" x14ac:dyDescent="0.3">
      <c r="A2210" t="s">
        <v>4172</v>
      </c>
      <c r="B2210">
        <v>2026</v>
      </c>
      <c r="C2210" t="s">
        <v>137</v>
      </c>
      <c r="D2210" t="s">
        <v>4202</v>
      </c>
      <c r="E2210" t="s">
        <v>5110</v>
      </c>
      <c r="F2210" t="s">
        <v>4172</v>
      </c>
      <c r="G2210">
        <v>600</v>
      </c>
      <c r="H2210" t="s">
        <v>4180</v>
      </c>
      <c r="I2210">
        <v>23500000</v>
      </c>
      <c r="J2210" t="s">
        <v>8756</v>
      </c>
      <c r="K2210">
        <v>22600000</v>
      </c>
      <c r="L2210">
        <v>24300000</v>
      </c>
      <c r="M2210" t="s">
        <v>4175</v>
      </c>
      <c r="N2210" t="s">
        <v>4425</v>
      </c>
      <c r="O2210">
        <v>91.5</v>
      </c>
      <c r="P2210" t="s">
        <v>9453</v>
      </c>
    </row>
    <row r="2211" spans="1:16" x14ac:dyDescent="0.3">
      <c r="A2211" t="s">
        <v>4172</v>
      </c>
      <c r="B2211">
        <v>2026</v>
      </c>
      <c r="C2211" t="s">
        <v>194</v>
      </c>
      <c r="D2211">
        <v>700</v>
      </c>
      <c r="E2211" t="s">
        <v>7775</v>
      </c>
      <c r="F2211" t="s">
        <v>4172</v>
      </c>
      <c r="G2211">
        <v>2900</v>
      </c>
      <c r="H2211" t="s">
        <v>4173</v>
      </c>
      <c r="I2211">
        <v>13200000</v>
      </c>
      <c r="J2211" t="s">
        <v>8756</v>
      </c>
      <c r="K2211">
        <v>12800000</v>
      </c>
      <c r="L2211">
        <v>13700000</v>
      </c>
      <c r="M2211" t="s">
        <v>4175</v>
      </c>
      <c r="N2211" t="s">
        <v>4176</v>
      </c>
      <c r="O2211">
        <v>91.5</v>
      </c>
      <c r="P2211" t="s">
        <v>9518</v>
      </c>
    </row>
    <row r="2212" spans="1:16" x14ac:dyDescent="0.3">
      <c r="A2212" t="s">
        <v>4172</v>
      </c>
      <c r="B2212">
        <v>2026</v>
      </c>
      <c r="C2212" t="s">
        <v>166</v>
      </c>
      <c r="D2212" t="s">
        <v>9493</v>
      </c>
      <c r="E2212" t="s">
        <v>9494</v>
      </c>
      <c r="F2212" t="s">
        <v>4172</v>
      </c>
      <c r="G2212">
        <v>1710</v>
      </c>
      <c r="H2212" t="s">
        <v>4180</v>
      </c>
      <c r="I2212">
        <v>14800000</v>
      </c>
      <c r="J2212" t="s">
        <v>8756</v>
      </c>
      <c r="K2212">
        <v>14200000</v>
      </c>
      <c r="L2212">
        <v>15400000</v>
      </c>
      <c r="M2212">
        <v>2</v>
      </c>
      <c r="N2212" t="s">
        <v>4402</v>
      </c>
      <c r="O2212">
        <v>95</v>
      </c>
      <c r="P2212" t="s">
        <v>9495</v>
      </c>
    </row>
    <row r="2213" spans="1:16" x14ac:dyDescent="0.3">
      <c r="A2213" t="s">
        <v>9486</v>
      </c>
      <c r="B2213">
        <v>2020</v>
      </c>
      <c r="C2213" t="s">
        <v>191</v>
      </c>
      <c r="D2213" t="s">
        <v>4211</v>
      </c>
      <c r="E2213" t="s">
        <v>4522</v>
      </c>
      <c r="F2213" t="s">
        <v>161</v>
      </c>
      <c r="G2213">
        <v>95000</v>
      </c>
      <c r="H2213" t="s">
        <v>4173</v>
      </c>
      <c r="I2213">
        <v>14000000</v>
      </c>
      <c r="J2213" t="s">
        <v>8756</v>
      </c>
      <c r="K2213">
        <v>13200000</v>
      </c>
      <c r="L2213">
        <v>14800000</v>
      </c>
      <c r="M2213">
        <v>14</v>
      </c>
      <c r="N2213" t="s">
        <v>4263</v>
      </c>
      <c r="O2213">
        <v>87.2</v>
      </c>
      <c r="P2213" t="s">
        <v>9487</v>
      </c>
    </row>
    <row r="2214" spans="1:16" x14ac:dyDescent="0.3">
      <c r="A2214" t="s">
        <v>5272</v>
      </c>
      <c r="B2214">
        <v>2021</v>
      </c>
      <c r="C2214" t="s">
        <v>250</v>
      </c>
      <c r="D2214" t="s">
        <v>5783</v>
      </c>
      <c r="E2214" t="s">
        <v>8377</v>
      </c>
      <c r="F2214" t="s">
        <v>143</v>
      </c>
      <c r="G2214">
        <v>93000</v>
      </c>
      <c r="H2214" t="s">
        <v>4180</v>
      </c>
      <c r="I2214">
        <v>15900000</v>
      </c>
      <c r="J2214" t="s">
        <v>8756</v>
      </c>
      <c r="K2214">
        <v>15300000</v>
      </c>
      <c r="L2214">
        <v>16400000</v>
      </c>
      <c r="M2214">
        <v>42</v>
      </c>
      <c r="N2214" t="s">
        <v>4219</v>
      </c>
      <c r="O2214">
        <v>90.4</v>
      </c>
      <c r="P2214" t="s">
        <v>9478</v>
      </c>
    </row>
    <row r="2215" spans="1:16" x14ac:dyDescent="0.3">
      <c r="A2215" t="s">
        <v>9432</v>
      </c>
      <c r="B2215">
        <v>2021</v>
      </c>
      <c r="C2215" t="s">
        <v>50</v>
      </c>
      <c r="D2215">
        <v>580</v>
      </c>
      <c r="E2215" t="s">
        <v>7006</v>
      </c>
      <c r="F2215" t="s">
        <v>161</v>
      </c>
      <c r="G2215">
        <v>80000</v>
      </c>
      <c r="H2215" t="s">
        <v>4180</v>
      </c>
      <c r="I2215">
        <v>8200000</v>
      </c>
      <c r="J2215" t="s">
        <v>8756</v>
      </c>
      <c r="K2215">
        <v>7650000</v>
      </c>
      <c r="L2215">
        <v>8700000</v>
      </c>
      <c r="M2215" t="s">
        <v>4175</v>
      </c>
      <c r="N2215" t="s">
        <v>6072</v>
      </c>
      <c r="O2215">
        <v>65.7</v>
      </c>
      <c r="P2215" t="s">
        <v>9433</v>
      </c>
    </row>
    <row r="2216" spans="1:16" x14ac:dyDescent="0.3">
      <c r="A2216" t="s">
        <v>9501</v>
      </c>
      <c r="B2216">
        <v>2021</v>
      </c>
      <c r="C2216" t="s">
        <v>4184</v>
      </c>
      <c r="D2216" t="s">
        <v>4365</v>
      </c>
      <c r="E2216" t="s">
        <v>4708</v>
      </c>
      <c r="F2216" t="s">
        <v>161</v>
      </c>
      <c r="G2216">
        <v>67347</v>
      </c>
      <c r="H2216" t="s">
        <v>4180</v>
      </c>
      <c r="I2216">
        <v>7190000</v>
      </c>
      <c r="J2216" t="s">
        <v>8756</v>
      </c>
      <c r="K2216">
        <v>6700000</v>
      </c>
      <c r="L2216">
        <v>7670000</v>
      </c>
      <c r="M2216">
        <v>16</v>
      </c>
      <c r="N2216" t="s">
        <v>4649</v>
      </c>
      <c r="O2216">
        <v>72.7</v>
      </c>
      <c r="P2216" t="s">
        <v>9502</v>
      </c>
    </row>
    <row r="2217" spans="1:16" x14ac:dyDescent="0.3">
      <c r="A2217" t="s">
        <v>9407</v>
      </c>
      <c r="B2217">
        <v>2021</v>
      </c>
      <c r="C2217" t="s">
        <v>191</v>
      </c>
      <c r="D2217" t="s">
        <v>7816</v>
      </c>
      <c r="E2217" t="s">
        <v>6187</v>
      </c>
      <c r="F2217" t="s">
        <v>143</v>
      </c>
      <c r="G2217">
        <v>88000</v>
      </c>
      <c r="H2217" t="s">
        <v>4173</v>
      </c>
      <c r="I2217">
        <v>11300000</v>
      </c>
      <c r="J2217" t="s">
        <v>8756</v>
      </c>
      <c r="K2217">
        <v>10900000</v>
      </c>
      <c r="L2217">
        <v>11800000</v>
      </c>
      <c r="M2217">
        <v>3</v>
      </c>
      <c r="N2217" t="s">
        <v>6920</v>
      </c>
      <c r="O2217">
        <v>77.7</v>
      </c>
      <c r="P2217" t="s">
        <v>9408</v>
      </c>
    </row>
    <row r="2218" spans="1:16" x14ac:dyDescent="0.3">
      <c r="A2218" t="s">
        <v>9496</v>
      </c>
      <c r="B2218">
        <v>2021</v>
      </c>
      <c r="C2218" t="s">
        <v>62</v>
      </c>
      <c r="D2218">
        <v>5008</v>
      </c>
      <c r="E2218" t="s">
        <v>9497</v>
      </c>
      <c r="F2218" t="s">
        <v>43</v>
      </c>
      <c r="G2218">
        <v>80616</v>
      </c>
      <c r="H2218" t="s">
        <v>4180</v>
      </c>
      <c r="I2218">
        <v>17000000</v>
      </c>
      <c r="J2218" t="s">
        <v>8756</v>
      </c>
      <c r="K2218">
        <v>16300000</v>
      </c>
      <c r="L2218">
        <v>17600000</v>
      </c>
      <c r="M2218">
        <v>10</v>
      </c>
      <c r="N2218" t="s">
        <v>4245</v>
      </c>
      <c r="O2218">
        <v>65.400000000000006</v>
      </c>
      <c r="P2218" t="s">
        <v>9498</v>
      </c>
    </row>
    <row r="2219" spans="1:16" x14ac:dyDescent="0.3">
      <c r="A2219" t="s">
        <v>9363</v>
      </c>
      <c r="B2219">
        <v>2021</v>
      </c>
      <c r="C2219" t="s">
        <v>9364</v>
      </c>
      <c r="D2219" t="s">
        <v>9365</v>
      </c>
      <c r="E2219" t="s">
        <v>9366</v>
      </c>
      <c r="F2219" t="s">
        <v>4636</v>
      </c>
      <c r="G2219">
        <v>65300</v>
      </c>
      <c r="H2219" t="s">
        <v>4180</v>
      </c>
      <c r="I2219">
        <v>13100000</v>
      </c>
      <c r="J2219" t="s">
        <v>8756</v>
      </c>
      <c r="K2219">
        <v>12100000</v>
      </c>
      <c r="L2219">
        <v>14000000</v>
      </c>
      <c r="M2219" t="s">
        <v>4175</v>
      </c>
      <c r="N2219" t="s">
        <v>6920</v>
      </c>
      <c r="O2219">
        <v>69</v>
      </c>
      <c r="P2219" t="s">
        <v>9367</v>
      </c>
    </row>
    <row r="2220" spans="1:16" x14ac:dyDescent="0.3">
      <c r="A2220" t="s">
        <v>9419</v>
      </c>
      <c r="B2220">
        <v>2021</v>
      </c>
      <c r="C2220" t="s">
        <v>188</v>
      </c>
      <c r="D2220" t="s">
        <v>5889</v>
      </c>
      <c r="E2220" t="s">
        <v>9420</v>
      </c>
      <c r="F2220" t="s">
        <v>43</v>
      </c>
      <c r="G2220">
        <v>57744</v>
      </c>
      <c r="H2220" t="s">
        <v>4180</v>
      </c>
      <c r="I2220">
        <v>16600000</v>
      </c>
      <c r="J2220" t="s">
        <v>8756</v>
      </c>
      <c r="K2220">
        <v>16000000</v>
      </c>
      <c r="L2220">
        <v>17200000</v>
      </c>
      <c r="M2220">
        <v>14</v>
      </c>
      <c r="N2220" t="s">
        <v>4275</v>
      </c>
      <c r="O2220">
        <v>87.4</v>
      </c>
      <c r="P2220" t="s">
        <v>9421</v>
      </c>
    </row>
    <row r="2221" spans="1:16" x14ac:dyDescent="0.3">
      <c r="A2221" t="s">
        <v>9519</v>
      </c>
      <c r="B2221">
        <v>2022</v>
      </c>
      <c r="C2221" t="s">
        <v>92</v>
      </c>
      <c r="D2221" t="s">
        <v>4946</v>
      </c>
      <c r="E2221" t="s">
        <v>5802</v>
      </c>
      <c r="F2221" t="s">
        <v>43</v>
      </c>
      <c r="G2221">
        <v>53591</v>
      </c>
      <c r="H2221" t="s">
        <v>4173</v>
      </c>
      <c r="I2221">
        <v>12800000</v>
      </c>
      <c r="J2221" t="s">
        <v>8756</v>
      </c>
      <c r="K2221">
        <v>12400000</v>
      </c>
      <c r="L2221">
        <v>13300000</v>
      </c>
      <c r="M2221">
        <v>30</v>
      </c>
      <c r="N2221" t="s">
        <v>4439</v>
      </c>
      <c r="O2221">
        <v>68.900000000000006</v>
      </c>
      <c r="P2221" t="s">
        <v>9520</v>
      </c>
    </row>
    <row r="2222" spans="1:16" x14ac:dyDescent="0.3">
      <c r="A2222" t="s">
        <v>9507</v>
      </c>
      <c r="B2222">
        <v>2022</v>
      </c>
      <c r="C2222" t="s">
        <v>131</v>
      </c>
      <c r="D2222" t="s">
        <v>5041</v>
      </c>
      <c r="E2222" t="s">
        <v>9508</v>
      </c>
      <c r="F2222" t="s">
        <v>4636</v>
      </c>
      <c r="G2222">
        <v>82000</v>
      </c>
      <c r="H2222" t="s">
        <v>4180</v>
      </c>
      <c r="I2222">
        <v>23400000</v>
      </c>
      <c r="J2222" t="s">
        <v>8756</v>
      </c>
      <c r="K2222">
        <v>22500000</v>
      </c>
      <c r="L2222">
        <v>24300000</v>
      </c>
      <c r="M2222">
        <v>7</v>
      </c>
      <c r="N2222" t="s">
        <v>4700</v>
      </c>
      <c r="O2222">
        <v>68.400000000000006</v>
      </c>
      <c r="P2222" t="s">
        <v>9509</v>
      </c>
    </row>
    <row r="2223" spans="1:16" x14ac:dyDescent="0.3">
      <c r="A2223" t="s">
        <v>2014</v>
      </c>
      <c r="B2223">
        <v>2022</v>
      </c>
      <c r="C2223" t="s">
        <v>4184</v>
      </c>
      <c r="D2223" t="s">
        <v>4185</v>
      </c>
      <c r="E2223" t="s">
        <v>4792</v>
      </c>
      <c r="F2223" t="s">
        <v>143</v>
      </c>
      <c r="G2223">
        <v>72100</v>
      </c>
      <c r="H2223" t="s">
        <v>4180</v>
      </c>
      <c r="I2223">
        <v>8000000</v>
      </c>
      <c r="J2223" t="s">
        <v>8756</v>
      </c>
      <c r="K2223">
        <v>7740000</v>
      </c>
      <c r="L2223">
        <v>8300000</v>
      </c>
      <c r="M2223">
        <v>8</v>
      </c>
      <c r="N2223" t="s">
        <v>4245</v>
      </c>
      <c r="O2223">
        <v>85.2</v>
      </c>
      <c r="P2223" t="s">
        <v>9460</v>
      </c>
    </row>
    <row r="2224" spans="1:16" x14ac:dyDescent="0.3">
      <c r="A2224" t="s">
        <v>9329</v>
      </c>
      <c r="B2224">
        <v>2022</v>
      </c>
      <c r="C2224" t="s">
        <v>24</v>
      </c>
      <c r="D2224" t="s">
        <v>4369</v>
      </c>
      <c r="E2224" t="s">
        <v>8406</v>
      </c>
      <c r="F2224" t="s">
        <v>60</v>
      </c>
      <c r="G2224">
        <v>24000</v>
      </c>
      <c r="H2224" t="s">
        <v>4180</v>
      </c>
      <c r="I2224">
        <v>38500000</v>
      </c>
      <c r="J2224" t="s">
        <v>8756</v>
      </c>
      <c r="K2224">
        <v>37100000</v>
      </c>
      <c r="L2224">
        <v>39800000</v>
      </c>
      <c r="M2224">
        <v>6</v>
      </c>
      <c r="N2224" t="s">
        <v>6033</v>
      </c>
      <c r="O2224">
        <v>71.3</v>
      </c>
      <c r="P2224" t="s">
        <v>9330</v>
      </c>
    </row>
    <row r="2225" spans="1:16" x14ac:dyDescent="0.3">
      <c r="A2225" t="s">
        <v>9344</v>
      </c>
      <c r="B2225">
        <v>2022</v>
      </c>
      <c r="C2225" t="s">
        <v>62</v>
      </c>
      <c r="D2225" t="s">
        <v>4355</v>
      </c>
      <c r="E2225" t="s">
        <v>9345</v>
      </c>
      <c r="F2225" t="s">
        <v>43</v>
      </c>
      <c r="G2225">
        <v>70434</v>
      </c>
      <c r="H2225" t="s">
        <v>4180</v>
      </c>
      <c r="I2225">
        <v>10400000</v>
      </c>
      <c r="J2225" t="s">
        <v>8756</v>
      </c>
      <c r="K2225">
        <v>9900000</v>
      </c>
      <c r="L2225">
        <v>10900000</v>
      </c>
      <c r="M2225">
        <v>34</v>
      </c>
      <c r="N2225" t="s">
        <v>4552</v>
      </c>
      <c r="O2225">
        <v>59.9</v>
      </c>
      <c r="P2225" t="s">
        <v>9346</v>
      </c>
    </row>
    <row r="2226" spans="1:16" x14ac:dyDescent="0.3">
      <c r="A2226" t="s">
        <v>9392</v>
      </c>
      <c r="B2226">
        <v>2022</v>
      </c>
      <c r="C2226" t="s">
        <v>62</v>
      </c>
      <c r="D2226" t="s">
        <v>4207</v>
      </c>
      <c r="E2226" t="s">
        <v>5661</v>
      </c>
      <c r="F2226" t="s">
        <v>143</v>
      </c>
      <c r="G2226">
        <v>59076</v>
      </c>
      <c r="H2226" t="s">
        <v>4180</v>
      </c>
      <c r="I2226">
        <v>19700000</v>
      </c>
      <c r="J2226" t="s">
        <v>8756</v>
      </c>
      <c r="K2226">
        <v>18700000</v>
      </c>
      <c r="L2226">
        <v>20700000</v>
      </c>
      <c r="M2226">
        <v>5</v>
      </c>
      <c r="N2226" t="s">
        <v>4260</v>
      </c>
      <c r="O2226">
        <v>65.7</v>
      </c>
      <c r="P2226" t="s">
        <v>9393</v>
      </c>
    </row>
    <row r="2227" spans="1:16" x14ac:dyDescent="0.3">
      <c r="A2227" t="s">
        <v>9445</v>
      </c>
      <c r="B2227">
        <v>2022</v>
      </c>
      <c r="C2227" t="s">
        <v>62</v>
      </c>
      <c r="D2227" t="s">
        <v>4207</v>
      </c>
      <c r="E2227" t="s">
        <v>4208</v>
      </c>
      <c r="F2227" t="s">
        <v>143</v>
      </c>
      <c r="G2227">
        <v>44231</v>
      </c>
      <c r="H2227" t="s">
        <v>4173</v>
      </c>
      <c r="I2227">
        <v>13100000</v>
      </c>
      <c r="J2227" t="s">
        <v>8756</v>
      </c>
      <c r="K2227">
        <v>12600000</v>
      </c>
      <c r="L2227">
        <v>13600000</v>
      </c>
      <c r="M2227">
        <v>28</v>
      </c>
      <c r="N2227" t="s">
        <v>4219</v>
      </c>
      <c r="O2227">
        <v>64.900000000000006</v>
      </c>
      <c r="P2227" t="s">
        <v>9446</v>
      </c>
    </row>
    <row r="2228" spans="1:16" x14ac:dyDescent="0.3">
      <c r="A2228" t="s">
        <v>9475</v>
      </c>
      <c r="B2228">
        <v>2023</v>
      </c>
      <c r="C2228" t="s">
        <v>89</v>
      </c>
      <c r="D2228" t="s">
        <v>8313</v>
      </c>
      <c r="E2228" t="s">
        <v>9476</v>
      </c>
      <c r="F2228" t="s">
        <v>43</v>
      </c>
      <c r="G2228">
        <v>42997</v>
      </c>
      <c r="H2228" t="s">
        <v>4173</v>
      </c>
      <c r="I2228">
        <v>8300000</v>
      </c>
      <c r="J2228" t="s">
        <v>8756</v>
      </c>
      <c r="K2228">
        <v>7890000</v>
      </c>
      <c r="L2228">
        <v>8600000</v>
      </c>
      <c r="M2228" t="s">
        <v>4175</v>
      </c>
      <c r="N2228" t="s">
        <v>4552</v>
      </c>
      <c r="O2228">
        <v>67</v>
      </c>
      <c r="P2228" t="s">
        <v>9477</v>
      </c>
    </row>
    <row r="2229" spans="1:16" x14ac:dyDescent="0.3">
      <c r="A2229" t="s">
        <v>9472</v>
      </c>
      <c r="B2229">
        <v>2022</v>
      </c>
      <c r="C2229" t="s">
        <v>108</v>
      </c>
      <c r="D2229" t="s">
        <v>8086</v>
      </c>
      <c r="E2229" t="s">
        <v>9473</v>
      </c>
      <c r="F2229" t="s">
        <v>143</v>
      </c>
      <c r="G2229">
        <v>87085</v>
      </c>
      <c r="H2229" t="s">
        <v>4180</v>
      </c>
      <c r="I2229">
        <v>13000000</v>
      </c>
      <c r="J2229" t="s">
        <v>8756</v>
      </c>
      <c r="K2229">
        <v>12500000</v>
      </c>
      <c r="L2229">
        <v>13500000</v>
      </c>
      <c r="M2229">
        <v>6</v>
      </c>
      <c r="N2229" t="s">
        <v>4508</v>
      </c>
      <c r="O2229">
        <v>68.3</v>
      </c>
      <c r="P2229" t="s">
        <v>9474</v>
      </c>
    </row>
    <row r="2230" spans="1:16" x14ac:dyDescent="0.3">
      <c r="A2230" t="s">
        <v>9423</v>
      </c>
      <c r="B2230">
        <v>2023</v>
      </c>
      <c r="C2230" t="s">
        <v>24</v>
      </c>
      <c r="D2230" t="s">
        <v>4431</v>
      </c>
      <c r="E2230" t="s">
        <v>4432</v>
      </c>
      <c r="F2230" t="s">
        <v>143</v>
      </c>
      <c r="G2230">
        <v>29200</v>
      </c>
      <c r="H2230" t="s">
        <v>4180</v>
      </c>
      <c r="I2230">
        <v>27800000</v>
      </c>
      <c r="J2230" t="s">
        <v>8756</v>
      </c>
      <c r="K2230">
        <v>26800000</v>
      </c>
      <c r="L2230">
        <v>28700000</v>
      </c>
      <c r="M2230">
        <v>10</v>
      </c>
      <c r="N2230" t="s">
        <v>5709</v>
      </c>
      <c r="O2230">
        <v>69</v>
      </c>
      <c r="P2230" t="s">
        <v>9424</v>
      </c>
    </row>
    <row r="2231" spans="1:16" x14ac:dyDescent="0.3">
      <c r="A2231" t="s">
        <v>9400</v>
      </c>
      <c r="B2231">
        <v>2023</v>
      </c>
      <c r="C2231" t="s">
        <v>154</v>
      </c>
      <c r="D2231" t="s">
        <v>4483</v>
      </c>
      <c r="E2231" t="s">
        <v>4484</v>
      </c>
      <c r="F2231" t="s">
        <v>94</v>
      </c>
      <c r="G2231">
        <v>59258</v>
      </c>
      <c r="H2231" t="s">
        <v>4180</v>
      </c>
      <c r="I2231">
        <v>11800000</v>
      </c>
      <c r="J2231" t="s">
        <v>8756</v>
      </c>
      <c r="K2231">
        <v>11300000</v>
      </c>
      <c r="L2231">
        <v>12200000</v>
      </c>
      <c r="M2231">
        <v>11</v>
      </c>
      <c r="N2231" t="s">
        <v>4245</v>
      </c>
      <c r="O2231">
        <v>71.599999999999994</v>
      </c>
      <c r="P2231" t="s">
        <v>9401</v>
      </c>
    </row>
    <row r="2232" spans="1:16" x14ac:dyDescent="0.3">
      <c r="A2232" t="s">
        <v>9450</v>
      </c>
      <c r="B2232">
        <v>2023</v>
      </c>
      <c r="C2232" t="s">
        <v>62</v>
      </c>
      <c r="D2232" t="s">
        <v>4292</v>
      </c>
      <c r="E2232" t="s">
        <v>4811</v>
      </c>
      <c r="F2232" t="s">
        <v>60</v>
      </c>
      <c r="G2232">
        <v>78500</v>
      </c>
      <c r="H2232" t="s">
        <v>4180</v>
      </c>
      <c r="I2232">
        <v>13500000</v>
      </c>
      <c r="J2232" t="s">
        <v>8756</v>
      </c>
      <c r="K2232">
        <v>13000000</v>
      </c>
      <c r="L2232">
        <v>14000000</v>
      </c>
      <c r="M2232">
        <v>18</v>
      </c>
      <c r="N2232" t="s">
        <v>4213</v>
      </c>
      <c r="O2232">
        <v>58.5</v>
      </c>
      <c r="P2232" t="s">
        <v>9451</v>
      </c>
    </row>
    <row r="2233" spans="1:16" x14ac:dyDescent="0.3">
      <c r="A2233" t="s">
        <v>9337</v>
      </c>
      <c r="B2233">
        <v>2023</v>
      </c>
      <c r="C2233" t="s">
        <v>137</v>
      </c>
      <c r="D2233" t="s">
        <v>4194</v>
      </c>
      <c r="E2233" t="s">
        <v>9338</v>
      </c>
      <c r="F2233" t="s">
        <v>43</v>
      </c>
      <c r="G2233">
        <v>75000</v>
      </c>
      <c r="H2233" t="s">
        <v>4173</v>
      </c>
      <c r="I2233">
        <v>15400000</v>
      </c>
      <c r="J2233" t="s">
        <v>8756</v>
      </c>
      <c r="K2233">
        <v>14800000</v>
      </c>
      <c r="L2233">
        <v>16000000</v>
      </c>
      <c r="M2233">
        <v>17</v>
      </c>
      <c r="N2233" t="s">
        <v>4417</v>
      </c>
      <c r="O2233">
        <v>49.8</v>
      </c>
      <c r="P2233" t="s">
        <v>9339</v>
      </c>
    </row>
    <row r="2234" spans="1:16" x14ac:dyDescent="0.3">
      <c r="A2234" t="s">
        <v>9334</v>
      </c>
      <c r="B2234">
        <v>2023</v>
      </c>
      <c r="C2234" t="s">
        <v>92</v>
      </c>
      <c r="D2234" t="s">
        <v>4910</v>
      </c>
      <c r="E2234" t="s">
        <v>6068</v>
      </c>
      <c r="F2234" t="s">
        <v>43</v>
      </c>
      <c r="G2234">
        <v>70282</v>
      </c>
      <c r="H2234" t="s">
        <v>4180</v>
      </c>
      <c r="I2234">
        <v>7740000</v>
      </c>
      <c r="J2234" t="s">
        <v>8756</v>
      </c>
      <c r="K2234">
        <v>7450000</v>
      </c>
      <c r="L2234">
        <v>8000000</v>
      </c>
      <c r="M2234">
        <v>6</v>
      </c>
      <c r="N2234" t="s">
        <v>4425</v>
      </c>
      <c r="O2234">
        <v>74.900000000000006</v>
      </c>
      <c r="P2234" t="s">
        <v>9335</v>
      </c>
    </row>
    <row r="2235" spans="1:16" x14ac:dyDescent="0.3">
      <c r="A2235" t="s">
        <v>8689</v>
      </c>
      <c r="B2235">
        <v>2023</v>
      </c>
      <c r="C2235" t="s">
        <v>137</v>
      </c>
      <c r="D2235" t="s">
        <v>4749</v>
      </c>
      <c r="E2235" t="s">
        <v>4750</v>
      </c>
      <c r="F2235" t="s">
        <v>43</v>
      </c>
      <c r="G2235">
        <v>45000</v>
      </c>
      <c r="H2235" t="s">
        <v>4180</v>
      </c>
      <c r="I2235">
        <v>13200000</v>
      </c>
      <c r="J2235" t="s">
        <v>8756</v>
      </c>
      <c r="K2235">
        <v>12700000</v>
      </c>
      <c r="L2235">
        <v>13600000</v>
      </c>
      <c r="M2235">
        <v>18</v>
      </c>
      <c r="N2235" t="s">
        <v>4382</v>
      </c>
      <c r="O2235">
        <v>92.4</v>
      </c>
      <c r="P2235" t="s">
        <v>9491</v>
      </c>
    </row>
    <row r="2236" spans="1:16" x14ac:dyDescent="0.3">
      <c r="A2236" t="s">
        <v>9468</v>
      </c>
      <c r="B2236">
        <v>2023</v>
      </c>
      <c r="C2236" t="s">
        <v>199</v>
      </c>
      <c r="D2236" t="s">
        <v>4988</v>
      </c>
      <c r="E2236" t="s">
        <v>4989</v>
      </c>
      <c r="F2236" t="s">
        <v>43</v>
      </c>
      <c r="G2236">
        <v>48291</v>
      </c>
      <c r="H2236" t="s">
        <v>4180</v>
      </c>
      <c r="I2236">
        <v>13900000</v>
      </c>
      <c r="J2236" t="s">
        <v>8756</v>
      </c>
      <c r="K2236">
        <v>13400000</v>
      </c>
      <c r="L2236">
        <v>14400000</v>
      </c>
      <c r="M2236">
        <v>6</v>
      </c>
      <c r="N2236" t="s">
        <v>4257</v>
      </c>
      <c r="O2236">
        <v>67.5</v>
      </c>
      <c r="P2236" t="s">
        <v>9469</v>
      </c>
    </row>
    <row r="2237" spans="1:16" x14ac:dyDescent="0.3">
      <c r="A2237" t="s">
        <v>1049</v>
      </c>
      <c r="B2237">
        <v>2023</v>
      </c>
      <c r="C2237" t="s">
        <v>62</v>
      </c>
      <c r="D2237" t="s">
        <v>4232</v>
      </c>
      <c r="E2237" t="s">
        <v>4254</v>
      </c>
      <c r="F2237" t="s">
        <v>43</v>
      </c>
      <c r="G2237">
        <v>12358</v>
      </c>
      <c r="H2237" t="s">
        <v>4173</v>
      </c>
      <c r="I2237">
        <v>12800000</v>
      </c>
      <c r="J2237" t="s">
        <v>8756</v>
      </c>
      <c r="K2237">
        <v>12300000</v>
      </c>
      <c r="L2237">
        <v>13200000</v>
      </c>
      <c r="M2237">
        <v>9</v>
      </c>
      <c r="N2237" t="s">
        <v>4187</v>
      </c>
      <c r="O2237">
        <v>66</v>
      </c>
      <c r="P2237" t="s">
        <v>9452</v>
      </c>
    </row>
    <row r="2238" spans="1:16" x14ac:dyDescent="0.3">
      <c r="A2238" t="s">
        <v>9342</v>
      </c>
      <c r="B2238">
        <v>2023</v>
      </c>
      <c r="C2238" t="s">
        <v>4031</v>
      </c>
      <c r="D2238" t="s">
        <v>5970</v>
      </c>
      <c r="E2238" t="s">
        <v>5071</v>
      </c>
      <c r="F2238" t="s">
        <v>143</v>
      </c>
      <c r="G2238">
        <v>64000</v>
      </c>
      <c r="H2238" t="s">
        <v>4180</v>
      </c>
      <c r="I2238">
        <v>14000000</v>
      </c>
      <c r="J2238" t="s">
        <v>8756</v>
      </c>
      <c r="K2238">
        <v>13500000</v>
      </c>
      <c r="L2238">
        <v>14600000</v>
      </c>
      <c r="M2238">
        <v>3</v>
      </c>
      <c r="N2238" t="s">
        <v>4382</v>
      </c>
      <c r="O2238">
        <v>74</v>
      </c>
      <c r="P2238" t="s">
        <v>9343</v>
      </c>
    </row>
    <row r="2239" spans="1:16" x14ac:dyDescent="0.3">
      <c r="A2239" t="s">
        <v>8761</v>
      </c>
      <c r="B2239">
        <v>2023</v>
      </c>
      <c r="C2239" t="s">
        <v>166</v>
      </c>
      <c r="D2239" t="s">
        <v>4515</v>
      </c>
      <c r="E2239" t="s">
        <v>5747</v>
      </c>
      <c r="F2239" t="s">
        <v>173</v>
      </c>
      <c r="G2239">
        <v>59000</v>
      </c>
      <c r="H2239" t="s">
        <v>4180</v>
      </c>
      <c r="I2239">
        <v>19400000</v>
      </c>
      <c r="J2239" t="s">
        <v>8756</v>
      </c>
      <c r="K2239">
        <v>18700000</v>
      </c>
      <c r="L2239">
        <v>20200000</v>
      </c>
      <c r="M2239">
        <v>3</v>
      </c>
      <c r="N2239" t="s">
        <v>4245</v>
      </c>
      <c r="O2239">
        <v>82.9</v>
      </c>
      <c r="P2239" t="s">
        <v>8762</v>
      </c>
    </row>
    <row r="2240" spans="1:16" x14ac:dyDescent="0.3">
      <c r="A2240" t="s">
        <v>9437</v>
      </c>
      <c r="B2240">
        <v>2023</v>
      </c>
      <c r="C2240" t="s">
        <v>4641</v>
      </c>
      <c r="D2240" t="s">
        <v>6186</v>
      </c>
      <c r="E2240" t="s">
        <v>9438</v>
      </c>
      <c r="F2240" t="s">
        <v>94</v>
      </c>
      <c r="G2240">
        <v>44000</v>
      </c>
      <c r="H2240" t="s">
        <v>4180</v>
      </c>
      <c r="I2240">
        <v>13100000</v>
      </c>
      <c r="J2240" t="s">
        <v>8756</v>
      </c>
      <c r="K2240">
        <v>12700000</v>
      </c>
      <c r="L2240">
        <v>13600000</v>
      </c>
      <c r="M2240" t="s">
        <v>4175</v>
      </c>
      <c r="N2240" t="s">
        <v>4200</v>
      </c>
      <c r="O2240">
        <v>84</v>
      </c>
      <c r="P2240" t="s">
        <v>9439</v>
      </c>
    </row>
    <row r="2241" spans="1:16" x14ac:dyDescent="0.3">
      <c r="A2241" t="s">
        <v>8693</v>
      </c>
      <c r="B2241">
        <v>2023</v>
      </c>
      <c r="C2241" t="s">
        <v>4031</v>
      </c>
      <c r="D2241" t="s">
        <v>5970</v>
      </c>
      <c r="E2241" t="s">
        <v>9383</v>
      </c>
      <c r="F2241" t="s">
        <v>94</v>
      </c>
      <c r="G2241">
        <v>51446</v>
      </c>
      <c r="H2241" t="s">
        <v>4180</v>
      </c>
      <c r="I2241">
        <v>14400000</v>
      </c>
      <c r="J2241" t="s">
        <v>8756</v>
      </c>
      <c r="K2241">
        <v>13900000</v>
      </c>
      <c r="L2241">
        <v>14900000</v>
      </c>
      <c r="M2241">
        <v>19</v>
      </c>
      <c r="N2241" t="s">
        <v>4245</v>
      </c>
      <c r="O2241">
        <v>88.8</v>
      </c>
      <c r="P2241" t="s">
        <v>9384</v>
      </c>
    </row>
    <row r="2242" spans="1:16" x14ac:dyDescent="0.3">
      <c r="A2242" t="s">
        <v>9470</v>
      </c>
      <c r="B2242">
        <v>2023</v>
      </c>
      <c r="C2242" t="s">
        <v>137</v>
      </c>
      <c r="D2242" t="s">
        <v>4336</v>
      </c>
      <c r="E2242" t="s">
        <v>5687</v>
      </c>
      <c r="F2242" t="s">
        <v>143</v>
      </c>
      <c r="G2242">
        <v>46050</v>
      </c>
      <c r="H2242" t="s">
        <v>4173</v>
      </c>
      <c r="I2242">
        <v>17200000</v>
      </c>
      <c r="J2242" t="s">
        <v>8756</v>
      </c>
      <c r="K2242">
        <v>16600000</v>
      </c>
      <c r="L2242">
        <v>17900000</v>
      </c>
      <c r="M2242">
        <v>16</v>
      </c>
      <c r="N2242" t="s">
        <v>4226</v>
      </c>
      <c r="O2242">
        <v>78.2</v>
      </c>
      <c r="P2242" t="s">
        <v>9471</v>
      </c>
    </row>
    <row r="2243" spans="1:16" x14ac:dyDescent="0.3">
      <c r="A2243" t="s">
        <v>9395</v>
      </c>
      <c r="B2243">
        <v>2023</v>
      </c>
      <c r="C2243" t="s">
        <v>92</v>
      </c>
      <c r="D2243" t="s">
        <v>4753</v>
      </c>
      <c r="E2243" t="s">
        <v>5213</v>
      </c>
      <c r="F2243" t="s">
        <v>173</v>
      </c>
      <c r="G2243">
        <v>58510</v>
      </c>
      <c r="H2243" t="s">
        <v>4180</v>
      </c>
      <c r="I2243">
        <v>10100000</v>
      </c>
      <c r="J2243" t="s">
        <v>8756</v>
      </c>
      <c r="K2243">
        <v>9700000</v>
      </c>
      <c r="L2243">
        <v>10400000</v>
      </c>
      <c r="M2243">
        <v>27</v>
      </c>
      <c r="N2243" t="s">
        <v>4649</v>
      </c>
      <c r="O2243">
        <v>84.2</v>
      </c>
      <c r="P2243" t="s">
        <v>9396</v>
      </c>
    </row>
    <row r="2244" spans="1:16" x14ac:dyDescent="0.3">
      <c r="A2244" t="s">
        <v>9466</v>
      </c>
      <c r="B2244">
        <v>2023</v>
      </c>
      <c r="C2244" t="s">
        <v>50</v>
      </c>
      <c r="D2244">
        <v>560</v>
      </c>
      <c r="E2244" t="s">
        <v>4582</v>
      </c>
      <c r="F2244" t="s">
        <v>143</v>
      </c>
      <c r="G2244">
        <v>43285</v>
      </c>
      <c r="H2244" t="s">
        <v>4180</v>
      </c>
      <c r="I2244">
        <v>9000000</v>
      </c>
      <c r="J2244" t="s">
        <v>8756</v>
      </c>
      <c r="K2244">
        <v>8700000</v>
      </c>
      <c r="L2244">
        <v>9400000</v>
      </c>
      <c r="M2244">
        <v>33</v>
      </c>
      <c r="N2244" t="s">
        <v>4649</v>
      </c>
      <c r="O2244">
        <v>72.599999999999994</v>
      </c>
      <c r="P2244" t="s">
        <v>9467</v>
      </c>
    </row>
    <row r="2245" spans="1:16" x14ac:dyDescent="0.3">
      <c r="A2245" t="s">
        <v>9375</v>
      </c>
      <c r="B2245">
        <v>2023</v>
      </c>
      <c r="C2245" t="s">
        <v>4184</v>
      </c>
      <c r="D2245" t="s">
        <v>4492</v>
      </c>
      <c r="E2245" t="s">
        <v>4493</v>
      </c>
      <c r="F2245" t="s">
        <v>43</v>
      </c>
      <c r="G2245">
        <v>41300</v>
      </c>
      <c r="H2245" t="s">
        <v>4173</v>
      </c>
      <c r="I2245">
        <v>13100000</v>
      </c>
      <c r="J2245" t="s">
        <v>8756</v>
      </c>
      <c r="K2245">
        <v>12700000</v>
      </c>
      <c r="L2245">
        <v>13600000</v>
      </c>
      <c r="M2245">
        <v>7</v>
      </c>
      <c r="N2245" t="s">
        <v>4552</v>
      </c>
      <c r="O2245">
        <v>81.900000000000006</v>
      </c>
      <c r="P2245" t="s">
        <v>9376</v>
      </c>
    </row>
    <row r="2246" spans="1:16" x14ac:dyDescent="0.3">
      <c r="A2246" t="s">
        <v>8633</v>
      </c>
      <c r="B2246">
        <v>2023</v>
      </c>
      <c r="C2246" t="s">
        <v>4184</v>
      </c>
      <c r="D2246" t="s">
        <v>5169</v>
      </c>
      <c r="E2246" t="s">
        <v>9385</v>
      </c>
      <c r="F2246" t="s">
        <v>143</v>
      </c>
      <c r="G2246">
        <v>107000</v>
      </c>
      <c r="H2246" t="s">
        <v>4180</v>
      </c>
      <c r="I2246">
        <v>10900000</v>
      </c>
      <c r="J2246" t="s">
        <v>8756</v>
      </c>
      <c r="K2246">
        <v>10400000</v>
      </c>
      <c r="L2246">
        <v>11400000</v>
      </c>
      <c r="M2246">
        <v>3</v>
      </c>
      <c r="N2246" t="s">
        <v>4245</v>
      </c>
      <c r="O2246">
        <v>75.7</v>
      </c>
      <c r="P2246" t="s">
        <v>9386</v>
      </c>
    </row>
    <row r="2247" spans="1:16" x14ac:dyDescent="0.3">
      <c r="A2247" t="s">
        <v>9402</v>
      </c>
      <c r="B2247">
        <v>2023</v>
      </c>
      <c r="C2247" t="s">
        <v>24</v>
      </c>
      <c r="D2247" t="s">
        <v>4572</v>
      </c>
      <c r="E2247" t="s">
        <v>9403</v>
      </c>
      <c r="F2247" t="s">
        <v>60</v>
      </c>
      <c r="G2247">
        <v>94400</v>
      </c>
      <c r="H2247" t="s">
        <v>4180</v>
      </c>
      <c r="I2247">
        <v>25300000</v>
      </c>
      <c r="J2247" t="s">
        <v>8756</v>
      </c>
      <c r="K2247">
        <v>24400000</v>
      </c>
      <c r="L2247">
        <v>26200000</v>
      </c>
      <c r="M2247">
        <v>14</v>
      </c>
      <c r="N2247" t="s">
        <v>4257</v>
      </c>
      <c r="O2247">
        <v>64.400000000000006</v>
      </c>
      <c r="P2247" t="s">
        <v>9404</v>
      </c>
    </row>
    <row r="2248" spans="1:16" x14ac:dyDescent="0.3">
      <c r="A2248" t="s">
        <v>9510</v>
      </c>
      <c r="B2248">
        <v>2023</v>
      </c>
      <c r="C2248" t="s">
        <v>85</v>
      </c>
      <c r="D2248" t="s">
        <v>8831</v>
      </c>
      <c r="E2248" t="s">
        <v>8832</v>
      </c>
      <c r="F2248" t="s">
        <v>43</v>
      </c>
      <c r="G2248">
        <v>19600</v>
      </c>
      <c r="H2248" t="s">
        <v>4173</v>
      </c>
      <c r="I2248">
        <v>15400000</v>
      </c>
      <c r="J2248" t="s">
        <v>8756</v>
      </c>
      <c r="K2248">
        <v>14900000</v>
      </c>
      <c r="L2248">
        <v>15900000</v>
      </c>
      <c r="M2248">
        <v>6</v>
      </c>
      <c r="N2248" t="s">
        <v>4425</v>
      </c>
      <c r="O2248">
        <v>76.2</v>
      </c>
      <c r="P2248" t="s">
        <v>9511</v>
      </c>
    </row>
    <row r="2249" spans="1:16" x14ac:dyDescent="0.3">
      <c r="A2249" t="s">
        <v>9416</v>
      </c>
      <c r="B2249">
        <v>2023</v>
      </c>
      <c r="C2249" t="s">
        <v>62</v>
      </c>
      <c r="D2249" t="s">
        <v>4295</v>
      </c>
      <c r="E2249" t="s">
        <v>9417</v>
      </c>
      <c r="F2249" t="s">
        <v>143</v>
      </c>
      <c r="G2249">
        <v>35161</v>
      </c>
      <c r="H2249" t="s">
        <v>4180</v>
      </c>
      <c r="I2249">
        <v>17000000</v>
      </c>
      <c r="J2249" t="s">
        <v>8756</v>
      </c>
      <c r="K2249">
        <v>16400000</v>
      </c>
      <c r="L2249">
        <v>17600000</v>
      </c>
      <c r="M2249">
        <v>15</v>
      </c>
      <c r="N2249" t="s">
        <v>4260</v>
      </c>
      <c r="O2249">
        <v>79.099999999999994</v>
      </c>
      <c r="P2249" t="s">
        <v>9418</v>
      </c>
    </row>
    <row r="2250" spans="1:16" x14ac:dyDescent="0.3">
      <c r="A2250" t="s">
        <v>5265</v>
      </c>
      <c r="B2250">
        <v>2023</v>
      </c>
      <c r="C2250" t="s">
        <v>188</v>
      </c>
      <c r="D2250" t="s">
        <v>5762</v>
      </c>
      <c r="E2250" t="s">
        <v>5763</v>
      </c>
      <c r="F2250" t="s">
        <v>60</v>
      </c>
      <c r="G2250">
        <v>24756</v>
      </c>
      <c r="H2250" t="s">
        <v>4180</v>
      </c>
      <c r="I2250">
        <v>12400000</v>
      </c>
      <c r="J2250" t="s">
        <v>8756</v>
      </c>
      <c r="K2250">
        <v>12000000</v>
      </c>
      <c r="L2250">
        <v>12900000</v>
      </c>
      <c r="M2250" t="s">
        <v>4175</v>
      </c>
      <c r="N2250" t="s">
        <v>4236</v>
      </c>
      <c r="O2250">
        <v>82.7</v>
      </c>
      <c r="P2250" t="s">
        <v>9379</v>
      </c>
    </row>
    <row r="2251" spans="1:16" x14ac:dyDescent="0.3">
      <c r="A2251" t="s">
        <v>9380</v>
      </c>
      <c r="B2251">
        <v>2024</v>
      </c>
      <c r="C2251" t="s">
        <v>194</v>
      </c>
      <c r="D2251">
        <v>700</v>
      </c>
      <c r="E2251" t="s">
        <v>9381</v>
      </c>
      <c r="F2251" t="s">
        <v>43</v>
      </c>
      <c r="G2251">
        <v>100000</v>
      </c>
      <c r="H2251" t="s">
        <v>4173</v>
      </c>
      <c r="I2251">
        <v>13300000</v>
      </c>
      <c r="J2251" t="s">
        <v>8756</v>
      </c>
      <c r="K2251">
        <v>12800000</v>
      </c>
      <c r="L2251">
        <v>13800000</v>
      </c>
      <c r="M2251">
        <v>2</v>
      </c>
      <c r="N2251" t="s">
        <v>4382</v>
      </c>
      <c r="O2251">
        <v>74.599999999999994</v>
      </c>
      <c r="P2251" t="s">
        <v>9382</v>
      </c>
    </row>
    <row r="2252" spans="1:16" x14ac:dyDescent="0.3">
      <c r="A2252" t="s">
        <v>9499</v>
      </c>
      <c r="B2252">
        <v>2023</v>
      </c>
      <c r="C2252" t="s">
        <v>199</v>
      </c>
      <c r="D2252" t="s">
        <v>6110</v>
      </c>
      <c r="E2252" t="s">
        <v>6111</v>
      </c>
      <c r="F2252" t="s">
        <v>43</v>
      </c>
      <c r="G2252">
        <v>50452</v>
      </c>
      <c r="H2252" t="s">
        <v>4180</v>
      </c>
      <c r="I2252">
        <v>9600000</v>
      </c>
      <c r="J2252" t="s">
        <v>8756</v>
      </c>
      <c r="K2252">
        <v>9200000</v>
      </c>
      <c r="L2252">
        <v>9900000</v>
      </c>
      <c r="M2252">
        <v>16</v>
      </c>
      <c r="N2252" t="s">
        <v>4402</v>
      </c>
      <c r="O2252">
        <v>63.2</v>
      </c>
      <c r="P2252" t="s">
        <v>9500</v>
      </c>
    </row>
    <row r="2253" spans="1:16" x14ac:dyDescent="0.3">
      <c r="A2253" t="s">
        <v>9430</v>
      </c>
      <c r="B2253">
        <v>2023</v>
      </c>
      <c r="C2253" t="s">
        <v>4184</v>
      </c>
      <c r="D2253" t="s">
        <v>4365</v>
      </c>
      <c r="E2253" t="s">
        <v>7826</v>
      </c>
      <c r="F2253" t="s">
        <v>43</v>
      </c>
      <c r="G2253">
        <v>34000</v>
      </c>
      <c r="H2253" t="s">
        <v>4180</v>
      </c>
      <c r="I2253">
        <v>9000000</v>
      </c>
      <c r="J2253" t="s">
        <v>8756</v>
      </c>
      <c r="K2253">
        <v>8700000</v>
      </c>
      <c r="L2253">
        <v>9400000</v>
      </c>
      <c r="M2253">
        <v>9</v>
      </c>
      <c r="N2253" t="s">
        <v>4552</v>
      </c>
      <c r="O2253">
        <v>73.8</v>
      </c>
      <c r="P2253" t="s">
        <v>9431</v>
      </c>
    </row>
    <row r="2254" spans="1:16" x14ac:dyDescent="0.3">
      <c r="A2254" t="s">
        <v>828</v>
      </c>
      <c r="B2254">
        <v>2023</v>
      </c>
      <c r="C2254" t="s">
        <v>62</v>
      </c>
      <c r="D2254" t="s">
        <v>4446</v>
      </c>
      <c r="E2254" t="s">
        <v>4283</v>
      </c>
      <c r="F2254" t="s">
        <v>94</v>
      </c>
      <c r="G2254">
        <v>60000</v>
      </c>
      <c r="H2254" t="s">
        <v>4180</v>
      </c>
      <c r="I2254">
        <v>12300000</v>
      </c>
      <c r="J2254" t="s">
        <v>8756</v>
      </c>
      <c r="K2254">
        <v>11600000</v>
      </c>
      <c r="L2254">
        <v>12900000</v>
      </c>
      <c r="M2254">
        <v>12</v>
      </c>
      <c r="N2254" t="s">
        <v>4260</v>
      </c>
      <c r="O2254">
        <v>60.9</v>
      </c>
      <c r="P2254" t="s">
        <v>9422</v>
      </c>
    </row>
    <row r="2255" spans="1:16" x14ac:dyDescent="0.3">
      <c r="A2255" t="s">
        <v>9354</v>
      </c>
      <c r="B2255">
        <v>2023</v>
      </c>
      <c r="C2255" t="s">
        <v>108</v>
      </c>
      <c r="D2255" t="s">
        <v>4801</v>
      </c>
      <c r="E2255" t="s">
        <v>5196</v>
      </c>
      <c r="F2255" t="s">
        <v>143</v>
      </c>
      <c r="G2255">
        <v>63000</v>
      </c>
      <c r="H2255" t="s">
        <v>4180</v>
      </c>
      <c r="I2255">
        <v>14200000</v>
      </c>
      <c r="J2255" t="s">
        <v>8756</v>
      </c>
      <c r="K2255">
        <v>13700000</v>
      </c>
      <c r="L2255">
        <v>14800000</v>
      </c>
      <c r="M2255">
        <v>7</v>
      </c>
      <c r="N2255" t="s">
        <v>4192</v>
      </c>
      <c r="O2255">
        <v>63.1</v>
      </c>
      <c r="P2255" t="s">
        <v>9355</v>
      </c>
    </row>
    <row r="2256" spans="1:16" x14ac:dyDescent="0.3">
      <c r="A2256" t="s">
        <v>8521</v>
      </c>
      <c r="B2256">
        <v>2024</v>
      </c>
      <c r="C2256" t="s">
        <v>62</v>
      </c>
      <c r="D2256" t="s">
        <v>4250</v>
      </c>
      <c r="E2256" t="s">
        <v>8522</v>
      </c>
      <c r="F2256" t="s">
        <v>94</v>
      </c>
      <c r="G2256">
        <v>52000</v>
      </c>
      <c r="H2256" t="s">
        <v>4180</v>
      </c>
      <c r="I2256">
        <v>19600000</v>
      </c>
      <c r="J2256" t="s">
        <v>8756</v>
      </c>
      <c r="K2256">
        <v>18800000</v>
      </c>
      <c r="L2256">
        <v>20300000</v>
      </c>
      <c r="M2256">
        <v>27</v>
      </c>
      <c r="N2256" t="s">
        <v>4213</v>
      </c>
      <c r="O2256">
        <v>60.4</v>
      </c>
      <c r="P2256" t="s">
        <v>10131</v>
      </c>
    </row>
    <row r="2257" spans="1:16" x14ac:dyDescent="0.3">
      <c r="A2257" t="s">
        <v>8521</v>
      </c>
      <c r="B2257">
        <v>2024</v>
      </c>
      <c r="C2257" t="s">
        <v>62</v>
      </c>
      <c r="D2257" t="s">
        <v>4250</v>
      </c>
      <c r="E2257" t="s">
        <v>4358</v>
      </c>
      <c r="F2257" t="s">
        <v>94</v>
      </c>
      <c r="G2257">
        <v>51000</v>
      </c>
      <c r="H2257" t="s">
        <v>4180</v>
      </c>
      <c r="I2257">
        <v>19300000</v>
      </c>
      <c r="J2257" t="s">
        <v>8756</v>
      </c>
      <c r="K2257">
        <v>18700000</v>
      </c>
      <c r="L2257">
        <v>20000000</v>
      </c>
      <c r="M2257">
        <v>27</v>
      </c>
      <c r="N2257" t="s">
        <v>4192</v>
      </c>
      <c r="O2257">
        <v>70.5</v>
      </c>
      <c r="P2257" t="s">
        <v>8760</v>
      </c>
    </row>
    <row r="2258" spans="1:16" x14ac:dyDescent="0.3">
      <c r="A2258" t="s">
        <v>9411</v>
      </c>
      <c r="B2258">
        <v>2024</v>
      </c>
      <c r="C2258" t="s">
        <v>92</v>
      </c>
      <c r="D2258" t="s">
        <v>9412</v>
      </c>
      <c r="E2258" t="s">
        <v>9413</v>
      </c>
      <c r="F2258" t="s">
        <v>94</v>
      </c>
      <c r="G2258">
        <v>55000</v>
      </c>
      <c r="H2258" t="s">
        <v>4180</v>
      </c>
      <c r="I2258">
        <v>52000000</v>
      </c>
      <c r="J2258" t="s">
        <v>8756</v>
      </c>
      <c r="K2258">
        <v>51000000</v>
      </c>
      <c r="L2258">
        <v>54000000</v>
      </c>
      <c r="M2258">
        <v>9</v>
      </c>
      <c r="N2258" t="s">
        <v>9414</v>
      </c>
      <c r="O2258">
        <v>71.2</v>
      </c>
      <c r="P2258" t="s">
        <v>9415</v>
      </c>
    </row>
    <row r="2259" spans="1:16" x14ac:dyDescent="0.3">
      <c r="A2259" t="s">
        <v>371</v>
      </c>
      <c r="B2259">
        <v>2024</v>
      </c>
      <c r="C2259" t="s">
        <v>137</v>
      </c>
      <c r="D2259" t="s">
        <v>4336</v>
      </c>
      <c r="E2259" t="s">
        <v>4826</v>
      </c>
      <c r="F2259" t="s">
        <v>43</v>
      </c>
      <c r="G2259">
        <v>15000</v>
      </c>
      <c r="H2259" t="s">
        <v>4180</v>
      </c>
      <c r="I2259">
        <v>20200000</v>
      </c>
      <c r="J2259" t="s">
        <v>8756</v>
      </c>
      <c r="K2259">
        <v>19200000</v>
      </c>
      <c r="L2259">
        <v>21100000</v>
      </c>
      <c r="M2259">
        <v>14</v>
      </c>
      <c r="N2259" t="s">
        <v>4333</v>
      </c>
      <c r="O2259">
        <v>77</v>
      </c>
      <c r="P2259" t="s">
        <v>8765</v>
      </c>
    </row>
    <row r="2260" spans="1:16" x14ac:dyDescent="0.3">
      <c r="A2260" t="s">
        <v>9464</v>
      </c>
      <c r="B2260">
        <v>2025</v>
      </c>
      <c r="C2260" t="s">
        <v>166</v>
      </c>
      <c r="D2260" t="s">
        <v>8208</v>
      </c>
      <c r="E2260" t="s">
        <v>4516</v>
      </c>
      <c r="F2260" t="s">
        <v>4172</v>
      </c>
      <c r="G2260">
        <v>11650</v>
      </c>
      <c r="H2260" t="s">
        <v>4180</v>
      </c>
      <c r="I2260">
        <v>22500000</v>
      </c>
      <c r="J2260" t="s">
        <v>8756</v>
      </c>
      <c r="K2260">
        <v>21700000</v>
      </c>
      <c r="L2260">
        <v>23300000</v>
      </c>
      <c r="M2260">
        <v>11</v>
      </c>
      <c r="N2260" t="s">
        <v>4388</v>
      </c>
      <c r="O2260">
        <v>95</v>
      </c>
      <c r="P2260" t="s">
        <v>9465</v>
      </c>
    </row>
    <row r="2261" spans="1:16" x14ac:dyDescent="0.3">
      <c r="A2261" t="s">
        <v>9454</v>
      </c>
      <c r="B2261">
        <v>2024</v>
      </c>
      <c r="C2261" t="s">
        <v>4184</v>
      </c>
      <c r="D2261" t="s">
        <v>4185</v>
      </c>
      <c r="E2261" t="s">
        <v>6255</v>
      </c>
      <c r="F2261" t="s">
        <v>143</v>
      </c>
      <c r="G2261">
        <v>18097</v>
      </c>
      <c r="H2261" t="s">
        <v>4173</v>
      </c>
      <c r="I2261">
        <v>9500000</v>
      </c>
      <c r="J2261" t="s">
        <v>8756</v>
      </c>
      <c r="K2261">
        <v>9200000</v>
      </c>
      <c r="L2261">
        <v>9900000</v>
      </c>
      <c r="M2261">
        <v>5</v>
      </c>
      <c r="N2261" t="s">
        <v>4382</v>
      </c>
      <c r="O2261">
        <v>95</v>
      </c>
      <c r="P2261" t="s">
        <v>9455</v>
      </c>
    </row>
    <row r="2262" spans="1:16" x14ac:dyDescent="0.3">
      <c r="A2262" t="s">
        <v>9481</v>
      </c>
      <c r="B2262">
        <v>2024</v>
      </c>
      <c r="C2262" t="s">
        <v>3991</v>
      </c>
      <c r="D2262" t="s">
        <v>4630</v>
      </c>
      <c r="E2262" t="s">
        <v>4478</v>
      </c>
      <c r="F2262" t="s">
        <v>43</v>
      </c>
      <c r="G2262">
        <v>48800</v>
      </c>
      <c r="H2262" t="s">
        <v>4180</v>
      </c>
      <c r="I2262">
        <v>9300000</v>
      </c>
      <c r="J2262" t="s">
        <v>8756</v>
      </c>
      <c r="K2262">
        <v>8800000</v>
      </c>
      <c r="L2262">
        <v>9800000</v>
      </c>
      <c r="M2262">
        <v>10</v>
      </c>
      <c r="N2262" t="s">
        <v>6920</v>
      </c>
      <c r="O2262">
        <v>83.4</v>
      </c>
      <c r="P2262" t="s">
        <v>9482</v>
      </c>
    </row>
    <row r="2263" spans="1:16" x14ac:dyDescent="0.3">
      <c r="A2263" t="s">
        <v>321</v>
      </c>
      <c r="B2263">
        <v>2024</v>
      </c>
      <c r="C2263" t="s">
        <v>24</v>
      </c>
      <c r="D2263" t="s">
        <v>4405</v>
      </c>
      <c r="E2263" t="s">
        <v>5699</v>
      </c>
      <c r="F2263" t="s">
        <v>94</v>
      </c>
      <c r="G2263">
        <v>44000</v>
      </c>
      <c r="H2263" t="s">
        <v>4180</v>
      </c>
      <c r="I2263">
        <v>43800000</v>
      </c>
      <c r="J2263" t="s">
        <v>8756</v>
      </c>
      <c r="K2263">
        <v>42200000</v>
      </c>
      <c r="L2263">
        <v>45400000</v>
      </c>
      <c r="M2263">
        <v>28</v>
      </c>
      <c r="N2263" t="s">
        <v>4796</v>
      </c>
      <c r="O2263">
        <v>77.3</v>
      </c>
      <c r="P2263" t="s">
        <v>8763</v>
      </c>
    </row>
    <row r="2264" spans="1:16" x14ac:dyDescent="0.3">
      <c r="A2264" t="s">
        <v>9409</v>
      </c>
      <c r="B2264">
        <v>2024</v>
      </c>
      <c r="C2264" t="s">
        <v>62</v>
      </c>
      <c r="D2264">
        <v>3008</v>
      </c>
      <c r="E2264" t="s">
        <v>4259</v>
      </c>
      <c r="F2264" t="s">
        <v>60</v>
      </c>
      <c r="G2264">
        <v>33200</v>
      </c>
      <c r="H2264" t="s">
        <v>4180</v>
      </c>
      <c r="I2264">
        <v>15000000</v>
      </c>
      <c r="J2264" t="s">
        <v>8756</v>
      </c>
      <c r="K2264">
        <v>14500000</v>
      </c>
      <c r="L2264">
        <v>15600000</v>
      </c>
      <c r="M2264">
        <v>16</v>
      </c>
      <c r="N2264" t="s">
        <v>4213</v>
      </c>
      <c r="O2264">
        <v>65.900000000000006</v>
      </c>
      <c r="P2264" t="s">
        <v>9410</v>
      </c>
    </row>
    <row r="2265" spans="1:16" x14ac:dyDescent="0.3">
      <c r="A2265" t="s">
        <v>9488</v>
      </c>
      <c r="B2265">
        <v>2024</v>
      </c>
      <c r="C2265" t="s">
        <v>4184</v>
      </c>
      <c r="D2265" t="s">
        <v>4492</v>
      </c>
      <c r="E2265" t="s">
        <v>9489</v>
      </c>
      <c r="F2265" t="s">
        <v>173</v>
      </c>
      <c r="G2265">
        <v>48884</v>
      </c>
      <c r="H2265" t="s">
        <v>4180</v>
      </c>
      <c r="I2265">
        <v>12800000</v>
      </c>
      <c r="J2265" t="s">
        <v>8756</v>
      </c>
      <c r="K2265">
        <v>12400000</v>
      </c>
      <c r="L2265">
        <v>13300000</v>
      </c>
      <c r="M2265">
        <v>24</v>
      </c>
      <c r="N2265" t="s">
        <v>4290</v>
      </c>
      <c r="O2265">
        <v>88.3</v>
      </c>
      <c r="P2265" t="s">
        <v>9490</v>
      </c>
    </row>
    <row r="2266" spans="1:16" x14ac:dyDescent="0.3">
      <c r="A2266" t="s">
        <v>8644</v>
      </c>
      <c r="B2266">
        <v>2024</v>
      </c>
      <c r="C2266" t="s">
        <v>92</v>
      </c>
      <c r="D2266" t="s">
        <v>5076</v>
      </c>
      <c r="E2266" t="s">
        <v>8023</v>
      </c>
      <c r="F2266" t="s">
        <v>43</v>
      </c>
      <c r="G2266">
        <v>12000</v>
      </c>
      <c r="H2266" t="s">
        <v>4173</v>
      </c>
      <c r="I2266">
        <v>14700000</v>
      </c>
      <c r="J2266" t="s">
        <v>8756</v>
      </c>
      <c r="K2266">
        <v>14200000</v>
      </c>
      <c r="L2266">
        <v>15200000</v>
      </c>
      <c r="M2266">
        <v>20</v>
      </c>
      <c r="N2266" t="s">
        <v>4382</v>
      </c>
      <c r="O2266">
        <v>78.7</v>
      </c>
      <c r="P2266" t="s">
        <v>9336</v>
      </c>
    </row>
    <row r="2267" spans="1:16" x14ac:dyDescent="0.3">
      <c r="A2267" t="s">
        <v>9349</v>
      </c>
      <c r="B2267">
        <v>2024</v>
      </c>
      <c r="C2267" t="s">
        <v>36</v>
      </c>
      <c r="D2267" t="s">
        <v>4427</v>
      </c>
      <c r="E2267" t="s">
        <v>5821</v>
      </c>
      <c r="F2267" t="s">
        <v>143</v>
      </c>
      <c r="G2267">
        <v>31000</v>
      </c>
      <c r="H2267" t="s">
        <v>4180</v>
      </c>
      <c r="I2267">
        <v>7930000</v>
      </c>
      <c r="J2267" t="s">
        <v>8756</v>
      </c>
      <c r="K2267">
        <v>7630000</v>
      </c>
      <c r="L2267">
        <v>8200000</v>
      </c>
      <c r="M2267">
        <v>16</v>
      </c>
      <c r="N2267" t="s">
        <v>4245</v>
      </c>
      <c r="O2267">
        <v>80.7</v>
      </c>
      <c r="P2267" t="s">
        <v>9350</v>
      </c>
    </row>
    <row r="2268" spans="1:16" x14ac:dyDescent="0.3">
      <c r="A2268" t="s">
        <v>9516</v>
      </c>
      <c r="B2268">
        <v>2024</v>
      </c>
      <c r="C2268" t="s">
        <v>191</v>
      </c>
      <c r="D2268" t="s">
        <v>4211</v>
      </c>
      <c r="E2268" t="s">
        <v>4527</v>
      </c>
      <c r="F2268" t="s">
        <v>161</v>
      </c>
      <c r="G2268">
        <v>30652</v>
      </c>
      <c r="H2268" t="s">
        <v>4180</v>
      </c>
      <c r="I2268">
        <v>18700000</v>
      </c>
      <c r="J2268" t="s">
        <v>8756</v>
      </c>
      <c r="K2268">
        <v>17600000</v>
      </c>
      <c r="L2268">
        <v>19800000</v>
      </c>
      <c r="M2268">
        <v>3</v>
      </c>
      <c r="N2268" t="s">
        <v>4425</v>
      </c>
      <c r="O2268">
        <v>87.4</v>
      </c>
      <c r="P2268" t="s">
        <v>9517</v>
      </c>
    </row>
    <row r="2269" spans="1:16" x14ac:dyDescent="0.3">
      <c r="A2269" t="s">
        <v>9360</v>
      </c>
      <c r="B2269">
        <v>2024</v>
      </c>
      <c r="C2269" t="s">
        <v>4184</v>
      </c>
      <c r="D2269" t="s">
        <v>4492</v>
      </c>
      <c r="E2269" t="s">
        <v>9361</v>
      </c>
      <c r="F2269" t="s">
        <v>43</v>
      </c>
      <c r="G2269">
        <v>11545</v>
      </c>
      <c r="H2269" t="s">
        <v>4180</v>
      </c>
      <c r="I2269">
        <v>13400000</v>
      </c>
      <c r="J2269" t="s">
        <v>8756</v>
      </c>
      <c r="K2269">
        <v>12900000</v>
      </c>
      <c r="L2269">
        <v>13900000</v>
      </c>
      <c r="M2269">
        <v>10</v>
      </c>
      <c r="N2269" t="s">
        <v>4260</v>
      </c>
      <c r="O2269">
        <v>83.8</v>
      </c>
      <c r="P2269" t="s">
        <v>9362</v>
      </c>
    </row>
    <row r="2270" spans="1:16" x14ac:dyDescent="0.3">
      <c r="A2270" t="s">
        <v>8753</v>
      </c>
      <c r="B2270">
        <v>2024</v>
      </c>
      <c r="C2270" t="s">
        <v>145</v>
      </c>
      <c r="D2270" t="s">
        <v>8754</v>
      </c>
      <c r="E2270" t="s">
        <v>8755</v>
      </c>
      <c r="F2270" t="s">
        <v>161</v>
      </c>
      <c r="G2270">
        <v>25400</v>
      </c>
      <c r="H2270" t="s">
        <v>4180</v>
      </c>
      <c r="I2270">
        <v>8300000</v>
      </c>
      <c r="J2270" t="s">
        <v>8756</v>
      </c>
      <c r="K2270">
        <v>8000000</v>
      </c>
      <c r="L2270">
        <v>8600000</v>
      </c>
      <c r="M2270" t="s">
        <v>4175</v>
      </c>
      <c r="N2270" t="s">
        <v>4627</v>
      </c>
      <c r="O2270">
        <v>80.400000000000006</v>
      </c>
      <c r="P2270" t="s">
        <v>8757</v>
      </c>
    </row>
    <row r="2271" spans="1:16" x14ac:dyDescent="0.3">
      <c r="A2271" t="s">
        <v>9373</v>
      </c>
      <c r="B2271">
        <v>2024</v>
      </c>
      <c r="C2271" t="s">
        <v>166</v>
      </c>
      <c r="D2271" t="s">
        <v>5005</v>
      </c>
      <c r="E2271" t="s">
        <v>5039</v>
      </c>
      <c r="F2271" t="s">
        <v>43</v>
      </c>
      <c r="G2271">
        <v>21183</v>
      </c>
      <c r="H2271" t="s">
        <v>4173</v>
      </c>
      <c r="I2271">
        <v>30100000</v>
      </c>
      <c r="J2271" t="s">
        <v>8756</v>
      </c>
      <c r="K2271">
        <v>29000000</v>
      </c>
      <c r="L2271">
        <v>31200000</v>
      </c>
      <c r="M2271">
        <v>2</v>
      </c>
      <c r="N2271" t="s">
        <v>4627</v>
      </c>
      <c r="O2271">
        <v>77.2</v>
      </c>
      <c r="P2271" t="s">
        <v>9374</v>
      </c>
    </row>
    <row r="2272" spans="1:16" x14ac:dyDescent="0.3">
      <c r="A2272" t="s">
        <v>8758</v>
      </c>
      <c r="B2272">
        <v>2024</v>
      </c>
      <c r="C2272" t="s">
        <v>92</v>
      </c>
      <c r="D2272" t="s">
        <v>4753</v>
      </c>
      <c r="E2272" t="s">
        <v>6171</v>
      </c>
      <c r="F2272" t="s">
        <v>60</v>
      </c>
      <c r="G2272">
        <v>12200</v>
      </c>
      <c r="H2272" t="s">
        <v>4180</v>
      </c>
      <c r="I2272">
        <v>11500000</v>
      </c>
      <c r="J2272" t="s">
        <v>8756</v>
      </c>
      <c r="K2272">
        <v>11100000</v>
      </c>
      <c r="L2272">
        <v>11900000</v>
      </c>
      <c r="M2272">
        <v>28</v>
      </c>
      <c r="N2272" t="s">
        <v>4417</v>
      </c>
      <c r="O2272">
        <v>90.6</v>
      </c>
      <c r="P2272" t="s">
        <v>8759</v>
      </c>
    </row>
    <row r="2273" spans="1:16" x14ac:dyDescent="0.3">
      <c r="A2273" t="s">
        <v>9340</v>
      </c>
      <c r="B2273">
        <v>2024</v>
      </c>
      <c r="C2273" t="s">
        <v>199</v>
      </c>
      <c r="D2273" t="s">
        <v>5964</v>
      </c>
      <c r="E2273" t="s">
        <v>5965</v>
      </c>
      <c r="F2273" t="s">
        <v>143</v>
      </c>
      <c r="G2273">
        <v>67358</v>
      </c>
      <c r="H2273" t="s">
        <v>4180</v>
      </c>
      <c r="I2273">
        <v>11700000</v>
      </c>
      <c r="J2273" t="s">
        <v>8756</v>
      </c>
      <c r="K2273">
        <v>11200000</v>
      </c>
      <c r="L2273">
        <v>12100000</v>
      </c>
      <c r="M2273">
        <v>2</v>
      </c>
      <c r="N2273" t="s">
        <v>4508</v>
      </c>
      <c r="O2273">
        <v>83.6</v>
      </c>
      <c r="P2273" t="s">
        <v>9341</v>
      </c>
    </row>
    <row r="2274" spans="1:16" x14ac:dyDescent="0.3">
      <c r="A2274" t="s">
        <v>9347</v>
      </c>
      <c r="B2274">
        <v>2024</v>
      </c>
      <c r="C2274" t="s">
        <v>5179</v>
      </c>
      <c r="D2274" t="s">
        <v>7899</v>
      </c>
      <c r="E2274" t="s">
        <v>7900</v>
      </c>
      <c r="F2274" t="s">
        <v>143</v>
      </c>
      <c r="G2274">
        <v>23820</v>
      </c>
      <c r="H2274" t="s">
        <v>4180</v>
      </c>
      <c r="I2274">
        <v>14000000</v>
      </c>
      <c r="J2274" t="s">
        <v>8756</v>
      </c>
      <c r="K2274">
        <v>13500000</v>
      </c>
      <c r="L2274">
        <v>14500000</v>
      </c>
      <c r="M2274">
        <v>3</v>
      </c>
      <c r="N2274" t="s">
        <v>4325</v>
      </c>
      <c r="O2274">
        <v>87.6</v>
      </c>
      <c r="P2274" t="s">
        <v>9348</v>
      </c>
    </row>
    <row r="2275" spans="1:16" x14ac:dyDescent="0.3">
      <c r="A2275" t="s">
        <v>8595</v>
      </c>
      <c r="B2275">
        <v>2025</v>
      </c>
      <c r="C2275" t="s">
        <v>201</v>
      </c>
      <c r="D2275" t="s">
        <v>4669</v>
      </c>
      <c r="E2275" t="s">
        <v>4740</v>
      </c>
      <c r="F2275" t="s">
        <v>94</v>
      </c>
      <c r="G2275">
        <v>9800</v>
      </c>
      <c r="H2275" t="s">
        <v>4180</v>
      </c>
      <c r="I2275">
        <v>14400000</v>
      </c>
      <c r="J2275" t="s">
        <v>8756</v>
      </c>
      <c r="K2275">
        <v>13900000</v>
      </c>
      <c r="L2275">
        <v>14900000</v>
      </c>
      <c r="M2275">
        <v>15</v>
      </c>
      <c r="N2275" t="s">
        <v>4508</v>
      </c>
      <c r="O2275">
        <v>85.6</v>
      </c>
      <c r="P2275" t="s">
        <v>8764</v>
      </c>
    </row>
    <row r="2276" spans="1:16" x14ac:dyDescent="0.3">
      <c r="A2276" t="s">
        <v>9405</v>
      </c>
      <c r="B2276">
        <v>2025</v>
      </c>
      <c r="C2276" t="s">
        <v>4184</v>
      </c>
      <c r="D2276" t="s">
        <v>4288</v>
      </c>
      <c r="E2276" t="s">
        <v>7210</v>
      </c>
      <c r="F2276" t="s">
        <v>4172</v>
      </c>
      <c r="G2276">
        <v>24565</v>
      </c>
      <c r="H2276" t="s">
        <v>4180</v>
      </c>
      <c r="I2276">
        <v>17100000</v>
      </c>
      <c r="J2276" t="s">
        <v>8756</v>
      </c>
      <c r="K2276">
        <v>16500000</v>
      </c>
      <c r="L2276">
        <v>17700000</v>
      </c>
      <c r="M2276">
        <v>11</v>
      </c>
      <c r="N2276" t="s">
        <v>4382</v>
      </c>
      <c r="O2276">
        <v>85.5</v>
      </c>
      <c r="P2276" t="s">
        <v>9406</v>
      </c>
    </row>
    <row r="2277" spans="1:16" x14ac:dyDescent="0.3">
      <c r="A2277" t="s">
        <v>9425</v>
      </c>
      <c r="B2277">
        <v>2025</v>
      </c>
      <c r="C2277" t="s">
        <v>4184</v>
      </c>
      <c r="D2277" t="s">
        <v>4185</v>
      </c>
      <c r="E2277" t="s">
        <v>8718</v>
      </c>
      <c r="F2277" t="s">
        <v>4862</v>
      </c>
      <c r="G2277">
        <v>2025</v>
      </c>
      <c r="H2277" t="s">
        <v>4180</v>
      </c>
      <c r="I2277">
        <v>11600000</v>
      </c>
      <c r="J2277" t="s">
        <v>8756</v>
      </c>
      <c r="K2277">
        <v>11200000</v>
      </c>
      <c r="L2277">
        <v>12000000</v>
      </c>
      <c r="M2277">
        <v>2</v>
      </c>
      <c r="N2277" t="s">
        <v>4275</v>
      </c>
      <c r="O2277">
        <v>95</v>
      </c>
      <c r="P2277" t="s">
        <v>9426</v>
      </c>
    </row>
    <row r="2278" spans="1:16" x14ac:dyDescent="0.3">
      <c r="A2278" t="s">
        <v>8637</v>
      </c>
      <c r="B2278">
        <v>2024</v>
      </c>
      <c r="C2278" t="s">
        <v>3991</v>
      </c>
      <c r="D2278" t="s">
        <v>4630</v>
      </c>
      <c r="E2278" t="s">
        <v>5027</v>
      </c>
      <c r="F2278" t="s">
        <v>161</v>
      </c>
      <c r="G2278">
        <v>12238</v>
      </c>
      <c r="H2278" t="s">
        <v>4180</v>
      </c>
      <c r="I2278">
        <v>12400000</v>
      </c>
      <c r="J2278" t="s">
        <v>8756</v>
      </c>
      <c r="K2278">
        <v>12000000</v>
      </c>
      <c r="L2278">
        <v>12800000</v>
      </c>
      <c r="M2278">
        <v>10</v>
      </c>
      <c r="N2278" t="s">
        <v>4176</v>
      </c>
      <c r="O2278">
        <v>89.3</v>
      </c>
      <c r="P2278" t="s">
        <v>9492</v>
      </c>
    </row>
    <row r="2279" spans="1:16" x14ac:dyDescent="0.3">
      <c r="A2279" t="s">
        <v>6554</v>
      </c>
      <c r="B2279">
        <v>2025</v>
      </c>
      <c r="C2279" t="s">
        <v>41</v>
      </c>
      <c r="D2279" t="s">
        <v>8223</v>
      </c>
      <c r="E2279" t="s">
        <v>8224</v>
      </c>
      <c r="F2279" t="s">
        <v>4172</v>
      </c>
      <c r="G2279">
        <v>12888</v>
      </c>
      <c r="H2279" t="s">
        <v>4173</v>
      </c>
      <c r="I2279">
        <v>17500000</v>
      </c>
      <c r="J2279" t="s">
        <v>8756</v>
      </c>
      <c r="K2279">
        <v>16900000</v>
      </c>
      <c r="L2279">
        <v>18100000</v>
      </c>
      <c r="M2279" t="s">
        <v>4175</v>
      </c>
      <c r="N2279" t="s">
        <v>4248</v>
      </c>
      <c r="O2279">
        <v>77.400000000000006</v>
      </c>
      <c r="P2279" t="s">
        <v>9506</v>
      </c>
    </row>
    <row r="2280" spans="1:16" x14ac:dyDescent="0.3">
      <c r="A2280" t="s">
        <v>8694</v>
      </c>
      <c r="B2280">
        <v>2025</v>
      </c>
      <c r="C2280" t="s">
        <v>188</v>
      </c>
      <c r="D2280" t="s">
        <v>5024</v>
      </c>
      <c r="E2280" t="s">
        <v>5025</v>
      </c>
      <c r="F2280" t="s">
        <v>4172</v>
      </c>
      <c r="G2280">
        <v>21318</v>
      </c>
      <c r="H2280" t="s">
        <v>4180</v>
      </c>
      <c r="I2280">
        <v>11500000</v>
      </c>
      <c r="J2280" t="s">
        <v>8756</v>
      </c>
      <c r="K2280">
        <v>11100000</v>
      </c>
      <c r="L2280">
        <v>11900000</v>
      </c>
      <c r="M2280">
        <v>14</v>
      </c>
      <c r="N2280" t="s">
        <v>4219</v>
      </c>
      <c r="O2280">
        <v>83.4</v>
      </c>
      <c r="P2280" t="s">
        <v>9394</v>
      </c>
    </row>
    <row r="2281" spans="1:16" x14ac:dyDescent="0.3">
      <c r="A2281" t="s">
        <v>9440</v>
      </c>
      <c r="B2281">
        <v>2025</v>
      </c>
      <c r="C2281" t="s">
        <v>24</v>
      </c>
      <c r="D2281" t="s">
        <v>5847</v>
      </c>
      <c r="E2281" t="s">
        <v>8115</v>
      </c>
      <c r="F2281" t="s">
        <v>4172</v>
      </c>
      <c r="G2281">
        <v>32200</v>
      </c>
      <c r="H2281" t="s">
        <v>4173</v>
      </c>
      <c r="I2281">
        <v>31200000</v>
      </c>
      <c r="J2281" t="s">
        <v>8756</v>
      </c>
      <c r="K2281">
        <v>30000000</v>
      </c>
      <c r="L2281">
        <v>32300000</v>
      </c>
      <c r="M2281">
        <v>3</v>
      </c>
      <c r="N2281" t="s">
        <v>4290</v>
      </c>
      <c r="O2281">
        <v>77.400000000000006</v>
      </c>
      <c r="P2281" t="s">
        <v>9441</v>
      </c>
    </row>
    <row r="2282" spans="1:16" x14ac:dyDescent="0.3">
      <c r="A2282" t="s">
        <v>9368</v>
      </c>
      <c r="B2282">
        <v>2025</v>
      </c>
      <c r="C2282" t="s">
        <v>9369</v>
      </c>
      <c r="D2282" t="s">
        <v>9370</v>
      </c>
      <c r="E2282" t="s">
        <v>9371</v>
      </c>
      <c r="F2282" t="s">
        <v>4172</v>
      </c>
      <c r="G2282">
        <v>19500</v>
      </c>
      <c r="H2282" t="s">
        <v>4180</v>
      </c>
      <c r="I2282">
        <v>26600000</v>
      </c>
      <c r="J2282" t="s">
        <v>8756</v>
      </c>
      <c r="K2282">
        <v>25700000</v>
      </c>
      <c r="L2282">
        <v>27500000</v>
      </c>
      <c r="M2282" t="s">
        <v>4175</v>
      </c>
      <c r="N2282" t="s">
        <v>8881</v>
      </c>
      <c r="O2282">
        <v>78.5</v>
      </c>
      <c r="P2282" t="s">
        <v>9372</v>
      </c>
    </row>
    <row r="2283" spans="1:16" x14ac:dyDescent="0.3">
      <c r="A2283" t="s">
        <v>9332</v>
      </c>
      <c r="B2283">
        <v>2025</v>
      </c>
      <c r="C2283" t="s">
        <v>41</v>
      </c>
      <c r="D2283" t="s">
        <v>4452</v>
      </c>
      <c r="E2283" t="s">
        <v>7857</v>
      </c>
      <c r="F2283" t="s">
        <v>4172</v>
      </c>
      <c r="G2283">
        <v>42000</v>
      </c>
      <c r="H2283" t="s">
        <v>4173</v>
      </c>
      <c r="I2283">
        <v>14800000</v>
      </c>
      <c r="J2283" t="s">
        <v>8756</v>
      </c>
      <c r="K2283">
        <v>14200000</v>
      </c>
      <c r="L2283">
        <v>15400000</v>
      </c>
      <c r="M2283" t="s">
        <v>4175</v>
      </c>
      <c r="N2283" t="s">
        <v>4192</v>
      </c>
      <c r="O2283">
        <v>81.3</v>
      </c>
      <c r="P2283" t="s">
        <v>9333</v>
      </c>
    </row>
    <row r="2284" spans="1:16" x14ac:dyDescent="0.3">
      <c r="A2284" t="s">
        <v>9512</v>
      </c>
      <c r="B2284">
        <v>2026</v>
      </c>
      <c r="C2284" t="s">
        <v>4641</v>
      </c>
      <c r="D2284" t="s">
        <v>7801</v>
      </c>
      <c r="E2284" t="s">
        <v>7991</v>
      </c>
      <c r="F2284" t="s">
        <v>4172</v>
      </c>
      <c r="G2284">
        <v>7474</v>
      </c>
      <c r="H2284" t="s">
        <v>4180</v>
      </c>
      <c r="I2284">
        <v>16700000</v>
      </c>
      <c r="J2284" t="s">
        <v>8756</v>
      </c>
      <c r="K2284">
        <v>16200000</v>
      </c>
      <c r="L2284">
        <v>17300000</v>
      </c>
      <c r="M2284" t="s">
        <v>4175</v>
      </c>
      <c r="N2284" t="s">
        <v>5774</v>
      </c>
      <c r="O2284">
        <v>95</v>
      </c>
      <c r="P2284" t="s">
        <v>9513</v>
      </c>
    </row>
    <row r="2285" spans="1:16" x14ac:dyDescent="0.3">
      <c r="A2285" t="s">
        <v>9479</v>
      </c>
      <c r="B2285">
        <v>2026</v>
      </c>
      <c r="C2285" t="s">
        <v>188</v>
      </c>
      <c r="D2285" t="s">
        <v>5024</v>
      </c>
      <c r="E2285" t="s">
        <v>9031</v>
      </c>
      <c r="F2285" t="s">
        <v>4172</v>
      </c>
      <c r="G2285">
        <v>21613</v>
      </c>
      <c r="H2285" t="s">
        <v>4180</v>
      </c>
      <c r="I2285">
        <v>14000000</v>
      </c>
      <c r="J2285" t="s">
        <v>8756</v>
      </c>
      <c r="K2285">
        <v>13300000</v>
      </c>
      <c r="L2285">
        <v>14700000</v>
      </c>
      <c r="M2285">
        <v>5</v>
      </c>
      <c r="N2285" t="s">
        <v>4280</v>
      </c>
      <c r="O2285">
        <v>89.2</v>
      </c>
      <c r="P2285" t="s">
        <v>9480</v>
      </c>
    </row>
    <row r="2286" spans="1:16" x14ac:dyDescent="0.3">
      <c r="A2286" t="s">
        <v>9483</v>
      </c>
      <c r="B2286">
        <v>2026</v>
      </c>
      <c r="C2286" t="s">
        <v>4184</v>
      </c>
      <c r="D2286" t="s">
        <v>4288</v>
      </c>
      <c r="E2286" t="s">
        <v>9484</v>
      </c>
      <c r="F2286" t="s">
        <v>4172</v>
      </c>
      <c r="G2286">
        <v>2356</v>
      </c>
      <c r="H2286" t="s">
        <v>4173</v>
      </c>
      <c r="I2286">
        <v>19000000</v>
      </c>
      <c r="J2286" t="s">
        <v>8756</v>
      </c>
      <c r="K2286">
        <v>17500000</v>
      </c>
      <c r="L2286">
        <v>20400000</v>
      </c>
      <c r="M2286" t="s">
        <v>4175</v>
      </c>
      <c r="N2286" t="s">
        <v>4649</v>
      </c>
      <c r="O2286">
        <v>88.4</v>
      </c>
      <c r="P2286" t="s">
        <v>9485</v>
      </c>
    </row>
    <row r="2287" spans="1:16" x14ac:dyDescent="0.3">
      <c r="A2287" t="s">
        <v>9542</v>
      </c>
      <c r="B2287">
        <v>2014</v>
      </c>
      <c r="C2287" t="s">
        <v>9543</v>
      </c>
      <c r="D2287" t="s">
        <v>9544</v>
      </c>
      <c r="E2287" t="s">
        <v>9545</v>
      </c>
      <c r="F2287" t="s">
        <v>143</v>
      </c>
      <c r="G2287">
        <v>90000</v>
      </c>
      <c r="H2287" t="s">
        <v>4180</v>
      </c>
      <c r="I2287">
        <v>7220000</v>
      </c>
      <c r="J2287" t="s">
        <v>8767</v>
      </c>
      <c r="K2287">
        <v>6780000</v>
      </c>
      <c r="L2287">
        <v>7670000</v>
      </c>
      <c r="M2287">
        <v>6</v>
      </c>
      <c r="N2287" t="s">
        <v>4275</v>
      </c>
      <c r="O2287">
        <v>50.7</v>
      </c>
      <c r="P2287" t="s">
        <v>9546</v>
      </c>
    </row>
    <row r="2288" spans="1:16" x14ac:dyDescent="0.3">
      <c r="A2288" t="s">
        <v>9628</v>
      </c>
      <c r="B2288">
        <v>2017</v>
      </c>
      <c r="C2288" t="s">
        <v>24</v>
      </c>
      <c r="D2288" t="s">
        <v>4658</v>
      </c>
      <c r="E2288" t="s">
        <v>9629</v>
      </c>
      <c r="F2288" t="s">
        <v>173</v>
      </c>
      <c r="G2288">
        <v>57000</v>
      </c>
      <c r="H2288" t="s">
        <v>4180</v>
      </c>
      <c r="I2288">
        <v>11100000</v>
      </c>
      <c r="J2288" t="s">
        <v>8767</v>
      </c>
      <c r="K2288">
        <v>10700000</v>
      </c>
      <c r="L2288">
        <v>11500000</v>
      </c>
      <c r="M2288">
        <v>5</v>
      </c>
      <c r="N2288" t="s">
        <v>4275</v>
      </c>
      <c r="O2288">
        <v>57.3</v>
      </c>
      <c r="P2288" t="s">
        <v>9630</v>
      </c>
    </row>
    <row r="2289" spans="1:16" x14ac:dyDescent="0.3">
      <c r="A2289" t="s">
        <v>9597</v>
      </c>
      <c r="B2289">
        <v>2017</v>
      </c>
      <c r="C2289" t="s">
        <v>4216</v>
      </c>
      <c r="D2289" t="s">
        <v>4217</v>
      </c>
      <c r="E2289" t="s">
        <v>9598</v>
      </c>
      <c r="F2289" t="s">
        <v>161</v>
      </c>
      <c r="G2289">
        <v>62300</v>
      </c>
      <c r="H2289" t="s">
        <v>4180</v>
      </c>
      <c r="I2289">
        <v>8400000</v>
      </c>
      <c r="J2289" t="s">
        <v>8767</v>
      </c>
      <c r="K2289">
        <v>8100000</v>
      </c>
      <c r="L2289">
        <v>8800000</v>
      </c>
      <c r="M2289">
        <v>2</v>
      </c>
      <c r="N2289" t="s">
        <v>4245</v>
      </c>
      <c r="O2289">
        <v>84.1</v>
      </c>
      <c r="P2289" t="s">
        <v>9599</v>
      </c>
    </row>
    <row r="2290" spans="1:16" x14ac:dyDescent="0.3">
      <c r="A2290" t="s">
        <v>9540</v>
      </c>
      <c r="B2290">
        <v>2018</v>
      </c>
      <c r="C2290" t="s">
        <v>4184</v>
      </c>
      <c r="D2290" t="s">
        <v>4185</v>
      </c>
      <c r="E2290" t="s">
        <v>4792</v>
      </c>
      <c r="F2290" t="s">
        <v>4789</v>
      </c>
      <c r="G2290">
        <v>56814</v>
      </c>
      <c r="H2290" t="s">
        <v>4173</v>
      </c>
      <c r="I2290">
        <v>6830000</v>
      </c>
      <c r="J2290" t="s">
        <v>8767</v>
      </c>
      <c r="K2290">
        <v>6570000</v>
      </c>
      <c r="L2290">
        <v>7080000</v>
      </c>
      <c r="M2290">
        <v>17</v>
      </c>
      <c r="N2290" t="s">
        <v>4213</v>
      </c>
      <c r="O2290">
        <v>95</v>
      </c>
      <c r="P2290" t="s">
        <v>9541</v>
      </c>
    </row>
    <row r="2291" spans="1:16" x14ac:dyDescent="0.3">
      <c r="A2291" t="s">
        <v>9572</v>
      </c>
      <c r="B2291">
        <v>2019</v>
      </c>
      <c r="C2291" t="s">
        <v>92</v>
      </c>
      <c r="D2291" t="s">
        <v>5081</v>
      </c>
      <c r="E2291" t="s">
        <v>9573</v>
      </c>
      <c r="F2291" t="s">
        <v>143</v>
      </c>
      <c r="G2291">
        <v>108000</v>
      </c>
      <c r="H2291" t="s">
        <v>4180</v>
      </c>
      <c r="I2291">
        <v>6450000</v>
      </c>
      <c r="J2291" t="s">
        <v>8767</v>
      </c>
      <c r="K2291">
        <v>6160000</v>
      </c>
      <c r="L2291">
        <v>6740000</v>
      </c>
      <c r="M2291">
        <v>4</v>
      </c>
      <c r="N2291" t="s">
        <v>4508</v>
      </c>
      <c r="O2291">
        <v>75.400000000000006</v>
      </c>
      <c r="P2291" t="s">
        <v>9574</v>
      </c>
    </row>
    <row r="2292" spans="1:16" x14ac:dyDescent="0.3">
      <c r="A2292" t="s">
        <v>1850</v>
      </c>
      <c r="B2292">
        <v>2020</v>
      </c>
      <c r="C2292" t="s">
        <v>182</v>
      </c>
      <c r="D2292" t="s">
        <v>5693</v>
      </c>
      <c r="E2292" t="s">
        <v>9570</v>
      </c>
      <c r="F2292" t="s">
        <v>173</v>
      </c>
      <c r="G2292">
        <v>95000</v>
      </c>
      <c r="H2292" t="s">
        <v>4180</v>
      </c>
      <c r="I2292">
        <v>15500000</v>
      </c>
      <c r="J2292" t="s">
        <v>8767</v>
      </c>
      <c r="K2292">
        <v>14400000</v>
      </c>
      <c r="L2292">
        <v>16500000</v>
      </c>
      <c r="M2292">
        <v>2</v>
      </c>
      <c r="N2292" t="s">
        <v>4245</v>
      </c>
      <c r="O2292">
        <v>80.8</v>
      </c>
      <c r="P2292" t="s">
        <v>9571</v>
      </c>
    </row>
    <row r="2293" spans="1:16" x14ac:dyDescent="0.3">
      <c r="A2293" t="s">
        <v>9586</v>
      </c>
      <c r="B2293">
        <v>2019</v>
      </c>
      <c r="C2293" t="s">
        <v>131</v>
      </c>
      <c r="D2293" t="s">
        <v>9587</v>
      </c>
      <c r="E2293" t="s">
        <v>4995</v>
      </c>
      <c r="F2293" t="s">
        <v>143</v>
      </c>
      <c r="G2293">
        <v>83000</v>
      </c>
      <c r="H2293" t="s">
        <v>4180</v>
      </c>
      <c r="I2293">
        <v>15900000</v>
      </c>
      <c r="J2293" t="s">
        <v>8767</v>
      </c>
      <c r="K2293">
        <v>15300000</v>
      </c>
      <c r="L2293">
        <v>16400000</v>
      </c>
      <c r="M2293">
        <v>4</v>
      </c>
      <c r="N2293" t="s">
        <v>4192</v>
      </c>
      <c r="O2293">
        <v>84.6</v>
      </c>
      <c r="P2293" t="s">
        <v>9588</v>
      </c>
    </row>
    <row r="2294" spans="1:16" x14ac:dyDescent="0.3">
      <c r="A2294" t="s">
        <v>9602</v>
      </c>
      <c r="B2294">
        <v>2019</v>
      </c>
      <c r="C2294" t="s">
        <v>145</v>
      </c>
      <c r="D2294" t="s">
        <v>9603</v>
      </c>
      <c r="E2294" t="s">
        <v>9604</v>
      </c>
      <c r="F2294" t="s">
        <v>161</v>
      </c>
      <c r="G2294">
        <v>77000</v>
      </c>
      <c r="H2294" t="s">
        <v>4180</v>
      </c>
      <c r="I2294">
        <v>8600000</v>
      </c>
      <c r="J2294" t="s">
        <v>8767</v>
      </c>
      <c r="K2294">
        <v>8300000</v>
      </c>
      <c r="L2294">
        <v>8900000</v>
      </c>
      <c r="M2294">
        <v>5</v>
      </c>
      <c r="N2294" t="s">
        <v>4213</v>
      </c>
      <c r="O2294">
        <v>60.2</v>
      </c>
      <c r="P2294" t="s">
        <v>9605</v>
      </c>
    </row>
    <row r="2295" spans="1:16" x14ac:dyDescent="0.3">
      <c r="A2295" t="s">
        <v>8782</v>
      </c>
      <c r="B2295">
        <v>2020</v>
      </c>
      <c r="C2295" t="s">
        <v>4184</v>
      </c>
      <c r="D2295" t="s">
        <v>4303</v>
      </c>
      <c r="E2295" t="s">
        <v>5978</v>
      </c>
      <c r="F2295" t="s">
        <v>43</v>
      </c>
      <c r="G2295">
        <v>95300</v>
      </c>
      <c r="H2295" t="s">
        <v>4180</v>
      </c>
      <c r="I2295">
        <v>13500000</v>
      </c>
      <c r="J2295" t="s">
        <v>8767</v>
      </c>
      <c r="K2295">
        <v>12800000</v>
      </c>
      <c r="L2295">
        <v>14100000</v>
      </c>
      <c r="M2295">
        <v>22</v>
      </c>
      <c r="N2295" t="s">
        <v>4290</v>
      </c>
      <c r="O2295">
        <v>91.2</v>
      </c>
      <c r="P2295" t="s">
        <v>8783</v>
      </c>
    </row>
    <row r="2296" spans="1:16" x14ac:dyDescent="0.3">
      <c r="A2296" t="s">
        <v>1299</v>
      </c>
      <c r="B2296">
        <v>2020</v>
      </c>
      <c r="C2296" t="s">
        <v>194</v>
      </c>
      <c r="D2296">
        <v>1500</v>
      </c>
      <c r="E2296" t="s">
        <v>9558</v>
      </c>
      <c r="F2296" t="s">
        <v>43</v>
      </c>
      <c r="G2296">
        <v>89000</v>
      </c>
      <c r="H2296" t="s">
        <v>4173</v>
      </c>
      <c r="I2296">
        <v>22300000</v>
      </c>
      <c r="J2296" t="s">
        <v>8767</v>
      </c>
      <c r="K2296">
        <v>21600000</v>
      </c>
      <c r="L2296">
        <v>23100000</v>
      </c>
      <c r="M2296">
        <v>13</v>
      </c>
      <c r="N2296" t="s">
        <v>4204</v>
      </c>
      <c r="O2296">
        <v>93.8</v>
      </c>
      <c r="P2296" t="s">
        <v>9559</v>
      </c>
    </row>
    <row r="2297" spans="1:16" x14ac:dyDescent="0.3">
      <c r="A2297" t="s">
        <v>4172</v>
      </c>
      <c r="B2297">
        <v>2026</v>
      </c>
      <c r="C2297" t="s">
        <v>194</v>
      </c>
      <c r="D2297">
        <v>700</v>
      </c>
      <c r="E2297" t="s">
        <v>7775</v>
      </c>
      <c r="F2297" t="s">
        <v>4172</v>
      </c>
      <c r="G2297">
        <v>2900</v>
      </c>
      <c r="H2297" t="s">
        <v>4173</v>
      </c>
      <c r="I2297">
        <v>13200000</v>
      </c>
      <c r="J2297" t="s">
        <v>8767</v>
      </c>
      <c r="K2297">
        <v>12700000</v>
      </c>
      <c r="L2297">
        <v>13600000</v>
      </c>
      <c r="M2297" t="s">
        <v>4175</v>
      </c>
      <c r="N2297" t="s">
        <v>4176</v>
      </c>
      <c r="O2297">
        <v>91.5</v>
      </c>
      <c r="P2297" t="s">
        <v>9615</v>
      </c>
    </row>
    <row r="2298" spans="1:16" x14ac:dyDescent="0.3">
      <c r="A2298" t="s">
        <v>4172</v>
      </c>
      <c r="B2298">
        <v>2026</v>
      </c>
      <c r="C2298" t="s">
        <v>166</v>
      </c>
      <c r="D2298" t="s">
        <v>9493</v>
      </c>
      <c r="E2298" t="s">
        <v>9494</v>
      </c>
      <c r="F2298" t="s">
        <v>4172</v>
      </c>
      <c r="G2298">
        <v>1710</v>
      </c>
      <c r="H2298" t="s">
        <v>4180</v>
      </c>
      <c r="I2298">
        <v>14700000</v>
      </c>
      <c r="J2298" t="s">
        <v>8767</v>
      </c>
      <c r="K2298">
        <v>14000000</v>
      </c>
      <c r="L2298">
        <v>15300000</v>
      </c>
      <c r="M2298">
        <v>2</v>
      </c>
      <c r="N2298" t="s">
        <v>4402</v>
      </c>
      <c r="O2298">
        <v>95</v>
      </c>
      <c r="P2298" t="s">
        <v>10139</v>
      </c>
    </row>
    <row r="2299" spans="1:16" x14ac:dyDescent="0.3">
      <c r="A2299" t="s">
        <v>8769</v>
      </c>
      <c r="B2299">
        <v>2020</v>
      </c>
      <c r="C2299" t="s">
        <v>137</v>
      </c>
      <c r="D2299" t="s">
        <v>4591</v>
      </c>
      <c r="E2299" t="s">
        <v>4925</v>
      </c>
      <c r="F2299" t="s">
        <v>60</v>
      </c>
      <c r="G2299">
        <v>94500</v>
      </c>
      <c r="H2299" t="s">
        <v>4180</v>
      </c>
      <c r="I2299">
        <v>10500000</v>
      </c>
      <c r="J2299" t="s">
        <v>8767</v>
      </c>
      <c r="K2299">
        <v>10100000</v>
      </c>
      <c r="L2299">
        <v>10900000</v>
      </c>
      <c r="M2299">
        <v>8</v>
      </c>
      <c r="N2299" t="s">
        <v>5710</v>
      </c>
      <c r="O2299">
        <v>95</v>
      </c>
      <c r="P2299" t="s">
        <v>8770</v>
      </c>
    </row>
    <row r="2300" spans="1:16" x14ac:dyDescent="0.3">
      <c r="A2300" t="s">
        <v>9600</v>
      </c>
      <c r="B2300">
        <v>2020</v>
      </c>
      <c r="C2300" t="s">
        <v>108</v>
      </c>
      <c r="D2300" t="s">
        <v>5195</v>
      </c>
      <c r="E2300" t="s">
        <v>4424</v>
      </c>
      <c r="F2300" t="s">
        <v>43</v>
      </c>
      <c r="G2300">
        <v>70000</v>
      </c>
      <c r="H2300" t="s">
        <v>4180</v>
      </c>
      <c r="I2300">
        <v>8800000</v>
      </c>
      <c r="J2300" t="s">
        <v>8767</v>
      </c>
      <c r="K2300">
        <v>8500000</v>
      </c>
      <c r="L2300">
        <v>9200000</v>
      </c>
      <c r="M2300">
        <v>3</v>
      </c>
      <c r="N2300" t="s">
        <v>4187</v>
      </c>
      <c r="O2300">
        <v>79.400000000000006</v>
      </c>
      <c r="P2300" t="s">
        <v>9601</v>
      </c>
    </row>
    <row r="2301" spans="1:16" x14ac:dyDescent="0.3">
      <c r="A2301" t="s">
        <v>9531</v>
      </c>
      <c r="B2301">
        <v>2021</v>
      </c>
      <c r="C2301" t="s">
        <v>250</v>
      </c>
      <c r="D2301" t="s">
        <v>6000</v>
      </c>
      <c r="E2301" t="s">
        <v>9532</v>
      </c>
      <c r="F2301" t="s">
        <v>161</v>
      </c>
      <c r="G2301">
        <v>100840</v>
      </c>
      <c r="H2301" t="s">
        <v>4173</v>
      </c>
      <c r="I2301">
        <v>18400000</v>
      </c>
      <c r="J2301" t="s">
        <v>8767</v>
      </c>
      <c r="K2301">
        <v>17800000</v>
      </c>
      <c r="L2301">
        <v>19000000</v>
      </c>
      <c r="M2301">
        <v>10</v>
      </c>
      <c r="N2301" t="s">
        <v>4260</v>
      </c>
      <c r="O2301">
        <v>82.9</v>
      </c>
      <c r="P2301" t="s">
        <v>9533</v>
      </c>
    </row>
    <row r="2302" spans="1:16" x14ac:dyDescent="0.3">
      <c r="A2302" t="s">
        <v>8790</v>
      </c>
      <c r="B2302">
        <v>2021</v>
      </c>
      <c r="C2302" t="s">
        <v>85</v>
      </c>
      <c r="D2302" t="s">
        <v>5771</v>
      </c>
      <c r="E2302" t="s">
        <v>8791</v>
      </c>
      <c r="F2302" t="s">
        <v>43</v>
      </c>
      <c r="G2302">
        <v>72000</v>
      </c>
      <c r="H2302" t="s">
        <v>4180</v>
      </c>
      <c r="I2302">
        <v>8200000</v>
      </c>
      <c r="J2302" t="s">
        <v>8767</v>
      </c>
      <c r="K2302">
        <v>7940000</v>
      </c>
      <c r="L2302">
        <v>8500000</v>
      </c>
      <c r="M2302">
        <v>2</v>
      </c>
      <c r="N2302" t="s">
        <v>4402</v>
      </c>
      <c r="O2302">
        <v>93.2</v>
      </c>
      <c r="P2302" t="s">
        <v>8792</v>
      </c>
    </row>
    <row r="2303" spans="1:16" x14ac:dyDescent="0.3">
      <c r="A2303" t="s">
        <v>9608</v>
      </c>
      <c r="B2303">
        <v>2021</v>
      </c>
      <c r="C2303" t="s">
        <v>137</v>
      </c>
      <c r="D2303" t="s">
        <v>4194</v>
      </c>
      <c r="E2303" t="s">
        <v>8230</v>
      </c>
      <c r="F2303" t="s">
        <v>161</v>
      </c>
      <c r="G2303">
        <v>62000</v>
      </c>
      <c r="H2303" t="s">
        <v>4180</v>
      </c>
      <c r="I2303">
        <v>15700000</v>
      </c>
      <c r="J2303" t="s">
        <v>8767</v>
      </c>
      <c r="K2303">
        <v>14800000</v>
      </c>
      <c r="L2303">
        <v>16700000</v>
      </c>
      <c r="M2303">
        <v>11</v>
      </c>
      <c r="N2303" t="s">
        <v>4245</v>
      </c>
      <c r="O2303">
        <v>71.599999999999994</v>
      </c>
      <c r="P2303" t="s">
        <v>9609</v>
      </c>
    </row>
    <row r="2304" spans="1:16" x14ac:dyDescent="0.3">
      <c r="A2304" t="s">
        <v>9619</v>
      </c>
      <c r="B2304">
        <v>2021</v>
      </c>
      <c r="C2304" t="s">
        <v>4091</v>
      </c>
      <c r="D2304" t="s">
        <v>7223</v>
      </c>
      <c r="E2304" t="s">
        <v>9620</v>
      </c>
      <c r="F2304" t="s">
        <v>43</v>
      </c>
      <c r="G2304">
        <v>23000</v>
      </c>
      <c r="H2304" t="s">
        <v>4180</v>
      </c>
      <c r="I2304">
        <v>10900000</v>
      </c>
      <c r="J2304" t="s">
        <v>8767</v>
      </c>
      <c r="K2304">
        <v>10600000</v>
      </c>
      <c r="L2304">
        <v>11300000</v>
      </c>
      <c r="M2304">
        <v>2</v>
      </c>
      <c r="N2304" t="s">
        <v>4176</v>
      </c>
      <c r="O2304">
        <v>80.3</v>
      </c>
      <c r="P2304" t="s">
        <v>9621</v>
      </c>
    </row>
    <row r="2305" spans="1:16" x14ac:dyDescent="0.3">
      <c r="A2305" t="s">
        <v>1097</v>
      </c>
      <c r="B2305">
        <v>2021</v>
      </c>
      <c r="C2305" t="s">
        <v>36</v>
      </c>
      <c r="D2305" t="s">
        <v>4372</v>
      </c>
      <c r="E2305" t="s">
        <v>5099</v>
      </c>
      <c r="F2305" t="s">
        <v>143</v>
      </c>
      <c r="G2305">
        <v>52946</v>
      </c>
      <c r="H2305" t="s">
        <v>4180</v>
      </c>
      <c r="I2305">
        <v>11100000</v>
      </c>
      <c r="J2305" t="s">
        <v>8767</v>
      </c>
      <c r="K2305">
        <v>10700000</v>
      </c>
      <c r="L2305">
        <v>11500000</v>
      </c>
      <c r="M2305">
        <v>9</v>
      </c>
      <c r="N2305" t="s">
        <v>4439</v>
      </c>
      <c r="O2305">
        <v>74</v>
      </c>
      <c r="P2305" t="s">
        <v>9651</v>
      </c>
    </row>
    <row r="2306" spans="1:16" x14ac:dyDescent="0.3">
      <c r="A2306" t="s">
        <v>9306</v>
      </c>
      <c r="B2306">
        <v>2022</v>
      </c>
      <c r="C2306" t="s">
        <v>62</v>
      </c>
      <c r="D2306" t="s">
        <v>4446</v>
      </c>
      <c r="E2306" t="s">
        <v>4782</v>
      </c>
      <c r="F2306" t="s">
        <v>60</v>
      </c>
      <c r="G2306">
        <v>47800</v>
      </c>
      <c r="H2306" t="s">
        <v>4180</v>
      </c>
      <c r="I2306">
        <v>15400000</v>
      </c>
      <c r="J2306" t="s">
        <v>8767</v>
      </c>
      <c r="K2306">
        <v>14800000</v>
      </c>
      <c r="L2306">
        <v>15900000</v>
      </c>
      <c r="M2306">
        <v>17</v>
      </c>
      <c r="N2306" t="s">
        <v>4248</v>
      </c>
      <c r="O2306">
        <v>68.8</v>
      </c>
      <c r="P2306" t="s">
        <v>9530</v>
      </c>
    </row>
    <row r="2307" spans="1:16" x14ac:dyDescent="0.3">
      <c r="A2307" t="s">
        <v>9606</v>
      </c>
      <c r="B2307">
        <v>2022</v>
      </c>
      <c r="C2307" t="s">
        <v>36</v>
      </c>
      <c r="D2307" t="s">
        <v>4400</v>
      </c>
      <c r="E2307" t="s">
        <v>5779</v>
      </c>
      <c r="F2307" t="s">
        <v>94</v>
      </c>
      <c r="G2307">
        <v>96329</v>
      </c>
      <c r="H2307" t="s">
        <v>4173</v>
      </c>
      <c r="I2307">
        <v>7800000</v>
      </c>
      <c r="J2307" t="s">
        <v>8767</v>
      </c>
      <c r="K2307">
        <v>7510000</v>
      </c>
      <c r="L2307">
        <v>8100000</v>
      </c>
      <c r="M2307">
        <v>29</v>
      </c>
      <c r="N2307" t="s">
        <v>6920</v>
      </c>
      <c r="O2307">
        <v>65.099999999999994</v>
      </c>
      <c r="P2307" t="s">
        <v>9607</v>
      </c>
    </row>
    <row r="2308" spans="1:16" x14ac:dyDescent="0.3">
      <c r="A2308" t="s">
        <v>9584</v>
      </c>
      <c r="B2308">
        <v>2022</v>
      </c>
      <c r="C2308" t="s">
        <v>4641</v>
      </c>
      <c r="D2308" t="s">
        <v>4642</v>
      </c>
      <c r="E2308" t="s">
        <v>5743</v>
      </c>
      <c r="F2308" t="s">
        <v>143</v>
      </c>
      <c r="G2308">
        <v>18000</v>
      </c>
      <c r="H2308" t="s">
        <v>4180</v>
      </c>
      <c r="I2308">
        <v>9400000</v>
      </c>
      <c r="J2308" t="s">
        <v>8767</v>
      </c>
      <c r="K2308">
        <v>9100000</v>
      </c>
      <c r="L2308">
        <v>9800000</v>
      </c>
      <c r="M2308">
        <v>7</v>
      </c>
      <c r="N2308" t="s">
        <v>4425</v>
      </c>
      <c r="O2308">
        <v>95</v>
      </c>
      <c r="P2308" t="s">
        <v>9585</v>
      </c>
    </row>
    <row r="2309" spans="1:16" x14ac:dyDescent="0.3">
      <c r="A2309" t="s">
        <v>9550</v>
      </c>
      <c r="B2309">
        <v>2022</v>
      </c>
      <c r="C2309" t="s">
        <v>4216</v>
      </c>
      <c r="D2309" t="s">
        <v>5050</v>
      </c>
      <c r="E2309" t="s">
        <v>9551</v>
      </c>
      <c r="F2309" t="s">
        <v>161</v>
      </c>
      <c r="G2309">
        <v>63000</v>
      </c>
      <c r="H2309" t="s">
        <v>4180</v>
      </c>
      <c r="I2309">
        <v>15500000</v>
      </c>
      <c r="J2309" t="s">
        <v>8767</v>
      </c>
      <c r="K2309">
        <v>14900000</v>
      </c>
      <c r="L2309">
        <v>16000000</v>
      </c>
      <c r="M2309">
        <v>4</v>
      </c>
      <c r="N2309" t="s">
        <v>4382</v>
      </c>
      <c r="O2309">
        <v>77.5</v>
      </c>
      <c r="P2309" t="s">
        <v>9552</v>
      </c>
    </row>
    <row r="2310" spans="1:16" x14ac:dyDescent="0.3">
      <c r="A2310" t="s">
        <v>9524</v>
      </c>
      <c r="B2310">
        <v>2022</v>
      </c>
      <c r="C2310" t="s">
        <v>24</v>
      </c>
      <c r="D2310" t="s">
        <v>4369</v>
      </c>
      <c r="E2310" t="s">
        <v>5717</v>
      </c>
      <c r="F2310" t="s">
        <v>43</v>
      </c>
      <c r="G2310">
        <v>87000</v>
      </c>
      <c r="H2310" t="s">
        <v>4180</v>
      </c>
      <c r="I2310">
        <v>33400000</v>
      </c>
      <c r="J2310" t="s">
        <v>8767</v>
      </c>
      <c r="K2310">
        <v>32000000</v>
      </c>
      <c r="L2310">
        <v>34800000</v>
      </c>
      <c r="M2310">
        <v>20</v>
      </c>
      <c r="N2310" t="s">
        <v>5966</v>
      </c>
      <c r="O2310">
        <v>66.7</v>
      </c>
      <c r="P2310" t="s">
        <v>9525</v>
      </c>
    </row>
    <row r="2311" spans="1:16" x14ac:dyDescent="0.3">
      <c r="A2311" t="s">
        <v>9589</v>
      </c>
      <c r="B2311">
        <v>2022</v>
      </c>
      <c r="C2311" t="s">
        <v>154</v>
      </c>
      <c r="D2311" t="s">
        <v>4483</v>
      </c>
      <c r="E2311" t="s">
        <v>4484</v>
      </c>
      <c r="F2311" t="s">
        <v>94</v>
      </c>
      <c r="G2311">
        <v>52000</v>
      </c>
      <c r="H2311" t="s">
        <v>4180</v>
      </c>
      <c r="I2311">
        <v>11600000</v>
      </c>
      <c r="J2311" t="s">
        <v>8767</v>
      </c>
      <c r="K2311">
        <v>11200000</v>
      </c>
      <c r="L2311">
        <v>12000000</v>
      </c>
      <c r="M2311">
        <v>23</v>
      </c>
      <c r="N2311" t="s">
        <v>4439</v>
      </c>
      <c r="O2311">
        <v>72.5</v>
      </c>
      <c r="P2311" t="s">
        <v>9590</v>
      </c>
    </row>
    <row r="2312" spans="1:16" x14ac:dyDescent="0.3">
      <c r="A2312" t="s">
        <v>9637</v>
      </c>
      <c r="B2312">
        <v>2022</v>
      </c>
      <c r="C2312" t="s">
        <v>24</v>
      </c>
      <c r="D2312" t="s">
        <v>4431</v>
      </c>
      <c r="E2312" t="s">
        <v>6002</v>
      </c>
      <c r="F2312" t="s">
        <v>43</v>
      </c>
      <c r="G2312">
        <v>64350</v>
      </c>
      <c r="H2312" t="s">
        <v>4180</v>
      </c>
      <c r="I2312">
        <v>28900000</v>
      </c>
      <c r="J2312" t="s">
        <v>8767</v>
      </c>
      <c r="K2312">
        <v>27800000</v>
      </c>
      <c r="L2312">
        <v>30000000</v>
      </c>
      <c r="M2312">
        <v>16</v>
      </c>
      <c r="N2312" t="s">
        <v>4200</v>
      </c>
      <c r="O2312">
        <v>62.8</v>
      </c>
      <c r="P2312" t="s">
        <v>9638</v>
      </c>
    </row>
    <row r="2313" spans="1:16" x14ac:dyDescent="0.3">
      <c r="A2313" t="s">
        <v>9622</v>
      </c>
      <c r="B2313">
        <v>2022</v>
      </c>
      <c r="C2313" t="s">
        <v>131</v>
      </c>
      <c r="D2313" t="s">
        <v>5681</v>
      </c>
      <c r="E2313" t="s">
        <v>5764</v>
      </c>
      <c r="F2313" t="s">
        <v>43</v>
      </c>
      <c r="G2313">
        <v>76689</v>
      </c>
      <c r="H2313" t="s">
        <v>4173</v>
      </c>
      <c r="I2313">
        <v>17100000</v>
      </c>
      <c r="J2313" t="s">
        <v>8767</v>
      </c>
      <c r="K2313">
        <v>16500000</v>
      </c>
      <c r="L2313">
        <v>17700000</v>
      </c>
      <c r="M2313" t="s">
        <v>4175</v>
      </c>
      <c r="N2313" t="s">
        <v>4290</v>
      </c>
      <c r="O2313">
        <v>71</v>
      </c>
      <c r="P2313" t="s">
        <v>9623</v>
      </c>
    </row>
    <row r="2314" spans="1:16" x14ac:dyDescent="0.3">
      <c r="A2314" t="s">
        <v>9536</v>
      </c>
      <c r="B2314">
        <v>2023</v>
      </c>
      <c r="C2314" t="s">
        <v>137</v>
      </c>
      <c r="D2314" t="s">
        <v>4749</v>
      </c>
      <c r="E2314" t="s">
        <v>4750</v>
      </c>
      <c r="F2314" t="s">
        <v>60</v>
      </c>
      <c r="G2314">
        <v>32966</v>
      </c>
      <c r="H2314" t="s">
        <v>4173</v>
      </c>
      <c r="I2314">
        <v>13400000</v>
      </c>
      <c r="J2314" t="s">
        <v>8767</v>
      </c>
      <c r="K2314">
        <v>13000000</v>
      </c>
      <c r="L2314">
        <v>13900000</v>
      </c>
      <c r="M2314">
        <v>11</v>
      </c>
      <c r="N2314" t="s">
        <v>4425</v>
      </c>
      <c r="O2314">
        <v>93.8</v>
      </c>
      <c r="P2314" t="s">
        <v>9537</v>
      </c>
    </row>
    <row r="2315" spans="1:16" x14ac:dyDescent="0.3">
      <c r="A2315" t="s">
        <v>9521</v>
      </c>
      <c r="B2315">
        <v>2022</v>
      </c>
      <c r="C2315" t="s">
        <v>45</v>
      </c>
      <c r="D2315" t="s">
        <v>4935</v>
      </c>
      <c r="E2315" t="s">
        <v>9522</v>
      </c>
      <c r="F2315" t="s">
        <v>143</v>
      </c>
      <c r="G2315">
        <v>50000</v>
      </c>
      <c r="H2315" t="s">
        <v>4173</v>
      </c>
      <c r="I2315">
        <v>9700000</v>
      </c>
      <c r="J2315" t="s">
        <v>8767</v>
      </c>
      <c r="K2315">
        <v>9400000</v>
      </c>
      <c r="L2315">
        <v>10100000</v>
      </c>
      <c r="M2315">
        <v>10</v>
      </c>
      <c r="N2315" t="s">
        <v>4192</v>
      </c>
      <c r="O2315">
        <v>65.3</v>
      </c>
      <c r="P2315" t="s">
        <v>9523</v>
      </c>
    </row>
    <row r="2316" spans="1:16" x14ac:dyDescent="0.3">
      <c r="A2316" t="s">
        <v>9616</v>
      </c>
      <c r="B2316">
        <v>2023</v>
      </c>
      <c r="C2316" t="s">
        <v>24</v>
      </c>
      <c r="D2316" t="s">
        <v>4572</v>
      </c>
      <c r="E2316" t="s">
        <v>9403</v>
      </c>
      <c r="F2316" t="s">
        <v>173</v>
      </c>
      <c r="G2316">
        <v>64000</v>
      </c>
      <c r="H2316" t="s">
        <v>4180</v>
      </c>
      <c r="I2316">
        <v>26400000</v>
      </c>
      <c r="J2316" t="s">
        <v>8767</v>
      </c>
      <c r="K2316">
        <v>25500000</v>
      </c>
      <c r="L2316">
        <v>27400000</v>
      </c>
      <c r="M2316">
        <v>17</v>
      </c>
      <c r="N2316" t="s">
        <v>4257</v>
      </c>
      <c r="O2316">
        <v>67.2</v>
      </c>
      <c r="P2316" t="s">
        <v>9617</v>
      </c>
    </row>
    <row r="2317" spans="1:16" x14ac:dyDescent="0.3">
      <c r="A2317" t="s">
        <v>4136</v>
      </c>
      <c r="B2317">
        <v>2023</v>
      </c>
      <c r="C2317" t="s">
        <v>36</v>
      </c>
      <c r="D2317" t="s">
        <v>4178</v>
      </c>
      <c r="E2317" t="s">
        <v>8766</v>
      </c>
      <c r="F2317" t="s">
        <v>143</v>
      </c>
      <c r="G2317">
        <v>800</v>
      </c>
      <c r="H2317" t="s">
        <v>4180</v>
      </c>
      <c r="I2317">
        <v>15200000</v>
      </c>
      <c r="J2317" t="s">
        <v>8767</v>
      </c>
      <c r="K2317">
        <v>14700000</v>
      </c>
      <c r="L2317">
        <v>15700000</v>
      </c>
      <c r="M2317">
        <v>30</v>
      </c>
      <c r="N2317" t="s">
        <v>4245</v>
      </c>
      <c r="O2317">
        <v>59.6</v>
      </c>
      <c r="P2317" t="s">
        <v>8768</v>
      </c>
    </row>
    <row r="2318" spans="1:16" x14ac:dyDescent="0.3">
      <c r="A2318" t="s">
        <v>9579</v>
      </c>
      <c r="B2318">
        <v>2023</v>
      </c>
      <c r="C2318" t="s">
        <v>137</v>
      </c>
      <c r="D2318" t="s">
        <v>4437</v>
      </c>
      <c r="E2318" t="s">
        <v>9580</v>
      </c>
      <c r="F2318" t="s">
        <v>173</v>
      </c>
      <c r="G2318">
        <v>36700</v>
      </c>
      <c r="H2318" t="s">
        <v>4180</v>
      </c>
      <c r="I2318">
        <v>13500000</v>
      </c>
      <c r="J2318" t="s">
        <v>8767</v>
      </c>
      <c r="K2318">
        <v>13000000</v>
      </c>
      <c r="L2318">
        <v>13900000</v>
      </c>
      <c r="M2318">
        <v>6</v>
      </c>
      <c r="N2318" t="s">
        <v>4219</v>
      </c>
      <c r="O2318">
        <v>71.5</v>
      </c>
      <c r="P2318" t="s">
        <v>9581</v>
      </c>
    </row>
    <row r="2319" spans="1:16" x14ac:dyDescent="0.3">
      <c r="A2319" t="s">
        <v>9631</v>
      </c>
      <c r="B2319">
        <v>2023</v>
      </c>
      <c r="C2319" t="s">
        <v>62</v>
      </c>
      <c r="D2319" t="s">
        <v>4232</v>
      </c>
      <c r="E2319" t="s">
        <v>9632</v>
      </c>
      <c r="F2319" t="s">
        <v>43</v>
      </c>
      <c r="G2319">
        <v>26000</v>
      </c>
      <c r="H2319" t="s">
        <v>4173</v>
      </c>
      <c r="I2319">
        <v>9000000</v>
      </c>
      <c r="J2319" t="s">
        <v>8767</v>
      </c>
      <c r="K2319">
        <v>8700000</v>
      </c>
      <c r="L2319">
        <v>9400000</v>
      </c>
      <c r="M2319">
        <v>35</v>
      </c>
      <c r="N2319" t="s">
        <v>4245</v>
      </c>
      <c r="O2319">
        <v>64.3</v>
      </c>
      <c r="P2319" t="s">
        <v>9633</v>
      </c>
    </row>
    <row r="2320" spans="1:16" x14ac:dyDescent="0.3">
      <c r="A2320" t="s">
        <v>9634</v>
      </c>
      <c r="B2320">
        <v>2023</v>
      </c>
      <c r="C2320" t="s">
        <v>3991</v>
      </c>
      <c r="D2320" t="s">
        <v>5959</v>
      </c>
      <c r="E2320" t="s">
        <v>5808</v>
      </c>
      <c r="F2320" t="s">
        <v>43</v>
      </c>
      <c r="G2320">
        <v>30868</v>
      </c>
      <c r="H2320" t="s">
        <v>4180</v>
      </c>
      <c r="I2320">
        <v>7910000</v>
      </c>
      <c r="J2320" t="s">
        <v>8767</v>
      </c>
      <c r="K2320">
        <v>7630000</v>
      </c>
      <c r="L2320">
        <v>8200000</v>
      </c>
      <c r="M2320">
        <v>3</v>
      </c>
      <c r="N2320" t="s">
        <v>7677</v>
      </c>
      <c r="O2320">
        <v>70.099999999999994</v>
      </c>
      <c r="P2320" t="s">
        <v>9635</v>
      </c>
    </row>
    <row r="2321" spans="1:16" x14ac:dyDescent="0.3">
      <c r="A2321" t="s">
        <v>8787</v>
      </c>
      <c r="B2321">
        <v>2023</v>
      </c>
      <c r="C2321" t="s">
        <v>4184</v>
      </c>
      <c r="D2321" t="s">
        <v>4952</v>
      </c>
      <c r="E2321" t="s">
        <v>8788</v>
      </c>
      <c r="F2321" t="s">
        <v>143</v>
      </c>
      <c r="G2321">
        <v>60500</v>
      </c>
      <c r="H2321" t="s">
        <v>4180</v>
      </c>
      <c r="I2321">
        <v>14600000</v>
      </c>
      <c r="J2321" t="s">
        <v>8767</v>
      </c>
      <c r="K2321">
        <v>14100000</v>
      </c>
      <c r="L2321">
        <v>15200000</v>
      </c>
      <c r="M2321">
        <v>25</v>
      </c>
      <c r="N2321" t="s">
        <v>4275</v>
      </c>
      <c r="O2321">
        <v>76.5</v>
      </c>
      <c r="P2321" t="s">
        <v>8789</v>
      </c>
    </row>
    <row r="2322" spans="1:16" x14ac:dyDescent="0.3">
      <c r="A2322" t="s">
        <v>988</v>
      </c>
      <c r="B2322">
        <v>2024</v>
      </c>
      <c r="C2322" t="s">
        <v>24</v>
      </c>
      <c r="D2322" t="s">
        <v>4431</v>
      </c>
      <c r="E2322" t="s">
        <v>4432</v>
      </c>
      <c r="F2322" t="s">
        <v>43</v>
      </c>
      <c r="G2322">
        <v>34000</v>
      </c>
      <c r="H2322" t="s">
        <v>4180</v>
      </c>
      <c r="I2322">
        <v>29600000</v>
      </c>
      <c r="J2322" t="s">
        <v>8767</v>
      </c>
      <c r="K2322">
        <v>28500000</v>
      </c>
      <c r="L2322">
        <v>30700000</v>
      </c>
      <c r="M2322">
        <v>7</v>
      </c>
      <c r="N2322" t="s">
        <v>5644</v>
      </c>
      <c r="O2322">
        <v>75</v>
      </c>
      <c r="P2322" t="s">
        <v>9618</v>
      </c>
    </row>
    <row r="2323" spans="1:16" x14ac:dyDescent="0.3">
      <c r="A2323" t="s">
        <v>9648</v>
      </c>
      <c r="B2323">
        <v>2023</v>
      </c>
      <c r="C2323" t="s">
        <v>24</v>
      </c>
      <c r="D2323" t="s">
        <v>4919</v>
      </c>
      <c r="E2323" t="s">
        <v>9649</v>
      </c>
      <c r="F2323" t="s">
        <v>143</v>
      </c>
      <c r="G2323">
        <v>20000</v>
      </c>
      <c r="H2323" t="s">
        <v>4180</v>
      </c>
      <c r="I2323">
        <v>21700000</v>
      </c>
      <c r="J2323" t="s">
        <v>8767</v>
      </c>
      <c r="K2323">
        <v>20900000</v>
      </c>
      <c r="L2323">
        <v>22500000</v>
      </c>
      <c r="M2323">
        <v>7</v>
      </c>
      <c r="N2323" t="s">
        <v>4388</v>
      </c>
      <c r="O2323">
        <v>70.8</v>
      </c>
      <c r="P2323" t="s">
        <v>9650</v>
      </c>
    </row>
    <row r="2324" spans="1:16" x14ac:dyDescent="0.3">
      <c r="A2324" t="s">
        <v>9528</v>
      </c>
      <c r="B2324">
        <v>2024</v>
      </c>
      <c r="C2324" t="s">
        <v>92</v>
      </c>
      <c r="D2324" t="s">
        <v>5748</v>
      </c>
      <c r="E2324" t="s">
        <v>7177</v>
      </c>
      <c r="F2324" t="s">
        <v>43</v>
      </c>
      <c r="G2324">
        <v>31810</v>
      </c>
      <c r="H2324" t="s">
        <v>4180</v>
      </c>
      <c r="I2324">
        <v>33700000</v>
      </c>
      <c r="J2324" t="s">
        <v>8767</v>
      </c>
      <c r="K2324">
        <v>32500000</v>
      </c>
      <c r="L2324">
        <v>34900000</v>
      </c>
      <c r="M2324">
        <v>13</v>
      </c>
      <c r="N2324" t="s">
        <v>4200</v>
      </c>
      <c r="O2324">
        <v>75.7</v>
      </c>
      <c r="P2324" t="s">
        <v>9529</v>
      </c>
    </row>
    <row r="2325" spans="1:16" x14ac:dyDescent="0.3">
      <c r="A2325" t="s">
        <v>9610</v>
      </c>
      <c r="B2325">
        <v>2024</v>
      </c>
      <c r="C2325" t="s">
        <v>137</v>
      </c>
      <c r="D2325" t="s">
        <v>4437</v>
      </c>
      <c r="E2325" t="s">
        <v>9611</v>
      </c>
      <c r="F2325" t="s">
        <v>173</v>
      </c>
      <c r="G2325">
        <v>28600</v>
      </c>
      <c r="H2325" t="s">
        <v>4180</v>
      </c>
      <c r="I2325">
        <v>12600000</v>
      </c>
      <c r="J2325" t="s">
        <v>8767</v>
      </c>
      <c r="K2325">
        <v>12200000</v>
      </c>
      <c r="L2325">
        <v>13000000</v>
      </c>
      <c r="M2325">
        <v>9</v>
      </c>
      <c r="N2325" t="s">
        <v>4552</v>
      </c>
      <c r="O2325">
        <v>82.9</v>
      </c>
      <c r="P2325" t="s">
        <v>9612</v>
      </c>
    </row>
    <row r="2326" spans="1:16" x14ac:dyDescent="0.3">
      <c r="A2326" t="s">
        <v>9575</v>
      </c>
      <c r="B2326">
        <v>2024</v>
      </c>
      <c r="C2326" t="s">
        <v>154</v>
      </c>
      <c r="D2326" t="s">
        <v>9576</v>
      </c>
      <c r="E2326" t="s">
        <v>9577</v>
      </c>
      <c r="F2326" t="s">
        <v>161</v>
      </c>
      <c r="G2326">
        <v>42500</v>
      </c>
      <c r="H2326" t="s">
        <v>4180</v>
      </c>
      <c r="I2326">
        <v>16700000</v>
      </c>
      <c r="J2326" t="s">
        <v>8767</v>
      </c>
      <c r="K2326">
        <v>16100000</v>
      </c>
      <c r="L2326">
        <v>17300000</v>
      </c>
      <c r="M2326">
        <v>2</v>
      </c>
      <c r="N2326" t="s">
        <v>4978</v>
      </c>
      <c r="O2326">
        <v>72.599999999999994</v>
      </c>
      <c r="P2326" t="s">
        <v>9578</v>
      </c>
    </row>
    <row r="2327" spans="1:16" x14ac:dyDescent="0.3">
      <c r="A2327" t="s">
        <v>371</v>
      </c>
      <c r="B2327">
        <v>2024</v>
      </c>
      <c r="C2327" t="s">
        <v>137</v>
      </c>
      <c r="D2327" t="s">
        <v>4336</v>
      </c>
      <c r="E2327" t="s">
        <v>4826</v>
      </c>
      <c r="F2327" t="s">
        <v>43</v>
      </c>
      <c r="G2327">
        <v>11900</v>
      </c>
      <c r="H2327" t="s">
        <v>4180</v>
      </c>
      <c r="I2327">
        <v>20000000</v>
      </c>
      <c r="J2327" t="s">
        <v>8767</v>
      </c>
      <c r="K2327">
        <v>19200000</v>
      </c>
      <c r="L2327">
        <v>20800000</v>
      </c>
      <c r="M2327">
        <v>14</v>
      </c>
      <c r="N2327" t="s">
        <v>4260</v>
      </c>
      <c r="O2327">
        <v>76.3</v>
      </c>
      <c r="P2327" t="s">
        <v>9955</v>
      </c>
    </row>
    <row r="2328" spans="1:16" x14ac:dyDescent="0.3">
      <c r="A2328" t="s">
        <v>4121</v>
      </c>
      <c r="B2328">
        <v>2024</v>
      </c>
      <c r="C2328" t="s">
        <v>131</v>
      </c>
      <c r="D2328" t="s">
        <v>4994</v>
      </c>
      <c r="E2328" t="s">
        <v>8793</v>
      </c>
      <c r="F2328" t="s">
        <v>161</v>
      </c>
      <c r="G2328">
        <v>21500</v>
      </c>
      <c r="H2328" t="s">
        <v>4180</v>
      </c>
      <c r="I2328">
        <v>22500000</v>
      </c>
      <c r="J2328" t="s">
        <v>8767</v>
      </c>
      <c r="K2328">
        <v>21700000</v>
      </c>
      <c r="L2328">
        <v>23200000</v>
      </c>
      <c r="M2328">
        <v>7</v>
      </c>
      <c r="N2328" t="s">
        <v>5774</v>
      </c>
      <c r="O2328">
        <v>86.2</v>
      </c>
      <c r="P2328" t="s">
        <v>8794</v>
      </c>
    </row>
    <row r="2329" spans="1:16" x14ac:dyDescent="0.3">
      <c r="A2329" t="s">
        <v>9566</v>
      </c>
      <c r="B2329">
        <v>2024</v>
      </c>
      <c r="C2329" t="s">
        <v>4184</v>
      </c>
      <c r="D2329" t="s">
        <v>4365</v>
      </c>
      <c r="E2329" t="s">
        <v>7826</v>
      </c>
      <c r="F2329" t="s">
        <v>60</v>
      </c>
      <c r="G2329">
        <v>46331</v>
      </c>
      <c r="H2329" t="s">
        <v>4180</v>
      </c>
      <c r="I2329">
        <v>8900000</v>
      </c>
      <c r="J2329" t="s">
        <v>8767</v>
      </c>
      <c r="K2329">
        <v>8600000</v>
      </c>
      <c r="L2329">
        <v>9300000</v>
      </c>
      <c r="M2329">
        <v>5</v>
      </c>
      <c r="N2329" t="s">
        <v>4649</v>
      </c>
      <c r="O2329">
        <v>81.7</v>
      </c>
      <c r="P2329" t="s">
        <v>9567</v>
      </c>
    </row>
    <row r="2330" spans="1:16" x14ac:dyDescent="0.3">
      <c r="A2330" t="s">
        <v>9595</v>
      </c>
      <c r="B2330">
        <v>2024</v>
      </c>
      <c r="C2330" t="s">
        <v>4184</v>
      </c>
      <c r="D2330" t="s">
        <v>4288</v>
      </c>
      <c r="E2330" t="s">
        <v>6050</v>
      </c>
      <c r="F2330" t="s">
        <v>60</v>
      </c>
      <c r="G2330">
        <v>9000</v>
      </c>
      <c r="H2330" t="s">
        <v>4173</v>
      </c>
      <c r="I2330">
        <v>18500000</v>
      </c>
      <c r="J2330" t="s">
        <v>8767</v>
      </c>
      <c r="K2330">
        <v>17900000</v>
      </c>
      <c r="L2330">
        <v>19200000</v>
      </c>
      <c r="M2330">
        <v>3</v>
      </c>
      <c r="N2330" t="s">
        <v>4439</v>
      </c>
      <c r="O2330">
        <v>79.400000000000006</v>
      </c>
      <c r="P2330" t="s">
        <v>9596</v>
      </c>
    </row>
    <row r="2331" spans="1:16" x14ac:dyDescent="0.3">
      <c r="A2331" t="s">
        <v>5627</v>
      </c>
      <c r="B2331">
        <v>2025</v>
      </c>
      <c r="C2331" t="s">
        <v>4184</v>
      </c>
      <c r="D2331" t="s">
        <v>4365</v>
      </c>
      <c r="E2331" t="s">
        <v>6182</v>
      </c>
      <c r="F2331" t="s">
        <v>4172</v>
      </c>
      <c r="G2331">
        <v>28800</v>
      </c>
      <c r="H2331" t="s">
        <v>4180</v>
      </c>
      <c r="I2331">
        <v>10000000</v>
      </c>
      <c r="J2331" t="s">
        <v>8767</v>
      </c>
      <c r="K2331">
        <v>9700000</v>
      </c>
      <c r="L2331">
        <v>10400000</v>
      </c>
      <c r="M2331">
        <v>8</v>
      </c>
      <c r="N2331" t="s">
        <v>4649</v>
      </c>
      <c r="O2331">
        <v>86.3</v>
      </c>
      <c r="P2331" t="s">
        <v>9594</v>
      </c>
    </row>
    <row r="2332" spans="1:16" x14ac:dyDescent="0.3">
      <c r="A2332" t="s">
        <v>5342</v>
      </c>
      <c r="B2332">
        <v>2025</v>
      </c>
      <c r="C2332" t="s">
        <v>24</v>
      </c>
      <c r="D2332" t="s">
        <v>4405</v>
      </c>
      <c r="E2332" t="s">
        <v>4406</v>
      </c>
      <c r="F2332" t="s">
        <v>43</v>
      </c>
      <c r="G2332">
        <v>13100</v>
      </c>
      <c r="H2332" t="s">
        <v>4180</v>
      </c>
      <c r="I2332">
        <v>41900000</v>
      </c>
      <c r="J2332" t="s">
        <v>8767</v>
      </c>
      <c r="K2332">
        <v>40500000</v>
      </c>
      <c r="L2332">
        <v>43400000</v>
      </c>
      <c r="M2332">
        <v>16</v>
      </c>
      <c r="N2332" t="s">
        <v>4978</v>
      </c>
      <c r="O2332">
        <v>82.5</v>
      </c>
      <c r="P2332" t="s">
        <v>8777</v>
      </c>
    </row>
    <row r="2333" spans="1:16" x14ac:dyDescent="0.3">
      <c r="A2333" t="s">
        <v>9591</v>
      </c>
      <c r="B2333">
        <v>2024</v>
      </c>
      <c r="C2333" t="s">
        <v>62</v>
      </c>
      <c r="D2333" t="s">
        <v>4434</v>
      </c>
      <c r="E2333" t="s">
        <v>4435</v>
      </c>
      <c r="F2333" t="s">
        <v>143</v>
      </c>
      <c r="G2333">
        <v>40980</v>
      </c>
      <c r="H2333" t="s">
        <v>4180</v>
      </c>
      <c r="I2333">
        <v>20000000</v>
      </c>
      <c r="J2333" t="s">
        <v>8767</v>
      </c>
      <c r="K2333">
        <v>19300000</v>
      </c>
      <c r="L2333">
        <v>20800000</v>
      </c>
      <c r="M2333">
        <v>53</v>
      </c>
      <c r="N2333" t="s">
        <v>4219</v>
      </c>
      <c r="O2333">
        <v>67.400000000000006</v>
      </c>
      <c r="P2333" t="s">
        <v>9592</v>
      </c>
    </row>
    <row r="2334" spans="1:16" x14ac:dyDescent="0.3">
      <c r="A2334" t="s">
        <v>9591</v>
      </c>
      <c r="B2334">
        <v>2024</v>
      </c>
      <c r="C2334" t="s">
        <v>62</v>
      </c>
      <c r="D2334" t="s">
        <v>4434</v>
      </c>
      <c r="E2334" t="s">
        <v>5665</v>
      </c>
      <c r="F2334" t="s">
        <v>143</v>
      </c>
      <c r="G2334">
        <v>40980</v>
      </c>
      <c r="H2334" t="s">
        <v>4180</v>
      </c>
      <c r="I2334">
        <v>24400000</v>
      </c>
      <c r="J2334" t="s">
        <v>8767</v>
      </c>
      <c r="K2334">
        <v>23300000</v>
      </c>
      <c r="L2334">
        <v>25500000</v>
      </c>
      <c r="M2334">
        <v>6</v>
      </c>
      <c r="N2334" t="s">
        <v>4213</v>
      </c>
      <c r="O2334">
        <v>75.8</v>
      </c>
      <c r="P2334" t="s">
        <v>9593</v>
      </c>
    </row>
    <row r="2335" spans="1:16" x14ac:dyDescent="0.3">
      <c r="A2335" t="s">
        <v>612</v>
      </c>
      <c r="B2335">
        <v>2024</v>
      </c>
      <c r="C2335" t="s">
        <v>24</v>
      </c>
      <c r="D2335" t="s">
        <v>8390</v>
      </c>
      <c r="E2335" t="s">
        <v>9534</v>
      </c>
      <c r="F2335" t="s">
        <v>94</v>
      </c>
      <c r="G2335">
        <v>32000</v>
      </c>
      <c r="H2335" t="s">
        <v>4180</v>
      </c>
      <c r="I2335">
        <v>24800000</v>
      </c>
      <c r="J2335" t="s">
        <v>8767</v>
      </c>
      <c r="K2335">
        <v>24000000</v>
      </c>
      <c r="L2335">
        <v>25700000</v>
      </c>
      <c r="M2335">
        <v>3</v>
      </c>
      <c r="N2335" t="s">
        <v>4388</v>
      </c>
      <c r="O2335">
        <v>78.099999999999994</v>
      </c>
      <c r="P2335" t="s">
        <v>9535</v>
      </c>
    </row>
    <row r="2336" spans="1:16" x14ac:dyDescent="0.3">
      <c r="A2336" t="s">
        <v>1634</v>
      </c>
      <c r="B2336">
        <v>2024</v>
      </c>
      <c r="C2336" t="s">
        <v>4184</v>
      </c>
      <c r="D2336" t="s">
        <v>4492</v>
      </c>
      <c r="E2336" t="s">
        <v>9624</v>
      </c>
      <c r="F2336" t="s">
        <v>143</v>
      </c>
      <c r="G2336">
        <v>35089</v>
      </c>
      <c r="H2336" t="s">
        <v>4180</v>
      </c>
      <c r="I2336">
        <v>13900000</v>
      </c>
      <c r="J2336" t="s">
        <v>8767</v>
      </c>
      <c r="K2336">
        <v>13400000</v>
      </c>
      <c r="L2336">
        <v>14500000</v>
      </c>
      <c r="M2336">
        <v>11</v>
      </c>
      <c r="N2336" t="s">
        <v>4192</v>
      </c>
      <c r="O2336">
        <v>82.3</v>
      </c>
      <c r="P2336" t="s">
        <v>9625</v>
      </c>
    </row>
    <row r="2337" spans="1:16" x14ac:dyDescent="0.3">
      <c r="A2337" t="s">
        <v>8784</v>
      </c>
      <c r="B2337">
        <v>2024</v>
      </c>
      <c r="C2337" t="s">
        <v>92</v>
      </c>
      <c r="D2337" t="s">
        <v>5748</v>
      </c>
      <c r="E2337" t="s">
        <v>8785</v>
      </c>
      <c r="F2337" t="s">
        <v>161</v>
      </c>
      <c r="G2337">
        <v>25000</v>
      </c>
      <c r="H2337" t="s">
        <v>4180</v>
      </c>
      <c r="I2337">
        <v>35700000</v>
      </c>
      <c r="J2337" t="s">
        <v>8767</v>
      </c>
      <c r="K2337">
        <v>34500000</v>
      </c>
      <c r="L2337">
        <v>36900000</v>
      </c>
      <c r="M2337">
        <v>7</v>
      </c>
      <c r="N2337" t="s">
        <v>4280</v>
      </c>
      <c r="O2337">
        <v>77.599999999999994</v>
      </c>
      <c r="P2337" t="s">
        <v>8786</v>
      </c>
    </row>
    <row r="2338" spans="1:16" x14ac:dyDescent="0.3">
      <c r="A2338" t="s">
        <v>8775</v>
      </c>
      <c r="B2338">
        <v>2024</v>
      </c>
      <c r="C2338" t="s">
        <v>137</v>
      </c>
      <c r="D2338" t="s">
        <v>5109</v>
      </c>
      <c r="E2338" t="s">
        <v>4598</v>
      </c>
      <c r="F2338" t="s">
        <v>161</v>
      </c>
      <c r="G2338">
        <v>15200</v>
      </c>
      <c r="H2338" t="s">
        <v>4180</v>
      </c>
      <c r="I2338">
        <v>21100000</v>
      </c>
      <c r="J2338" t="s">
        <v>8767</v>
      </c>
      <c r="K2338">
        <v>20300000</v>
      </c>
      <c r="L2338">
        <v>21800000</v>
      </c>
      <c r="M2338">
        <v>28</v>
      </c>
      <c r="N2338" t="s">
        <v>4388</v>
      </c>
      <c r="O2338">
        <v>89.5</v>
      </c>
      <c r="P2338" t="s">
        <v>8776</v>
      </c>
    </row>
    <row r="2339" spans="1:16" x14ac:dyDescent="0.3">
      <c r="A2339" t="s">
        <v>9613</v>
      </c>
      <c r="B2339">
        <v>2024</v>
      </c>
      <c r="C2339" t="s">
        <v>188</v>
      </c>
      <c r="D2339" t="s">
        <v>4594</v>
      </c>
      <c r="E2339" t="s">
        <v>5803</v>
      </c>
      <c r="F2339" t="s">
        <v>43</v>
      </c>
      <c r="G2339">
        <v>40000</v>
      </c>
      <c r="H2339" t="s">
        <v>4180</v>
      </c>
      <c r="I2339">
        <v>9100000</v>
      </c>
      <c r="J2339" t="s">
        <v>8767</v>
      </c>
      <c r="K2339">
        <v>8800000</v>
      </c>
      <c r="L2339">
        <v>9400000</v>
      </c>
      <c r="M2339">
        <v>5</v>
      </c>
      <c r="N2339" t="s">
        <v>4508</v>
      </c>
      <c r="O2339">
        <v>95</v>
      </c>
      <c r="P2339" t="s">
        <v>9614</v>
      </c>
    </row>
    <row r="2340" spans="1:16" x14ac:dyDescent="0.3">
      <c r="A2340" t="s">
        <v>9639</v>
      </c>
      <c r="B2340">
        <v>2024</v>
      </c>
      <c r="C2340" t="s">
        <v>201</v>
      </c>
      <c r="D2340" t="s">
        <v>4669</v>
      </c>
      <c r="E2340" t="s">
        <v>4740</v>
      </c>
      <c r="F2340" t="s">
        <v>143</v>
      </c>
      <c r="G2340">
        <v>86498</v>
      </c>
      <c r="H2340" t="s">
        <v>4180</v>
      </c>
      <c r="I2340">
        <v>13000000</v>
      </c>
      <c r="J2340" t="s">
        <v>8767</v>
      </c>
      <c r="K2340">
        <v>12500000</v>
      </c>
      <c r="L2340">
        <v>13500000</v>
      </c>
      <c r="M2340">
        <v>12</v>
      </c>
      <c r="N2340" t="s">
        <v>4187</v>
      </c>
      <c r="O2340">
        <v>76.5</v>
      </c>
      <c r="P2340" t="s">
        <v>9640</v>
      </c>
    </row>
    <row r="2341" spans="1:16" x14ac:dyDescent="0.3">
      <c r="A2341" t="s">
        <v>9560</v>
      </c>
      <c r="B2341">
        <v>2024</v>
      </c>
      <c r="C2341" t="s">
        <v>194</v>
      </c>
      <c r="D2341" t="s">
        <v>4480</v>
      </c>
      <c r="E2341" t="s">
        <v>4481</v>
      </c>
      <c r="F2341" t="s">
        <v>173</v>
      </c>
      <c r="G2341">
        <v>14597</v>
      </c>
      <c r="H2341" t="s">
        <v>4180</v>
      </c>
      <c r="I2341">
        <v>29300000</v>
      </c>
      <c r="J2341" t="s">
        <v>8767</v>
      </c>
      <c r="K2341">
        <v>28300000</v>
      </c>
      <c r="L2341">
        <v>30300000</v>
      </c>
      <c r="M2341">
        <v>9</v>
      </c>
      <c r="N2341" t="s">
        <v>4627</v>
      </c>
      <c r="O2341">
        <v>79.5</v>
      </c>
      <c r="P2341" t="s">
        <v>9561</v>
      </c>
    </row>
    <row r="2342" spans="1:16" x14ac:dyDescent="0.3">
      <c r="A2342" t="s">
        <v>9538</v>
      </c>
      <c r="B2342">
        <v>2024</v>
      </c>
      <c r="C2342" t="s">
        <v>3991</v>
      </c>
      <c r="D2342" t="s">
        <v>4630</v>
      </c>
      <c r="E2342" t="s">
        <v>5027</v>
      </c>
      <c r="F2342" t="s">
        <v>43</v>
      </c>
      <c r="G2342">
        <v>42013</v>
      </c>
      <c r="H2342" t="s">
        <v>4180</v>
      </c>
      <c r="I2342">
        <v>11200000</v>
      </c>
      <c r="J2342" t="s">
        <v>8767</v>
      </c>
      <c r="K2342">
        <v>10800000</v>
      </c>
      <c r="L2342">
        <v>11600000</v>
      </c>
      <c r="M2342">
        <v>10</v>
      </c>
      <c r="N2342" t="s">
        <v>4402</v>
      </c>
      <c r="O2342">
        <v>80.599999999999994</v>
      </c>
      <c r="P2342" t="s">
        <v>9539</v>
      </c>
    </row>
    <row r="2343" spans="1:16" x14ac:dyDescent="0.3">
      <c r="A2343" t="s">
        <v>9556</v>
      </c>
      <c r="B2343">
        <v>2024</v>
      </c>
      <c r="C2343" t="s">
        <v>4184</v>
      </c>
      <c r="D2343" t="s">
        <v>4303</v>
      </c>
      <c r="E2343" t="s">
        <v>5833</v>
      </c>
      <c r="F2343" t="s">
        <v>143</v>
      </c>
      <c r="G2343">
        <v>20000</v>
      </c>
      <c r="H2343" t="s">
        <v>4180</v>
      </c>
      <c r="I2343">
        <v>29600000</v>
      </c>
      <c r="J2343" t="s">
        <v>8767</v>
      </c>
      <c r="K2343">
        <v>28600000</v>
      </c>
      <c r="L2343">
        <v>30700000</v>
      </c>
      <c r="M2343">
        <v>8</v>
      </c>
      <c r="N2343" t="s">
        <v>4272</v>
      </c>
      <c r="O2343">
        <v>81.099999999999994</v>
      </c>
      <c r="P2343" t="s">
        <v>9557</v>
      </c>
    </row>
    <row r="2344" spans="1:16" x14ac:dyDescent="0.3">
      <c r="A2344" t="s">
        <v>4128</v>
      </c>
      <c r="B2344">
        <v>2025</v>
      </c>
      <c r="C2344" t="s">
        <v>62</v>
      </c>
      <c r="D2344" t="s">
        <v>4250</v>
      </c>
      <c r="E2344" t="s">
        <v>4358</v>
      </c>
      <c r="F2344" t="s">
        <v>143</v>
      </c>
      <c r="G2344">
        <v>16000</v>
      </c>
      <c r="H2344" t="s">
        <v>4180</v>
      </c>
      <c r="I2344">
        <v>21700000</v>
      </c>
      <c r="J2344" t="s">
        <v>8767</v>
      </c>
      <c r="K2344">
        <v>20900000</v>
      </c>
      <c r="L2344">
        <v>22400000</v>
      </c>
      <c r="M2344">
        <v>11</v>
      </c>
      <c r="N2344" t="s">
        <v>4275</v>
      </c>
      <c r="O2344">
        <v>77.599999999999994</v>
      </c>
      <c r="P2344" t="s">
        <v>8774</v>
      </c>
    </row>
    <row r="2345" spans="1:16" x14ac:dyDescent="0.3">
      <c r="A2345" t="s">
        <v>10132</v>
      </c>
      <c r="B2345">
        <v>2025</v>
      </c>
      <c r="C2345" t="s">
        <v>62</v>
      </c>
      <c r="D2345" t="s">
        <v>4390</v>
      </c>
      <c r="E2345" t="s">
        <v>4682</v>
      </c>
      <c r="F2345" t="s">
        <v>357</v>
      </c>
      <c r="G2345">
        <v>11000</v>
      </c>
      <c r="H2345" t="s">
        <v>4180</v>
      </c>
      <c r="I2345">
        <v>24300000</v>
      </c>
      <c r="J2345" t="s">
        <v>8767</v>
      </c>
      <c r="K2345">
        <v>23600000</v>
      </c>
      <c r="L2345">
        <v>25100000</v>
      </c>
      <c r="M2345">
        <v>9</v>
      </c>
      <c r="N2345" t="s">
        <v>4333</v>
      </c>
      <c r="O2345">
        <v>87.9</v>
      </c>
      <c r="P2345" t="s">
        <v>10133</v>
      </c>
    </row>
    <row r="2346" spans="1:16" x14ac:dyDescent="0.3">
      <c r="A2346" t="s">
        <v>4110</v>
      </c>
      <c r="B2346">
        <v>2025</v>
      </c>
      <c r="C2346" t="s">
        <v>24</v>
      </c>
      <c r="D2346" t="s">
        <v>5847</v>
      </c>
      <c r="E2346" t="s">
        <v>8778</v>
      </c>
      <c r="F2346" t="s">
        <v>8779</v>
      </c>
      <c r="G2346">
        <v>200</v>
      </c>
      <c r="H2346" t="s">
        <v>4180</v>
      </c>
      <c r="I2346">
        <v>39100000</v>
      </c>
      <c r="J2346" t="s">
        <v>8767</v>
      </c>
      <c r="K2346">
        <v>37800000</v>
      </c>
      <c r="L2346">
        <v>40400000</v>
      </c>
      <c r="M2346">
        <v>5</v>
      </c>
      <c r="N2346" t="s">
        <v>4627</v>
      </c>
      <c r="O2346">
        <v>84.7</v>
      </c>
      <c r="P2346" t="s">
        <v>8780</v>
      </c>
    </row>
    <row r="2347" spans="1:16" x14ac:dyDescent="0.3">
      <c r="A2347" t="s">
        <v>9526</v>
      </c>
      <c r="B2347">
        <v>2025</v>
      </c>
      <c r="C2347" t="s">
        <v>137</v>
      </c>
      <c r="D2347" t="s">
        <v>4749</v>
      </c>
      <c r="E2347" t="s">
        <v>4750</v>
      </c>
      <c r="F2347" t="s">
        <v>4172</v>
      </c>
      <c r="G2347">
        <v>35687</v>
      </c>
      <c r="H2347" t="s">
        <v>4180</v>
      </c>
      <c r="I2347">
        <v>14500000</v>
      </c>
      <c r="J2347" t="s">
        <v>8767</v>
      </c>
      <c r="K2347">
        <v>14000000</v>
      </c>
      <c r="L2347">
        <v>15000000</v>
      </c>
      <c r="M2347">
        <v>6</v>
      </c>
      <c r="N2347" t="s">
        <v>4187</v>
      </c>
      <c r="O2347">
        <v>90.7</v>
      </c>
      <c r="P2347" t="s">
        <v>9527</v>
      </c>
    </row>
    <row r="2348" spans="1:16" x14ac:dyDescent="0.3">
      <c r="A2348" t="s">
        <v>9547</v>
      </c>
      <c r="B2348">
        <v>2025</v>
      </c>
      <c r="C2348" t="s">
        <v>108</v>
      </c>
      <c r="D2348" t="s">
        <v>9548</v>
      </c>
      <c r="E2348" t="s">
        <v>4478</v>
      </c>
      <c r="F2348" t="s">
        <v>4172</v>
      </c>
      <c r="G2348">
        <v>16147</v>
      </c>
      <c r="H2348" t="s">
        <v>4180</v>
      </c>
      <c r="I2348">
        <v>13100000</v>
      </c>
      <c r="J2348" t="s">
        <v>8767</v>
      </c>
      <c r="K2348">
        <v>12500000</v>
      </c>
      <c r="L2348">
        <v>13700000</v>
      </c>
      <c r="M2348">
        <v>2</v>
      </c>
      <c r="N2348" t="s">
        <v>4552</v>
      </c>
      <c r="O2348">
        <v>85.9</v>
      </c>
      <c r="P2348" t="s">
        <v>9549</v>
      </c>
    </row>
    <row r="2349" spans="1:16" x14ac:dyDescent="0.3">
      <c r="A2349" t="s">
        <v>9568</v>
      </c>
      <c r="B2349">
        <v>2025</v>
      </c>
      <c r="C2349" t="s">
        <v>131</v>
      </c>
      <c r="D2349" t="s">
        <v>4994</v>
      </c>
      <c r="E2349" t="s">
        <v>8907</v>
      </c>
      <c r="F2349" t="s">
        <v>4172</v>
      </c>
      <c r="G2349">
        <v>38000</v>
      </c>
      <c r="H2349" t="s">
        <v>4180</v>
      </c>
      <c r="I2349">
        <v>22800000</v>
      </c>
      <c r="J2349" t="s">
        <v>8767</v>
      </c>
      <c r="K2349">
        <v>22000000</v>
      </c>
      <c r="L2349">
        <v>23700000</v>
      </c>
      <c r="M2349" t="s">
        <v>4175</v>
      </c>
      <c r="N2349" t="s">
        <v>4260</v>
      </c>
      <c r="O2349">
        <v>95</v>
      </c>
      <c r="P2349" t="s">
        <v>9569</v>
      </c>
    </row>
    <row r="2350" spans="1:16" x14ac:dyDescent="0.3">
      <c r="A2350" t="s">
        <v>9582</v>
      </c>
      <c r="B2350">
        <v>2025</v>
      </c>
      <c r="C2350" t="s">
        <v>36</v>
      </c>
      <c r="D2350" t="s">
        <v>5744</v>
      </c>
      <c r="E2350" t="s">
        <v>7783</v>
      </c>
      <c r="F2350" t="s">
        <v>4172</v>
      </c>
      <c r="G2350">
        <v>8500</v>
      </c>
      <c r="H2350" t="s">
        <v>4180</v>
      </c>
      <c r="I2350">
        <v>8700000</v>
      </c>
      <c r="J2350" t="s">
        <v>8767</v>
      </c>
      <c r="K2350">
        <v>8400000</v>
      </c>
      <c r="L2350">
        <v>9000000</v>
      </c>
      <c r="M2350">
        <v>14</v>
      </c>
      <c r="N2350" t="s">
        <v>4402</v>
      </c>
      <c r="O2350">
        <v>87.1</v>
      </c>
      <c r="P2350" t="s">
        <v>9583</v>
      </c>
    </row>
    <row r="2351" spans="1:16" x14ac:dyDescent="0.3">
      <c r="A2351" t="s">
        <v>5378</v>
      </c>
      <c r="B2351">
        <v>2025</v>
      </c>
      <c r="C2351" t="s">
        <v>24</v>
      </c>
      <c r="D2351" t="s">
        <v>4854</v>
      </c>
      <c r="E2351" t="s">
        <v>4191</v>
      </c>
      <c r="F2351" t="s">
        <v>4172</v>
      </c>
      <c r="G2351">
        <v>14300</v>
      </c>
      <c r="H2351" t="s">
        <v>4180</v>
      </c>
      <c r="I2351">
        <v>18100000</v>
      </c>
      <c r="J2351" t="s">
        <v>8767</v>
      </c>
      <c r="K2351">
        <v>17400000</v>
      </c>
      <c r="L2351">
        <v>18700000</v>
      </c>
      <c r="M2351">
        <v>31</v>
      </c>
      <c r="N2351" t="s">
        <v>4552</v>
      </c>
      <c r="O2351">
        <v>76.599999999999994</v>
      </c>
      <c r="P2351" t="s">
        <v>8781</v>
      </c>
    </row>
    <row r="2352" spans="1:16" x14ac:dyDescent="0.3">
      <c r="A2352" t="s">
        <v>9641</v>
      </c>
      <c r="B2352">
        <v>2025</v>
      </c>
      <c r="C2352" t="s">
        <v>36</v>
      </c>
      <c r="D2352" t="s">
        <v>4400</v>
      </c>
      <c r="E2352" t="s">
        <v>7780</v>
      </c>
      <c r="F2352" t="s">
        <v>4172</v>
      </c>
      <c r="G2352">
        <v>16446</v>
      </c>
      <c r="H2352" t="s">
        <v>4180</v>
      </c>
      <c r="I2352">
        <v>8800000</v>
      </c>
      <c r="J2352" t="s">
        <v>8767</v>
      </c>
      <c r="K2352">
        <v>8500000</v>
      </c>
      <c r="L2352">
        <v>9100000</v>
      </c>
      <c r="M2352" t="s">
        <v>4175</v>
      </c>
      <c r="N2352" t="s">
        <v>4583</v>
      </c>
      <c r="O2352">
        <v>92.7</v>
      </c>
      <c r="P2352" t="s">
        <v>9642</v>
      </c>
    </row>
    <row r="2353" spans="1:16" x14ac:dyDescent="0.3">
      <c r="A2353" t="s">
        <v>9553</v>
      </c>
      <c r="B2353">
        <v>2026</v>
      </c>
      <c r="C2353" t="s">
        <v>24</v>
      </c>
      <c r="D2353" t="s">
        <v>4405</v>
      </c>
      <c r="E2353" t="s">
        <v>9554</v>
      </c>
      <c r="F2353" t="s">
        <v>4172</v>
      </c>
      <c r="G2353">
        <v>17000</v>
      </c>
      <c r="H2353" t="s">
        <v>4180</v>
      </c>
      <c r="I2353">
        <v>31000000</v>
      </c>
      <c r="J2353" t="s">
        <v>8767</v>
      </c>
      <c r="K2353">
        <v>29900000</v>
      </c>
      <c r="L2353">
        <v>32200000</v>
      </c>
      <c r="M2353" t="s">
        <v>4175</v>
      </c>
      <c r="N2353" t="s">
        <v>4213</v>
      </c>
      <c r="O2353">
        <v>87.4</v>
      </c>
      <c r="P2353" t="s">
        <v>9555</v>
      </c>
    </row>
    <row r="2354" spans="1:16" x14ac:dyDescent="0.3">
      <c r="A2354" t="s">
        <v>8771</v>
      </c>
      <c r="B2354">
        <v>2026</v>
      </c>
      <c r="C2354" t="s">
        <v>62</v>
      </c>
      <c r="D2354" t="s">
        <v>4198</v>
      </c>
      <c r="E2354" t="s">
        <v>8772</v>
      </c>
      <c r="F2354" t="s">
        <v>4172</v>
      </c>
      <c r="G2354">
        <v>9000</v>
      </c>
      <c r="H2354" t="s">
        <v>4180</v>
      </c>
      <c r="I2354">
        <v>14300000</v>
      </c>
      <c r="J2354" t="s">
        <v>8767</v>
      </c>
      <c r="K2354">
        <v>13800000</v>
      </c>
      <c r="L2354">
        <v>14800000</v>
      </c>
      <c r="M2354">
        <v>2</v>
      </c>
      <c r="N2354" t="s">
        <v>4236</v>
      </c>
      <c r="O2354">
        <v>88.9</v>
      </c>
      <c r="P2354" t="s">
        <v>8773</v>
      </c>
    </row>
    <row r="2355" spans="1:16" x14ac:dyDescent="0.3">
      <c r="A2355" t="s">
        <v>9645</v>
      </c>
      <c r="B2355">
        <v>2026</v>
      </c>
      <c r="C2355" t="s">
        <v>50</v>
      </c>
      <c r="D2355" t="s">
        <v>5701</v>
      </c>
      <c r="E2355" t="s">
        <v>9646</v>
      </c>
      <c r="F2355" t="s">
        <v>4172</v>
      </c>
      <c r="G2355">
        <v>1800</v>
      </c>
      <c r="H2355" t="s">
        <v>4180</v>
      </c>
      <c r="I2355">
        <v>8500000</v>
      </c>
      <c r="J2355" t="s">
        <v>8767</v>
      </c>
      <c r="K2355">
        <v>8200000</v>
      </c>
      <c r="L2355">
        <v>8800000</v>
      </c>
      <c r="M2355" t="s">
        <v>4175</v>
      </c>
      <c r="N2355" t="s">
        <v>6072</v>
      </c>
      <c r="O2355">
        <v>85.1</v>
      </c>
      <c r="P2355" t="s">
        <v>9647</v>
      </c>
    </row>
    <row r="2356" spans="1:16" x14ac:dyDescent="0.3">
      <c r="A2356" t="s">
        <v>6612</v>
      </c>
      <c r="B2356">
        <v>2026</v>
      </c>
      <c r="C2356" t="s">
        <v>36</v>
      </c>
      <c r="D2356" t="s">
        <v>7847</v>
      </c>
      <c r="E2356" t="s">
        <v>7848</v>
      </c>
      <c r="F2356" t="s">
        <v>4172</v>
      </c>
      <c r="G2356">
        <v>3200</v>
      </c>
      <c r="H2356" t="s">
        <v>4180</v>
      </c>
      <c r="I2356">
        <v>15400000</v>
      </c>
      <c r="J2356" t="s">
        <v>8767</v>
      </c>
      <c r="K2356">
        <v>14900000</v>
      </c>
      <c r="L2356">
        <v>15900000</v>
      </c>
      <c r="M2356">
        <v>3</v>
      </c>
      <c r="N2356" t="s">
        <v>4508</v>
      </c>
      <c r="O2356">
        <v>85.6</v>
      </c>
      <c r="P2356" t="s">
        <v>9636</v>
      </c>
    </row>
    <row r="2357" spans="1:16" x14ac:dyDescent="0.3">
      <c r="A2357" t="s">
        <v>9562</v>
      </c>
      <c r="B2357">
        <v>2026</v>
      </c>
      <c r="C2357" t="s">
        <v>50</v>
      </c>
      <c r="D2357" t="s">
        <v>9563</v>
      </c>
      <c r="E2357" t="s">
        <v>9564</v>
      </c>
      <c r="F2357" t="s">
        <v>4172</v>
      </c>
      <c r="G2357">
        <v>9700</v>
      </c>
      <c r="H2357" t="s">
        <v>4180</v>
      </c>
      <c r="I2357">
        <v>17700000</v>
      </c>
      <c r="J2357" t="s">
        <v>8767</v>
      </c>
      <c r="K2357">
        <v>17100000</v>
      </c>
      <c r="L2357">
        <v>18400000</v>
      </c>
      <c r="M2357">
        <v>5</v>
      </c>
      <c r="N2357" t="s">
        <v>4649</v>
      </c>
      <c r="O2357">
        <v>89.1</v>
      </c>
      <c r="P2357" t="s">
        <v>9565</v>
      </c>
    </row>
    <row r="2358" spans="1:16" x14ac:dyDescent="0.3">
      <c r="A2358" t="s">
        <v>9626</v>
      </c>
      <c r="B2358">
        <v>2026</v>
      </c>
      <c r="C2358" t="s">
        <v>62</v>
      </c>
      <c r="D2358" t="s">
        <v>4390</v>
      </c>
      <c r="E2358" t="s">
        <v>4682</v>
      </c>
      <c r="F2358" t="s">
        <v>4172</v>
      </c>
      <c r="G2358">
        <v>8813</v>
      </c>
      <c r="H2358" t="s">
        <v>4173</v>
      </c>
      <c r="I2358">
        <v>24100000</v>
      </c>
      <c r="J2358" t="s">
        <v>8767</v>
      </c>
      <c r="K2358">
        <v>23300000</v>
      </c>
      <c r="L2358">
        <v>24900000</v>
      </c>
      <c r="M2358">
        <v>4</v>
      </c>
      <c r="N2358" t="s">
        <v>4275</v>
      </c>
      <c r="O2358">
        <v>95</v>
      </c>
      <c r="P2358" t="s">
        <v>9627</v>
      </c>
    </row>
    <row r="2359" spans="1:16" x14ac:dyDescent="0.3">
      <c r="A2359" t="s">
        <v>9643</v>
      </c>
      <c r="B2359">
        <v>2026</v>
      </c>
      <c r="C2359" t="s">
        <v>163</v>
      </c>
      <c r="D2359">
        <v>7</v>
      </c>
      <c r="E2359" t="s">
        <v>5997</v>
      </c>
      <c r="F2359" t="s">
        <v>4172</v>
      </c>
      <c r="G2359">
        <v>630</v>
      </c>
      <c r="H2359" t="s">
        <v>4180</v>
      </c>
      <c r="I2359">
        <v>24100000</v>
      </c>
      <c r="J2359" t="s">
        <v>8767</v>
      </c>
      <c r="K2359">
        <v>23300000</v>
      </c>
      <c r="L2359">
        <v>25000000</v>
      </c>
      <c r="M2359">
        <v>5</v>
      </c>
      <c r="N2359" t="s">
        <v>4388</v>
      </c>
      <c r="O2359">
        <v>89.3</v>
      </c>
      <c r="P2359" t="s">
        <v>9644</v>
      </c>
    </row>
    <row r="2360" spans="1:16" x14ac:dyDescent="0.3">
      <c r="A2360" t="s">
        <v>8795</v>
      </c>
      <c r="B2360">
        <v>2026</v>
      </c>
      <c r="C2360" t="s">
        <v>137</v>
      </c>
      <c r="D2360" t="s">
        <v>4202</v>
      </c>
      <c r="E2360" t="s">
        <v>5110</v>
      </c>
      <c r="F2360" t="s">
        <v>43</v>
      </c>
      <c r="G2360">
        <v>600</v>
      </c>
      <c r="H2360" t="s">
        <v>4180</v>
      </c>
      <c r="I2360">
        <v>23400000</v>
      </c>
      <c r="J2360" t="s">
        <v>8767</v>
      </c>
      <c r="K2360">
        <v>22600000</v>
      </c>
      <c r="L2360">
        <v>24300000</v>
      </c>
      <c r="M2360" t="s">
        <v>4175</v>
      </c>
      <c r="N2360" t="s">
        <v>4425</v>
      </c>
      <c r="O2360">
        <v>94.8</v>
      </c>
      <c r="P2360" t="s">
        <v>8796</v>
      </c>
    </row>
    <row r="2361" spans="1:16" x14ac:dyDescent="0.3">
      <c r="A2361" t="s">
        <v>208</v>
      </c>
      <c r="B2361">
        <v>2015</v>
      </c>
      <c r="C2361" t="s">
        <v>137</v>
      </c>
      <c r="D2361" t="s">
        <v>6043</v>
      </c>
      <c r="E2361" t="s">
        <v>10005</v>
      </c>
      <c r="F2361" t="s">
        <v>43</v>
      </c>
      <c r="G2361">
        <v>96083</v>
      </c>
      <c r="H2361" t="s">
        <v>5852</v>
      </c>
      <c r="I2361">
        <v>7560000</v>
      </c>
      <c r="J2361" t="s">
        <v>8797</v>
      </c>
      <c r="K2361">
        <v>7210000</v>
      </c>
      <c r="L2361">
        <v>7900000</v>
      </c>
      <c r="M2361" t="s">
        <v>4175</v>
      </c>
      <c r="N2361" t="s">
        <v>4263</v>
      </c>
      <c r="O2361">
        <v>52.5</v>
      </c>
      <c r="P2361" t="s">
        <v>10006</v>
      </c>
    </row>
    <row r="2362" spans="1:16" x14ac:dyDescent="0.3">
      <c r="A2362" t="s">
        <v>5595</v>
      </c>
      <c r="B2362">
        <v>2017</v>
      </c>
      <c r="C2362" t="s">
        <v>24</v>
      </c>
      <c r="D2362" t="s">
        <v>5847</v>
      </c>
      <c r="E2362" t="s">
        <v>5166</v>
      </c>
      <c r="F2362" t="s">
        <v>94</v>
      </c>
      <c r="G2362">
        <v>89000</v>
      </c>
      <c r="H2362" t="s">
        <v>4180</v>
      </c>
      <c r="I2362">
        <v>14000000</v>
      </c>
      <c r="J2362" t="s">
        <v>8797</v>
      </c>
      <c r="K2362">
        <v>13400000</v>
      </c>
      <c r="L2362">
        <v>14500000</v>
      </c>
      <c r="M2362">
        <v>5</v>
      </c>
      <c r="N2362" t="s">
        <v>4248</v>
      </c>
      <c r="O2362">
        <v>68.2</v>
      </c>
      <c r="P2362" t="s">
        <v>9652</v>
      </c>
    </row>
    <row r="2363" spans="1:16" x14ac:dyDescent="0.3">
      <c r="A2363" t="s">
        <v>9678</v>
      </c>
      <c r="B2363">
        <v>2018</v>
      </c>
      <c r="C2363" t="s">
        <v>4184</v>
      </c>
      <c r="D2363" t="s">
        <v>4185</v>
      </c>
      <c r="E2363" t="s">
        <v>4792</v>
      </c>
      <c r="F2363" t="s">
        <v>94</v>
      </c>
      <c r="G2363">
        <v>45000</v>
      </c>
      <c r="H2363" t="s">
        <v>4180</v>
      </c>
      <c r="I2363">
        <v>6860000</v>
      </c>
      <c r="J2363" t="s">
        <v>8797</v>
      </c>
      <c r="K2363">
        <v>6620000</v>
      </c>
      <c r="L2363">
        <v>7100000</v>
      </c>
      <c r="M2363">
        <v>20</v>
      </c>
      <c r="N2363" t="s">
        <v>4192</v>
      </c>
      <c r="O2363">
        <v>95</v>
      </c>
      <c r="P2363" t="s">
        <v>9679</v>
      </c>
    </row>
    <row r="2364" spans="1:16" x14ac:dyDescent="0.3">
      <c r="A2364" t="s">
        <v>6638</v>
      </c>
      <c r="B2364">
        <v>2018</v>
      </c>
      <c r="C2364" t="s">
        <v>24</v>
      </c>
      <c r="D2364" t="s">
        <v>8365</v>
      </c>
      <c r="E2364" t="s">
        <v>8366</v>
      </c>
      <c r="F2364" t="s">
        <v>94</v>
      </c>
      <c r="G2364">
        <v>66252</v>
      </c>
      <c r="H2364" t="s">
        <v>5852</v>
      </c>
      <c r="I2364">
        <v>11000000</v>
      </c>
      <c r="J2364" t="s">
        <v>8797</v>
      </c>
      <c r="K2364">
        <v>10600000</v>
      </c>
      <c r="L2364">
        <v>11400000</v>
      </c>
      <c r="M2364">
        <v>6</v>
      </c>
      <c r="N2364" t="s">
        <v>4439</v>
      </c>
      <c r="O2364">
        <v>58.5</v>
      </c>
      <c r="P2364" t="s">
        <v>9974</v>
      </c>
    </row>
    <row r="2365" spans="1:16" x14ac:dyDescent="0.3">
      <c r="A2365" t="s">
        <v>245</v>
      </c>
      <c r="B2365">
        <v>2018</v>
      </c>
      <c r="C2365" t="s">
        <v>62</v>
      </c>
      <c r="D2365">
        <v>3008</v>
      </c>
      <c r="E2365" t="s">
        <v>5761</v>
      </c>
      <c r="F2365" t="s">
        <v>60</v>
      </c>
      <c r="G2365">
        <v>95984</v>
      </c>
      <c r="H2365" t="s">
        <v>5852</v>
      </c>
      <c r="I2365">
        <v>11500000</v>
      </c>
      <c r="J2365" t="s">
        <v>8797</v>
      </c>
      <c r="K2365">
        <v>10900000</v>
      </c>
      <c r="L2365">
        <v>12000000</v>
      </c>
      <c r="M2365">
        <v>10</v>
      </c>
      <c r="N2365" t="s">
        <v>4192</v>
      </c>
      <c r="O2365">
        <v>71.900000000000006</v>
      </c>
      <c r="P2365" t="s">
        <v>10044</v>
      </c>
    </row>
    <row r="2366" spans="1:16" x14ac:dyDescent="0.3">
      <c r="A2366" t="s">
        <v>9681</v>
      </c>
      <c r="B2366">
        <v>2018</v>
      </c>
      <c r="C2366" t="s">
        <v>166</v>
      </c>
      <c r="D2366" t="s">
        <v>8276</v>
      </c>
      <c r="E2366" t="s">
        <v>9682</v>
      </c>
      <c r="F2366" t="s">
        <v>60</v>
      </c>
      <c r="G2366">
        <v>80968</v>
      </c>
      <c r="H2366" t="s">
        <v>4180</v>
      </c>
      <c r="I2366">
        <v>19700000</v>
      </c>
      <c r="J2366" t="s">
        <v>8797</v>
      </c>
      <c r="K2366">
        <v>18300000</v>
      </c>
      <c r="L2366">
        <v>21100000</v>
      </c>
      <c r="M2366" t="s">
        <v>4175</v>
      </c>
      <c r="N2366" t="s">
        <v>4187</v>
      </c>
      <c r="O2366">
        <v>74.3</v>
      </c>
      <c r="P2366" t="s">
        <v>9683</v>
      </c>
    </row>
    <row r="2367" spans="1:16" x14ac:dyDescent="0.3">
      <c r="A2367" t="s">
        <v>5406</v>
      </c>
      <c r="B2367">
        <v>2018</v>
      </c>
      <c r="C2367" t="s">
        <v>188</v>
      </c>
      <c r="D2367" t="s">
        <v>5101</v>
      </c>
      <c r="E2367" t="s">
        <v>6062</v>
      </c>
      <c r="F2367" t="s">
        <v>143</v>
      </c>
      <c r="G2367">
        <v>46500</v>
      </c>
      <c r="H2367" t="s">
        <v>4180</v>
      </c>
      <c r="I2367">
        <v>9300000</v>
      </c>
      <c r="J2367" t="s">
        <v>8797</v>
      </c>
      <c r="K2367">
        <v>8900000</v>
      </c>
      <c r="L2367">
        <v>9600000</v>
      </c>
      <c r="M2367" t="s">
        <v>4175</v>
      </c>
      <c r="N2367" t="s">
        <v>4245</v>
      </c>
      <c r="O2367">
        <v>78.099999999999994</v>
      </c>
      <c r="P2367" t="s">
        <v>9734</v>
      </c>
    </row>
    <row r="2368" spans="1:16" x14ac:dyDescent="0.3">
      <c r="A2368" t="s">
        <v>2779</v>
      </c>
      <c r="B2368">
        <v>2018</v>
      </c>
      <c r="C2368" t="s">
        <v>5326</v>
      </c>
      <c r="D2368" t="s">
        <v>5657</v>
      </c>
      <c r="E2368" t="s">
        <v>9686</v>
      </c>
      <c r="F2368" t="s">
        <v>94</v>
      </c>
      <c r="G2368">
        <v>82000</v>
      </c>
      <c r="H2368" t="s">
        <v>4173</v>
      </c>
      <c r="I2368">
        <v>6850000</v>
      </c>
      <c r="J2368" t="s">
        <v>8797</v>
      </c>
      <c r="K2368">
        <v>6600000</v>
      </c>
      <c r="L2368">
        <v>7110000</v>
      </c>
      <c r="M2368">
        <v>2</v>
      </c>
      <c r="N2368" t="s">
        <v>4213</v>
      </c>
      <c r="O2368">
        <v>76.900000000000006</v>
      </c>
      <c r="P2368" t="s">
        <v>9687</v>
      </c>
    </row>
    <row r="2369" spans="1:16" x14ac:dyDescent="0.3">
      <c r="A2369" t="s">
        <v>5629</v>
      </c>
      <c r="B2369">
        <v>2018</v>
      </c>
      <c r="C2369" t="s">
        <v>154</v>
      </c>
      <c r="D2369" t="s">
        <v>6253</v>
      </c>
      <c r="E2369" t="s">
        <v>6254</v>
      </c>
      <c r="F2369" t="s">
        <v>161</v>
      </c>
      <c r="G2369">
        <v>105000</v>
      </c>
      <c r="H2369" t="s">
        <v>5852</v>
      </c>
      <c r="I2369">
        <v>9800000</v>
      </c>
      <c r="J2369" t="s">
        <v>8797</v>
      </c>
      <c r="K2369">
        <v>9400000</v>
      </c>
      <c r="L2369">
        <v>10200000</v>
      </c>
      <c r="M2369">
        <v>12</v>
      </c>
      <c r="N2369" t="s">
        <v>4192</v>
      </c>
      <c r="O2369">
        <v>66.7</v>
      </c>
      <c r="P2369" t="s">
        <v>9977</v>
      </c>
    </row>
    <row r="2370" spans="1:16" x14ac:dyDescent="0.3">
      <c r="A2370" t="s">
        <v>9698</v>
      </c>
      <c r="B2370">
        <v>2019</v>
      </c>
      <c r="C2370" t="s">
        <v>137</v>
      </c>
      <c r="D2370" t="s">
        <v>4622</v>
      </c>
      <c r="E2370" t="s">
        <v>9699</v>
      </c>
      <c r="F2370" t="s">
        <v>143</v>
      </c>
      <c r="G2370">
        <v>110000</v>
      </c>
      <c r="H2370" t="s">
        <v>4180</v>
      </c>
      <c r="I2370">
        <v>18100000</v>
      </c>
      <c r="J2370" t="s">
        <v>8797</v>
      </c>
      <c r="K2370">
        <v>17400000</v>
      </c>
      <c r="L2370">
        <v>18700000</v>
      </c>
      <c r="M2370">
        <v>19</v>
      </c>
      <c r="N2370" t="s">
        <v>4280</v>
      </c>
      <c r="O2370">
        <v>73.400000000000006</v>
      </c>
      <c r="P2370" t="s">
        <v>9700</v>
      </c>
    </row>
    <row r="2371" spans="1:16" x14ac:dyDescent="0.3">
      <c r="A2371" t="s">
        <v>9774</v>
      </c>
      <c r="B2371">
        <v>2019</v>
      </c>
      <c r="C2371" t="s">
        <v>131</v>
      </c>
      <c r="D2371" t="s">
        <v>5681</v>
      </c>
      <c r="E2371" t="s">
        <v>5764</v>
      </c>
      <c r="F2371" t="s">
        <v>43</v>
      </c>
      <c r="G2371">
        <v>75467</v>
      </c>
      <c r="H2371" t="s">
        <v>4173</v>
      </c>
      <c r="I2371">
        <v>16100000</v>
      </c>
      <c r="J2371" t="s">
        <v>8797</v>
      </c>
      <c r="K2371">
        <v>15500000</v>
      </c>
      <c r="L2371">
        <v>16700000</v>
      </c>
      <c r="M2371">
        <v>3</v>
      </c>
      <c r="N2371" t="s">
        <v>4219</v>
      </c>
      <c r="O2371">
        <v>90</v>
      </c>
      <c r="P2371" t="s">
        <v>9775</v>
      </c>
    </row>
    <row r="2372" spans="1:16" x14ac:dyDescent="0.3">
      <c r="A2372" t="s">
        <v>6296</v>
      </c>
      <c r="B2372">
        <v>2019</v>
      </c>
      <c r="C2372" t="s">
        <v>4641</v>
      </c>
      <c r="D2372" t="s">
        <v>7739</v>
      </c>
      <c r="E2372" t="s">
        <v>10019</v>
      </c>
      <c r="F2372" t="s">
        <v>94</v>
      </c>
      <c r="G2372">
        <v>63000</v>
      </c>
      <c r="H2372" t="s">
        <v>5852</v>
      </c>
      <c r="I2372">
        <v>11600000</v>
      </c>
      <c r="J2372" t="s">
        <v>8797</v>
      </c>
      <c r="K2372">
        <v>11200000</v>
      </c>
      <c r="L2372">
        <v>12000000</v>
      </c>
      <c r="M2372">
        <v>4</v>
      </c>
      <c r="N2372" t="s">
        <v>4223</v>
      </c>
      <c r="O2372">
        <v>95</v>
      </c>
      <c r="P2372" t="s">
        <v>10020</v>
      </c>
    </row>
    <row r="2373" spans="1:16" x14ac:dyDescent="0.3">
      <c r="A2373" t="s">
        <v>9732</v>
      </c>
      <c r="B2373">
        <v>2019</v>
      </c>
      <c r="C2373" t="s">
        <v>137</v>
      </c>
      <c r="D2373" t="s">
        <v>5766</v>
      </c>
      <c r="E2373" t="s">
        <v>8062</v>
      </c>
      <c r="F2373" t="s">
        <v>161</v>
      </c>
      <c r="G2373">
        <v>81724</v>
      </c>
      <c r="H2373" t="s">
        <v>4180</v>
      </c>
      <c r="I2373">
        <v>11200000</v>
      </c>
      <c r="J2373" t="s">
        <v>8797</v>
      </c>
      <c r="K2373">
        <v>10800000</v>
      </c>
      <c r="L2373">
        <v>11600000</v>
      </c>
      <c r="M2373">
        <v>23</v>
      </c>
      <c r="N2373" t="s">
        <v>4439</v>
      </c>
      <c r="O2373">
        <v>93.4</v>
      </c>
      <c r="P2373" t="s">
        <v>9733</v>
      </c>
    </row>
    <row r="2374" spans="1:16" x14ac:dyDescent="0.3">
      <c r="A2374" t="s">
        <v>9782</v>
      </c>
      <c r="B2374">
        <v>2020</v>
      </c>
      <c r="C2374" t="s">
        <v>182</v>
      </c>
      <c r="D2374" t="s">
        <v>5693</v>
      </c>
      <c r="E2374" t="s">
        <v>9783</v>
      </c>
      <c r="F2374" t="s">
        <v>43</v>
      </c>
      <c r="G2374">
        <v>68000</v>
      </c>
      <c r="H2374" t="s">
        <v>4180</v>
      </c>
      <c r="I2374">
        <v>17500000</v>
      </c>
      <c r="J2374" t="s">
        <v>8797</v>
      </c>
      <c r="K2374">
        <v>16900000</v>
      </c>
      <c r="L2374">
        <v>18100000</v>
      </c>
      <c r="M2374">
        <v>4</v>
      </c>
      <c r="N2374" t="s">
        <v>4382</v>
      </c>
      <c r="O2374">
        <v>86.7</v>
      </c>
      <c r="P2374" t="s">
        <v>9784</v>
      </c>
    </row>
    <row r="2375" spans="1:16" x14ac:dyDescent="0.3">
      <c r="A2375" t="s">
        <v>9702</v>
      </c>
      <c r="B2375">
        <v>2019</v>
      </c>
      <c r="C2375" t="s">
        <v>191</v>
      </c>
      <c r="D2375" t="s">
        <v>9217</v>
      </c>
      <c r="E2375" t="s">
        <v>9703</v>
      </c>
      <c r="F2375" t="s">
        <v>60</v>
      </c>
      <c r="G2375">
        <v>158000</v>
      </c>
      <c r="H2375" t="s">
        <v>4173</v>
      </c>
      <c r="I2375">
        <v>13100000</v>
      </c>
      <c r="J2375" t="s">
        <v>8797</v>
      </c>
      <c r="K2375">
        <v>12600000</v>
      </c>
      <c r="L2375">
        <v>13600000</v>
      </c>
      <c r="M2375">
        <v>9</v>
      </c>
      <c r="N2375" t="s">
        <v>4627</v>
      </c>
      <c r="O2375">
        <v>76.5</v>
      </c>
      <c r="P2375" t="s">
        <v>9704</v>
      </c>
    </row>
    <row r="2376" spans="1:16" x14ac:dyDescent="0.3">
      <c r="A2376" t="s">
        <v>9709</v>
      </c>
      <c r="B2376">
        <v>2020</v>
      </c>
      <c r="C2376" t="s">
        <v>24</v>
      </c>
      <c r="D2376" t="s">
        <v>4830</v>
      </c>
      <c r="E2376" t="s">
        <v>8163</v>
      </c>
      <c r="F2376" t="s">
        <v>43</v>
      </c>
      <c r="G2376">
        <v>30000</v>
      </c>
      <c r="H2376" t="s">
        <v>4180</v>
      </c>
      <c r="I2376">
        <v>32600000</v>
      </c>
      <c r="J2376" t="s">
        <v>8797</v>
      </c>
      <c r="K2376">
        <v>31500000</v>
      </c>
      <c r="L2376">
        <v>33700000</v>
      </c>
      <c r="M2376">
        <v>10</v>
      </c>
      <c r="N2376" t="s">
        <v>4280</v>
      </c>
      <c r="O2376">
        <v>67.5</v>
      </c>
      <c r="P2376" t="s">
        <v>9710</v>
      </c>
    </row>
    <row r="2377" spans="1:16" x14ac:dyDescent="0.3">
      <c r="A2377" t="s">
        <v>9726</v>
      </c>
      <c r="B2377">
        <v>2020</v>
      </c>
      <c r="C2377" t="s">
        <v>24</v>
      </c>
      <c r="D2377" t="s">
        <v>4869</v>
      </c>
      <c r="E2377" t="s">
        <v>4659</v>
      </c>
      <c r="F2377" t="s">
        <v>143</v>
      </c>
      <c r="G2377">
        <v>75500</v>
      </c>
      <c r="H2377" t="s">
        <v>4180</v>
      </c>
      <c r="I2377">
        <v>16700000</v>
      </c>
      <c r="J2377" t="s">
        <v>8797</v>
      </c>
      <c r="K2377">
        <v>16100000</v>
      </c>
      <c r="L2377">
        <v>17300000</v>
      </c>
      <c r="M2377">
        <v>3</v>
      </c>
      <c r="N2377" t="s">
        <v>4200</v>
      </c>
      <c r="O2377">
        <v>66.3</v>
      </c>
      <c r="P2377" t="s">
        <v>9727</v>
      </c>
    </row>
    <row r="2378" spans="1:16" x14ac:dyDescent="0.3">
      <c r="A2378" t="s">
        <v>4172</v>
      </c>
      <c r="B2378">
        <v>2022</v>
      </c>
      <c r="C2378" t="s">
        <v>62</v>
      </c>
      <c r="D2378">
        <v>308</v>
      </c>
      <c r="E2378" t="s">
        <v>6923</v>
      </c>
      <c r="F2378" t="s">
        <v>4172</v>
      </c>
      <c r="G2378">
        <v>80316</v>
      </c>
      <c r="H2378" t="s">
        <v>4180</v>
      </c>
      <c r="I2378">
        <v>10800000</v>
      </c>
      <c r="J2378" t="s">
        <v>8797</v>
      </c>
      <c r="K2378">
        <v>10400000</v>
      </c>
      <c r="L2378">
        <v>11200000</v>
      </c>
      <c r="M2378" t="s">
        <v>4175</v>
      </c>
      <c r="N2378" t="s">
        <v>4290</v>
      </c>
      <c r="O2378">
        <v>70.599999999999994</v>
      </c>
      <c r="P2378" t="s">
        <v>9671</v>
      </c>
    </row>
    <row r="2379" spans="1:16" x14ac:dyDescent="0.3">
      <c r="A2379" t="s">
        <v>4172</v>
      </c>
      <c r="B2379">
        <v>2023</v>
      </c>
      <c r="C2379" t="s">
        <v>250</v>
      </c>
      <c r="D2379" t="s">
        <v>4967</v>
      </c>
      <c r="E2379" t="s">
        <v>4968</v>
      </c>
      <c r="F2379" t="s">
        <v>4172</v>
      </c>
      <c r="G2379">
        <v>67200</v>
      </c>
      <c r="H2379" t="s">
        <v>4180</v>
      </c>
      <c r="I2379">
        <v>24000000</v>
      </c>
      <c r="J2379" t="s">
        <v>8797</v>
      </c>
      <c r="K2379">
        <v>23100000</v>
      </c>
      <c r="L2379">
        <v>24800000</v>
      </c>
      <c r="M2379">
        <v>7</v>
      </c>
      <c r="N2379" t="s">
        <v>4192</v>
      </c>
      <c r="O2379">
        <v>81.900000000000006</v>
      </c>
      <c r="P2379" t="s">
        <v>9663</v>
      </c>
    </row>
    <row r="2380" spans="1:16" x14ac:dyDescent="0.3">
      <c r="A2380" t="s">
        <v>5468</v>
      </c>
      <c r="B2380">
        <v>2020</v>
      </c>
      <c r="C2380" t="s">
        <v>188</v>
      </c>
      <c r="D2380" t="s">
        <v>4594</v>
      </c>
      <c r="E2380" t="s">
        <v>10010</v>
      </c>
      <c r="F2380" t="s">
        <v>43</v>
      </c>
      <c r="G2380">
        <v>61894</v>
      </c>
      <c r="H2380" t="s">
        <v>5852</v>
      </c>
      <c r="I2380">
        <v>8200000</v>
      </c>
      <c r="J2380" t="s">
        <v>8797</v>
      </c>
      <c r="K2380">
        <v>7890000</v>
      </c>
      <c r="L2380">
        <v>8400000</v>
      </c>
      <c r="M2380" t="s">
        <v>4175</v>
      </c>
      <c r="N2380" t="s">
        <v>4275</v>
      </c>
      <c r="O2380">
        <v>95</v>
      </c>
      <c r="P2380" t="s">
        <v>10011</v>
      </c>
    </row>
    <row r="2381" spans="1:16" x14ac:dyDescent="0.3">
      <c r="A2381" t="s">
        <v>9757</v>
      </c>
      <c r="B2381">
        <v>2020</v>
      </c>
      <c r="C2381" t="s">
        <v>62</v>
      </c>
      <c r="D2381">
        <v>3008</v>
      </c>
      <c r="E2381" t="s">
        <v>9758</v>
      </c>
      <c r="F2381" t="s">
        <v>43</v>
      </c>
      <c r="G2381">
        <v>84600</v>
      </c>
      <c r="H2381" t="s">
        <v>4180</v>
      </c>
      <c r="I2381">
        <v>12800000</v>
      </c>
      <c r="J2381" t="s">
        <v>8797</v>
      </c>
      <c r="K2381">
        <v>12200000</v>
      </c>
      <c r="L2381">
        <v>13500000</v>
      </c>
      <c r="M2381">
        <v>13</v>
      </c>
      <c r="N2381" t="s">
        <v>4245</v>
      </c>
      <c r="O2381">
        <v>60.7</v>
      </c>
      <c r="P2381" t="s">
        <v>9759</v>
      </c>
    </row>
    <row r="2382" spans="1:16" x14ac:dyDescent="0.3">
      <c r="A2382" t="s">
        <v>1087</v>
      </c>
      <c r="B2382">
        <v>2020</v>
      </c>
      <c r="C2382" t="s">
        <v>137</v>
      </c>
      <c r="D2382" t="s">
        <v>5124</v>
      </c>
      <c r="E2382" t="s">
        <v>5174</v>
      </c>
      <c r="F2382" t="s">
        <v>43</v>
      </c>
      <c r="G2382">
        <v>96000</v>
      </c>
      <c r="H2382" t="s">
        <v>5852</v>
      </c>
      <c r="I2382">
        <v>10000000</v>
      </c>
      <c r="J2382" t="s">
        <v>8797</v>
      </c>
      <c r="K2382">
        <v>9600000</v>
      </c>
      <c r="L2382">
        <v>10400000</v>
      </c>
      <c r="M2382">
        <v>4</v>
      </c>
      <c r="N2382" t="s">
        <v>4236</v>
      </c>
      <c r="O2382">
        <v>87.8</v>
      </c>
      <c r="P2382" t="s">
        <v>10037</v>
      </c>
    </row>
    <row r="2383" spans="1:16" x14ac:dyDescent="0.3">
      <c r="A2383" t="s">
        <v>6051</v>
      </c>
      <c r="B2383">
        <v>2020</v>
      </c>
      <c r="C2383" t="s">
        <v>92</v>
      </c>
      <c r="D2383" t="s">
        <v>6052</v>
      </c>
      <c r="E2383" t="s">
        <v>10015</v>
      </c>
      <c r="F2383" t="s">
        <v>143</v>
      </c>
      <c r="G2383">
        <v>85300</v>
      </c>
      <c r="H2383" t="s">
        <v>5852</v>
      </c>
      <c r="I2383">
        <v>30700000</v>
      </c>
      <c r="J2383" t="s">
        <v>8797</v>
      </c>
      <c r="K2383">
        <v>29600000</v>
      </c>
      <c r="L2383">
        <v>31800000</v>
      </c>
      <c r="M2383">
        <v>4</v>
      </c>
      <c r="N2383" t="s">
        <v>4560</v>
      </c>
      <c r="O2383">
        <v>69.8</v>
      </c>
      <c r="P2383" t="s">
        <v>10016</v>
      </c>
    </row>
    <row r="2384" spans="1:16" x14ac:dyDescent="0.3">
      <c r="A2384" t="s">
        <v>9655</v>
      </c>
      <c r="B2384">
        <v>2021</v>
      </c>
      <c r="C2384" t="s">
        <v>131</v>
      </c>
      <c r="D2384" t="s">
        <v>9656</v>
      </c>
      <c r="E2384" t="s">
        <v>9657</v>
      </c>
      <c r="F2384" t="s">
        <v>173</v>
      </c>
      <c r="G2384">
        <v>87500</v>
      </c>
      <c r="H2384" t="s">
        <v>4180</v>
      </c>
      <c r="I2384">
        <v>13500000</v>
      </c>
      <c r="J2384" t="s">
        <v>8797</v>
      </c>
      <c r="K2384">
        <v>13000000</v>
      </c>
      <c r="L2384">
        <v>14100000</v>
      </c>
      <c r="M2384">
        <v>4</v>
      </c>
      <c r="N2384" t="s">
        <v>4508</v>
      </c>
      <c r="O2384">
        <v>79.900000000000006</v>
      </c>
      <c r="P2384" t="s">
        <v>9658</v>
      </c>
    </row>
    <row r="2385" spans="1:16" x14ac:dyDescent="0.3">
      <c r="A2385" t="s">
        <v>6629</v>
      </c>
      <c r="B2385">
        <v>2021</v>
      </c>
      <c r="C2385" t="s">
        <v>36</v>
      </c>
      <c r="D2385" t="s">
        <v>8348</v>
      </c>
      <c r="E2385" t="s">
        <v>8349</v>
      </c>
      <c r="F2385" t="s">
        <v>60</v>
      </c>
      <c r="G2385">
        <v>59576</v>
      </c>
      <c r="H2385" t="s">
        <v>5852</v>
      </c>
      <c r="I2385">
        <v>6220000</v>
      </c>
      <c r="J2385" t="s">
        <v>8797</v>
      </c>
      <c r="K2385">
        <v>6010000</v>
      </c>
      <c r="L2385">
        <v>6430000</v>
      </c>
      <c r="M2385">
        <v>6</v>
      </c>
      <c r="N2385" t="s">
        <v>7677</v>
      </c>
      <c r="O2385">
        <v>86.5</v>
      </c>
      <c r="P2385" t="s">
        <v>10000</v>
      </c>
    </row>
    <row r="2386" spans="1:16" x14ac:dyDescent="0.3">
      <c r="A2386" t="s">
        <v>5055</v>
      </c>
      <c r="B2386">
        <v>2021</v>
      </c>
      <c r="C2386" t="s">
        <v>92</v>
      </c>
      <c r="D2386" t="s">
        <v>5056</v>
      </c>
      <c r="E2386" t="s">
        <v>5057</v>
      </c>
      <c r="F2386" t="s">
        <v>173</v>
      </c>
      <c r="G2386">
        <v>55000</v>
      </c>
      <c r="H2386" t="s">
        <v>4180</v>
      </c>
      <c r="I2386">
        <v>8800000</v>
      </c>
      <c r="J2386" t="s">
        <v>8797</v>
      </c>
      <c r="K2386">
        <v>8500000</v>
      </c>
      <c r="L2386">
        <v>9100000</v>
      </c>
      <c r="M2386">
        <v>15</v>
      </c>
      <c r="N2386" t="s">
        <v>4649</v>
      </c>
      <c r="O2386">
        <v>73.099999999999994</v>
      </c>
      <c r="P2386" t="s">
        <v>9713</v>
      </c>
    </row>
    <row r="2387" spans="1:16" x14ac:dyDescent="0.3">
      <c r="A2387" t="s">
        <v>9748</v>
      </c>
      <c r="B2387">
        <v>2021</v>
      </c>
      <c r="C2387" t="s">
        <v>36</v>
      </c>
      <c r="D2387" t="s">
        <v>5635</v>
      </c>
      <c r="E2387" t="s">
        <v>5636</v>
      </c>
      <c r="F2387" t="s">
        <v>43</v>
      </c>
      <c r="G2387">
        <v>91000</v>
      </c>
      <c r="H2387" t="s">
        <v>4180</v>
      </c>
      <c r="I2387">
        <v>7550000</v>
      </c>
      <c r="J2387" t="s">
        <v>8797</v>
      </c>
      <c r="K2387">
        <v>7260000</v>
      </c>
      <c r="L2387">
        <v>7830000</v>
      </c>
      <c r="M2387">
        <v>21</v>
      </c>
      <c r="N2387" t="s">
        <v>4649</v>
      </c>
      <c r="O2387">
        <v>72</v>
      </c>
      <c r="P2387" t="s">
        <v>9749</v>
      </c>
    </row>
    <row r="2388" spans="1:16" x14ac:dyDescent="0.3">
      <c r="A2388" t="s">
        <v>9737</v>
      </c>
      <c r="B2388">
        <v>2021</v>
      </c>
      <c r="C2388" t="s">
        <v>24</v>
      </c>
      <c r="D2388" t="s">
        <v>4190</v>
      </c>
      <c r="E2388" t="s">
        <v>4191</v>
      </c>
      <c r="F2388" t="s">
        <v>43</v>
      </c>
      <c r="G2388">
        <v>24058</v>
      </c>
      <c r="H2388" t="s">
        <v>4180</v>
      </c>
      <c r="I2388">
        <v>12200000</v>
      </c>
      <c r="J2388" t="s">
        <v>8797</v>
      </c>
      <c r="K2388">
        <v>11800000</v>
      </c>
      <c r="L2388">
        <v>12600000</v>
      </c>
      <c r="M2388">
        <v>20</v>
      </c>
      <c r="N2388" t="s">
        <v>4508</v>
      </c>
      <c r="O2388">
        <v>59.8</v>
      </c>
      <c r="P2388" t="s">
        <v>9738</v>
      </c>
    </row>
    <row r="2389" spans="1:16" x14ac:dyDescent="0.3">
      <c r="A2389" t="s">
        <v>4759</v>
      </c>
      <c r="B2389">
        <v>2021</v>
      </c>
      <c r="C2389" t="s">
        <v>62</v>
      </c>
      <c r="D2389">
        <v>5008</v>
      </c>
      <c r="E2389" t="s">
        <v>10007</v>
      </c>
      <c r="F2389" t="s">
        <v>143</v>
      </c>
      <c r="G2389">
        <v>77000</v>
      </c>
      <c r="H2389" t="s">
        <v>5852</v>
      </c>
      <c r="I2389">
        <v>16600000</v>
      </c>
      <c r="J2389" t="s">
        <v>8797</v>
      </c>
      <c r="K2389">
        <v>16000000</v>
      </c>
      <c r="L2389">
        <v>17200000</v>
      </c>
      <c r="M2389">
        <v>15</v>
      </c>
      <c r="N2389" t="s">
        <v>4439</v>
      </c>
      <c r="O2389">
        <v>68.900000000000006</v>
      </c>
      <c r="P2389" t="s">
        <v>10008</v>
      </c>
    </row>
    <row r="2390" spans="1:16" x14ac:dyDescent="0.3">
      <c r="A2390" t="s">
        <v>6489</v>
      </c>
      <c r="B2390">
        <v>2022</v>
      </c>
      <c r="C2390" t="s">
        <v>7790</v>
      </c>
      <c r="D2390" t="s">
        <v>7791</v>
      </c>
      <c r="E2390" t="s">
        <v>8099</v>
      </c>
      <c r="F2390" t="s">
        <v>161</v>
      </c>
      <c r="G2390">
        <v>58000</v>
      </c>
      <c r="H2390" t="s">
        <v>5852</v>
      </c>
      <c r="I2390">
        <v>10700000</v>
      </c>
      <c r="J2390" t="s">
        <v>8797</v>
      </c>
      <c r="K2390">
        <v>10300000</v>
      </c>
      <c r="L2390">
        <v>11000000</v>
      </c>
      <c r="M2390" t="s">
        <v>4175</v>
      </c>
      <c r="N2390" t="s">
        <v>5710</v>
      </c>
      <c r="O2390">
        <v>59.2</v>
      </c>
      <c r="P2390" t="s">
        <v>9985</v>
      </c>
    </row>
    <row r="2391" spans="1:16" x14ac:dyDescent="0.3">
      <c r="A2391" t="s">
        <v>9768</v>
      </c>
      <c r="B2391">
        <v>2022</v>
      </c>
      <c r="C2391" t="s">
        <v>137</v>
      </c>
      <c r="D2391" t="s">
        <v>4194</v>
      </c>
      <c r="E2391" t="s">
        <v>8230</v>
      </c>
      <c r="F2391" t="s">
        <v>161</v>
      </c>
      <c r="G2391">
        <v>24600</v>
      </c>
      <c r="H2391" t="s">
        <v>4180</v>
      </c>
      <c r="I2391">
        <v>16500000</v>
      </c>
      <c r="J2391" t="s">
        <v>8797</v>
      </c>
      <c r="K2391">
        <v>16000000</v>
      </c>
      <c r="L2391">
        <v>17100000</v>
      </c>
      <c r="M2391">
        <v>4</v>
      </c>
      <c r="N2391" t="s">
        <v>4263</v>
      </c>
      <c r="O2391">
        <v>63.6</v>
      </c>
      <c r="P2391" t="s">
        <v>9769</v>
      </c>
    </row>
    <row r="2392" spans="1:16" x14ac:dyDescent="0.3">
      <c r="A2392" t="s">
        <v>9805</v>
      </c>
      <c r="B2392">
        <v>2022</v>
      </c>
      <c r="C2392" t="s">
        <v>62</v>
      </c>
      <c r="D2392" t="s">
        <v>4446</v>
      </c>
      <c r="E2392" t="s">
        <v>4283</v>
      </c>
      <c r="F2392" t="s">
        <v>60</v>
      </c>
      <c r="G2392">
        <v>50834</v>
      </c>
      <c r="H2392" t="s">
        <v>4180</v>
      </c>
      <c r="I2392">
        <v>12200000</v>
      </c>
      <c r="J2392" t="s">
        <v>8797</v>
      </c>
      <c r="K2392">
        <v>11800000</v>
      </c>
      <c r="L2392">
        <v>12600000</v>
      </c>
      <c r="M2392">
        <v>16</v>
      </c>
      <c r="N2392" t="s">
        <v>4263</v>
      </c>
      <c r="O2392">
        <v>64.2</v>
      </c>
      <c r="P2392" t="s">
        <v>9806</v>
      </c>
    </row>
    <row r="2393" spans="1:16" x14ac:dyDescent="0.3">
      <c r="A2393" t="s">
        <v>8700</v>
      </c>
      <c r="B2393">
        <v>2022</v>
      </c>
      <c r="C2393" t="s">
        <v>36</v>
      </c>
      <c r="D2393" t="s">
        <v>5635</v>
      </c>
      <c r="E2393" t="s">
        <v>5779</v>
      </c>
      <c r="F2393" t="s">
        <v>143</v>
      </c>
      <c r="G2393">
        <v>94076</v>
      </c>
      <c r="H2393" t="s">
        <v>5852</v>
      </c>
      <c r="I2393">
        <v>8900000</v>
      </c>
      <c r="J2393" t="s">
        <v>8797</v>
      </c>
      <c r="K2393">
        <v>8600000</v>
      </c>
      <c r="L2393">
        <v>9200000</v>
      </c>
      <c r="M2393">
        <v>35</v>
      </c>
      <c r="N2393" t="s">
        <v>4649</v>
      </c>
      <c r="O2393">
        <v>66</v>
      </c>
      <c r="P2393" t="s">
        <v>9975</v>
      </c>
    </row>
    <row r="2394" spans="1:16" x14ac:dyDescent="0.3">
      <c r="A2394" t="s">
        <v>5424</v>
      </c>
      <c r="B2394">
        <v>2022</v>
      </c>
      <c r="C2394" t="s">
        <v>36</v>
      </c>
      <c r="D2394" t="s">
        <v>4775</v>
      </c>
      <c r="E2394" t="s">
        <v>4898</v>
      </c>
      <c r="F2394" t="s">
        <v>173</v>
      </c>
      <c r="G2394">
        <v>30000</v>
      </c>
      <c r="H2394" t="s">
        <v>5852</v>
      </c>
      <c r="I2394">
        <v>11500000</v>
      </c>
      <c r="J2394" t="s">
        <v>8797</v>
      </c>
      <c r="K2394">
        <v>11100000</v>
      </c>
      <c r="L2394">
        <v>11900000</v>
      </c>
      <c r="M2394">
        <v>13</v>
      </c>
      <c r="N2394" t="s">
        <v>4245</v>
      </c>
      <c r="O2394">
        <v>63.9</v>
      </c>
      <c r="P2394" t="s">
        <v>9961</v>
      </c>
    </row>
    <row r="2395" spans="1:16" x14ac:dyDescent="0.3">
      <c r="A2395" t="s">
        <v>8688</v>
      </c>
      <c r="B2395">
        <v>2022</v>
      </c>
      <c r="C2395" t="s">
        <v>41</v>
      </c>
      <c r="D2395" t="s">
        <v>6025</v>
      </c>
      <c r="E2395" t="s">
        <v>4877</v>
      </c>
      <c r="F2395" t="s">
        <v>60</v>
      </c>
      <c r="G2395">
        <v>65534</v>
      </c>
      <c r="H2395" t="s">
        <v>4173</v>
      </c>
      <c r="I2395">
        <v>7820000</v>
      </c>
      <c r="J2395" t="s">
        <v>8797</v>
      </c>
      <c r="K2395">
        <v>7540000</v>
      </c>
      <c r="L2395">
        <v>8100000</v>
      </c>
      <c r="M2395">
        <v>10</v>
      </c>
      <c r="N2395" t="s">
        <v>4439</v>
      </c>
      <c r="O2395">
        <v>71.2</v>
      </c>
      <c r="P2395" t="s">
        <v>9680</v>
      </c>
    </row>
    <row r="2396" spans="1:16" x14ac:dyDescent="0.3">
      <c r="A2396" t="s">
        <v>6491</v>
      </c>
      <c r="B2396">
        <v>2022</v>
      </c>
      <c r="C2396" t="s">
        <v>4031</v>
      </c>
      <c r="D2396" t="s">
        <v>5131</v>
      </c>
      <c r="E2396" t="s">
        <v>5811</v>
      </c>
      <c r="F2396" t="s">
        <v>60</v>
      </c>
      <c r="G2396">
        <v>58239</v>
      </c>
      <c r="H2396" t="s">
        <v>5852</v>
      </c>
      <c r="I2396">
        <v>12600000</v>
      </c>
      <c r="J2396" t="s">
        <v>8797</v>
      </c>
      <c r="K2396">
        <v>12200000</v>
      </c>
      <c r="L2396">
        <v>13000000</v>
      </c>
      <c r="M2396">
        <v>11</v>
      </c>
      <c r="N2396" t="s">
        <v>4275</v>
      </c>
      <c r="O2396">
        <v>75.5</v>
      </c>
      <c r="P2396" t="s">
        <v>9987</v>
      </c>
    </row>
    <row r="2397" spans="1:16" x14ac:dyDescent="0.3">
      <c r="A2397" t="s">
        <v>4045</v>
      </c>
      <c r="B2397">
        <v>2022</v>
      </c>
      <c r="C2397" t="s">
        <v>62</v>
      </c>
      <c r="D2397" t="s">
        <v>4250</v>
      </c>
      <c r="E2397" t="s">
        <v>5668</v>
      </c>
      <c r="F2397" t="s">
        <v>143</v>
      </c>
      <c r="G2397">
        <v>1980</v>
      </c>
      <c r="H2397" t="s">
        <v>5852</v>
      </c>
      <c r="I2397">
        <v>15400000</v>
      </c>
      <c r="J2397" t="s">
        <v>8797</v>
      </c>
      <c r="K2397">
        <v>14900000</v>
      </c>
      <c r="L2397">
        <v>16000000</v>
      </c>
      <c r="M2397">
        <v>14</v>
      </c>
      <c r="N2397" t="s">
        <v>4219</v>
      </c>
      <c r="O2397">
        <v>55.3</v>
      </c>
      <c r="P2397" t="s">
        <v>10087</v>
      </c>
    </row>
    <row r="2398" spans="1:16" x14ac:dyDescent="0.3">
      <c r="A2398" t="s">
        <v>5500</v>
      </c>
      <c r="B2398">
        <v>2022</v>
      </c>
      <c r="C2398" t="s">
        <v>62</v>
      </c>
      <c r="D2398" t="s">
        <v>4446</v>
      </c>
      <c r="E2398" t="s">
        <v>5048</v>
      </c>
      <c r="F2398" t="s">
        <v>43</v>
      </c>
      <c r="G2398">
        <v>63400</v>
      </c>
      <c r="H2398" t="s">
        <v>4180</v>
      </c>
      <c r="I2398">
        <v>12600000</v>
      </c>
      <c r="J2398" t="s">
        <v>8797</v>
      </c>
      <c r="K2398">
        <v>12100000</v>
      </c>
      <c r="L2398">
        <v>13100000</v>
      </c>
      <c r="M2398">
        <v>16</v>
      </c>
      <c r="N2398" t="s">
        <v>4187</v>
      </c>
      <c r="O2398">
        <v>61.2</v>
      </c>
      <c r="P2398" t="s">
        <v>9785</v>
      </c>
    </row>
    <row r="2399" spans="1:16" x14ac:dyDescent="0.3">
      <c r="A2399" t="s">
        <v>5354</v>
      </c>
      <c r="B2399">
        <v>2023</v>
      </c>
      <c r="C2399" t="s">
        <v>24</v>
      </c>
      <c r="D2399" t="s">
        <v>4572</v>
      </c>
      <c r="E2399" t="s">
        <v>8721</v>
      </c>
      <c r="F2399" t="s">
        <v>43</v>
      </c>
      <c r="G2399">
        <v>70000</v>
      </c>
      <c r="H2399" t="s">
        <v>5852</v>
      </c>
      <c r="I2399">
        <v>17000000</v>
      </c>
      <c r="J2399" t="s">
        <v>8797</v>
      </c>
      <c r="K2399">
        <v>16200000</v>
      </c>
      <c r="L2399">
        <v>17900000</v>
      </c>
      <c r="M2399">
        <v>3</v>
      </c>
      <c r="N2399" t="s">
        <v>4275</v>
      </c>
      <c r="O2399">
        <v>62.1</v>
      </c>
      <c r="P2399" t="s">
        <v>10017</v>
      </c>
    </row>
    <row r="2400" spans="1:16" x14ac:dyDescent="0.3">
      <c r="A2400" t="s">
        <v>5383</v>
      </c>
      <c r="B2400">
        <v>2022</v>
      </c>
      <c r="C2400" t="s">
        <v>36</v>
      </c>
      <c r="D2400" t="s">
        <v>4372</v>
      </c>
      <c r="E2400" t="s">
        <v>4373</v>
      </c>
      <c r="F2400" t="s">
        <v>43</v>
      </c>
      <c r="G2400">
        <v>56079</v>
      </c>
      <c r="H2400" t="s">
        <v>5852</v>
      </c>
      <c r="I2400">
        <v>12000000</v>
      </c>
      <c r="J2400" t="s">
        <v>8797</v>
      </c>
      <c r="K2400">
        <v>11600000</v>
      </c>
      <c r="L2400">
        <v>12400000</v>
      </c>
      <c r="M2400">
        <v>38</v>
      </c>
      <c r="N2400" t="s">
        <v>4425</v>
      </c>
      <c r="O2400">
        <v>66.7</v>
      </c>
      <c r="P2400" t="s">
        <v>10032</v>
      </c>
    </row>
    <row r="2401" spans="1:16" x14ac:dyDescent="0.3">
      <c r="A2401" t="s">
        <v>5581</v>
      </c>
      <c r="B2401">
        <v>2022</v>
      </c>
      <c r="C2401" t="s">
        <v>24</v>
      </c>
      <c r="D2401" t="s">
        <v>4369</v>
      </c>
      <c r="E2401" t="s">
        <v>5717</v>
      </c>
      <c r="F2401" t="s">
        <v>43</v>
      </c>
      <c r="G2401">
        <v>62000</v>
      </c>
      <c r="H2401" t="s">
        <v>4180</v>
      </c>
      <c r="I2401">
        <v>35400000</v>
      </c>
      <c r="J2401" t="s">
        <v>8797</v>
      </c>
      <c r="K2401">
        <v>33900000</v>
      </c>
      <c r="L2401">
        <v>36800000</v>
      </c>
      <c r="M2401">
        <v>20</v>
      </c>
      <c r="N2401" t="s">
        <v>4588</v>
      </c>
      <c r="O2401">
        <v>70.7</v>
      </c>
      <c r="P2401" t="s">
        <v>9708</v>
      </c>
    </row>
    <row r="2402" spans="1:16" x14ac:dyDescent="0.3">
      <c r="A2402" t="s">
        <v>9690</v>
      </c>
      <c r="B2402">
        <v>2023</v>
      </c>
      <c r="C2402" t="s">
        <v>4896</v>
      </c>
      <c r="D2402" t="s">
        <v>4897</v>
      </c>
      <c r="E2402" t="s">
        <v>9691</v>
      </c>
      <c r="F2402" t="s">
        <v>94</v>
      </c>
      <c r="G2402">
        <v>38000</v>
      </c>
      <c r="H2402" t="s">
        <v>4180</v>
      </c>
      <c r="I2402">
        <v>12100000</v>
      </c>
      <c r="J2402" t="s">
        <v>8797</v>
      </c>
      <c r="K2402">
        <v>11600000</v>
      </c>
      <c r="L2402">
        <v>12500000</v>
      </c>
      <c r="M2402" t="s">
        <v>4175</v>
      </c>
      <c r="N2402" t="s">
        <v>4425</v>
      </c>
      <c r="O2402">
        <v>63.7</v>
      </c>
      <c r="P2402" t="s">
        <v>9692</v>
      </c>
    </row>
    <row r="2403" spans="1:16" x14ac:dyDescent="0.3">
      <c r="A2403" t="s">
        <v>9676</v>
      </c>
      <c r="B2403">
        <v>2022</v>
      </c>
      <c r="C2403" t="s">
        <v>24</v>
      </c>
      <c r="D2403" t="s">
        <v>4572</v>
      </c>
      <c r="E2403" t="s">
        <v>9403</v>
      </c>
      <c r="F2403" t="s">
        <v>143</v>
      </c>
      <c r="G2403">
        <v>50000</v>
      </c>
      <c r="H2403" t="s">
        <v>4180</v>
      </c>
      <c r="I2403">
        <v>25200000</v>
      </c>
      <c r="J2403" t="s">
        <v>8797</v>
      </c>
      <c r="K2403">
        <v>24400000</v>
      </c>
      <c r="L2403">
        <v>26100000</v>
      </c>
      <c r="M2403">
        <v>10</v>
      </c>
      <c r="N2403" t="s">
        <v>4272</v>
      </c>
      <c r="O2403">
        <v>64.400000000000006</v>
      </c>
      <c r="P2403" t="s">
        <v>9677</v>
      </c>
    </row>
    <row r="2404" spans="1:16" x14ac:dyDescent="0.3">
      <c r="A2404" t="s">
        <v>9714</v>
      </c>
      <c r="B2404">
        <v>2022</v>
      </c>
      <c r="C2404" t="s">
        <v>4530</v>
      </c>
      <c r="D2404" t="s">
        <v>9715</v>
      </c>
      <c r="E2404" t="s">
        <v>9716</v>
      </c>
      <c r="F2404" t="s">
        <v>43</v>
      </c>
      <c r="G2404">
        <v>56000</v>
      </c>
      <c r="H2404" t="s">
        <v>4173</v>
      </c>
      <c r="I2404">
        <v>6580000</v>
      </c>
      <c r="J2404" t="s">
        <v>8797</v>
      </c>
      <c r="K2404">
        <v>6350000</v>
      </c>
      <c r="L2404">
        <v>6810000</v>
      </c>
      <c r="M2404" t="s">
        <v>4175</v>
      </c>
      <c r="N2404" t="s">
        <v>4200</v>
      </c>
      <c r="O2404">
        <v>65.099999999999994</v>
      </c>
      <c r="P2404" t="s">
        <v>9717</v>
      </c>
    </row>
    <row r="2405" spans="1:16" x14ac:dyDescent="0.3">
      <c r="A2405" t="s">
        <v>8650</v>
      </c>
      <c r="B2405">
        <v>2022</v>
      </c>
      <c r="C2405" t="s">
        <v>108</v>
      </c>
      <c r="D2405" t="s">
        <v>4477</v>
      </c>
      <c r="E2405" t="s">
        <v>5027</v>
      </c>
      <c r="F2405" t="s">
        <v>43</v>
      </c>
      <c r="G2405">
        <v>75000</v>
      </c>
      <c r="H2405" t="s">
        <v>5852</v>
      </c>
      <c r="I2405">
        <v>9500000</v>
      </c>
      <c r="J2405" t="s">
        <v>8797</v>
      </c>
      <c r="K2405">
        <v>9100000</v>
      </c>
      <c r="L2405">
        <v>10000000</v>
      </c>
      <c r="M2405">
        <v>14</v>
      </c>
      <c r="N2405" t="s">
        <v>4583</v>
      </c>
      <c r="O2405">
        <v>73.7</v>
      </c>
      <c r="P2405" t="s">
        <v>9991</v>
      </c>
    </row>
    <row r="2406" spans="1:16" x14ac:dyDescent="0.3">
      <c r="A2406" t="s">
        <v>8623</v>
      </c>
      <c r="B2406">
        <v>2022</v>
      </c>
      <c r="C2406" t="s">
        <v>5787</v>
      </c>
      <c r="D2406" t="s">
        <v>8919</v>
      </c>
      <c r="E2406" t="s">
        <v>10013</v>
      </c>
      <c r="F2406" t="s">
        <v>43</v>
      </c>
      <c r="G2406">
        <v>31000</v>
      </c>
      <c r="H2406" t="s">
        <v>5852</v>
      </c>
      <c r="I2406">
        <v>26200000</v>
      </c>
      <c r="J2406" t="s">
        <v>8797</v>
      </c>
      <c r="K2406">
        <v>25300000</v>
      </c>
      <c r="L2406">
        <v>27000000</v>
      </c>
      <c r="M2406">
        <v>14</v>
      </c>
      <c r="N2406" t="s">
        <v>4260</v>
      </c>
      <c r="O2406">
        <v>76.599999999999994</v>
      </c>
      <c r="P2406" t="s">
        <v>10014</v>
      </c>
    </row>
    <row r="2407" spans="1:16" x14ac:dyDescent="0.3">
      <c r="A2407" t="s">
        <v>285</v>
      </c>
      <c r="B2407">
        <v>2022</v>
      </c>
      <c r="C2407" t="s">
        <v>188</v>
      </c>
      <c r="D2407" t="s">
        <v>5706</v>
      </c>
      <c r="E2407" t="s">
        <v>10060</v>
      </c>
      <c r="F2407" t="s">
        <v>43</v>
      </c>
      <c r="G2407">
        <v>28000</v>
      </c>
      <c r="H2407" t="s">
        <v>5852</v>
      </c>
      <c r="I2407">
        <v>21300000</v>
      </c>
      <c r="J2407" t="s">
        <v>8797</v>
      </c>
      <c r="K2407">
        <v>20600000</v>
      </c>
      <c r="L2407">
        <v>22000000</v>
      </c>
      <c r="M2407">
        <v>2</v>
      </c>
      <c r="N2407" t="s">
        <v>4508</v>
      </c>
      <c r="O2407">
        <v>69.400000000000006</v>
      </c>
      <c r="P2407" t="s">
        <v>10061</v>
      </c>
    </row>
    <row r="2408" spans="1:16" x14ac:dyDescent="0.3">
      <c r="A2408" t="s">
        <v>4733</v>
      </c>
      <c r="B2408">
        <v>2022</v>
      </c>
      <c r="C2408" t="s">
        <v>194</v>
      </c>
      <c r="D2408" t="s">
        <v>4323</v>
      </c>
      <c r="E2408" t="s">
        <v>4324</v>
      </c>
      <c r="F2408" t="s">
        <v>94</v>
      </c>
      <c r="G2408">
        <v>72237</v>
      </c>
      <c r="H2408" t="s">
        <v>5852</v>
      </c>
      <c r="I2408">
        <v>35000000</v>
      </c>
      <c r="J2408" t="s">
        <v>8797</v>
      </c>
      <c r="K2408">
        <v>33200000</v>
      </c>
      <c r="L2408">
        <v>36900000</v>
      </c>
      <c r="M2408">
        <v>6</v>
      </c>
      <c r="N2408" t="s">
        <v>4342</v>
      </c>
      <c r="O2408">
        <v>71.8</v>
      </c>
      <c r="P2408" t="s">
        <v>10029</v>
      </c>
    </row>
    <row r="2409" spans="1:16" x14ac:dyDescent="0.3">
      <c r="A2409" t="s">
        <v>9695</v>
      </c>
      <c r="B2409">
        <v>2022</v>
      </c>
      <c r="C2409" t="s">
        <v>4641</v>
      </c>
      <c r="D2409" t="s">
        <v>5094</v>
      </c>
      <c r="E2409" t="s">
        <v>9696</v>
      </c>
      <c r="F2409" t="s">
        <v>43</v>
      </c>
      <c r="G2409">
        <v>62000</v>
      </c>
      <c r="H2409" t="s">
        <v>4180</v>
      </c>
      <c r="I2409">
        <v>10400000</v>
      </c>
      <c r="J2409" t="s">
        <v>8797</v>
      </c>
      <c r="K2409">
        <v>10000000</v>
      </c>
      <c r="L2409">
        <v>10700000</v>
      </c>
      <c r="M2409">
        <v>20</v>
      </c>
      <c r="N2409" t="s">
        <v>4508</v>
      </c>
      <c r="O2409">
        <v>86</v>
      </c>
      <c r="P2409" t="s">
        <v>9697</v>
      </c>
    </row>
    <row r="2410" spans="1:16" x14ac:dyDescent="0.3">
      <c r="A2410" t="s">
        <v>9766</v>
      </c>
      <c r="B2410">
        <v>2022</v>
      </c>
      <c r="C2410" t="s">
        <v>24</v>
      </c>
      <c r="D2410" t="s">
        <v>4572</v>
      </c>
      <c r="E2410" t="s">
        <v>9403</v>
      </c>
      <c r="F2410" t="s">
        <v>143</v>
      </c>
      <c r="G2410">
        <v>54000</v>
      </c>
      <c r="H2410" t="s">
        <v>4180</v>
      </c>
      <c r="I2410">
        <v>25100000</v>
      </c>
      <c r="J2410" t="s">
        <v>8797</v>
      </c>
      <c r="K2410">
        <v>24300000</v>
      </c>
      <c r="L2410">
        <v>26000000</v>
      </c>
      <c r="M2410">
        <v>10</v>
      </c>
      <c r="N2410" t="s">
        <v>4272</v>
      </c>
      <c r="O2410">
        <v>64.099999999999994</v>
      </c>
      <c r="P2410" t="s">
        <v>9767</v>
      </c>
    </row>
    <row r="2411" spans="1:16" x14ac:dyDescent="0.3">
      <c r="A2411" t="s">
        <v>9788</v>
      </c>
      <c r="B2411">
        <v>2022</v>
      </c>
      <c r="C2411" t="s">
        <v>4184</v>
      </c>
      <c r="D2411" t="s">
        <v>4303</v>
      </c>
      <c r="E2411" t="s">
        <v>9789</v>
      </c>
      <c r="F2411" t="s">
        <v>43</v>
      </c>
      <c r="G2411">
        <v>46700</v>
      </c>
      <c r="H2411" t="s">
        <v>4180</v>
      </c>
      <c r="I2411">
        <v>19900000</v>
      </c>
      <c r="J2411" t="s">
        <v>8797</v>
      </c>
      <c r="K2411">
        <v>19000000</v>
      </c>
      <c r="L2411">
        <v>20800000</v>
      </c>
      <c r="M2411">
        <v>2</v>
      </c>
      <c r="N2411" t="s">
        <v>4248</v>
      </c>
      <c r="O2411">
        <v>72.400000000000006</v>
      </c>
      <c r="P2411" t="s">
        <v>9790</v>
      </c>
    </row>
    <row r="2412" spans="1:16" x14ac:dyDescent="0.3">
      <c r="A2412" t="s">
        <v>4067</v>
      </c>
      <c r="B2412">
        <v>2023</v>
      </c>
      <c r="C2412" t="s">
        <v>24</v>
      </c>
      <c r="D2412" t="s">
        <v>4919</v>
      </c>
      <c r="E2412" t="s">
        <v>6093</v>
      </c>
      <c r="F2412" t="s">
        <v>43</v>
      </c>
      <c r="G2412">
        <v>45000</v>
      </c>
      <c r="H2412" t="s">
        <v>5852</v>
      </c>
      <c r="I2412">
        <v>17700000</v>
      </c>
      <c r="J2412" t="s">
        <v>8797</v>
      </c>
      <c r="K2412">
        <v>16900000</v>
      </c>
      <c r="L2412">
        <v>18500000</v>
      </c>
      <c r="M2412">
        <v>6</v>
      </c>
      <c r="N2412" t="s">
        <v>4248</v>
      </c>
      <c r="O2412">
        <v>59.1</v>
      </c>
      <c r="P2412" t="s">
        <v>10039</v>
      </c>
    </row>
    <row r="2413" spans="1:16" x14ac:dyDescent="0.3">
      <c r="A2413" t="s">
        <v>8624</v>
      </c>
      <c r="B2413">
        <v>2022</v>
      </c>
      <c r="C2413" t="s">
        <v>137</v>
      </c>
      <c r="D2413" t="s">
        <v>5109</v>
      </c>
      <c r="E2413" t="s">
        <v>6019</v>
      </c>
      <c r="F2413" t="s">
        <v>60</v>
      </c>
      <c r="G2413">
        <v>41227</v>
      </c>
      <c r="H2413" t="s">
        <v>5852</v>
      </c>
      <c r="I2413">
        <v>16900000</v>
      </c>
      <c r="J2413" t="s">
        <v>8797</v>
      </c>
      <c r="K2413">
        <v>16300000</v>
      </c>
      <c r="L2413">
        <v>17400000</v>
      </c>
      <c r="M2413">
        <v>3</v>
      </c>
      <c r="N2413" t="s">
        <v>4213</v>
      </c>
      <c r="O2413">
        <v>76.2</v>
      </c>
      <c r="P2413" t="s">
        <v>9996</v>
      </c>
    </row>
    <row r="2414" spans="1:16" x14ac:dyDescent="0.3">
      <c r="A2414" t="s">
        <v>5948</v>
      </c>
      <c r="B2414">
        <v>2023</v>
      </c>
      <c r="C2414" t="s">
        <v>4184</v>
      </c>
      <c r="D2414" t="s">
        <v>4303</v>
      </c>
      <c r="E2414" t="s">
        <v>4731</v>
      </c>
      <c r="F2414" t="s">
        <v>143</v>
      </c>
      <c r="G2414">
        <v>43000</v>
      </c>
      <c r="H2414" t="s">
        <v>5852</v>
      </c>
      <c r="I2414">
        <v>19800000</v>
      </c>
      <c r="J2414" t="s">
        <v>8797</v>
      </c>
      <c r="K2414">
        <v>19100000</v>
      </c>
      <c r="L2414">
        <v>20500000</v>
      </c>
      <c r="M2414">
        <v>35</v>
      </c>
      <c r="N2414" t="s">
        <v>4263</v>
      </c>
      <c r="O2414">
        <v>80.3</v>
      </c>
      <c r="P2414" t="s">
        <v>9988</v>
      </c>
    </row>
    <row r="2415" spans="1:16" x14ac:dyDescent="0.3">
      <c r="A2415" t="s">
        <v>117</v>
      </c>
      <c r="B2415">
        <v>2023</v>
      </c>
      <c r="C2415" t="s">
        <v>62</v>
      </c>
      <c r="D2415" t="s">
        <v>4207</v>
      </c>
      <c r="E2415" t="s">
        <v>4259</v>
      </c>
      <c r="F2415" t="s">
        <v>43</v>
      </c>
      <c r="G2415">
        <v>45360</v>
      </c>
      <c r="H2415" t="s">
        <v>5852</v>
      </c>
      <c r="I2415">
        <v>14000000</v>
      </c>
      <c r="J2415" t="s">
        <v>8797</v>
      </c>
      <c r="K2415">
        <v>13200000</v>
      </c>
      <c r="L2415">
        <v>14700000</v>
      </c>
      <c r="M2415">
        <v>16</v>
      </c>
      <c r="N2415" t="s">
        <v>4263</v>
      </c>
      <c r="O2415">
        <v>64.400000000000006</v>
      </c>
      <c r="P2415" t="s">
        <v>10059</v>
      </c>
    </row>
    <row r="2416" spans="1:16" x14ac:dyDescent="0.3">
      <c r="A2416" t="s">
        <v>9778</v>
      </c>
      <c r="B2416">
        <v>2022</v>
      </c>
      <c r="C2416" t="s">
        <v>4184</v>
      </c>
      <c r="D2416" t="s">
        <v>4185</v>
      </c>
      <c r="E2416" t="s">
        <v>4551</v>
      </c>
      <c r="F2416" t="s">
        <v>143</v>
      </c>
      <c r="G2416">
        <v>38900</v>
      </c>
      <c r="H2416" t="s">
        <v>4180</v>
      </c>
      <c r="I2416">
        <v>8700000</v>
      </c>
      <c r="J2416" t="s">
        <v>8797</v>
      </c>
      <c r="K2416">
        <v>8400000</v>
      </c>
      <c r="L2416">
        <v>9000000</v>
      </c>
      <c r="M2416">
        <v>11</v>
      </c>
      <c r="N2416" t="s">
        <v>4439</v>
      </c>
      <c r="O2416">
        <v>87.1</v>
      </c>
      <c r="P2416" t="s">
        <v>9779</v>
      </c>
    </row>
    <row r="2417" spans="1:16" x14ac:dyDescent="0.3">
      <c r="A2417" t="s">
        <v>315</v>
      </c>
      <c r="B2417">
        <v>2023</v>
      </c>
      <c r="C2417" t="s">
        <v>62</v>
      </c>
      <c r="D2417" t="s">
        <v>4434</v>
      </c>
      <c r="E2417" t="s">
        <v>4435</v>
      </c>
      <c r="F2417" t="s">
        <v>43</v>
      </c>
      <c r="G2417">
        <v>66999</v>
      </c>
      <c r="H2417" t="s">
        <v>5852</v>
      </c>
      <c r="I2417">
        <v>19200000</v>
      </c>
      <c r="J2417" t="s">
        <v>8797</v>
      </c>
      <c r="K2417">
        <v>18400000</v>
      </c>
      <c r="L2417">
        <v>19900000</v>
      </c>
      <c r="M2417">
        <v>16</v>
      </c>
      <c r="N2417" t="s">
        <v>4290</v>
      </c>
      <c r="O2417">
        <v>66.900000000000006</v>
      </c>
      <c r="P2417" t="s">
        <v>10056</v>
      </c>
    </row>
    <row r="2418" spans="1:16" x14ac:dyDescent="0.3">
      <c r="A2418" t="s">
        <v>297</v>
      </c>
      <c r="B2418">
        <v>2023</v>
      </c>
      <c r="C2418" t="s">
        <v>137</v>
      </c>
      <c r="D2418" t="s">
        <v>4336</v>
      </c>
      <c r="E2418" t="s">
        <v>4826</v>
      </c>
      <c r="F2418" t="s">
        <v>43</v>
      </c>
      <c r="G2418">
        <v>45000</v>
      </c>
      <c r="H2418" t="s">
        <v>5852</v>
      </c>
      <c r="I2418">
        <v>17800000</v>
      </c>
      <c r="J2418" t="s">
        <v>8797</v>
      </c>
      <c r="K2418">
        <v>16400000</v>
      </c>
      <c r="L2418">
        <v>19100000</v>
      </c>
      <c r="M2418">
        <v>7</v>
      </c>
      <c r="N2418" t="s">
        <v>4407</v>
      </c>
      <c r="O2418">
        <v>66</v>
      </c>
      <c r="P2418" t="s">
        <v>10047</v>
      </c>
    </row>
    <row r="2419" spans="1:16" x14ac:dyDescent="0.3">
      <c r="A2419" t="s">
        <v>4524</v>
      </c>
      <c r="B2419">
        <v>2023</v>
      </c>
      <c r="C2419" t="s">
        <v>4184</v>
      </c>
      <c r="D2419" t="s">
        <v>4303</v>
      </c>
      <c r="E2419" t="s">
        <v>4311</v>
      </c>
      <c r="F2419" t="s">
        <v>143</v>
      </c>
      <c r="G2419">
        <v>60200</v>
      </c>
      <c r="H2419" t="s">
        <v>4173</v>
      </c>
      <c r="I2419">
        <v>20700000</v>
      </c>
      <c r="J2419" t="s">
        <v>8797</v>
      </c>
      <c r="K2419">
        <v>20000000</v>
      </c>
      <c r="L2419">
        <v>21500000</v>
      </c>
      <c r="M2419">
        <v>11</v>
      </c>
      <c r="N2419" t="s">
        <v>4192</v>
      </c>
      <c r="O2419">
        <v>72.7</v>
      </c>
      <c r="P2419" t="s">
        <v>9701</v>
      </c>
    </row>
    <row r="2420" spans="1:16" x14ac:dyDescent="0.3">
      <c r="A2420" t="s">
        <v>193</v>
      </c>
      <c r="B2420">
        <v>2023</v>
      </c>
      <c r="C2420" t="s">
        <v>194</v>
      </c>
      <c r="D2420">
        <v>1500</v>
      </c>
      <c r="E2420" t="s">
        <v>5732</v>
      </c>
      <c r="F2420" t="s">
        <v>43</v>
      </c>
      <c r="G2420">
        <v>33892</v>
      </c>
      <c r="H2420" t="s">
        <v>5852</v>
      </c>
      <c r="I2420">
        <v>31600000</v>
      </c>
      <c r="J2420" t="s">
        <v>8797</v>
      </c>
      <c r="K2420">
        <v>30300000</v>
      </c>
      <c r="L2420">
        <v>33000000</v>
      </c>
      <c r="M2420">
        <v>9</v>
      </c>
      <c r="N2420" t="s">
        <v>4978</v>
      </c>
      <c r="O2420">
        <v>69.900000000000006</v>
      </c>
      <c r="P2420" t="s">
        <v>10050</v>
      </c>
    </row>
    <row r="2421" spans="1:16" x14ac:dyDescent="0.3">
      <c r="A2421" t="s">
        <v>908</v>
      </c>
      <c r="B2421">
        <v>2023</v>
      </c>
      <c r="C2421" t="s">
        <v>194</v>
      </c>
      <c r="D2421" t="s">
        <v>4323</v>
      </c>
      <c r="E2421" t="s">
        <v>4324</v>
      </c>
      <c r="F2421" t="s">
        <v>143</v>
      </c>
      <c r="G2421">
        <v>71000</v>
      </c>
      <c r="H2421" t="s">
        <v>4180</v>
      </c>
      <c r="I2421">
        <v>37600000</v>
      </c>
      <c r="J2421" t="s">
        <v>8797</v>
      </c>
      <c r="K2421">
        <v>35100000</v>
      </c>
      <c r="L2421">
        <v>40100000</v>
      </c>
      <c r="M2421">
        <v>7</v>
      </c>
      <c r="N2421" t="s">
        <v>5774</v>
      </c>
      <c r="O2421">
        <v>62</v>
      </c>
      <c r="P2421" t="s">
        <v>8799</v>
      </c>
    </row>
    <row r="2422" spans="1:16" x14ac:dyDescent="0.3">
      <c r="A2422" t="s">
        <v>126</v>
      </c>
      <c r="B2422">
        <v>2023</v>
      </c>
      <c r="C2422" t="s">
        <v>92</v>
      </c>
      <c r="D2422" t="s">
        <v>4471</v>
      </c>
      <c r="E2422" t="s">
        <v>4472</v>
      </c>
      <c r="F2422" t="s">
        <v>94</v>
      </c>
      <c r="G2422">
        <v>44495</v>
      </c>
      <c r="H2422" t="s">
        <v>5852</v>
      </c>
      <c r="I2422">
        <v>47400000</v>
      </c>
      <c r="J2422" t="s">
        <v>8797</v>
      </c>
      <c r="K2422">
        <v>45800000</v>
      </c>
      <c r="L2422">
        <v>49000000</v>
      </c>
      <c r="M2422">
        <v>64</v>
      </c>
      <c r="N2422" t="s">
        <v>4796</v>
      </c>
      <c r="O2422">
        <v>75</v>
      </c>
      <c r="P2422" t="s">
        <v>10053</v>
      </c>
    </row>
    <row r="2423" spans="1:16" x14ac:dyDescent="0.3">
      <c r="A2423" t="s">
        <v>9776</v>
      </c>
      <c r="B2423">
        <v>2023</v>
      </c>
      <c r="C2423" t="s">
        <v>24</v>
      </c>
      <c r="D2423" t="s">
        <v>4572</v>
      </c>
      <c r="E2423" t="s">
        <v>9403</v>
      </c>
      <c r="F2423" t="s">
        <v>143</v>
      </c>
      <c r="G2423">
        <v>101000</v>
      </c>
      <c r="H2423" t="s">
        <v>4180</v>
      </c>
      <c r="I2423">
        <v>25300000</v>
      </c>
      <c r="J2423" t="s">
        <v>8797</v>
      </c>
      <c r="K2423">
        <v>24400000</v>
      </c>
      <c r="L2423">
        <v>26300000</v>
      </c>
      <c r="M2423">
        <v>15</v>
      </c>
      <c r="N2423" t="s">
        <v>4388</v>
      </c>
      <c r="O2423">
        <v>64.400000000000006</v>
      </c>
      <c r="P2423" t="s">
        <v>9777</v>
      </c>
    </row>
    <row r="2424" spans="1:16" x14ac:dyDescent="0.3">
      <c r="A2424" t="s">
        <v>8649</v>
      </c>
      <c r="B2424">
        <v>2023</v>
      </c>
      <c r="C2424" t="s">
        <v>36</v>
      </c>
      <c r="D2424" t="s">
        <v>4427</v>
      </c>
      <c r="E2424" t="s">
        <v>4501</v>
      </c>
      <c r="F2424" t="s">
        <v>143</v>
      </c>
      <c r="G2424">
        <v>54200</v>
      </c>
      <c r="H2424" t="s">
        <v>5852</v>
      </c>
      <c r="I2424">
        <v>8300000</v>
      </c>
      <c r="J2424" t="s">
        <v>8797</v>
      </c>
      <c r="K2424">
        <v>8000000</v>
      </c>
      <c r="L2424">
        <v>8600000</v>
      </c>
      <c r="M2424">
        <v>32</v>
      </c>
      <c r="N2424" t="s">
        <v>4552</v>
      </c>
      <c r="O2424">
        <v>72.2</v>
      </c>
      <c r="P2424" t="s">
        <v>9978</v>
      </c>
    </row>
    <row r="2425" spans="1:16" x14ac:dyDescent="0.3">
      <c r="A2425" t="s">
        <v>9760</v>
      </c>
      <c r="B2425">
        <v>2019</v>
      </c>
      <c r="C2425" t="s">
        <v>4184</v>
      </c>
      <c r="D2425" t="s">
        <v>4377</v>
      </c>
      <c r="E2425" t="s">
        <v>9761</v>
      </c>
      <c r="F2425" t="s">
        <v>173</v>
      </c>
      <c r="G2425">
        <v>75800</v>
      </c>
      <c r="H2425" t="s">
        <v>4180</v>
      </c>
      <c r="I2425">
        <v>17300000</v>
      </c>
      <c r="J2425" t="s">
        <v>8797</v>
      </c>
      <c r="K2425">
        <v>16000000</v>
      </c>
      <c r="L2425">
        <v>18700000</v>
      </c>
      <c r="M2425">
        <v>4</v>
      </c>
      <c r="N2425" t="s">
        <v>4263</v>
      </c>
      <c r="O2425">
        <v>75.3</v>
      </c>
      <c r="P2425" t="s">
        <v>9762</v>
      </c>
    </row>
    <row r="2426" spans="1:16" x14ac:dyDescent="0.3">
      <c r="A2426" t="s">
        <v>5300</v>
      </c>
      <c r="B2426">
        <v>2023</v>
      </c>
      <c r="C2426" t="s">
        <v>24</v>
      </c>
      <c r="D2426" t="s">
        <v>4919</v>
      </c>
      <c r="E2426" t="s">
        <v>6093</v>
      </c>
      <c r="F2426" t="s">
        <v>143</v>
      </c>
      <c r="G2426">
        <v>80000</v>
      </c>
      <c r="H2426" t="s">
        <v>5852</v>
      </c>
      <c r="I2426">
        <v>17300000</v>
      </c>
      <c r="J2426" t="s">
        <v>8797</v>
      </c>
      <c r="K2426">
        <v>16500000</v>
      </c>
      <c r="L2426">
        <v>18100000</v>
      </c>
      <c r="M2426">
        <v>6</v>
      </c>
      <c r="N2426" t="s">
        <v>4248</v>
      </c>
      <c r="O2426">
        <v>57.8</v>
      </c>
      <c r="P2426" t="s">
        <v>10031</v>
      </c>
    </row>
    <row r="2427" spans="1:16" x14ac:dyDescent="0.3">
      <c r="A2427" t="s">
        <v>6520</v>
      </c>
      <c r="B2427">
        <v>2023</v>
      </c>
      <c r="C2427" t="s">
        <v>188</v>
      </c>
      <c r="D2427" t="s">
        <v>5855</v>
      </c>
      <c r="E2427" t="s">
        <v>4595</v>
      </c>
      <c r="F2427" t="s">
        <v>60</v>
      </c>
      <c r="G2427">
        <v>59200</v>
      </c>
      <c r="H2427" t="s">
        <v>5852</v>
      </c>
      <c r="I2427">
        <v>8400000</v>
      </c>
      <c r="J2427" t="s">
        <v>8797</v>
      </c>
      <c r="K2427">
        <v>8100000</v>
      </c>
      <c r="L2427">
        <v>8700000</v>
      </c>
      <c r="M2427">
        <v>5</v>
      </c>
      <c r="N2427" t="s">
        <v>4176</v>
      </c>
      <c r="O2427">
        <v>84.9</v>
      </c>
      <c r="P2427" t="s">
        <v>10004</v>
      </c>
    </row>
    <row r="2428" spans="1:16" x14ac:dyDescent="0.3">
      <c r="A2428" t="s">
        <v>9739</v>
      </c>
      <c r="B2428">
        <v>2023</v>
      </c>
      <c r="C2428" t="s">
        <v>137</v>
      </c>
      <c r="D2428" t="s">
        <v>4202</v>
      </c>
      <c r="E2428" t="s">
        <v>4841</v>
      </c>
      <c r="F2428" t="s">
        <v>43</v>
      </c>
      <c r="G2428">
        <v>74010</v>
      </c>
      <c r="H2428" t="s">
        <v>4180</v>
      </c>
      <c r="I2428">
        <v>17000000</v>
      </c>
      <c r="J2428" t="s">
        <v>8797</v>
      </c>
      <c r="K2428">
        <v>16400000</v>
      </c>
      <c r="L2428">
        <v>17700000</v>
      </c>
      <c r="M2428">
        <v>23</v>
      </c>
      <c r="N2428" t="s">
        <v>4257</v>
      </c>
      <c r="O2428">
        <v>83.4</v>
      </c>
      <c r="P2428" t="s">
        <v>9741</v>
      </c>
    </row>
    <row r="2429" spans="1:16" x14ac:dyDescent="0.3">
      <c r="A2429" t="s">
        <v>9739</v>
      </c>
      <c r="B2429">
        <v>2023</v>
      </c>
      <c r="C2429" t="s">
        <v>137</v>
      </c>
      <c r="D2429" t="s">
        <v>4202</v>
      </c>
      <c r="E2429" t="s">
        <v>6917</v>
      </c>
      <c r="F2429" t="s">
        <v>43</v>
      </c>
      <c r="G2429">
        <v>74010</v>
      </c>
      <c r="H2429" t="s">
        <v>4180</v>
      </c>
      <c r="I2429">
        <v>19100000</v>
      </c>
      <c r="J2429" t="s">
        <v>8797</v>
      </c>
      <c r="K2429">
        <v>18400000</v>
      </c>
      <c r="L2429">
        <v>19700000</v>
      </c>
      <c r="M2429">
        <v>23</v>
      </c>
      <c r="N2429" t="s">
        <v>4272</v>
      </c>
      <c r="O2429">
        <v>88.1</v>
      </c>
      <c r="P2429" t="s">
        <v>9740</v>
      </c>
    </row>
    <row r="2430" spans="1:16" x14ac:dyDescent="0.3">
      <c r="A2430" t="s">
        <v>9705</v>
      </c>
      <c r="B2430">
        <v>2023</v>
      </c>
      <c r="C2430" t="s">
        <v>85</v>
      </c>
      <c r="D2430" t="s">
        <v>5771</v>
      </c>
      <c r="E2430" t="s">
        <v>9706</v>
      </c>
      <c r="F2430" t="s">
        <v>43</v>
      </c>
      <c r="G2430">
        <v>57591</v>
      </c>
      <c r="H2430" t="s">
        <v>4180</v>
      </c>
      <c r="I2430">
        <v>9500000</v>
      </c>
      <c r="J2430" t="s">
        <v>8797</v>
      </c>
      <c r="K2430">
        <v>9200000</v>
      </c>
      <c r="L2430">
        <v>9800000</v>
      </c>
      <c r="M2430">
        <v>16</v>
      </c>
      <c r="N2430" t="s">
        <v>4176</v>
      </c>
      <c r="O2430">
        <v>80.7</v>
      </c>
      <c r="P2430" t="s">
        <v>9707</v>
      </c>
    </row>
    <row r="2431" spans="1:16" x14ac:dyDescent="0.3">
      <c r="A2431" t="s">
        <v>5313</v>
      </c>
      <c r="B2431">
        <v>2023</v>
      </c>
      <c r="C2431" t="s">
        <v>191</v>
      </c>
      <c r="D2431" t="s">
        <v>5011</v>
      </c>
      <c r="E2431" t="s">
        <v>6145</v>
      </c>
      <c r="F2431" t="s">
        <v>173</v>
      </c>
      <c r="G2431">
        <v>44000</v>
      </c>
      <c r="H2431" t="s">
        <v>5852</v>
      </c>
      <c r="I2431">
        <v>19000000</v>
      </c>
      <c r="J2431" t="s">
        <v>8797</v>
      </c>
      <c r="K2431">
        <v>17800000</v>
      </c>
      <c r="L2431">
        <v>20200000</v>
      </c>
      <c r="M2431">
        <v>4</v>
      </c>
      <c r="N2431" t="s">
        <v>4583</v>
      </c>
      <c r="O2431">
        <v>80.3</v>
      </c>
      <c r="P2431" t="s">
        <v>10024</v>
      </c>
    </row>
    <row r="2432" spans="1:16" x14ac:dyDescent="0.3">
      <c r="A2432" t="s">
        <v>290</v>
      </c>
      <c r="B2432">
        <v>2023</v>
      </c>
      <c r="C2432" t="s">
        <v>62</v>
      </c>
      <c r="D2432" t="s">
        <v>4207</v>
      </c>
      <c r="E2432" t="s">
        <v>4387</v>
      </c>
      <c r="F2432" t="s">
        <v>60</v>
      </c>
      <c r="G2432">
        <v>25000</v>
      </c>
      <c r="H2432" t="s">
        <v>5852</v>
      </c>
      <c r="I2432">
        <v>17900000</v>
      </c>
      <c r="J2432" t="s">
        <v>8797</v>
      </c>
      <c r="K2432">
        <v>17300000</v>
      </c>
      <c r="L2432">
        <v>18500000</v>
      </c>
      <c r="M2432">
        <v>16</v>
      </c>
      <c r="N2432" t="s">
        <v>4213</v>
      </c>
      <c r="O2432">
        <v>70.5</v>
      </c>
      <c r="P2432" t="s">
        <v>10046</v>
      </c>
    </row>
    <row r="2433" spans="1:16" x14ac:dyDescent="0.3">
      <c r="A2433" t="s">
        <v>4136</v>
      </c>
      <c r="B2433">
        <v>2023</v>
      </c>
      <c r="C2433" t="s">
        <v>36</v>
      </c>
      <c r="D2433" t="s">
        <v>4178</v>
      </c>
      <c r="E2433" t="s">
        <v>8766</v>
      </c>
      <c r="F2433" t="s">
        <v>143</v>
      </c>
      <c r="G2433">
        <v>717</v>
      </c>
      <c r="H2433" t="s">
        <v>5852</v>
      </c>
      <c r="I2433">
        <v>15400000</v>
      </c>
      <c r="J2433" t="s">
        <v>8797</v>
      </c>
      <c r="K2433">
        <v>14900000</v>
      </c>
      <c r="L2433">
        <v>16000000</v>
      </c>
      <c r="M2433">
        <v>40</v>
      </c>
      <c r="N2433" t="s">
        <v>4275</v>
      </c>
      <c r="O2433">
        <v>60.4</v>
      </c>
      <c r="P2433" t="s">
        <v>10120</v>
      </c>
    </row>
    <row r="2434" spans="1:16" x14ac:dyDescent="0.3">
      <c r="A2434" t="s">
        <v>128</v>
      </c>
      <c r="B2434">
        <v>2023</v>
      </c>
      <c r="C2434" t="s">
        <v>62</v>
      </c>
      <c r="D2434" t="s">
        <v>4434</v>
      </c>
      <c r="E2434" t="s">
        <v>5072</v>
      </c>
      <c r="F2434" t="s">
        <v>143</v>
      </c>
      <c r="G2434">
        <v>28000</v>
      </c>
      <c r="H2434" t="s">
        <v>5852</v>
      </c>
      <c r="I2434">
        <v>23200000</v>
      </c>
      <c r="J2434" t="s">
        <v>8797</v>
      </c>
      <c r="K2434">
        <v>22400000</v>
      </c>
      <c r="L2434">
        <v>24000000</v>
      </c>
      <c r="M2434">
        <v>5</v>
      </c>
      <c r="N2434" t="s">
        <v>4272</v>
      </c>
      <c r="O2434">
        <v>71</v>
      </c>
      <c r="P2434" t="s">
        <v>10062</v>
      </c>
    </row>
    <row r="2435" spans="1:16" x14ac:dyDescent="0.3">
      <c r="A2435" t="s">
        <v>9661</v>
      </c>
      <c r="B2435">
        <v>2023</v>
      </c>
      <c r="C2435" t="s">
        <v>5179</v>
      </c>
      <c r="D2435" t="s">
        <v>5216</v>
      </c>
      <c r="E2435" t="s">
        <v>6065</v>
      </c>
      <c r="F2435" t="s">
        <v>94</v>
      </c>
      <c r="G2435">
        <v>60085</v>
      </c>
      <c r="H2435" t="s">
        <v>4173</v>
      </c>
      <c r="I2435">
        <v>8100000</v>
      </c>
      <c r="J2435" t="s">
        <v>8797</v>
      </c>
      <c r="K2435">
        <v>7810000</v>
      </c>
      <c r="L2435">
        <v>8400000</v>
      </c>
      <c r="M2435">
        <v>12</v>
      </c>
      <c r="N2435" t="s">
        <v>4649</v>
      </c>
      <c r="O2435">
        <v>73.7</v>
      </c>
      <c r="P2435" t="s">
        <v>9662</v>
      </c>
    </row>
    <row r="2436" spans="1:16" x14ac:dyDescent="0.3">
      <c r="A2436" t="s">
        <v>9807</v>
      </c>
      <c r="B2436">
        <v>2024</v>
      </c>
      <c r="C2436" t="s">
        <v>188</v>
      </c>
      <c r="D2436" t="s">
        <v>4594</v>
      </c>
      <c r="E2436" t="s">
        <v>5803</v>
      </c>
      <c r="F2436" t="s">
        <v>161</v>
      </c>
      <c r="G2436">
        <v>25600</v>
      </c>
      <c r="H2436" t="s">
        <v>4180</v>
      </c>
      <c r="I2436">
        <v>9300000</v>
      </c>
      <c r="J2436" t="s">
        <v>8797</v>
      </c>
      <c r="K2436">
        <v>9000000</v>
      </c>
      <c r="L2436">
        <v>9700000</v>
      </c>
      <c r="M2436">
        <v>10</v>
      </c>
      <c r="N2436" t="s">
        <v>4649</v>
      </c>
      <c r="O2436">
        <v>95</v>
      </c>
      <c r="P2436" t="s">
        <v>9808</v>
      </c>
    </row>
    <row r="2437" spans="1:16" x14ac:dyDescent="0.3">
      <c r="A2437" t="s">
        <v>9718</v>
      </c>
      <c r="B2437">
        <v>2023</v>
      </c>
      <c r="C2437" t="s">
        <v>85</v>
      </c>
      <c r="D2437" t="s">
        <v>4221</v>
      </c>
      <c r="E2437" t="s">
        <v>9719</v>
      </c>
      <c r="F2437" t="s">
        <v>43</v>
      </c>
      <c r="G2437">
        <v>78324</v>
      </c>
      <c r="H2437" t="s">
        <v>4173</v>
      </c>
      <c r="I2437">
        <v>31600000</v>
      </c>
      <c r="J2437" t="s">
        <v>8797</v>
      </c>
      <c r="K2437">
        <v>30500000</v>
      </c>
      <c r="L2437">
        <v>32800000</v>
      </c>
      <c r="M2437">
        <v>5</v>
      </c>
      <c r="N2437" t="s">
        <v>4347</v>
      </c>
      <c r="O2437">
        <v>62.3</v>
      </c>
      <c r="P2437" t="s">
        <v>9720</v>
      </c>
    </row>
    <row r="2438" spans="1:16" x14ac:dyDescent="0.3">
      <c r="A2438" t="s">
        <v>6552</v>
      </c>
      <c r="B2438">
        <v>2023</v>
      </c>
      <c r="C2438" t="s">
        <v>50</v>
      </c>
      <c r="D2438">
        <v>560</v>
      </c>
      <c r="E2438" t="s">
        <v>4582</v>
      </c>
      <c r="F2438" t="s">
        <v>43</v>
      </c>
      <c r="G2438">
        <v>75442</v>
      </c>
      <c r="H2438" t="s">
        <v>5852</v>
      </c>
      <c r="I2438">
        <v>8700000</v>
      </c>
      <c r="J2438" t="s">
        <v>8797</v>
      </c>
      <c r="K2438">
        <v>8300000</v>
      </c>
      <c r="L2438">
        <v>9000000</v>
      </c>
      <c r="M2438">
        <v>31</v>
      </c>
      <c r="N2438" t="s">
        <v>4583</v>
      </c>
      <c r="O2438">
        <v>70.2</v>
      </c>
      <c r="P2438" t="s">
        <v>10027</v>
      </c>
    </row>
    <row r="2439" spans="1:16" x14ac:dyDescent="0.3">
      <c r="A2439" t="s">
        <v>377</v>
      </c>
      <c r="B2439">
        <v>2023</v>
      </c>
      <c r="C2439" t="s">
        <v>62</v>
      </c>
      <c r="D2439" t="s">
        <v>4207</v>
      </c>
      <c r="E2439" t="s">
        <v>4259</v>
      </c>
      <c r="F2439" t="s">
        <v>173</v>
      </c>
      <c r="G2439">
        <v>3324</v>
      </c>
      <c r="H2439" t="s">
        <v>5852</v>
      </c>
      <c r="I2439">
        <v>14400000</v>
      </c>
      <c r="J2439" t="s">
        <v>8797</v>
      </c>
      <c r="K2439">
        <v>13600000</v>
      </c>
      <c r="L2439">
        <v>15100000</v>
      </c>
      <c r="M2439">
        <v>16</v>
      </c>
      <c r="N2439" t="s">
        <v>4263</v>
      </c>
      <c r="O2439">
        <v>66.3</v>
      </c>
      <c r="P2439" t="s">
        <v>10100</v>
      </c>
    </row>
    <row r="2440" spans="1:16" x14ac:dyDescent="0.3">
      <c r="A2440" t="s">
        <v>962</v>
      </c>
      <c r="B2440">
        <v>2023</v>
      </c>
      <c r="C2440" t="s">
        <v>50</v>
      </c>
      <c r="D2440">
        <v>560</v>
      </c>
      <c r="E2440" t="s">
        <v>4743</v>
      </c>
      <c r="F2440" t="s">
        <v>143</v>
      </c>
      <c r="G2440">
        <v>31487</v>
      </c>
      <c r="H2440" t="s">
        <v>5852</v>
      </c>
      <c r="I2440">
        <v>8900000</v>
      </c>
      <c r="J2440" t="s">
        <v>8797</v>
      </c>
      <c r="K2440">
        <v>8600000</v>
      </c>
      <c r="L2440">
        <v>9200000</v>
      </c>
      <c r="M2440">
        <v>31</v>
      </c>
      <c r="N2440" t="s">
        <v>4649</v>
      </c>
      <c r="O2440">
        <v>86.5</v>
      </c>
      <c r="P2440" t="s">
        <v>9986</v>
      </c>
    </row>
    <row r="2441" spans="1:16" x14ac:dyDescent="0.3">
      <c r="A2441" t="s">
        <v>6216</v>
      </c>
      <c r="B2441">
        <v>2023</v>
      </c>
      <c r="C2441" t="s">
        <v>137</v>
      </c>
      <c r="D2441" t="s">
        <v>6217</v>
      </c>
      <c r="E2441" t="s">
        <v>9982</v>
      </c>
      <c r="F2441" t="s">
        <v>43</v>
      </c>
      <c r="G2441">
        <v>71248</v>
      </c>
      <c r="H2441" t="s">
        <v>5852</v>
      </c>
      <c r="I2441">
        <v>20100000</v>
      </c>
      <c r="J2441" t="s">
        <v>8797</v>
      </c>
      <c r="K2441">
        <v>19400000</v>
      </c>
      <c r="L2441">
        <v>20800000</v>
      </c>
      <c r="M2441" t="s">
        <v>4175</v>
      </c>
      <c r="N2441" t="s">
        <v>5818</v>
      </c>
      <c r="O2441">
        <v>69.7</v>
      </c>
      <c r="P2441" t="s">
        <v>9983</v>
      </c>
    </row>
    <row r="2442" spans="1:16" x14ac:dyDescent="0.3">
      <c r="A2442" t="s">
        <v>6617</v>
      </c>
      <c r="B2442">
        <v>2023</v>
      </c>
      <c r="C2442" t="s">
        <v>62</v>
      </c>
      <c r="D2442" t="s">
        <v>4207</v>
      </c>
      <c r="E2442" t="s">
        <v>4259</v>
      </c>
      <c r="F2442" t="s">
        <v>43</v>
      </c>
      <c r="G2442">
        <v>18500</v>
      </c>
      <c r="H2442" t="s">
        <v>5852</v>
      </c>
      <c r="I2442">
        <v>14400000</v>
      </c>
      <c r="J2442" t="s">
        <v>8797</v>
      </c>
      <c r="K2442">
        <v>13600000</v>
      </c>
      <c r="L2442">
        <v>15100000</v>
      </c>
      <c r="M2442">
        <v>16</v>
      </c>
      <c r="N2442" t="s">
        <v>4263</v>
      </c>
      <c r="O2442">
        <v>66.3</v>
      </c>
      <c r="P2442" t="s">
        <v>9963</v>
      </c>
    </row>
    <row r="2443" spans="1:16" x14ac:dyDescent="0.3">
      <c r="A2443" t="s">
        <v>9666</v>
      </c>
      <c r="B2443">
        <v>2023</v>
      </c>
      <c r="C2443" t="s">
        <v>62</v>
      </c>
      <c r="D2443" t="s">
        <v>4446</v>
      </c>
      <c r="E2443" t="s">
        <v>4459</v>
      </c>
      <c r="F2443" t="s">
        <v>43</v>
      </c>
      <c r="G2443">
        <v>27000</v>
      </c>
      <c r="H2443" t="s">
        <v>4180</v>
      </c>
      <c r="I2443">
        <v>12200000</v>
      </c>
      <c r="J2443" t="s">
        <v>8797</v>
      </c>
      <c r="K2443">
        <v>11800000</v>
      </c>
      <c r="L2443">
        <v>12700000</v>
      </c>
      <c r="M2443">
        <v>20</v>
      </c>
      <c r="N2443" t="s">
        <v>4257</v>
      </c>
      <c r="O2443">
        <v>68.400000000000006</v>
      </c>
      <c r="P2443" t="s">
        <v>9667</v>
      </c>
    </row>
    <row r="2444" spans="1:16" x14ac:dyDescent="0.3">
      <c r="A2444" t="s">
        <v>8697</v>
      </c>
      <c r="B2444">
        <v>2023</v>
      </c>
      <c r="C2444" t="s">
        <v>4184</v>
      </c>
      <c r="D2444" t="s">
        <v>4486</v>
      </c>
      <c r="E2444" t="s">
        <v>9969</v>
      </c>
      <c r="F2444" t="s">
        <v>43</v>
      </c>
      <c r="G2444">
        <v>39280</v>
      </c>
      <c r="H2444" t="s">
        <v>5852</v>
      </c>
      <c r="I2444">
        <v>12300000</v>
      </c>
      <c r="J2444" t="s">
        <v>8797</v>
      </c>
      <c r="K2444">
        <v>11900000</v>
      </c>
      <c r="L2444">
        <v>12800000</v>
      </c>
      <c r="M2444">
        <v>3</v>
      </c>
      <c r="N2444" t="s">
        <v>6920</v>
      </c>
      <c r="O2444">
        <v>83.2</v>
      </c>
      <c r="P2444" t="s">
        <v>9970</v>
      </c>
    </row>
    <row r="2445" spans="1:16" x14ac:dyDescent="0.3">
      <c r="A2445" t="s">
        <v>9674</v>
      </c>
      <c r="B2445">
        <v>2023</v>
      </c>
      <c r="C2445" t="s">
        <v>188</v>
      </c>
      <c r="D2445" t="s">
        <v>5889</v>
      </c>
      <c r="E2445" t="s">
        <v>8084</v>
      </c>
      <c r="F2445" t="s">
        <v>161</v>
      </c>
      <c r="G2445">
        <v>26000</v>
      </c>
      <c r="H2445" t="s">
        <v>4180</v>
      </c>
      <c r="I2445">
        <v>18700000</v>
      </c>
      <c r="J2445" t="s">
        <v>8797</v>
      </c>
      <c r="K2445">
        <v>18000000</v>
      </c>
      <c r="L2445">
        <v>19300000</v>
      </c>
      <c r="M2445">
        <v>24</v>
      </c>
      <c r="N2445" t="s">
        <v>4260</v>
      </c>
      <c r="O2445">
        <v>89.1</v>
      </c>
      <c r="P2445" t="s">
        <v>9675</v>
      </c>
    </row>
    <row r="2446" spans="1:16" x14ac:dyDescent="0.3">
      <c r="A2446" t="s">
        <v>5315</v>
      </c>
      <c r="B2446">
        <v>2023</v>
      </c>
      <c r="C2446" t="s">
        <v>137</v>
      </c>
      <c r="D2446" t="s">
        <v>5109</v>
      </c>
      <c r="E2446" t="s">
        <v>5110</v>
      </c>
      <c r="F2446" t="s">
        <v>161</v>
      </c>
      <c r="G2446">
        <v>9858</v>
      </c>
      <c r="H2446" t="s">
        <v>5852</v>
      </c>
      <c r="I2446">
        <v>20200000</v>
      </c>
      <c r="J2446" t="s">
        <v>8797</v>
      </c>
      <c r="K2446">
        <v>19500000</v>
      </c>
      <c r="L2446">
        <v>20800000</v>
      </c>
      <c r="M2446">
        <v>23</v>
      </c>
      <c r="N2446" t="s">
        <v>4272</v>
      </c>
      <c r="O2446">
        <v>81.8</v>
      </c>
      <c r="P2446" t="s">
        <v>10123</v>
      </c>
    </row>
    <row r="2447" spans="1:16" x14ac:dyDescent="0.3">
      <c r="A2447" t="s">
        <v>5325</v>
      </c>
      <c r="B2447">
        <v>2023</v>
      </c>
      <c r="C2447" t="s">
        <v>5326</v>
      </c>
      <c r="D2447" t="s">
        <v>8412</v>
      </c>
      <c r="E2447" t="s">
        <v>8413</v>
      </c>
      <c r="F2447" t="s">
        <v>43</v>
      </c>
      <c r="G2447">
        <v>11258</v>
      </c>
      <c r="H2447" t="s">
        <v>5852</v>
      </c>
      <c r="I2447">
        <v>13700000</v>
      </c>
      <c r="J2447" t="s">
        <v>8797</v>
      </c>
      <c r="K2447">
        <v>13100000</v>
      </c>
      <c r="L2447">
        <v>14200000</v>
      </c>
      <c r="M2447" t="s">
        <v>4175</v>
      </c>
      <c r="N2447" t="s">
        <v>4176</v>
      </c>
      <c r="O2447">
        <v>65.3</v>
      </c>
      <c r="P2447" t="s">
        <v>10119</v>
      </c>
    </row>
    <row r="2448" spans="1:16" x14ac:dyDescent="0.3">
      <c r="A2448" t="s">
        <v>6293</v>
      </c>
      <c r="B2448">
        <v>2023</v>
      </c>
      <c r="C2448" t="s">
        <v>62</v>
      </c>
      <c r="D2448" t="s">
        <v>4207</v>
      </c>
      <c r="E2448" t="s">
        <v>4387</v>
      </c>
      <c r="F2448" t="s">
        <v>43</v>
      </c>
      <c r="G2448">
        <v>63000</v>
      </c>
      <c r="H2448" t="s">
        <v>5852</v>
      </c>
      <c r="I2448">
        <v>16800000</v>
      </c>
      <c r="J2448" t="s">
        <v>8797</v>
      </c>
      <c r="K2448">
        <v>16200000</v>
      </c>
      <c r="L2448">
        <v>17400000</v>
      </c>
      <c r="M2448">
        <v>16</v>
      </c>
      <c r="N2448" t="s">
        <v>4213</v>
      </c>
      <c r="O2448">
        <v>66.2</v>
      </c>
      <c r="P2448" t="s">
        <v>9958</v>
      </c>
    </row>
    <row r="2449" spans="1:16" x14ac:dyDescent="0.3">
      <c r="A2449" t="s">
        <v>8652</v>
      </c>
      <c r="B2449">
        <v>2023</v>
      </c>
      <c r="C2449" t="s">
        <v>85</v>
      </c>
      <c r="D2449" t="s">
        <v>8831</v>
      </c>
      <c r="E2449" t="s">
        <v>9180</v>
      </c>
      <c r="F2449" t="s">
        <v>143</v>
      </c>
      <c r="G2449">
        <v>41520</v>
      </c>
      <c r="H2449" t="s">
        <v>5852</v>
      </c>
      <c r="I2449">
        <v>13700000</v>
      </c>
      <c r="J2449" t="s">
        <v>8797</v>
      </c>
      <c r="K2449">
        <v>13200000</v>
      </c>
      <c r="L2449">
        <v>14100000</v>
      </c>
      <c r="M2449">
        <v>32</v>
      </c>
      <c r="N2449" t="s">
        <v>4649</v>
      </c>
      <c r="O2449">
        <v>76.3</v>
      </c>
      <c r="P2449" t="s">
        <v>9962</v>
      </c>
    </row>
    <row r="2450" spans="1:16" x14ac:dyDescent="0.3">
      <c r="A2450" t="s">
        <v>4062</v>
      </c>
      <c r="B2450">
        <v>2024</v>
      </c>
      <c r="C2450" t="s">
        <v>137</v>
      </c>
      <c r="D2450" t="s">
        <v>5109</v>
      </c>
      <c r="E2450" t="s">
        <v>4746</v>
      </c>
      <c r="F2450" t="s">
        <v>43</v>
      </c>
      <c r="G2450">
        <v>19000</v>
      </c>
      <c r="H2450" t="s">
        <v>5852</v>
      </c>
      <c r="I2450">
        <v>23900000</v>
      </c>
      <c r="J2450" t="s">
        <v>8797</v>
      </c>
      <c r="K2450">
        <v>23100000</v>
      </c>
      <c r="L2450">
        <v>24700000</v>
      </c>
      <c r="M2450">
        <v>6</v>
      </c>
      <c r="N2450" t="s">
        <v>4627</v>
      </c>
      <c r="O2450">
        <v>85.3</v>
      </c>
      <c r="P2450" t="s">
        <v>10038</v>
      </c>
    </row>
    <row r="2451" spans="1:16" x14ac:dyDescent="0.3">
      <c r="A2451" t="s">
        <v>9653</v>
      </c>
      <c r="B2451">
        <v>2024</v>
      </c>
      <c r="C2451" t="s">
        <v>4184</v>
      </c>
      <c r="D2451" t="s">
        <v>4365</v>
      </c>
      <c r="E2451" t="s">
        <v>4708</v>
      </c>
      <c r="F2451" t="s">
        <v>161</v>
      </c>
      <c r="G2451">
        <v>29000</v>
      </c>
      <c r="H2451" t="s">
        <v>4173</v>
      </c>
      <c r="I2451">
        <v>9000000</v>
      </c>
      <c r="J2451" t="s">
        <v>8797</v>
      </c>
      <c r="K2451">
        <v>8700000</v>
      </c>
      <c r="L2451">
        <v>9300000</v>
      </c>
      <c r="M2451">
        <v>17</v>
      </c>
      <c r="N2451" t="s">
        <v>4552</v>
      </c>
      <c r="O2451">
        <v>91.9</v>
      </c>
      <c r="P2451" t="s">
        <v>9654</v>
      </c>
    </row>
    <row r="2452" spans="1:16" x14ac:dyDescent="0.3">
      <c r="A2452" t="s">
        <v>234</v>
      </c>
      <c r="B2452">
        <v>2023</v>
      </c>
      <c r="C2452" t="s">
        <v>137</v>
      </c>
      <c r="D2452" t="s">
        <v>4336</v>
      </c>
      <c r="E2452" t="s">
        <v>4826</v>
      </c>
      <c r="F2452" t="s">
        <v>143</v>
      </c>
      <c r="G2452">
        <v>45836</v>
      </c>
      <c r="H2452" t="s">
        <v>5852</v>
      </c>
      <c r="I2452">
        <v>17700000</v>
      </c>
      <c r="J2452" t="s">
        <v>8797</v>
      </c>
      <c r="K2452">
        <v>16400000</v>
      </c>
      <c r="L2452">
        <v>19100000</v>
      </c>
      <c r="M2452">
        <v>7</v>
      </c>
      <c r="N2452" t="s">
        <v>4407</v>
      </c>
      <c r="O2452">
        <v>65.599999999999994</v>
      </c>
      <c r="P2452" t="s">
        <v>10066</v>
      </c>
    </row>
    <row r="2453" spans="1:16" x14ac:dyDescent="0.3">
      <c r="A2453" t="s">
        <v>9752</v>
      </c>
      <c r="B2453">
        <v>2023</v>
      </c>
      <c r="C2453" t="s">
        <v>62</v>
      </c>
      <c r="D2453" t="s">
        <v>4207</v>
      </c>
      <c r="E2453" t="s">
        <v>4387</v>
      </c>
      <c r="F2453" t="s">
        <v>143</v>
      </c>
      <c r="G2453">
        <v>50200</v>
      </c>
      <c r="H2453" t="s">
        <v>4180</v>
      </c>
      <c r="I2453">
        <v>16900000</v>
      </c>
      <c r="J2453" t="s">
        <v>8797</v>
      </c>
      <c r="K2453">
        <v>16300000</v>
      </c>
      <c r="L2453">
        <v>17500000</v>
      </c>
      <c r="M2453">
        <v>16</v>
      </c>
      <c r="N2453" t="s">
        <v>4213</v>
      </c>
      <c r="O2453">
        <v>66.599999999999994</v>
      </c>
      <c r="P2453" t="s">
        <v>9753</v>
      </c>
    </row>
    <row r="2454" spans="1:16" x14ac:dyDescent="0.3">
      <c r="A2454" t="s">
        <v>8696</v>
      </c>
      <c r="B2454">
        <v>2023</v>
      </c>
      <c r="C2454" t="s">
        <v>4031</v>
      </c>
      <c r="D2454" t="s">
        <v>5131</v>
      </c>
      <c r="E2454" t="s">
        <v>5811</v>
      </c>
      <c r="F2454" t="s">
        <v>43</v>
      </c>
      <c r="G2454">
        <v>31000</v>
      </c>
      <c r="H2454" t="s">
        <v>5852</v>
      </c>
      <c r="I2454">
        <v>13600000</v>
      </c>
      <c r="J2454" t="s">
        <v>8797</v>
      </c>
      <c r="K2454">
        <v>13100000</v>
      </c>
      <c r="L2454">
        <v>14100000</v>
      </c>
      <c r="M2454">
        <v>20</v>
      </c>
      <c r="N2454" t="s">
        <v>4382</v>
      </c>
      <c r="O2454">
        <v>80.400000000000006</v>
      </c>
      <c r="P2454" t="s">
        <v>10040</v>
      </c>
    </row>
    <row r="2455" spans="1:16" x14ac:dyDescent="0.3">
      <c r="A2455" t="s">
        <v>8654</v>
      </c>
      <c r="B2455">
        <v>2023</v>
      </c>
      <c r="C2455" t="s">
        <v>4031</v>
      </c>
      <c r="D2455" t="s">
        <v>5131</v>
      </c>
      <c r="E2455" t="s">
        <v>5825</v>
      </c>
      <c r="F2455" t="s">
        <v>43</v>
      </c>
      <c r="G2455">
        <v>32387</v>
      </c>
      <c r="H2455" t="s">
        <v>5852</v>
      </c>
      <c r="I2455">
        <v>11500000</v>
      </c>
      <c r="J2455" t="s">
        <v>8797</v>
      </c>
      <c r="K2455">
        <v>11100000</v>
      </c>
      <c r="L2455">
        <v>11900000</v>
      </c>
      <c r="M2455">
        <v>16</v>
      </c>
      <c r="N2455" t="s">
        <v>4425</v>
      </c>
      <c r="O2455">
        <v>88.5</v>
      </c>
      <c r="P2455" t="s">
        <v>9972</v>
      </c>
    </row>
    <row r="2456" spans="1:16" x14ac:dyDescent="0.3">
      <c r="A2456" t="s">
        <v>241</v>
      </c>
      <c r="B2456">
        <v>2025</v>
      </c>
      <c r="C2456" t="s">
        <v>24</v>
      </c>
      <c r="D2456" t="s">
        <v>4405</v>
      </c>
      <c r="E2456" t="s">
        <v>10042</v>
      </c>
      <c r="F2456" t="s">
        <v>4172</v>
      </c>
      <c r="G2456">
        <v>34500</v>
      </c>
      <c r="H2456" t="s">
        <v>5852</v>
      </c>
      <c r="I2456">
        <v>28800000</v>
      </c>
      <c r="J2456" t="s">
        <v>8797</v>
      </c>
      <c r="K2456">
        <v>27700000</v>
      </c>
      <c r="L2456">
        <v>29800000</v>
      </c>
      <c r="M2456" t="s">
        <v>4175</v>
      </c>
      <c r="N2456" t="s">
        <v>4200</v>
      </c>
      <c r="O2456">
        <v>75.900000000000006</v>
      </c>
      <c r="P2456" t="s">
        <v>10043</v>
      </c>
    </row>
    <row r="2457" spans="1:16" x14ac:dyDescent="0.3">
      <c r="A2457" t="s">
        <v>4135</v>
      </c>
      <c r="B2457">
        <v>2024</v>
      </c>
      <c r="C2457" t="s">
        <v>163</v>
      </c>
      <c r="D2457">
        <v>7</v>
      </c>
      <c r="E2457" t="s">
        <v>5809</v>
      </c>
      <c r="F2457" t="s">
        <v>43</v>
      </c>
      <c r="G2457">
        <v>10171</v>
      </c>
      <c r="H2457" t="s">
        <v>5852</v>
      </c>
      <c r="I2457">
        <v>17100000</v>
      </c>
      <c r="J2457" t="s">
        <v>8797</v>
      </c>
      <c r="K2457">
        <v>16300000</v>
      </c>
      <c r="L2457">
        <v>17900000</v>
      </c>
      <c r="M2457">
        <v>8</v>
      </c>
      <c r="N2457" t="s">
        <v>4223</v>
      </c>
      <c r="O2457">
        <v>78.8</v>
      </c>
      <c r="P2457" t="s">
        <v>10113</v>
      </c>
    </row>
    <row r="2458" spans="1:16" x14ac:dyDescent="0.3">
      <c r="A2458" t="s">
        <v>9763</v>
      </c>
      <c r="B2458">
        <v>2024</v>
      </c>
      <c r="C2458" t="s">
        <v>24</v>
      </c>
      <c r="D2458" t="s">
        <v>8390</v>
      </c>
      <c r="E2458" t="s">
        <v>9764</v>
      </c>
      <c r="F2458" t="s">
        <v>161</v>
      </c>
      <c r="G2458">
        <v>31490</v>
      </c>
      <c r="H2458" t="s">
        <v>4180</v>
      </c>
      <c r="I2458">
        <v>25500000</v>
      </c>
      <c r="J2458" t="s">
        <v>8797</v>
      </c>
      <c r="K2458">
        <v>23500000</v>
      </c>
      <c r="L2458">
        <v>27500000</v>
      </c>
      <c r="M2458">
        <v>3</v>
      </c>
      <c r="N2458" t="s">
        <v>4388</v>
      </c>
      <c r="O2458">
        <v>75.5</v>
      </c>
      <c r="P2458" t="s">
        <v>9765</v>
      </c>
    </row>
    <row r="2459" spans="1:16" x14ac:dyDescent="0.3">
      <c r="A2459" t="s">
        <v>9791</v>
      </c>
      <c r="B2459">
        <v>2023</v>
      </c>
      <c r="C2459" t="s">
        <v>50</v>
      </c>
      <c r="D2459">
        <v>560</v>
      </c>
      <c r="E2459" t="s">
        <v>4582</v>
      </c>
      <c r="F2459" t="s">
        <v>143</v>
      </c>
      <c r="G2459">
        <v>40000</v>
      </c>
      <c r="H2459" t="s">
        <v>4180</v>
      </c>
      <c r="I2459">
        <v>8900000</v>
      </c>
      <c r="J2459" t="s">
        <v>8797</v>
      </c>
      <c r="K2459">
        <v>8600000</v>
      </c>
      <c r="L2459">
        <v>9200000</v>
      </c>
      <c r="M2459">
        <v>31</v>
      </c>
      <c r="N2459" t="s">
        <v>4583</v>
      </c>
      <c r="O2459">
        <v>71.8</v>
      </c>
      <c r="P2459" t="s">
        <v>9792</v>
      </c>
    </row>
    <row r="2460" spans="1:16" x14ac:dyDescent="0.3">
      <c r="A2460" t="s">
        <v>6483</v>
      </c>
      <c r="B2460">
        <v>2024</v>
      </c>
      <c r="C2460" t="s">
        <v>188</v>
      </c>
      <c r="D2460" t="s">
        <v>5889</v>
      </c>
      <c r="E2460" t="s">
        <v>8084</v>
      </c>
      <c r="F2460" t="s">
        <v>94</v>
      </c>
      <c r="G2460">
        <v>25840</v>
      </c>
      <c r="H2460" t="s">
        <v>5852</v>
      </c>
      <c r="I2460">
        <v>20500000</v>
      </c>
      <c r="J2460" t="s">
        <v>8797</v>
      </c>
      <c r="K2460">
        <v>19800000</v>
      </c>
      <c r="L2460">
        <v>21100000</v>
      </c>
      <c r="M2460">
        <v>17</v>
      </c>
      <c r="N2460" t="s">
        <v>4219</v>
      </c>
      <c r="O2460">
        <v>93.2</v>
      </c>
      <c r="P2460" t="s">
        <v>10003</v>
      </c>
    </row>
    <row r="2461" spans="1:16" x14ac:dyDescent="0.3">
      <c r="A2461" t="s">
        <v>9786</v>
      </c>
      <c r="B2461">
        <v>2024</v>
      </c>
      <c r="C2461" t="s">
        <v>4184</v>
      </c>
      <c r="D2461" t="s">
        <v>4303</v>
      </c>
      <c r="E2461" t="s">
        <v>5833</v>
      </c>
      <c r="F2461" t="s">
        <v>143</v>
      </c>
      <c r="G2461">
        <v>55000</v>
      </c>
      <c r="H2461" t="s">
        <v>4180</v>
      </c>
      <c r="I2461">
        <v>27600000</v>
      </c>
      <c r="J2461" t="s">
        <v>8797</v>
      </c>
      <c r="K2461">
        <v>26600000</v>
      </c>
      <c r="L2461">
        <v>28600000</v>
      </c>
      <c r="M2461">
        <v>6</v>
      </c>
      <c r="N2461" t="s">
        <v>4200</v>
      </c>
      <c r="O2461">
        <v>75.599999999999994</v>
      </c>
      <c r="P2461" t="s">
        <v>9787</v>
      </c>
    </row>
    <row r="2462" spans="1:16" x14ac:dyDescent="0.3">
      <c r="A2462" t="s">
        <v>6536</v>
      </c>
      <c r="B2462">
        <v>2024</v>
      </c>
      <c r="C2462" t="s">
        <v>4269</v>
      </c>
      <c r="D2462" t="s">
        <v>4270</v>
      </c>
      <c r="E2462" t="s">
        <v>5733</v>
      </c>
      <c r="F2462" t="s">
        <v>143</v>
      </c>
      <c r="G2462">
        <v>43000</v>
      </c>
      <c r="H2462" t="s">
        <v>5852</v>
      </c>
      <c r="I2462">
        <v>13500000</v>
      </c>
      <c r="J2462" t="s">
        <v>8797</v>
      </c>
      <c r="K2462">
        <v>13000000</v>
      </c>
      <c r="L2462">
        <v>13900000</v>
      </c>
      <c r="M2462">
        <v>11</v>
      </c>
      <c r="N2462" t="s">
        <v>4192</v>
      </c>
      <c r="O2462">
        <v>84.4</v>
      </c>
      <c r="P2462" t="s">
        <v>9964</v>
      </c>
    </row>
    <row r="2463" spans="1:16" x14ac:dyDescent="0.3">
      <c r="A2463" t="s">
        <v>8521</v>
      </c>
      <c r="B2463">
        <v>2024</v>
      </c>
      <c r="C2463" t="s">
        <v>62</v>
      </c>
      <c r="D2463" t="s">
        <v>4250</v>
      </c>
      <c r="E2463" t="s">
        <v>4358</v>
      </c>
      <c r="F2463" t="s">
        <v>94</v>
      </c>
      <c r="G2463">
        <v>50982</v>
      </c>
      <c r="H2463" t="s">
        <v>5852</v>
      </c>
      <c r="I2463">
        <v>19400000</v>
      </c>
      <c r="J2463" t="s">
        <v>8797</v>
      </c>
      <c r="K2463">
        <v>18600000</v>
      </c>
      <c r="L2463">
        <v>20100000</v>
      </c>
      <c r="M2463">
        <v>31</v>
      </c>
      <c r="N2463" t="s">
        <v>4257</v>
      </c>
      <c r="O2463">
        <v>70.900000000000006</v>
      </c>
      <c r="P2463" t="s">
        <v>10072</v>
      </c>
    </row>
    <row r="2464" spans="1:16" x14ac:dyDescent="0.3">
      <c r="A2464" t="s">
        <v>380</v>
      </c>
      <c r="B2464">
        <v>2024</v>
      </c>
      <c r="C2464" t="s">
        <v>62</v>
      </c>
      <c r="D2464" t="s">
        <v>4331</v>
      </c>
      <c r="E2464" t="s">
        <v>4332</v>
      </c>
      <c r="F2464" t="s">
        <v>43</v>
      </c>
      <c r="G2464">
        <v>2139</v>
      </c>
      <c r="H2464" t="s">
        <v>5852</v>
      </c>
      <c r="I2464">
        <v>21000000</v>
      </c>
      <c r="J2464" t="s">
        <v>8797</v>
      </c>
      <c r="K2464">
        <v>20200000</v>
      </c>
      <c r="L2464">
        <v>21700000</v>
      </c>
      <c r="M2464">
        <v>9</v>
      </c>
      <c r="N2464" t="s">
        <v>4248</v>
      </c>
      <c r="O2464">
        <v>57.7</v>
      </c>
      <c r="P2464" t="s">
        <v>10095</v>
      </c>
    </row>
    <row r="2465" spans="1:16" x14ac:dyDescent="0.3">
      <c r="A2465" t="s">
        <v>382</v>
      </c>
      <c r="B2465">
        <v>2024</v>
      </c>
      <c r="C2465" t="s">
        <v>62</v>
      </c>
      <c r="D2465" t="s">
        <v>4250</v>
      </c>
      <c r="E2465" t="s">
        <v>4358</v>
      </c>
      <c r="F2465" t="s">
        <v>94</v>
      </c>
      <c r="G2465">
        <v>21000</v>
      </c>
      <c r="H2465" t="s">
        <v>5852</v>
      </c>
      <c r="I2465">
        <v>20500000</v>
      </c>
      <c r="J2465" t="s">
        <v>8797</v>
      </c>
      <c r="K2465">
        <v>19800000</v>
      </c>
      <c r="L2465">
        <v>21300000</v>
      </c>
      <c r="M2465">
        <v>31</v>
      </c>
      <c r="N2465" t="s">
        <v>4257</v>
      </c>
      <c r="O2465">
        <v>74.900000000000006</v>
      </c>
      <c r="P2465" t="s">
        <v>10091</v>
      </c>
    </row>
    <row r="2466" spans="1:16" x14ac:dyDescent="0.3">
      <c r="A2466" t="s">
        <v>4119</v>
      </c>
      <c r="B2466">
        <v>2024</v>
      </c>
      <c r="C2466" t="s">
        <v>62</v>
      </c>
      <c r="D2466" t="s">
        <v>4355</v>
      </c>
      <c r="E2466" t="s">
        <v>4356</v>
      </c>
      <c r="F2466" t="s">
        <v>43</v>
      </c>
      <c r="G2466">
        <v>37</v>
      </c>
      <c r="H2466" t="s">
        <v>5852</v>
      </c>
      <c r="I2466">
        <v>13500000</v>
      </c>
      <c r="J2466" t="s">
        <v>8797</v>
      </c>
      <c r="K2466">
        <v>13000000</v>
      </c>
      <c r="L2466">
        <v>14000000</v>
      </c>
      <c r="M2466">
        <v>90</v>
      </c>
      <c r="N2466" t="s">
        <v>4402</v>
      </c>
      <c r="O2466">
        <v>68.099999999999994</v>
      </c>
      <c r="P2466" t="s">
        <v>10097</v>
      </c>
    </row>
    <row r="2467" spans="1:16" x14ac:dyDescent="0.3">
      <c r="A2467" t="s">
        <v>5234</v>
      </c>
      <c r="B2467">
        <v>2024</v>
      </c>
      <c r="C2467" t="s">
        <v>62</v>
      </c>
      <c r="D2467" t="s">
        <v>4198</v>
      </c>
      <c r="E2467" t="s">
        <v>4199</v>
      </c>
      <c r="F2467" t="s">
        <v>143</v>
      </c>
      <c r="G2467">
        <v>21752</v>
      </c>
      <c r="H2467" t="s">
        <v>5852</v>
      </c>
      <c r="I2467">
        <v>15400000</v>
      </c>
      <c r="J2467" t="s">
        <v>8797</v>
      </c>
      <c r="K2467">
        <v>14900000</v>
      </c>
      <c r="L2467">
        <v>16000000</v>
      </c>
      <c r="M2467">
        <v>37</v>
      </c>
      <c r="N2467" t="s">
        <v>4219</v>
      </c>
      <c r="O2467">
        <v>67.099999999999994</v>
      </c>
      <c r="P2467" t="s">
        <v>10082</v>
      </c>
    </row>
    <row r="2468" spans="1:16" x14ac:dyDescent="0.3">
      <c r="A2468" t="s">
        <v>359</v>
      </c>
      <c r="B2468">
        <v>2024</v>
      </c>
      <c r="C2468" t="s">
        <v>62</v>
      </c>
      <c r="D2468" t="s">
        <v>4198</v>
      </c>
      <c r="E2468" t="s">
        <v>4199</v>
      </c>
      <c r="F2468" t="s">
        <v>43</v>
      </c>
      <c r="G2468">
        <v>22197</v>
      </c>
      <c r="H2468" t="s">
        <v>5852</v>
      </c>
      <c r="I2468">
        <v>15400000</v>
      </c>
      <c r="J2468" t="s">
        <v>8797</v>
      </c>
      <c r="K2468">
        <v>14900000</v>
      </c>
      <c r="L2468">
        <v>16000000</v>
      </c>
      <c r="M2468">
        <v>37</v>
      </c>
      <c r="N2468" t="s">
        <v>4219</v>
      </c>
      <c r="O2468">
        <v>67.099999999999994</v>
      </c>
      <c r="P2468" t="s">
        <v>10099</v>
      </c>
    </row>
    <row r="2469" spans="1:16" x14ac:dyDescent="0.3">
      <c r="A2469" t="s">
        <v>6437</v>
      </c>
      <c r="B2469">
        <v>2024</v>
      </c>
      <c r="C2469" t="s">
        <v>62</v>
      </c>
      <c r="D2469" t="s">
        <v>4250</v>
      </c>
      <c r="E2469" t="s">
        <v>8522</v>
      </c>
      <c r="F2469" t="s">
        <v>43</v>
      </c>
      <c r="G2469">
        <v>81000</v>
      </c>
      <c r="H2469" t="s">
        <v>5852</v>
      </c>
      <c r="I2469">
        <v>19300000</v>
      </c>
      <c r="J2469" t="s">
        <v>8797</v>
      </c>
      <c r="K2469">
        <v>18500000</v>
      </c>
      <c r="L2469">
        <v>20000000</v>
      </c>
      <c r="M2469">
        <v>31</v>
      </c>
      <c r="N2469" t="s">
        <v>4257</v>
      </c>
      <c r="O2469">
        <v>59.4</v>
      </c>
      <c r="P2469" t="s">
        <v>9959</v>
      </c>
    </row>
    <row r="2470" spans="1:16" x14ac:dyDescent="0.3">
      <c r="A2470" t="s">
        <v>371</v>
      </c>
      <c r="B2470">
        <v>2024</v>
      </c>
      <c r="C2470" t="s">
        <v>137</v>
      </c>
      <c r="D2470" t="s">
        <v>4336</v>
      </c>
      <c r="E2470" t="s">
        <v>4826</v>
      </c>
      <c r="F2470" t="s">
        <v>43</v>
      </c>
      <c r="G2470">
        <v>11900</v>
      </c>
      <c r="H2470" t="s">
        <v>5852</v>
      </c>
      <c r="I2470">
        <v>21000000</v>
      </c>
      <c r="J2470" t="s">
        <v>8797</v>
      </c>
      <c r="K2470">
        <v>20300000</v>
      </c>
      <c r="L2470">
        <v>21800000</v>
      </c>
      <c r="M2470">
        <v>13</v>
      </c>
      <c r="N2470" t="s">
        <v>4248</v>
      </c>
      <c r="O2470">
        <v>80.099999999999994</v>
      </c>
      <c r="P2470" t="s">
        <v>10122</v>
      </c>
    </row>
    <row r="2471" spans="1:16" x14ac:dyDescent="0.3">
      <c r="A2471" t="s">
        <v>4121</v>
      </c>
      <c r="B2471">
        <v>2024</v>
      </c>
      <c r="C2471" t="s">
        <v>131</v>
      </c>
      <c r="D2471" t="s">
        <v>4994</v>
      </c>
      <c r="E2471" t="s">
        <v>8793</v>
      </c>
      <c r="F2471" t="s">
        <v>161</v>
      </c>
      <c r="G2471">
        <v>21500</v>
      </c>
      <c r="H2471" t="s">
        <v>5852</v>
      </c>
      <c r="I2471">
        <v>22800000</v>
      </c>
      <c r="J2471" t="s">
        <v>8797</v>
      </c>
      <c r="K2471">
        <v>22000000</v>
      </c>
      <c r="L2471">
        <v>23500000</v>
      </c>
      <c r="M2471">
        <v>5</v>
      </c>
      <c r="N2471" t="s">
        <v>4342</v>
      </c>
      <c r="O2471">
        <v>87.4</v>
      </c>
      <c r="P2471" t="s">
        <v>10107</v>
      </c>
    </row>
    <row r="2472" spans="1:16" x14ac:dyDescent="0.3">
      <c r="A2472" t="s">
        <v>4147</v>
      </c>
      <c r="B2472">
        <v>2024</v>
      </c>
      <c r="C2472" t="s">
        <v>62</v>
      </c>
      <c r="D2472" t="s">
        <v>4250</v>
      </c>
      <c r="E2472" t="s">
        <v>4358</v>
      </c>
      <c r="F2472" t="s">
        <v>143</v>
      </c>
      <c r="G2472" t="s">
        <v>4172</v>
      </c>
      <c r="H2472" t="s">
        <v>5852</v>
      </c>
      <c r="I2472">
        <v>20000000</v>
      </c>
      <c r="J2472" t="s">
        <v>8797</v>
      </c>
      <c r="K2472">
        <v>19200000</v>
      </c>
      <c r="L2472">
        <v>20700000</v>
      </c>
      <c r="M2472">
        <v>31</v>
      </c>
      <c r="N2472" t="s">
        <v>4257</v>
      </c>
      <c r="O2472">
        <v>73.099999999999994</v>
      </c>
      <c r="P2472" t="s">
        <v>10086</v>
      </c>
    </row>
    <row r="2473" spans="1:16" x14ac:dyDescent="0.3">
      <c r="A2473" t="s">
        <v>6652</v>
      </c>
      <c r="B2473">
        <v>2024</v>
      </c>
      <c r="C2473" t="s">
        <v>41</v>
      </c>
      <c r="D2473" t="s">
        <v>4876</v>
      </c>
      <c r="E2473" t="s">
        <v>7931</v>
      </c>
      <c r="F2473" t="s">
        <v>60</v>
      </c>
      <c r="G2473">
        <v>8249</v>
      </c>
      <c r="H2473" t="s">
        <v>5852</v>
      </c>
      <c r="I2473">
        <v>11300000</v>
      </c>
      <c r="J2473" t="s">
        <v>8797</v>
      </c>
      <c r="K2473">
        <v>10900000</v>
      </c>
      <c r="L2473">
        <v>11700000</v>
      </c>
      <c r="M2473">
        <v>8</v>
      </c>
      <c r="N2473" t="s">
        <v>5710</v>
      </c>
      <c r="O2473">
        <v>76.900000000000006</v>
      </c>
      <c r="P2473" t="s">
        <v>9956</v>
      </c>
    </row>
    <row r="2474" spans="1:16" x14ac:dyDescent="0.3">
      <c r="A2474" t="s">
        <v>9780</v>
      </c>
      <c r="B2474">
        <v>2024</v>
      </c>
      <c r="C2474" t="s">
        <v>166</v>
      </c>
      <c r="D2474" t="s">
        <v>5776</v>
      </c>
      <c r="E2474" t="s">
        <v>5777</v>
      </c>
      <c r="F2474" t="s">
        <v>43</v>
      </c>
      <c r="G2474">
        <v>54000</v>
      </c>
      <c r="H2474" t="s">
        <v>4180</v>
      </c>
      <c r="I2474">
        <v>11100000</v>
      </c>
      <c r="J2474" t="s">
        <v>8797</v>
      </c>
      <c r="K2474">
        <v>10700000</v>
      </c>
      <c r="L2474">
        <v>11500000</v>
      </c>
      <c r="M2474">
        <v>13</v>
      </c>
      <c r="N2474" t="s">
        <v>4417</v>
      </c>
      <c r="O2474">
        <v>79.3</v>
      </c>
      <c r="P2474" t="s">
        <v>9781</v>
      </c>
    </row>
    <row r="2475" spans="1:16" x14ac:dyDescent="0.3">
      <c r="A2475" t="s">
        <v>9800</v>
      </c>
      <c r="B2475">
        <v>2024</v>
      </c>
      <c r="C2475" t="s">
        <v>182</v>
      </c>
      <c r="D2475" t="s">
        <v>5866</v>
      </c>
      <c r="E2475" t="s">
        <v>9801</v>
      </c>
      <c r="F2475" t="s">
        <v>43</v>
      </c>
      <c r="G2475">
        <v>31536</v>
      </c>
      <c r="H2475" t="s">
        <v>4180</v>
      </c>
      <c r="I2475">
        <v>22600000</v>
      </c>
      <c r="J2475" t="s">
        <v>8797</v>
      </c>
      <c r="K2475">
        <v>21700000</v>
      </c>
      <c r="L2475">
        <v>23500000</v>
      </c>
      <c r="M2475">
        <v>9</v>
      </c>
      <c r="N2475" t="s">
        <v>4260</v>
      </c>
      <c r="O2475">
        <v>77.5</v>
      </c>
      <c r="P2475" t="s">
        <v>9802</v>
      </c>
    </row>
    <row r="2476" spans="1:16" x14ac:dyDescent="0.3">
      <c r="A2476" t="s">
        <v>9800</v>
      </c>
      <c r="B2476">
        <v>2024</v>
      </c>
      <c r="C2476" t="s">
        <v>182</v>
      </c>
      <c r="D2476" t="s">
        <v>5866</v>
      </c>
      <c r="E2476" t="s">
        <v>9803</v>
      </c>
      <c r="F2476" t="s">
        <v>43</v>
      </c>
      <c r="G2476">
        <v>31536</v>
      </c>
      <c r="H2476" t="s">
        <v>4180</v>
      </c>
      <c r="I2476">
        <v>27700000</v>
      </c>
      <c r="J2476" t="s">
        <v>8797</v>
      </c>
      <c r="K2476">
        <v>26700000</v>
      </c>
      <c r="L2476">
        <v>28700000</v>
      </c>
      <c r="M2476">
        <v>3</v>
      </c>
      <c r="N2476" t="s">
        <v>4181</v>
      </c>
      <c r="O2476">
        <v>77.599999999999994</v>
      </c>
      <c r="P2476" t="s">
        <v>9804</v>
      </c>
    </row>
    <row r="2477" spans="1:16" x14ac:dyDescent="0.3">
      <c r="A2477" t="s">
        <v>5380</v>
      </c>
      <c r="B2477">
        <v>2024</v>
      </c>
      <c r="C2477" t="s">
        <v>24</v>
      </c>
      <c r="D2477" t="s">
        <v>4405</v>
      </c>
      <c r="E2477" t="s">
        <v>5699</v>
      </c>
      <c r="F2477" t="s">
        <v>4789</v>
      </c>
      <c r="G2477">
        <v>30900</v>
      </c>
      <c r="H2477" t="s">
        <v>5852</v>
      </c>
      <c r="I2477">
        <v>46000000</v>
      </c>
      <c r="J2477" t="s">
        <v>8797</v>
      </c>
      <c r="K2477">
        <v>44300000</v>
      </c>
      <c r="L2477">
        <v>47600000</v>
      </c>
      <c r="M2477">
        <v>26</v>
      </c>
      <c r="N2477" t="s">
        <v>8873</v>
      </c>
      <c r="O2477">
        <v>81.2</v>
      </c>
      <c r="P2477" t="s">
        <v>10045</v>
      </c>
    </row>
    <row r="2478" spans="1:16" x14ac:dyDescent="0.3">
      <c r="A2478" t="s">
        <v>300</v>
      </c>
      <c r="B2478">
        <v>2024</v>
      </c>
      <c r="C2478" t="s">
        <v>24</v>
      </c>
      <c r="D2478" t="s">
        <v>4658</v>
      </c>
      <c r="E2478" t="s">
        <v>4659</v>
      </c>
      <c r="F2478" t="s">
        <v>43</v>
      </c>
      <c r="G2478">
        <v>5000</v>
      </c>
      <c r="H2478" t="s">
        <v>5852</v>
      </c>
      <c r="I2478">
        <v>26200000</v>
      </c>
      <c r="J2478" t="s">
        <v>8797</v>
      </c>
      <c r="K2478">
        <v>25300000</v>
      </c>
      <c r="L2478">
        <v>27100000</v>
      </c>
      <c r="M2478">
        <v>2</v>
      </c>
      <c r="N2478" t="s">
        <v>4469</v>
      </c>
      <c r="O2478">
        <v>78.5</v>
      </c>
      <c r="P2478" t="s">
        <v>10065</v>
      </c>
    </row>
    <row r="2479" spans="1:16" x14ac:dyDescent="0.3">
      <c r="A2479" t="s">
        <v>9688</v>
      </c>
      <c r="B2479">
        <v>2024</v>
      </c>
      <c r="C2479" t="s">
        <v>24</v>
      </c>
      <c r="D2479" t="s">
        <v>4405</v>
      </c>
      <c r="E2479" t="s">
        <v>4406</v>
      </c>
      <c r="F2479" t="s">
        <v>143</v>
      </c>
      <c r="G2479">
        <v>22000</v>
      </c>
      <c r="H2479" t="s">
        <v>4180</v>
      </c>
      <c r="I2479">
        <v>37000000</v>
      </c>
      <c r="J2479" t="s">
        <v>8797</v>
      </c>
      <c r="K2479">
        <v>35700000</v>
      </c>
      <c r="L2479">
        <v>38300000</v>
      </c>
      <c r="M2479">
        <v>27</v>
      </c>
      <c r="N2479" t="s">
        <v>5826</v>
      </c>
      <c r="O2479">
        <v>74.8</v>
      </c>
      <c r="P2479" t="s">
        <v>9689</v>
      </c>
    </row>
    <row r="2480" spans="1:16" x14ac:dyDescent="0.3">
      <c r="A2480" t="s">
        <v>6236</v>
      </c>
      <c r="B2480">
        <v>2024</v>
      </c>
      <c r="C2480" t="s">
        <v>62</v>
      </c>
      <c r="D2480" t="s">
        <v>4250</v>
      </c>
      <c r="E2480" t="s">
        <v>4279</v>
      </c>
      <c r="F2480" t="s">
        <v>143</v>
      </c>
      <c r="G2480">
        <v>29570</v>
      </c>
      <c r="H2480" t="s">
        <v>5852</v>
      </c>
      <c r="I2480">
        <v>21100000</v>
      </c>
      <c r="J2480" t="s">
        <v>8797</v>
      </c>
      <c r="K2480">
        <v>20300000</v>
      </c>
      <c r="L2480">
        <v>21800000</v>
      </c>
      <c r="M2480">
        <v>23</v>
      </c>
      <c r="N2480" t="s">
        <v>4388</v>
      </c>
      <c r="O2480">
        <v>65.900000000000006</v>
      </c>
      <c r="P2480" t="s">
        <v>10023</v>
      </c>
    </row>
    <row r="2481" spans="1:16" x14ac:dyDescent="0.3">
      <c r="A2481" t="s">
        <v>6486</v>
      </c>
      <c r="B2481">
        <v>2024</v>
      </c>
      <c r="C2481" t="s">
        <v>85</v>
      </c>
      <c r="D2481" t="s">
        <v>9989</v>
      </c>
      <c r="E2481" t="s">
        <v>5772</v>
      </c>
      <c r="F2481" t="s">
        <v>43</v>
      </c>
      <c r="G2481">
        <v>31107</v>
      </c>
      <c r="H2481" t="s">
        <v>5852</v>
      </c>
      <c r="I2481">
        <v>12200000</v>
      </c>
      <c r="J2481" t="s">
        <v>8797</v>
      </c>
      <c r="K2481">
        <v>11800000</v>
      </c>
      <c r="L2481">
        <v>12700000</v>
      </c>
      <c r="M2481">
        <v>9</v>
      </c>
      <c r="N2481" t="s">
        <v>4187</v>
      </c>
      <c r="O2481">
        <v>79.8</v>
      </c>
      <c r="P2481" t="s">
        <v>9990</v>
      </c>
    </row>
    <row r="2482" spans="1:16" x14ac:dyDescent="0.3">
      <c r="A2482" t="s">
        <v>9684</v>
      </c>
      <c r="B2482">
        <v>2024</v>
      </c>
      <c r="C2482" t="s">
        <v>24</v>
      </c>
      <c r="D2482" t="s">
        <v>4405</v>
      </c>
      <c r="E2482" t="s">
        <v>5790</v>
      </c>
      <c r="F2482" t="s">
        <v>60</v>
      </c>
      <c r="G2482">
        <v>45000</v>
      </c>
      <c r="H2482" t="s">
        <v>4180</v>
      </c>
      <c r="I2482">
        <v>30300000</v>
      </c>
      <c r="J2482" t="s">
        <v>8797</v>
      </c>
      <c r="K2482">
        <v>28800000</v>
      </c>
      <c r="L2482">
        <v>31700000</v>
      </c>
      <c r="M2482">
        <v>17</v>
      </c>
      <c r="N2482" t="s">
        <v>4252</v>
      </c>
      <c r="O2482">
        <v>69.8</v>
      </c>
      <c r="P2482" t="s">
        <v>9685</v>
      </c>
    </row>
    <row r="2483" spans="1:16" x14ac:dyDescent="0.3">
      <c r="A2483" t="s">
        <v>5554</v>
      </c>
      <c r="B2483">
        <v>2025</v>
      </c>
      <c r="C2483" t="s">
        <v>392</v>
      </c>
      <c r="D2483" t="s">
        <v>6195</v>
      </c>
      <c r="E2483" t="s">
        <v>6196</v>
      </c>
      <c r="F2483" t="s">
        <v>4172</v>
      </c>
      <c r="G2483">
        <v>20000</v>
      </c>
      <c r="H2483" t="s">
        <v>5852</v>
      </c>
      <c r="I2483">
        <v>37700000</v>
      </c>
      <c r="J2483" t="s">
        <v>8797</v>
      </c>
      <c r="K2483">
        <v>35400000</v>
      </c>
      <c r="L2483">
        <v>40000000</v>
      </c>
      <c r="M2483" t="s">
        <v>4175</v>
      </c>
      <c r="N2483" t="s">
        <v>4181</v>
      </c>
      <c r="O2483">
        <v>75.400000000000006</v>
      </c>
      <c r="P2483" t="s">
        <v>10018</v>
      </c>
    </row>
    <row r="2484" spans="1:16" x14ac:dyDescent="0.3">
      <c r="A2484" t="s">
        <v>553</v>
      </c>
      <c r="B2484">
        <v>2025</v>
      </c>
      <c r="C2484" t="s">
        <v>24</v>
      </c>
      <c r="D2484" t="s">
        <v>5847</v>
      </c>
      <c r="E2484" t="s">
        <v>8778</v>
      </c>
      <c r="F2484" t="s">
        <v>4172</v>
      </c>
      <c r="G2484">
        <v>13051</v>
      </c>
      <c r="H2484" t="s">
        <v>5852</v>
      </c>
      <c r="I2484">
        <v>39000000</v>
      </c>
      <c r="J2484" t="s">
        <v>8797</v>
      </c>
      <c r="K2484">
        <v>37700000</v>
      </c>
      <c r="L2484">
        <v>40300000</v>
      </c>
      <c r="M2484">
        <v>5</v>
      </c>
      <c r="N2484" t="s">
        <v>4280</v>
      </c>
      <c r="O2484">
        <v>84.5</v>
      </c>
      <c r="P2484" t="s">
        <v>10116</v>
      </c>
    </row>
    <row r="2485" spans="1:16" x14ac:dyDescent="0.3">
      <c r="A2485" t="s">
        <v>8620</v>
      </c>
      <c r="B2485">
        <v>2025</v>
      </c>
      <c r="C2485" t="s">
        <v>24</v>
      </c>
      <c r="D2485" t="s">
        <v>4369</v>
      </c>
      <c r="E2485" t="s">
        <v>5659</v>
      </c>
      <c r="F2485" t="s">
        <v>4172</v>
      </c>
      <c r="G2485">
        <v>15893</v>
      </c>
      <c r="H2485" t="s">
        <v>5852</v>
      </c>
      <c r="I2485">
        <v>57000000</v>
      </c>
      <c r="J2485" t="s">
        <v>8797</v>
      </c>
      <c r="K2485">
        <v>55000000</v>
      </c>
      <c r="L2485">
        <v>59000000</v>
      </c>
      <c r="M2485">
        <v>13</v>
      </c>
      <c r="N2485" t="s">
        <v>4888</v>
      </c>
      <c r="O2485">
        <v>82.4</v>
      </c>
      <c r="P2485" t="s">
        <v>9992</v>
      </c>
    </row>
    <row r="2486" spans="1:16" x14ac:dyDescent="0.3">
      <c r="A2486" t="s">
        <v>440</v>
      </c>
      <c r="B2486">
        <v>2026</v>
      </c>
      <c r="C2486" t="s">
        <v>62</v>
      </c>
      <c r="D2486" t="s">
        <v>5987</v>
      </c>
      <c r="E2486" t="s">
        <v>7902</v>
      </c>
      <c r="F2486" t="s">
        <v>4172</v>
      </c>
      <c r="G2486">
        <v>2700</v>
      </c>
      <c r="H2486" t="s">
        <v>5852</v>
      </c>
      <c r="I2486">
        <v>28600000</v>
      </c>
      <c r="J2486" t="s">
        <v>8797</v>
      </c>
      <c r="K2486">
        <v>27200000</v>
      </c>
      <c r="L2486">
        <v>30000000</v>
      </c>
      <c r="M2486" t="s">
        <v>4175</v>
      </c>
      <c r="N2486" t="s">
        <v>4263</v>
      </c>
      <c r="O2486">
        <v>91.8</v>
      </c>
      <c r="P2486" t="s">
        <v>10077</v>
      </c>
    </row>
    <row r="2487" spans="1:16" x14ac:dyDescent="0.3">
      <c r="A2487" t="s">
        <v>5330</v>
      </c>
      <c r="B2487">
        <v>2026</v>
      </c>
      <c r="C2487" t="s">
        <v>201</v>
      </c>
      <c r="D2487" t="s">
        <v>5994</v>
      </c>
      <c r="E2487" t="s">
        <v>5995</v>
      </c>
      <c r="F2487" t="s">
        <v>4172</v>
      </c>
      <c r="G2487">
        <v>456</v>
      </c>
      <c r="H2487" t="s">
        <v>5852</v>
      </c>
      <c r="I2487">
        <v>18600000</v>
      </c>
      <c r="J2487" t="s">
        <v>8797</v>
      </c>
      <c r="K2487">
        <v>17700000</v>
      </c>
      <c r="L2487">
        <v>19600000</v>
      </c>
      <c r="M2487">
        <v>2</v>
      </c>
      <c r="N2487" t="s">
        <v>4181</v>
      </c>
      <c r="O2487">
        <v>93</v>
      </c>
      <c r="P2487" t="s">
        <v>10106</v>
      </c>
    </row>
    <row r="2488" spans="1:16" x14ac:dyDescent="0.3">
      <c r="A2488" t="s">
        <v>8631</v>
      </c>
      <c r="B2488">
        <v>2024</v>
      </c>
      <c r="C2488" t="s">
        <v>89</v>
      </c>
      <c r="D2488" t="s">
        <v>5207</v>
      </c>
      <c r="E2488" t="s">
        <v>7838</v>
      </c>
      <c r="F2488" t="s">
        <v>60</v>
      </c>
      <c r="G2488">
        <v>18000</v>
      </c>
      <c r="H2488" t="s">
        <v>5852</v>
      </c>
      <c r="I2488">
        <v>10400000</v>
      </c>
      <c r="J2488" t="s">
        <v>8797</v>
      </c>
      <c r="K2488">
        <v>10100000</v>
      </c>
      <c r="L2488">
        <v>10800000</v>
      </c>
      <c r="M2488">
        <v>11</v>
      </c>
      <c r="N2488" t="s">
        <v>4649</v>
      </c>
      <c r="O2488">
        <v>74.3</v>
      </c>
      <c r="P2488" t="s">
        <v>9971</v>
      </c>
    </row>
    <row r="2489" spans="1:16" x14ac:dyDescent="0.3">
      <c r="A2489" t="s">
        <v>5322</v>
      </c>
      <c r="B2489">
        <v>2024</v>
      </c>
      <c r="C2489" t="s">
        <v>194</v>
      </c>
      <c r="D2489" t="s">
        <v>4480</v>
      </c>
      <c r="E2489" t="s">
        <v>4481</v>
      </c>
      <c r="F2489" t="s">
        <v>143</v>
      </c>
      <c r="G2489">
        <v>40010</v>
      </c>
      <c r="H2489" t="s">
        <v>5852</v>
      </c>
      <c r="I2489">
        <v>28300000</v>
      </c>
      <c r="J2489" t="s">
        <v>8797</v>
      </c>
      <c r="K2489">
        <v>27300000</v>
      </c>
      <c r="L2489">
        <v>29400000</v>
      </c>
      <c r="M2489">
        <v>9</v>
      </c>
      <c r="N2489" t="s">
        <v>4252</v>
      </c>
      <c r="O2489">
        <v>76.7</v>
      </c>
      <c r="P2489" t="s">
        <v>10118</v>
      </c>
    </row>
    <row r="2490" spans="1:16" x14ac:dyDescent="0.3">
      <c r="A2490" t="s">
        <v>9744</v>
      </c>
      <c r="B2490">
        <v>2024</v>
      </c>
      <c r="C2490" t="s">
        <v>4184</v>
      </c>
      <c r="D2490" t="s">
        <v>4288</v>
      </c>
      <c r="E2490" t="s">
        <v>7210</v>
      </c>
      <c r="F2490" t="s">
        <v>161</v>
      </c>
      <c r="G2490">
        <v>33200</v>
      </c>
      <c r="H2490" t="s">
        <v>4173</v>
      </c>
      <c r="I2490">
        <v>16500000</v>
      </c>
      <c r="J2490" t="s">
        <v>8797</v>
      </c>
      <c r="K2490">
        <v>15900000</v>
      </c>
      <c r="L2490">
        <v>17000000</v>
      </c>
      <c r="M2490">
        <v>10</v>
      </c>
      <c r="N2490" t="s">
        <v>4439</v>
      </c>
      <c r="O2490">
        <v>85.5</v>
      </c>
      <c r="P2490" t="s">
        <v>9745</v>
      </c>
    </row>
    <row r="2491" spans="1:16" x14ac:dyDescent="0.3">
      <c r="A2491" t="s">
        <v>5308</v>
      </c>
      <c r="B2491">
        <v>2024</v>
      </c>
      <c r="C2491" t="s">
        <v>24</v>
      </c>
      <c r="D2491" t="s">
        <v>4405</v>
      </c>
      <c r="E2491" t="s">
        <v>5790</v>
      </c>
      <c r="F2491" t="s">
        <v>143</v>
      </c>
      <c r="G2491">
        <v>40100</v>
      </c>
      <c r="H2491" t="s">
        <v>5852</v>
      </c>
      <c r="I2491">
        <v>31000000</v>
      </c>
      <c r="J2491" t="s">
        <v>8797</v>
      </c>
      <c r="K2491">
        <v>29600000</v>
      </c>
      <c r="L2491">
        <v>32500000</v>
      </c>
      <c r="M2491">
        <v>17</v>
      </c>
      <c r="N2491" t="s">
        <v>4252</v>
      </c>
      <c r="O2491">
        <v>71.400000000000006</v>
      </c>
      <c r="P2491" t="s">
        <v>10030</v>
      </c>
    </row>
    <row r="2492" spans="1:16" x14ac:dyDescent="0.3">
      <c r="A2492" t="s">
        <v>9772</v>
      </c>
      <c r="B2492">
        <v>2024</v>
      </c>
      <c r="C2492" t="s">
        <v>24</v>
      </c>
      <c r="D2492" t="s">
        <v>4405</v>
      </c>
      <c r="E2492" t="s">
        <v>8901</v>
      </c>
      <c r="F2492" t="s">
        <v>43</v>
      </c>
      <c r="G2492">
        <v>26900</v>
      </c>
      <c r="H2492" t="s">
        <v>4180</v>
      </c>
      <c r="I2492">
        <v>29100000</v>
      </c>
      <c r="J2492" t="s">
        <v>8797</v>
      </c>
      <c r="K2492">
        <v>28100000</v>
      </c>
      <c r="L2492">
        <v>30100000</v>
      </c>
      <c r="M2492">
        <v>13</v>
      </c>
      <c r="N2492" t="s">
        <v>4236</v>
      </c>
      <c r="O2492">
        <v>75.8</v>
      </c>
      <c r="P2492" t="s">
        <v>9773</v>
      </c>
    </row>
    <row r="2493" spans="1:16" x14ac:dyDescent="0.3">
      <c r="A2493" t="s">
        <v>5316</v>
      </c>
      <c r="B2493">
        <v>2024</v>
      </c>
      <c r="C2493" t="s">
        <v>62</v>
      </c>
      <c r="D2493" t="s">
        <v>4232</v>
      </c>
      <c r="E2493" t="s">
        <v>8517</v>
      </c>
      <c r="F2493" t="s">
        <v>143</v>
      </c>
      <c r="G2493" t="s">
        <v>4172</v>
      </c>
      <c r="H2493" t="s">
        <v>5852</v>
      </c>
      <c r="I2493">
        <v>13300000</v>
      </c>
      <c r="J2493" t="s">
        <v>8797</v>
      </c>
      <c r="K2493">
        <v>12600000</v>
      </c>
      <c r="L2493">
        <v>13900000</v>
      </c>
      <c r="M2493">
        <v>9</v>
      </c>
      <c r="N2493" t="s">
        <v>4245</v>
      </c>
      <c r="O2493">
        <v>73.099999999999994</v>
      </c>
      <c r="P2493" t="s">
        <v>10075</v>
      </c>
    </row>
    <row r="2494" spans="1:16" x14ac:dyDescent="0.3">
      <c r="A2494" t="s">
        <v>3993</v>
      </c>
      <c r="B2494">
        <v>2024</v>
      </c>
      <c r="C2494" t="s">
        <v>188</v>
      </c>
      <c r="D2494" t="s">
        <v>5673</v>
      </c>
      <c r="E2494" t="s">
        <v>10051</v>
      </c>
      <c r="F2494" t="s">
        <v>161</v>
      </c>
      <c r="G2494">
        <v>58500</v>
      </c>
      <c r="H2494" t="s">
        <v>5852</v>
      </c>
      <c r="I2494">
        <v>24500000</v>
      </c>
      <c r="J2494" t="s">
        <v>8797</v>
      </c>
      <c r="K2494">
        <v>23400000</v>
      </c>
      <c r="L2494">
        <v>25600000</v>
      </c>
      <c r="M2494">
        <v>11</v>
      </c>
      <c r="N2494" t="s">
        <v>4200</v>
      </c>
      <c r="O2494">
        <v>74.3</v>
      </c>
      <c r="P2494" t="s">
        <v>10052</v>
      </c>
    </row>
    <row r="2495" spans="1:16" x14ac:dyDescent="0.3">
      <c r="A2495" t="s">
        <v>5301</v>
      </c>
      <c r="B2495">
        <v>2024</v>
      </c>
      <c r="C2495" t="s">
        <v>4184</v>
      </c>
      <c r="D2495" t="s">
        <v>4442</v>
      </c>
      <c r="E2495" t="s">
        <v>4443</v>
      </c>
      <c r="F2495" t="s">
        <v>43</v>
      </c>
      <c r="G2495">
        <v>43000</v>
      </c>
      <c r="H2495" t="s">
        <v>5852</v>
      </c>
      <c r="I2495">
        <v>24400000</v>
      </c>
      <c r="J2495" t="s">
        <v>8797</v>
      </c>
      <c r="K2495">
        <v>23500000</v>
      </c>
      <c r="L2495">
        <v>25200000</v>
      </c>
      <c r="M2495" t="s">
        <v>4175</v>
      </c>
      <c r="N2495" t="s">
        <v>9875</v>
      </c>
      <c r="O2495">
        <v>74</v>
      </c>
      <c r="P2495" t="s">
        <v>10028</v>
      </c>
    </row>
    <row r="2496" spans="1:16" x14ac:dyDescent="0.3">
      <c r="A2496" t="s">
        <v>4025</v>
      </c>
      <c r="B2496">
        <v>2024</v>
      </c>
      <c r="C2496" t="s">
        <v>62</v>
      </c>
      <c r="D2496">
        <v>3008</v>
      </c>
      <c r="E2496" t="s">
        <v>4259</v>
      </c>
      <c r="F2496" t="s">
        <v>43</v>
      </c>
      <c r="G2496">
        <v>6300</v>
      </c>
      <c r="H2496" t="s">
        <v>5852</v>
      </c>
      <c r="I2496">
        <v>15500000</v>
      </c>
      <c r="J2496" t="s">
        <v>8797</v>
      </c>
      <c r="K2496">
        <v>15000000</v>
      </c>
      <c r="L2496">
        <v>16100000</v>
      </c>
      <c r="M2496">
        <v>16</v>
      </c>
      <c r="N2496" t="s">
        <v>4275</v>
      </c>
      <c r="O2496">
        <v>68.099999999999994</v>
      </c>
      <c r="P2496" t="s">
        <v>10084</v>
      </c>
    </row>
    <row r="2497" spans="1:16" x14ac:dyDescent="0.3">
      <c r="A2497" t="s">
        <v>9794</v>
      </c>
      <c r="B2497">
        <v>2024</v>
      </c>
      <c r="C2497" t="s">
        <v>230</v>
      </c>
      <c r="D2497" t="s">
        <v>4555</v>
      </c>
      <c r="E2497" t="s">
        <v>5805</v>
      </c>
      <c r="F2497" t="s">
        <v>43</v>
      </c>
      <c r="G2497">
        <v>29400</v>
      </c>
      <c r="H2497" t="s">
        <v>4180</v>
      </c>
      <c r="I2497">
        <v>14100000</v>
      </c>
      <c r="J2497" t="s">
        <v>8797</v>
      </c>
      <c r="K2497">
        <v>13600000</v>
      </c>
      <c r="L2497">
        <v>14600000</v>
      </c>
      <c r="M2497">
        <v>62</v>
      </c>
      <c r="N2497" t="s">
        <v>4417</v>
      </c>
      <c r="O2497">
        <v>69.5</v>
      </c>
      <c r="P2497" t="s">
        <v>9795</v>
      </c>
    </row>
    <row r="2498" spans="1:16" x14ac:dyDescent="0.3">
      <c r="A2498" t="s">
        <v>4018</v>
      </c>
      <c r="B2498">
        <v>2024</v>
      </c>
      <c r="C2498" t="s">
        <v>62</v>
      </c>
      <c r="D2498">
        <v>208</v>
      </c>
      <c r="E2498" t="s">
        <v>4254</v>
      </c>
      <c r="F2498" t="s">
        <v>43</v>
      </c>
      <c r="G2498">
        <v>1800</v>
      </c>
      <c r="H2498" t="s">
        <v>5852</v>
      </c>
      <c r="I2498">
        <v>14000000</v>
      </c>
      <c r="J2498" t="s">
        <v>8797</v>
      </c>
      <c r="K2498">
        <v>13400000</v>
      </c>
      <c r="L2498">
        <v>14600000</v>
      </c>
      <c r="M2498">
        <v>9</v>
      </c>
      <c r="N2498" t="s">
        <v>4245</v>
      </c>
      <c r="O2498">
        <v>77.5</v>
      </c>
      <c r="P2498" t="s">
        <v>10085</v>
      </c>
    </row>
    <row r="2499" spans="1:16" x14ac:dyDescent="0.3">
      <c r="A2499" t="s">
        <v>367</v>
      </c>
      <c r="B2499">
        <v>2024</v>
      </c>
      <c r="C2499" t="s">
        <v>62</v>
      </c>
      <c r="D2499" t="s">
        <v>4232</v>
      </c>
      <c r="E2499" t="s">
        <v>8517</v>
      </c>
      <c r="F2499" t="s">
        <v>43</v>
      </c>
      <c r="G2499">
        <v>2700</v>
      </c>
      <c r="H2499" t="s">
        <v>5852</v>
      </c>
      <c r="I2499">
        <v>13600000</v>
      </c>
      <c r="J2499" t="s">
        <v>8797</v>
      </c>
      <c r="K2499">
        <v>13000000</v>
      </c>
      <c r="L2499">
        <v>14300000</v>
      </c>
      <c r="M2499">
        <v>9</v>
      </c>
      <c r="N2499" t="s">
        <v>4245</v>
      </c>
      <c r="O2499">
        <v>74.8</v>
      </c>
      <c r="P2499" t="s">
        <v>10092</v>
      </c>
    </row>
    <row r="2500" spans="1:16" x14ac:dyDescent="0.3">
      <c r="A2500" t="s">
        <v>5830</v>
      </c>
      <c r="B2500">
        <v>2024</v>
      </c>
      <c r="C2500" t="s">
        <v>62</v>
      </c>
      <c r="D2500" t="s">
        <v>4198</v>
      </c>
      <c r="E2500" t="s">
        <v>5831</v>
      </c>
      <c r="F2500" t="s">
        <v>43</v>
      </c>
      <c r="G2500">
        <v>45647</v>
      </c>
      <c r="H2500" t="s">
        <v>5852</v>
      </c>
      <c r="I2500">
        <v>16900000</v>
      </c>
      <c r="J2500" t="s">
        <v>8797</v>
      </c>
      <c r="K2500">
        <v>16300000</v>
      </c>
      <c r="L2500">
        <v>17400000</v>
      </c>
      <c r="M2500">
        <v>60</v>
      </c>
      <c r="N2500" t="s">
        <v>4187</v>
      </c>
      <c r="O2500">
        <v>68.3</v>
      </c>
      <c r="P2500" t="s">
        <v>10088</v>
      </c>
    </row>
    <row r="2501" spans="1:16" x14ac:dyDescent="0.3">
      <c r="A2501" t="s">
        <v>4152</v>
      </c>
      <c r="B2501">
        <v>2024</v>
      </c>
      <c r="C2501" t="s">
        <v>62</v>
      </c>
      <c r="D2501" t="s">
        <v>4250</v>
      </c>
      <c r="E2501" t="s">
        <v>4358</v>
      </c>
      <c r="F2501" t="s">
        <v>43</v>
      </c>
      <c r="G2501">
        <v>27913</v>
      </c>
      <c r="H2501" t="s">
        <v>5852</v>
      </c>
      <c r="I2501">
        <v>20400000</v>
      </c>
      <c r="J2501" t="s">
        <v>8797</v>
      </c>
      <c r="K2501">
        <v>19600000</v>
      </c>
      <c r="L2501">
        <v>21100000</v>
      </c>
      <c r="M2501">
        <v>31</v>
      </c>
      <c r="N2501" t="s">
        <v>4257</v>
      </c>
      <c r="O2501">
        <v>74.599999999999994</v>
      </c>
      <c r="P2501" t="s">
        <v>10081</v>
      </c>
    </row>
    <row r="2502" spans="1:16" x14ac:dyDescent="0.3">
      <c r="A2502" t="s">
        <v>417</v>
      </c>
      <c r="B2502">
        <v>2024</v>
      </c>
      <c r="C2502" t="s">
        <v>392</v>
      </c>
      <c r="D2502" t="s">
        <v>4243</v>
      </c>
      <c r="E2502" t="s">
        <v>4244</v>
      </c>
      <c r="F2502" t="s">
        <v>60</v>
      </c>
      <c r="G2502">
        <v>30000</v>
      </c>
      <c r="H2502" t="s">
        <v>5852</v>
      </c>
      <c r="I2502">
        <v>20700000</v>
      </c>
      <c r="J2502" t="s">
        <v>8797</v>
      </c>
      <c r="K2502">
        <v>19500000</v>
      </c>
      <c r="L2502">
        <v>21800000</v>
      </c>
      <c r="M2502">
        <v>3</v>
      </c>
      <c r="N2502" t="s">
        <v>4508</v>
      </c>
      <c r="O2502">
        <v>64.7</v>
      </c>
      <c r="P2502" t="s">
        <v>10041</v>
      </c>
    </row>
    <row r="2503" spans="1:16" x14ac:dyDescent="0.3">
      <c r="A2503" t="s">
        <v>390</v>
      </c>
      <c r="B2503">
        <v>2024</v>
      </c>
      <c r="C2503" t="s">
        <v>392</v>
      </c>
      <c r="D2503" t="s">
        <v>4243</v>
      </c>
      <c r="E2503" t="s">
        <v>4274</v>
      </c>
      <c r="F2503" t="s">
        <v>173</v>
      </c>
      <c r="G2503">
        <v>19482</v>
      </c>
      <c r="H2503" t="s">
        <v>5852</v>
      </c>
      <c r="I2503">
        <v>20600000</v>
      </c>
      <c r="J2503" t="s">
        <v>8797</v>
      </c>
      <c r="K2503">
        <v>19300000</v>
      </c>
      <c r="L2503">
        <v>21900000</v>
      </c>
      <c r="M2503">
        <v>2</v>
      </c>
      <c r="N2503" t="s">
        <v>4508</v>
      </c>
      <c r="O2503">
        <v>60.6</v>
      </c>
      <c r="P2503" t="s">
        <v>10117</v>
      </c>
    </row>
    <row r="2504" spans="1:16" x14ac:dyDescent="0.3">
      <c r="A2504" t="s">
        <v>214</v>
      </c>
      <c r="B2504">
        <v>2024</v>
      </c>
      <c r="C2504" t="s">
        <v>24</v>
      </c>
      <c r="D2504" t="s">
        <v>4405</v>
      </c>
      <c r="E2504" t="s">
        <v>4406</v>
      </c>
      <c r="F2504" t="s">
        <v>143</v>
      </c>
      <c r="G2504">
        <v>69690</v>
      </c>
      <c r="H2504" t="s">
        <v>5852</v>
      </c>
      <c r="I2504">
        <v>34800000</v>
      </c>
      <c r="J2504" t="s">
        <v>8797</v>
      </c>
      <c r="K2504">
        <v>33500000</v>
      </c>
      <c r="L2504">
        <v>36100000</v>
      </c>
      <c r="M2504">
        <v>27</v>
      </c>
      <c r="N2504" t="s">
        <v>5826</v>
      </c>
      <c r="O2504">
        <v>70.3</v>
      </c>
      <c r="P2504" t="s">
        <v>10057</v>
      </c>
    </row>
    <row r="2505" spans="1:16" x14ac:dyDescent="0.3">
      <c r="A2505" t="s">
        <v>214</v>
      </c>
      <c r="B2505">
        <v>2024</v>
      </c>
      <c r="C2505" t="s">
        <v>24</v>
      </c>
      <c r="D2505" t="s">
        <v>4405</v>
      </c>
      <c r="E2505" t="s">
        <v>4406</v>
      </c>
      <c r="F2505" t="s">
        <v>143</v>
      </c>
      <c r="G2505">
        <v>70000</v>
      </c>
      <c r="H2505" t="s">
        <v>4180</v>
      </c>
      <c r="I2505">
        <v>34300000</v>
      </c>
      <c r="J2505" t="s">
        <v>8797</v>
      </c>
      <c r="K2505">
        <v>33000000</v>
      </c>
      <c r="L2505">
        <v>35600000</v>
      </c>
      <c r="M2505">
        <v>27</v>
      </c>
      <c r="N2505" t="s">
        <v>5826</v>
      </c>
      <c r="O2505">
        <v>69.3</v>
      </c>
      <c r="P2505" t="s">
        <v>8798</v>
      </c>
    </row>
    <row r="2506" spans="1:16" x14ac:dyDescent="0.3">
      <c r="A2506" t="s">
        <v>8705</v>
      </c>
      <c r="B2506">
        <v>2024</v>
      </c>
      <c r="C2506" t="s">
        <v>4641</v>
      </c>
      <c r="D2506" t="s">
        <v>5094</v>
      </c>
      <c r="E2506" t="s">
        <v>8951</v>
      </c>
      <c r="F2506" t="s">
        <v>173</v>
      </c>
      <c r="G2506">
        <v>22000</v>
      </c>
      <c r="H2506" t="s">
        <v>5852</v>
      </c>
      <c r="I2506">
        <v>12300000</v>
      </c>
      <c r="J2506" t="s">
        <v>8797</v>
      </c>
      <c r="K2506">
        <v>11900000</v>
      </c>
      <c r="L2506">
        <v>12800000</v>
      </c>
      <c r="M2506">
        <v>50</v>
      </c>
      <c r="N2506" t="s">
        <v>4382</v>
      </c>
      <c r="O2506">
        <v>88.6</v>
      </c>
      <c r="P2506" t="s">
        <v>9966</v>
      </c>
    </row>
    <row r="2507" spans="1:16" x14ac:dyDescent="0.3">
      <c r="A2507" t="s">
        <v>9730</v>
      </c>
      <c r="B2507">
        <v>2024</v>
      </c>
      <c r="C2507" t="s">
        <v>188</v>
      </c>
      <c r="D2507" t="s">
        <v>4594</v>
      </c>
      <c r="E2507" t="s">
        <v>4595</v>
      </c>
      <c r="F2507" t="s">
        <v>43</v>
      </c>
      <c r="G2507">
        <v>22251</v>
      </c>
      <c r="H2507" t="s">
        <v>4180</v>
      </c>
      <c r="I2507">
        <v>9700000</v>
      </c>
      <c r="J2507" t="s">
        <v>8797</v>
      </c>
      <c r="K2507">
        <v>9400000</v>
      </c>
      <c r="L2507">
        <v>10000000</v>
      </c>
      <c r="M2507">
        <v>7</v>
      </c>
      <c r="N2507" t="s">
        <v>4583</v>
      </c>
      <c r="O2507">
        <v>95</v>
      </c>
      <c r="P2507" t="s">
        <v>9731</v>
      </c>
    </row>
    <row r="2508" spans="1:16" x14ac:dyDescent="0.3">
      <c r="A2508" t="s">
        <v>8617</v>
      </c>
      <c r="B2508">
        <v>2024</v>
      </c>
      <c r="C2508" t="s">
        <v>137</v>
      </c>
      <c r="D2508" t="s">
        <v>5067</v>
      </c>
      <c r="E2508" t="s">
        <v>9979</v>
      </c>
      <c r="F2508" t="s">
        <v>143</v>
      </c>
      <c r="G2508">
        <v>35000</v>
      </c>
      <c r="H2508" t="s">
        <v>5852</v>
      </c>
      <c r="I2508">
        <v>34300000</v>
      </c>
      <c r="J2508" t="s">
        <v>8797</v>
      </c>
      <c r="K2508">
        <v>33100000</v>
      </c>
      <c r="L2508">
        <v>35500000</v>
      </c>
      <c r="M2508">
        <v>2</v>
      </c>
      <c r="N2508" t="s">
        <v>4236</v>
      </c>
      <c r="O2508">
        <v>71.7</v>
      </c>
      <c r="P2508" t="s">
        <v>9980</v>
      </c>
    </row>
    <row r="2509" spans="1:16" x14ac:dyDescent="0.3">
      <c r="A2509" t="s">
        <v>449</v>
      </c>
      <c r="B2509">
        <v>2024</v>
      </c>
      <c r="C2509" t="s">
        <v>36</v>
      </c>
      <c r="D2509" t="s">
        <v>6178</v>
      </c>
      <c r="E2509" t="s">
        <v>4373</v>
      </c>
      <c r="F2509" t="s">
        <v>143</v>
      </c>
      <c r="G2509" t="s">
        <v>4172</v>
      </c>
      <c r="H2509" t="s">
        <v>5852</v>
      </c>
      <c r="I2509">
        <v>11700000</v>
      </c>
      <c r="J2509" t="s">
        <v>8797</v>
      </c>
      <c r="K2509">
        <v>11300000</v>
      </c>
      <c r="L2509">
        <v>12100000</v>
      </c>
      <c r="M2509">
        <v>5</v>
      </c>
      <c r="N2509" t="s">
        <v>4649</v>
      </c>
      <c r="O2509">
        <v>73.2</v>
      </c>
      <c r="P2509" t="s">
        <v>10115</v>
      </c>
    </row>
    <row r="2510" spans="1:16" x14ac:dyDescent="0.3">
      <c r="A2510" t="s">
        <v>6314</v>
      </c>
      <c r="B2510">
        <v>2024</v>
      </c>
      <c r="C2510" t="s">
        <v>24</v>
      </c>
      <c r="D2510" t="s">
        <v>4369</v>
      </c>
      <c r="E2510" t="s">
        <v>4370</v>
      </c>
      <c r="F2510" t="s">
        <v>43</v>
      </c>
      <c r="G2510">
        <v>13800</v>
      </c>
      <c r="H2510" t="s">
        <v>5852</v>
      </c>
      <c r="I2510">
        <v>37300000</v>
      </c>
      <c r="J2510" t="s">
        <v>8797</v>
      </c>
      <c r="K2510">
        <v>36100000</v>
      </c>
      <c r="L2510">
        <v>38500000</v>
      </c>
      <c r="M2510">
        <v>19</v>
      </c>
      <c r="N2510" t="s">
        <v>5826</v>
      </c>
      <c r="O2510">
        <v>73.900000000000006</v>
      </c>
      <c r="P2510" t="s">
        <v>10012</v>
      </c>
    </row>
    <row r="2511" spans="1:16" x14ac:dyDescent="0.3">
      <c r="A2511" t="s">
        <v>9664</v>
      </c>
      <c r="B2511">
        <v>2024</v>
      </c>
      <c r="C2511" t="s">
        <v>4184</v>
      </c>
      <c r="D2511" t="s">
        <v>4288</v>
      </c>
      <c r="E2511" t="s">
        <v>4289</v>
      </c>
      <c r="F2511" t="s">
        <v>43</v>
      </c>
      <c r="G2511">
        <v>51500</v>
      </c>
      <c r="H2511" t="s">
        <v>4180</v>
      </c>
      <c r="I2511">
        <v>17100000</v>
      </c>
      <c r="J2511" t="s">
        <v>8797</v>
      </c>
      <c r="K2511">
        <v>16500000</v>
      </c>
      <c r="L2511">
        <v>17700000</v>
      </c>
      <c r="M2511">
        <v>5</v>
      </c>
      <c r="N2511" t="s">
        <v>4382</v>
      </c>
      <c r="O2511">
        <v>80.3</v>
      </c>
      <c r="P2511" t="s">
        <v>9665</v>
      </c>
    </row>
    <row r="2512" spans="1:16" x14ac:dyDescent="0.3">
      <c r="A2512" t="s">
        <v>9754</v>
      </c>
      <c r="B2512">
        <v>2024</v>
      </c>
      <c r="C2512" t="s">
        <v>50</v>
      </c>
      <c r="D2512" t="s">
        <v>6026</v>
      </c>
      <c r="E2512" t="s">
        <v>9755</v>
      </c>
      <c r="F2512" t="s">
        <v>94</v>
      </c>
      <c r="G2512">
        <v>18548</v>
      </c>
      <c r="H2512" t="s">
        <v>4180</v>
      </c>
      <c r="I2512">
        <v>16300000</v>
      </c>
      <c r="J2512" t="s">
        <v>8797</v>
      </c>
      <c r="K2512">
        <v>15300000</v>
      </c>
      <c r="L2512">
        <v>17300000</v>
      </c>
      <c r="M2512">
        <v>2</v>
      </c>
      <c r="N2512" t="s">
        <v>4627</v>
      </c>
      <c r="O2512">
        <v>80.599999999999994</v>
      </c>
      <c r="P2512" t="s">
        <v>9756</v>
      </c>
    </row>
    <row r="2513" spans="1:16" x14ac:dyDescent="0.3">
      <c r="A2513" t="s">
        <v>9721</v>
      </c>
      <c r="B2513">
        <v>2024</v>
      </c>
      <c r="C2513" t="s">
        <v>24</v>
      </c>
      <c r="D2513" t="s">
        <v>4854</v>
      </c>
      <c r="E2513" t="s">
        <v>4308</v>
      </c>
      <c r="F2513" t="s">
        <v>60</v>
      </c>
      <c r="G2513">
        <v>19000</v>
      </c>
      <c r="H2513" t="s">
        <v>4180</v>
      </c>
      <c r="I2513">
        <v>15300000</v>
      </c>
      <c r="J2513" t="s">
        <v>8797</v>
      </c>
      <c r="K2513">
        <v>14700000</v>
      </c>
      <c r="L2513">
        <v>15800000</v>
      </c>
      <c r="M2513">
        <v>21</v>
      </c>
      <c r="N2513" t="s">
        <v>4382</v>
      </c>
      <c r="O2513">
        <v>75.3</v>
      </c>
      <c r="P2513" t="s">
        <v>9722</v>
      </c>
    </row>
    <row r="2514" spans="1:16" x14ac:dyDescent="0.3">
      <c r="A2514" t="s">
        <v>9742</v>
      </c>
      <c r="B2514">
        <v>2024</v>
      </c>
      <c r="C2514" t="s">
        <v>230</v>
      </c>
      <c r="D2514" t="s">
        <v>4555</v>
      </c>
      <c r="E2514" t="s">
        <v>5805</v>
      </c>
      <c r="F2514" t="s">
        <v>43</v>
      </c>
      <c r="G2514">
        <v>40700</v>
      </c>
      <c r="H2514" t="s">
        <v>4173</v>
      </c>
      <c r="I2514">
        <v>13700000</v>
      </c>
      <c r="J2514" t="s">
        <v>8797</v>
      </c>
      <c r="K2514">
        <v>13200000</v>
      </c>
      <c r="L2514">
        <v>14200000</v>
      </c>
      <c r="M2514">
        <v>62</v>
      </c>
      <c r="N2514" t="s">
        <v>4417</v>
      </c>
      <c r="O2514">
        <v>67.5</v>
      </c>
      <c r="P2514" t="s">
        <v>9743</v>
      </c>
    </row>
    <row r="2515" spans="1:16" x14ac:dyDescent="0.3">
      <c r="A2515" t="s">
        <v>181</v>
      </c>
      <c r="B2515">
        <v>2024</v>
      </c>
      <c r="C2515" t="s">
        <v>182</v>
      </c>
      <c r="D2515" t="s">
        <v>4489</v>
      </c>
      <c r="E2515" t="s">
        <v>10048</v>
      </c>
      <c r="F2515" t="s">
        <v>173</v>
      </c>
      <c r="G2515">
        <v>35150</v>
      </c>
      <c r="H2515" t="s">
        <v>5852</v>
      </c>
      <c r="I2515">
        <v>18800000</v>
      </c>
      <c r="J2515" t="s">
        <v>8797</v>
      </c>
      <c r="K2515">
        <v>18200000</v>
      </c>
      <c r="L2515">
        <v>19500000</v>
      </c>
      <c r="M2515">
        <v>7</v>
      </c>
      <c r="N2515" t="s">
        <v>4290</v>
      </c>
      <c r="O2515">
        <v>80</v>
      </c>
      <c r="P2515" t="s">
        <v>10049</v>
      </c>
    </row>
    <row r="2516" spans="1:16" x14ac:dyDescent="0.3">
      <c r="A2516" t="s">
        <v>9798</v>
      </c>
      <c r="B2516">
        <v>2024</v>
      </c>
      <c r="C2516" t="s">
        <v>45</v>
      </c>
      <c r="D2516" t="s">
        <v>4886</v>
      </c>
      <c r="E2516" t="s">
        <v>9176</v>
      </c>
      <c r="F2516" t="s">
        <v>161</v>
      </c>
      <c r="G2516">
        <v>30000</v>
      </c>
      <c r="H2516" t="s">
        <v>4180</v>
      </c>
      <c r="I2516">
        <v>15800000</v>
      </c>
      <c r="J2516" t="s">
        <v>8797</v>
      </c>
      <c r="K2516">
        <v>15000000</v>
      </c>
      <c r="L2516">
        <v>16600000</v>
      </c>
      <c r="M2516">
        <v>4</v>
      </c>
      <c r="N2516" t="s">
        <v>4402</v>
      </c>
      <c r="O2516">
        <v>80.5</v>
      </c>
      <c r="P2516" t="s">
        <v>9799</v>
      </c>
    </row>
    <row r="2517" spans="1:16" x14ac:dyDescent="0.3">
      <c r="A2517" t="s">
        <v>5599</v>
      </c>
      <c r="B2517">
        <v>2024</v>
      </c>
      <c r="C2517" t="s">
        <v>131</v>
      </c>
      <c r="D2517" t="s">
        <v>4994</v>
      </c>
      <c r="E2517" t="s">
        <v>4995</v>
      </c>
      <c r="F2517" t="s">
        <v>161</v>
      </c>
      <c r="G2517">
        <v>76000</v>
      </c>
      <c r="H2517" t="s">
        <v>5852</v>
      </c>
      <c r="I2517">
        <v>21800000</v>
      </c>
      <c r="J2517" t="s">
        <v>8797</v>
      </c>
      <c r="K2517">
        <v>21000000</v>
      </c>
      <c r="L2517">
        <v>22600000</v>
      </c>
      <c r="M2517">
        <v>5</v>
      </c>
      <c r="N2517" t="s">
        <v>4342</v>
      </c>
      <c r="O2517">
        <v>82.5</v>
      </c>
      <c r="P2517" t="s">
        <v>9973</v>
      </c>
    </row>
    <row r="2518" spans="1:16" x14ac:dyDescent="0.3">
      <c r="A2518" t="s">
        <v>6606</v>
      </c>
      <c r="B2518">
        <v>2024</v>
      </c>
      <c r="C2518" t="s">
        <v>4091</v>
      </c>
      <c r="D2518" t="s">
        <v>4923</v>
      </c>
      <c r="E2518" t="s">
        <v>9862</v>
      </c>
      <c r="F2518" t="s">
        <v>161</v>
      </c>
      <c r="G2518">
        <v>19000</v>
      </c>
      <c r="H2518" t="s">
        <v>5852</v>
      </c>
      <c r="I2518">
        <v>17100000</v>
      </c>
      <c r="J2518" t="s">
        <v>8797</v>
      </c>
      <c r="K2518">
        <v>16600000</v>
      </c>
      <c r="L2518">
        <v>17700000</v>
      </c>
      <c r="M2518">
        <v>13</v>
      </c>
      <c r="N2518" t="s">
        <v>4245</v>
      </c>
      <c r="O2518">
        <v>87.1</v>
      </c>
      <c r="P2518" t="s">
        <v>9965</v>
      </c>
    </row>
    <row r="2519" spans="1:16" x14ac:dyDescent="0.3">
      <c r="A2519" t="s">
        <v>9659</v>
      </c>
      <c r="B2519">
        <v>2024</v>
      </c>
      <c r="C2519" t="s">
        <v>194</v>
      </c>
      <c r="D2519" t="s">
        <v>4480</v>
      </c>
      <c r="E2519" t="s">
        <v>4481</v>
      </c>
      <c r="F2519" t="s">
        <v>161</v>
      </c>
      <c r="G2519">
        <v>68896</v>
      </c>
      <c r="H2519" t="s">
        <v>4180</v>
      </c>
      <c r="I2519">
        <v>27300000</v>
      </c>
      <c r="J2519" t="s">
        <v>8797</v>
      </c>
      <c r="K2519">
        <v>26300000</v>
      </c>
      <c r="L2519">
        <v>28300000</v>
      </c>
      <c r="M2519">
        <v>9</v>
      </c>
      <c r="N2519" t="s">
        <v>4252</v>
      </c>
      <c r="O2519">
        <v>74</v>
      </c>
      <c r="P2519" t="s">
        <v>9660</v>
      </c>
    </row>
    <row r="2520" spans="1:16" x14ac:dyDescent="0.3">
      <c r="A2520" t="s">
        <v>573</v>
      </c>
      <c r="B2520">
        <v>2024</v>
      </c>
      <c r="C2520" t="s">
        <v>36</v>
      </c>
      <c r="D2520" t="s">
        <v>4400</v>
      </c>
      <c r="E2520" t="s">
        <v>5779</v>
      </c>
      <c r="F2520" t="s">
        <v>43</v>
      </c>
      <c r="G2520">
        <v>30883</v>
      </c>
      <c r="H2520" t="s">
        <v>4180</v>
      </c>
      <c r="I2520">
        <v>9400000</v>
      </c>
      <c r="J2520" t="s">
        <v>8797</v>
      </c>
      <c r="K2520">
        <v>9100000</v>
      </c>
      <c r="L2520">
        <v>9700000</v>
      </c>
      <c r="M2520">
        <v>29</v>
      </c>
      <c r="N2520" t="s">
        <v>4417</v>
      </c>
      <c r="O2520">
        <v>81.8</v>
      </c>
      <c r="P2520" t="s">
        <v>9793</v>
      </c>
    </row>
    <row r="2521" spans="1:16" x14ac:dyDescent="0.3">
      <c r="A2521" t="s">
        <v>9723</v>
      </c>
      <c r="B2521">
        <v>2024</v>
      </c>
      <c r="C2521" t="s">
        <v>4641</v>
      </c>
      <c r="D2521" t="s">
        <v>5133</v>
      </c>
      <c r="E2521" t="s">
        <v>4244</v>
      </c>
      <c r="F2521" t="s">
        <v>60</v>
      </c>
      <c r="G2521">
        <v>32500</v>
      </c>
      <c r="H2521" t="s">
        <v>4180</v>
      </c>
      <c r="I2521">
        <v>16800000</v>
      </c>
      <c r="J2521" t="s">
        <v>8797</v>
      </c>
      <c r="K2521">
        <v>16200000</v>
      </c>
      <c r="L2521">
        <v>17400000</v>
      </c>
      <c r="M2521">
        <v>2</v>
      </c>
      <c r="N2521" t="s">
        <v>4417</v>
      </c>
      <c r="O2521">
        <v>89.4</v>
      </c>
      <c r="P2521" t="s">
        <v>9724</v>
      </c>
    </row>
    <row r="2522" spans="1:16" x14ac:dyDescent="0.3">
      <c r="A2522" t="s">
        <v>5347</v>
      </c>
      <c r="B2522">
        <v>2024</v>
      </c>
      <c r="C2522" t="s">
        <v>62</v>
      </c>
      <c r="D2522" t="s">
        <v>5987</v>
      </c>
      <c r="E2522" t="s">
        <v>5988</v>
      </c>
      <c r="F2522" t="s">
        <v>4172</v>
      </c>
      <c r="G2522" t="s">
        <v>4172</v>
      </c>
      <c r="H2522" t="s">
        <v>5852</v>
      </c>
      <c r="I2522">
        <v>24100000</v>
      </c>
      <c r="J2522" t="s">
        <v>8797</v>
      </c>
      <c r="K2522">
        <v>23200000</v>
      </c>
      <c r="L2522">
        <v>24900000</v>
      </c>
      <c r="M2522" t="s">
        <v>4175</v>
      </c>
      <c r="N2522" t="s">
        <v>4439</v>
      </c>
      <c r="O2522">
        <v>71.900000000000006</v>
      </c>
      <c r="P2522" t="s">
        <v>10089</v>
      </c>
    </row>
    <row r="2523" spans="1:16" x14ac:dyDescent="0.3">
      <c r="A2523" t="s">
        <v>4075</v>
      </c>
      <c r="B2523">
        <v>2024</v>
      </c>
      <c r="C2523" t="s">
        <v>4184</v>
      </c>
      <c r="D2523" t="s">
        <v>4941</v>
      </c>
      <c r="E2523" t="s">
        <v>10034</v>
      </c>
      <c r="F2523" t="s">
        <v>143</v>
      </c>
      <c r="G2523">
        <v>37000</v>
      </c>
      <c r="H2523" t="s">
        <v>5852</v>
      </c>
      <c r="I2523">
        <v>40500000</v>
      </c>
      <c r="J2523" t="s">
        <v>8797</v>
      </c>
      <c r="K2523">
        <v>39100000</v>
      </c>
      <c r="L2523">
        <v>41900000</v>
      </c>
      <c r="M2523" t="s">
        <v>4175</v>
      </c>
      <c r="N2523" t="s">
        <v>10035</v>
      </c>
      <c r="O2523">
        <v>88.1</v>
      </c>
      <c r="P2523" t="s">
        <v>10036</v>
      </c>
    </row>
    <row r="2524" spans="1:16" x14ac:dyDescent="0.3">
      <c r="A2524" t="s">
        <v>8595</v>
      </c>
      <c r="B2524">
        <v>2025</v>
      </c>
      <c r="C2524" t="s">
        <v>201</v>
      </c>
      <c r="D2524" t="s">
        <v>4669</v>
      </c>
      <c r="E2524" t="s">
        <v>4740</v>
      </c>
      <c r="F2524" t="s">
        <v>94</v>
      </c>
      <c r="G2524">
        <v>9892</v>
      </c>
      <c r="H2524" t="s">
        <v>5852</v>
      </c>
      <c r="I2524">
        <v>14500000</v>
      </c>
      <c r="J2524" t="s">
        <v>8797</v>
      </c>
      <c r="K2524">
        <v>14000000</v>
      </c>
      <c r="L2524">
        <v>15000000</v>
      </c>
      <c r="M2524">
        <v>16</v>
      </c>
      <c r="N2524" t="s">
        <v>4583</v>
      </c>
      <c r="O2524">
        <v>86.2</v>
      </c>
      <c r="P2524" t="s">
        <v>10114</v>
      </c>
    </row>
    <row r="2525" spans="1:16" x14ac:dyDescent="0.3">
      <c r="A2525" t="s">
        <v>9770</v>
      </c>
      <c r="B2525">
        <v>2024</v>
      </c>
      <c r="C2525" t="s">
        <v>24</v>
      </c>
      <c r="D2525" t="s">
        <v>8390</v>
      </c>
      <c r="E2525" t="s">
        <v>8391</v>
      </c>
      <c r="F2525" t="s">
        <v>173</v>
      </c>
      <c r="G2525">
        <v>14400</v>
      </c>
      <c r="H2525" t="s">
        <v>4180</v>
      </c>
      <c r="I2525">
        <v>22100000</v>
      </c>
      <c r="J2525" t="s">
        <v>8797</v>
      </c>
      <c r="K2525">
        <v>21300000</v>
      </c>
      <c r="L2525">
        <v>22900000</v>
      </c>
      <c r="M2525">
        <v>13</v>
      </c>
      <c r="N2525" t="s">
        <v>4248</v>
      </c>
      <c r="O2525">
        <v>83.8</v>
      </c>
      <c r="P2525" t="s">
        <v>9771</v>
      </c>
    </row>
    <row r="2526" spans="1:16" x14ac:dyDescent="0.3">
      <c r="A2526" t="s">
        <v>9693</v>
      </c>
      <c r="B2526">
        <v>2024</v>
      </c>
      <c r="C2526" t="s">
        <v>4184</v>
      </c>
      <c r="D2526" t="s">
        <v>4185</v>
      </c>
      <c r="E2526" t="s">
        <v>6102</v>
      </c>
      <c r="F2526" t="s">
        <v>43</v>
      </c>
      <c r="G2526">
        <v>10200</v>
      </c>
      <c r="H2526" t="s">
        <v>4180</v>
      </c>
      <c r="I2526">
        <v>10400000</v>
      </c>
      <c r="J2526" t="s">
        <v>8797</v>
      </c>
      <c r="K2526">
        <v>10000000</v>
      </c>
      <c r="L2526">
        <v>10800000</v>
      </c>
      <c r="M2526">
        <v>9</v>
      </c>
      <c r="N2526" t="s">
        <v>4508</v>
      </c>
      <c r="O2526">
        <v>95</v>
      </c>
      <c r="P2526" t="s">
        <v>9694</v>
      </c>
    </row>
    <row r="2527" spans="1:16" x14ac:dyDescent="0.3">
      <c r="A2527" t="s">
        <v>348</v>
      </c>
      <c r="B2527">
        <v>2025</v>
      </c>
      <c r="C2527" t="s">
        <v>62</v>
      </c>
      <c r="D2527">
        <v>308</v>
      </c>
      <c r="E2527" t="s">
        <v>4283</v>
      </c>
      <c r="F2527" t="s">
        <v>173</v>
      </c>
      <c r="G2527">
        <v>4385</v>
      </c>
      <c r="H2527" t="s">
        <v>5852</v>
      </c>
      <c r="I2527">
        <v>17100000</v>
      </c>
      <c r="J2527" t="s">
        <v>8797</v>
      </c>
      <c r="K2527">
        <v>16300000</v>
      </c>
      <c r="L2527">
        <v>17900000</v>
      </c>
      <c r="M2527">
        <v>2</v>
      </c>
      <c r="N2527" t="s">
        <v>4248</v>
      </c>
      <c r="O2527">
        <v>82</v>
      </c>
      <c r="P2527" t="s">
        <v>10093</v>
      </c>
    </row>
    <row r="2528" spans="1:16" x14ac:dyDescent="0.3">
      <c r="A2528" t="s">
        <v>369</v>
      </c>
      <c r="B2528">
        <v>2025</v>
      </c>
      <c r="C2528" t="s">
        <v>62</v>
      </c>
      <c r="D2528">
        <v>3008</v>
      </c>
      <c r="E2528" t="s">
        <v>4259</v>
      </c>
      <c r="F2528" t="s">
        <v>43</v>
      </c>
      <c r="G2528">
        <v>3150</v>
      </c>
      <c r="H2528" t="s">
        <v>5852</v>
      </c>
      <c r="I2528">
        <v>17500000</v>
      </c>
      <c r="J2528" t="s">
        <v>8797</v>
      </c>
      <c r="K2528">
        <v>16900000</v>
      </c>
      <c r="L2528">
        <v>18100000</v>
      </c>
      <c r="M2528">
        <v>9</v>
      </c>
      <c r="N2528" t="s">
        <v>4257</v>
      </c>
      <c r="O2528">
        <v>82.6</v>
      </c>
      <c r="P2528" t="s">
        <v>10094</v>
      </c>
    </row>
    <row r="2529" spans="1:16" x14ac:dyDescent="0.3">
      <c r="A2529" t="s">
        <v>360</v>
      </c>
      <c r="B2529">
        <v>2025</v>
      </c>
      <c r="C2529" t="s">
        <v>62</v>
      </c>
      <c r="D2529">
        <v>3008</v>
      </c>
      <c r="E2529" t="s">
        <v>4341</v>
      </c>
      <c r="F2529" t="s">
        <v>43</v>
      </c>
      <c r="G2529">
        <v>7735</v>
      </c>
      <c r="H2529" t="s">
        <v>5852</v>
      </c>
      <c r="I2529">
        <v>28700000</v>
      </c>
      <c r="J2529" t="s">
        <v>8797</v>
      </c>
      <c r="K2529">
        <v>27700000</v>
      </c>
      <c r="L2529">
        <v>29600000</v>
      </c>
      <c r="M2529">
        <v>13</v>
      </c>
      <c r="N2529" t="s">
        <v>4333</v>
      </c>
      <c r="O2529">
        <v>73</v>
      </c>
      <c r="P2529" t="s">
        <v>10096</v>
      </c>
    </row>
    <row r="2530" spans="1:16" x14ac:dyDescent="0.3">
      <c r="A2530" t="s">
        <v>362</v>
      </c>
      <c r="B2530">
        <v>2025</v>
      </c>
      <c r="C2530" t="s">
        <v>62</v>
      </c>
      <c r="D2530">
        <v>3008</v>
      </c>
      <c r="E2530" t="s">
        <v>4346</v>
      </c>
      <c r="F2530" t="s">
        <v>43</v>
      </c>
      <c r="G2530">
        <v>9609</v>
      </c>
      <c r="H2530" t="s">
        <v>5852</v>
      </c>
      <c r="I2530">
        <v>23400000</v>
      </c>
      <c r="J2530" t="s">
        <v>8797</v>
      </c>
      <c r="K2530">
        <v>22300000</v>
      </c>
      <c r="L2530">
        <v>24500000</v>
      </c>
      <c r="M2530">
        <v>3</v>
      </c>
      <c r="N2530" t="s">
        <v>4627</v>
      </c>
      <c r="O2530">
        <v>84.8</v>
      </c>
      <c r="P2530" t="s">
        <v>10098</v>
      </c>
    </row>
    <row r="2531" spans="1:16" x14ac:dyDescent="0.3">
      <c r="A2531" t="s">
        <v>4128</v>
      </c>
      <c r="B2531">
        <v>2025</v>
      </c>
      <c r="C2531" t="s">
        <v>62</v>
      </c>
      <c r="D2531" t="s">
        <v>4250</v>
      </c>
      <c r="E2531" t="s">
        <v>4358</v>
      </c>
      <c r="F2531" t="s">
        <v>143</v>
      </c>
      <c r="G2531">
        <v>16021</v>
      </c>
      <c r="H2531" t="s">
        <v>5852</v>
      </c>
      <c r="I2531">
        <v>21900000</v>
      </c>
      <c r="J2531" t="s">
        <v>8797</v>
      </c>
      <c r="K2531">
        <v>21200000</v>
      </c>
      <c r="L2531">
        <v>22700000</v>
      </c>
      <c r="M2531">
        <v>11</v>
      </c>
      <c r="N2531" t="s">
        <v>4347</v>
      </c>
      <c r="O2531">
        <v>78.3</v>
      </c>
      <c r="P2531" t="s">
        <v>10090</v>
      </c>
    </row>
    <row r="2532" spans="1:16" x14ac:dyDescent="0.3">
      <c r="A2532" t="s">
        <v>249</v>
      </c>
      <c r="B2532">
        <v>2025</v>
      </c>
      <c r="C2532" t="s">
        <v>250</v>
      </c>
      <c r="D2532" t="s">
        <v>5683</v>
      </c>
      <c r="E2532" t="s">
        <v>10063</v>
      </c>
      <c r="F2532" t="s">
        <v>4172</v>
      </c>
      <c r="G2532">
        <v>19678</v>
      </c>
      <c r="H2532" t="s">
        <v>5852</v>
      </c>
      <c r="I2532">
        <v>41000000</v>
      </c>
      <c r="J2532" t="s">
        <v>8797</v>
      </c>
      <c r="K2532">
        <v>39600000</v>
      </c>
      <c r="L2532">
        <v>42500000</v>
      </c>
      <c r="M2532">
        <v>4</v>
      </c>
      <c r="N2532" t="s">
        <v>4978</v>
      </c>
      <c r="O2532">
        <v>74.599999999999994</v>
      </c>
      <c r="P2532" t="s">
        <v>10064</v>
      </c>
    </row>
    <row r="2533" spans="1:16" x14ac:dyDescent="0.3">
      <c r="A2533" t="s">
        <v>69</v>
      </c>
      <c r="B2533">
        <v>2025</v>
      </c>
      <c r="C2533" t="s">
        <v>62</v>
      </c>
      <c r="D2533" t="s">
        <v>4250</v>
      </c>
      <c r="E2533" t="s">
        <v>4358</v>
      </c>
      <c r="F2533" t="s">
        <v>143</v>
      </c>
      <c r="G2533">
        <v>5800</v>
      </c>
      <c r="H2533" t="s">
        <v>5852</v>
      </c>
      <c r="I2533">
        <v>22100000</v>
      </c>
      <c r="J2533" t="s">
        <v>8797</v>
      </c>
      <c r="K2533">
        <v>21300000</v>
      </c>
      <c r="L2533">
        <v>22800000</v>
      </c>
      <c r="M2533">
        <v>11</v>
      </c>
      <c r="N2533" t="s">
        <v>4347</v>
      </c>
      <c r="O2533">
        <v>79.099999999999994</v>
      </c>
      <c r="P2533" t="s">
        <v>10058</v>
      </c>
    </row>
    <row r="2534" spans="1:16" x14ac:dyDescent="0.3">
      <c r="A2534" t="s">
        <v>5270</v>
      </c>
      <c r="B2534">
        <v>2025</v>
      </c>
      <c r="C2534" t="s">
        <v>4269</v>
      </c>
      <c r="D2534" t="s">
        <v>9076</v>
      </c>
      <c r="E2534" t="s">
        <v>9077</v>
      </c>
      <c r="F2534" t="s">
        <v>4172</v>
      </c>
      <c r="G2534">
        <v>44200</v>
      </c>
      <c r="H2534" t="s">
        <v>5852</v>
      </c>
      <c r="I2534">
        <v>30800000</v>
      </c>
      <c r="J2534" t="s">
        <v>8797</v>
      </c>
      <c r="K2534">
        <v>29700000</v>
      </c>
      <c r="L2534">
        <v>31900000</v>
      </c>
      <c r="M2534" t="s">
        <v>4175</v>
      </c>
      <c r="N2534" t="s">
        <v>6089</v>
      </c>
      <c r="O2534">
        <v>79.3</v>
      </c>
      <c r="P2534" t="s">
        <v>9968</v>
      </c>
    </row>
    <row r="2535" spans="1:16" x14ac:dyDescent="0.3">
      <c r="A2535" t="s">
        <v>8646</v>
      </c>
      <c r="B2535">
        <v>2025</v>
      </c>
      <c r="C2535" t="s">
        <v>62</v>
      </c>
      <c r="D2535" t="s">
        <v>4198</v>
      </c>
      <c r="E2535" t="s">
        <v>4903</v>
      </c>
      <c r="F2535" t="s">
        <v>4172</v>
      </c>
      <c r="G2535">
        <v>22000</v>
      </c>
      <c r="H2535" t="s">
        <v>5852</v>
      </c>
      <c r="I2535">
        <v>14600000</v>
      </c>
      <c r="J2535" t="s">
        <v>8797</v>
      </c>
      <c r="K2535">
        <v>14100000</v>
      </c>
      <c r="L2535">
        <v>15100000</v>
      </c>
      <c r="M2535">
        <v>8</v>
      </c>
      <c r="N2535" t="s">
        <v>4248</v>
      </c>
      <c r="O2535">
        <v>87.5</v>
      </c>
      <c r="P2535" t="s">
        <v>9967</v>
      </c>
    </row>
    <row r="2536" spans="1:16" x14ac:dyDescent="0.3">
      <c r="A2536" t="s">
        <v>153</v>
      </c>
      <c r="B2536">
        <v>2025</v>
      </c>
      <c r="C2536" t="s">
        <v>154</v>
      </c>
      <c r="D2536" t="s">
        <v>5688</v>
      </c>
      <c r="E2536" t="s">
        <v>5689</v>
      </c>
      <c r="F2536" t="s">
        <v>4172</v>
      </c>
      <c r="G2536">
        <v>7500</v>
      </c>
      <c r="H2536" t="s">
        <v>5852</v>
      </c>
      <c r="I2536">
        <v>23600000</v>
      </c>
      <c r="J2536" t="s">
        <v>8797</v>
      </c>
      <c r="K2536">
        <v>22800000</v>
      </c>
      <c r="L2536">
        <v>24400000</v>
      </c>
      <c r="M2536">
        <v>4</v>
      </c>
      <c r="N2536" t="s">
        <v>5157</v>
      </c>
      <c r="O2536">
        <v>82.4</v>
      </c>
      <c r="P2536" t="s">
        <v>10054</v>
      </c>
    </row>
    <row r="2537" spans="1:16" x14ac:dyDescent="0.3">
      <c r="A2537" t="s">
        <v>6328</v>
      </c>
      <c r="B2537">
        <v>2025</v>
      </c>
      <c r="C2537" t="s">
        <v>62</v>
      </c>
      <c r="D2537">
        <v>5008</v>
      </c>
      <c r="E2537" t="s">
        <v>4435</v>
      </c>
      <c r="F2537" t="s">
        <v>4172</v>
      </c>
      <c r="G2537">
        <v>20000</v>
      </c>
      <c r="H2537" t="s">
        <v>5852</v>
      </c>
      <c r="I2537">
        <v>24000000</v>
      </c>
      <c r="J2537" t="s">
        <v>8797</v>
      </c>
      <c r="K2537">
        <v>23200000</v>
      </c>
      <c r="L2537">
        <v>24800000</v>
      </c>
      <c r="M2537">
        <v>5</v>
      </c>
      <c r="N2537" t="s">
        <v>4965</v>
      </c>
      <c r="O2537">
        <v>82.5</v>
      </c>
      <c r="P2537" t="s">
        <v>10022</v>
      </c>
    </row>
    <row r="2538" spans="1:16" x14ac:dyDescent="0.3">
      <c r="A2538" t="s">
        <v>8637</v>
      </c>
      <c r="B2538">
        <v>2024</v>
      </c>
      <c r="C2538" t="s">
        <v>3991</v>
      </c>
      <c r="D2538" t="s">
        <v>4630</v>
      </c>
      <c r="E2538" t="s">
        <v>5027</v>
      </c>
      <c r="F2538" t="s">
        <v>161</v>
      </c>
      <c r="G2538">
        <v>12238</v>
      </c>
      <c r="H2538" t="s">
        <v>5852</v>
      </c>
      <c r="I2538">
        <v>11900000</v>
      </c>
      <c r="J2538" t="s">
        <v>8797</v>
      </c>
      <c r="K2538">
        <v>11500000</v>
      </c>
      <c r="L2538">
        <v>12300000</v>
      </c>
      <c r="M2538">
        <v>9</v>
      </c>
      <c r="N2538" t="s">
        <v>4402</v>
      </c>
      <c r="O2538">
        <v>85.7</v>
      </c>
      <c r="P2538" t="s">
        <v>10021</v>
      </c>
    </row>
    <row r="2539" spans="1:16" x14ac:dyDescent="0.3">
      <c r="A2539" t="s">
        <v>5362</v>
      </c>
      <c r="B2539">
        <v>2025</v>
      </c>
      <c r="C2539" t="s">
        <v>50</v>
      </c>
      <c r="D2539" t="s">
        <v>6026</v>
      </c>
      <c r="E2539" t="s">
        <v>9755</v>
      </c>
      <c r="F2539" t="s">
        <v>4172</v>
      </c>
      <c r="G2539">
        <v>37000</v>
      </c>
      <c r="H2539" t="s">
        <v>5852</v>
      </c>
      <c r="I2539">
        <v>16500000</v>
      </c>
      <c r="J2539" t="s">
        <v>8797</v>
      </c>
      <c r="K2539">
        <v>15900000</v>
      </c>
      <c r="L2539">
        <v>17100000</v>
      </c>
      <c r="M2539">
        <v>8</v>
      </c>
      <c r="N2539" t="s">
        <v>4219</v>
      </c>
      <c r="O2539">
        <v>81.599999999999994</v>
      </c>
      <c r="P2539" t="s">
        <v>10009</v>
      </c>
    </row>
    <row r="2540" spans="1:16" x14ac:dyDescent="0.3">
      <c r="A2540" t="s">
        <v>394</v>
      </c>
      <c r="B2540">
        <v>2025</v>
      </c>
      <c r="C2540" t="s">
        <v>163</v>
      </c>
      <c r="D2540">
        <v>7</v>
      </c>
      <c r="E2540" t="s">
        <v>4277</v>
      </c>
      <c r="F2540" t="s">
        <v>4172</v>
      </c>
      <c r="G2540">
        <v>8508</v>
      </c>
      <c r="H2540" t="s">
        <v>5852</v>
      </c>
      <c r="I2540">
        <v>17600000</v>
      </c>
      <c r="J2540" t="s">
        <v>8797</v>
      </c>
      <c r="K2540">
        <v>16900000</v>
      </c>
      <c r="L2540">
        <v>18300000</v>
      </c>
      <c r="M2540">
        <v>18</v>
      </c>
      <c r="N2540" t="s">
        <v>4248</v>
      </c>
      <c r="O2540">
        <v>89.5</v>
      </c>
      <c r="P2540" t="s">
        <v>10112</v>
      </c>
    </row>
    <row r="2541" spans="1:16" x14ac:dyDescent="0.3">
      <c r="A2541" t="s">
        <v>6538</v>
      </c>
      <c r="B2541">
        <v>2025</v>
      </c>
      <c r="C2541" t="s">
        <v>188</v>
      </c>
      <c r="D2541" t="s">
        <v>5024</v>
      </c>
      <c r="E2541" t="s">
        <v>9997</v>
      </c>
      <c r="F2541" t="s">
        <v>4172</v>
      </c>
      <c r="G2541">
        <v>7193</v>
      </c>
      <c r="H2541" t="s">
        <v>5852</v>
      </c>
      <c r="I2541">
        <v>16900000</v>
      </c>
      <c r="J2541" t="s">
        <v>8797</v>
      </c>
      <c r="K2541">
        <v>15700000</v>
      </c>
      <c r="L2541">
        <v>18100000</v>
      </c>
      <c r="M2541">
        <v>3</v>
      </c>
      <c r="N2541" t="s">
        <v>4248</v>
      </c>
      <c r="O2541">
        <v>89.9</v>
      </c>
      <c r="P2541" t="s">
        <v>9998</v>
      </c>
    </row>
    <row r="2542" spans="1:16" x14ac:dyDescent="0.3">
      <c r="A2542" t="s">
        <v>9728</v>
      </c>
      <c r="B2542">
        <v>2025</v>
      </c>
      <c r="C2542" t="s">
        <v>137</v>
      </c>
      <c r="D2542" t="s">
        <v>4202</v>
      </c>
      <c r="E2542" t="s">
        <v>5110</v>
      </c>
      <c r="F2542" t="s">
        <v>4172</v>
      </c>
      <c r="G2542">
        <v>12600</v>
      </c>
      <c r="H2542" t="s">
        <v>4173</v>
      </c>
      <c r="I2542">
        <v>22600000</v>
      </c>
      <c r="J2542" t="s">
        <v>8797</v>
      </c>
      <c r="K2542">
        <v>21800000</v>
      </c>
      <c r="L2542">
        <v>23300000</v>
      </c>
      <c r="M2542">
        <v>22</v>
      </c>
      <c r="N2542" t="s">
        <v>4236</v>
      </c>
      <c r="O2542">
        <v>84.4</v>
      </c>
      <c r="P2542" t="s">
        <v>9729</v>
      </c>
    </row>
    <row r="2543" spans="1:16" x14ac:dyDescent="0.3">
      <c r="A2543" t="s">
        <v>4149</v>
      </c>
      <c r="B2543">
        <v>2025</v>
      </c>
      <c r="C2543" t="s">
        <v>62</v>
      </c>
      <c r="D2543" t="s">
        <v>4198</v>
      </c>
      <c r="E2543" t="s">
        <v>4199</v>
      </c>
      <c r="F2543" t="s">
        <v>152</v>
      </c>
      <c r="G2543">
        <v>1510</v>
      </c>
      <c r="H2543" t="s">
        <v>5852</v>
      </c>
      <c r="I2543">
        <v>16500000</v>
      </c>
      <c r="J2543" t="s">
        <v>8797</v>
      </c>
      <c r="K2543">
        <v>15800000</v>
      </c>
      <c r="L2543">
        <v>17200000</v>
      </c>
      <c r="M2543">
        <v>14</v>
      </c>
      <c r="N2543" t="s">
        <v>4260</v>
      </c>
      <c r="O2543">
        <v>76.8</v>
      </c>
      <c r="P2543" t="s">
        <v>10079</v>
      </c>
    </row>
    <row r="2544" spans="1:16" x14ac:dyDescent="0.3">
      <c r="A2544" t="s">
        <v>4110</v>
      </c>
      <c r="B2544">
        <v>2025</v>
      </c>
      <c r="C2544" t="s">
        <v>24</v>
      </c>
      <c r="D2544" t="s">
        <v>5847</v>
      </c>
      <c r="E2544" t="s">
        <v>8778</v>
      </c>
      <c r="F2544" t="s">
        <v>8779</v>
      </c>
      <c r="G2544">
        <v>119</v>
      </c>
      <c r="H2544" t="s">
        <v>5852</v>
      </c>
      <c r="I2544">
        <v>39500000</v>
      </c>
      <c r="J2544" t="s">
        <v>8797</v>
      </c>
      <c r="K2544">
        <v>38100000</v>
      </c>
      <c r="L2544">
        <v>40800000</v>
      </c>
      <c r="M2544">
        <v>5</v>
      </c>
      <c r="N2544" t="s">
        <v>4280</v>
      </c>
      <c r="O2544">
        <v>85.6</v>
      </c>
      <c r="P2544" t="s">
        <v>10121</v>
      </c>
    </row>
    <row r="2545" spans="1:16" x14ac:dyDescent="0.3">
      <c r="A2545" t="s">
        <v>9796</v>
      </c>
      <c r="B2545">
        <v>2025</v>
      </c>
      <c r="C2545" t="s">
        <v>50</v>
      </c>
      <c r="D2545">
        <v>580</v>
      </c>
      <c r="E2545" t="s">
        <v>4582</v>
      </c>
      <c r="F2545" t="s">
        <v>4172</v>
      </c>
      <c r="G2545">
        <v>27000</v>
      </c>
      <c r="H2545" t="s">
        <v>4180</v>
      </c>
      <c r="I2545">
        <v>11900000</v>
      </c>
      <c r="J2545" t="s">
        <v>8797</v>
      </c>
      <c r="K2545">
        <v>11400000</v>
      </c>
      <c r="L2545">
        <v>12400000</v>
      </c>
      <c r="M2545" t="s">
        <v>4175</v>
      </c>
      <c r="N2545" t="s">
        <v>4700</v>
      </c>
      <c r="O2545">
        <v>82.1</v>
      </c>
      <c r="P2545" t="s">
        <v>9797</v>
      </c>
    </row>
    <row r="2546" spans="1:16" x14ac:dyDescent="0.3">
      <c r="A2546" t="s">
        <v>5318</v>
      </c>
      <c r="B2546">
        <v>2025</v>
      </c>
      <c r="C2546" t="s">
        <v>62</v>
      </c>
      <c r="D2546" t="s">
        <v>4390</v>
      </c>
      <c r="E2546" t="s">
        <v>4682</v>
      </c>
      <c r="F2546" t="s">
        <v>4172</v>
      </c>
      <c r="G2546" t="s">
        <v>4172</v>
      </c>
      <c r="H2546" t="s">
        <v>5852</v>
      </c>
      <c r="I2546">
        <v>24600000</v>
      </c>
      <c r="J2546" t="s">
        <v>8797</v>
      </c>
      <c r="K2546">
        <v>23900000</v>
      </c>
      <c r="L2546">
        <v>25400000</v>
      </c>
      <c r="M2546">
        <v>10</v>
      </c>
      <c r="N2546" t="s">
        <v>4347</v>
      </c>
      <c r="O2546">
        <v>88.9</v>
      </c>
      <c r="P2546" t="s">
        <v>10076</v>
      </c>
    </row>
    <row r="2547" spans="1:16" x14ac:dyDescent="0.3">
      <c r="A2547" t="s">
        <v>4102</v>
      </c>
      <c r="B2547">
        <v>2025</v>
      </c>
      <c r="C2547" t="s">
        <v>62</v>
      </c>
      <c r="D2547" t="s">
        <v>4198</v>
      </c>
      <c r="E2547" t="s">
        <v>8531</v>
      </c>
      <c r="F2547" t="s">
        <v>4172</v>
      </c>
      <c r="G2547" t="s">
        <v>4172</v>
      </c>
      <c r="H2547" t="s">
        <v>5852</v>
      </c>
      <c r="I2547">
        <v>16100000</v>
      </c>
      <c r="J2547" t="s">
        <v>8797</v>
      </c>
      <c r="K2547">
        <v>15300000</v>
      </c>
      <c r="L2547">
        <v>16800000</v>
      </c>
      <c r="M2547">
        <v>6</v>
      </c>
      <c r="N2547" t="s">
        <v>4260</v>
      </c>
      <c r="O2547">
        <v>68.2</v>
      </c>
      <c r="P2547" t="s">
        <v>10078</v>
      </c>
    </row>
    <row r="2548" spans="1:16" x14ac:dyDescent="0.3">
      <c r="A2548" t="s">
        <v>8560</v>
      </c>
      <c r="B2548">
        <v>2025</v>
      </c>
      <c r="C2548" t="s">
        <v>62</v>
      </c>
      <c r="D2548" t="s">
        <v>4232</v>
      </c>
      <c r="E2548" t="s">
        <v>6868</v>
      </c>
      <c r="F2548" t="s">
        <v>4172</v>
      </c>
      <c r="G2548" t="s">
        <v>4172</v>
      </c>
      <c r="H2548" t="s">
        <v>5852</v>
      </c>
      <c r="I2548">
        <v>11600000</v>
      </c>
      <c r="J2548" t="s">
        <v>8797</v>
      </c>
      <c r="K2548">
        <v>11200000</v>
      </c>
      <c r="L2548">
        <v>11900000</v>
      </c>
      <c r="M2548">
        <v>8</v>
      </c>
      <c r="N2548" t="s">
        <v>4263</v>
      </c>
      <c r="O2548">
        <v>86.6</v>
      </c>
      <c r="P2548" t="s">
        <v>10068</v>
      </c>
    </row>
    <row r="2549" spans="1:16" x14ac:dyDescent="0.3">
      <c r="A2549" t="s">
        <v>8337</v>
      </c>
      <c r="B2549">
        <v>2025</v>
      </c>
      <c r="C2549" t="s">
        <v>194</v>
      </c>
      <c r="D2549" t="s">
        <v>4480</v>
      </c>
      <c r="E2549" t="s">
        <v>8338</v>
      </c>
      <c r="F2549" t="s">
        <v>4172</v>
      </c>
      <c r="G2549">
        <v>7500</v>
      </c>
      <c r="H2549" t="s">
        <v>5852</v>
      </c>
      <c r="I2549">
        <v>26800000</v>
      </c>
      <c r="J2549" t="s">
        <v>8797</v>
      </c>
      <c r="K2549">
        <v>25900000</v>
      </c>
      <c r="L2549">
        <v>27700000</v>
      </c>
      <c r="M2549">
        <v>5</v>
      </c>
      <c r="N2549" t="s">
        <v>4388</v>
      </c>
      <c r="O2549">
        <v>75.099999999999994</v>
      </c>
      <c r="P2549" t="s">
        <v>9976</v>
      </c>
    </row>
    <row r="2550" spans="1:16" x14ac:dyDescent="0.3">
      <c r="A2550" t="s">
        <v>8513</v>
      </c>
      <c r="B2550">
        <v>2025</v>
      </c>
      <c r="C2550" t="s">
        <v>230</v>
      </c>
      <c r="D2550" t="s">
        <v>8514</v>
      </c>
      <c r="E2550" t="s">
        <v>8515</v>
      </c>
      <c r="F2550" t="s">
        <v>4172</v>
      </c>
      <c r="G2550">
        <v>40200</v>
      </c>
      <c r="H2550" t="s">
        <v>5852</v>
      </c>
      <c r="I2550">
        <v>15800000</v>
      </c>
      <c r="J2550" t="s">
        <v>8797</v>
      </c>
      <c r="K2550">
        <v>15300000</v>
      </c>
      <c r="L2550">
        <v>16400000</v>
      </c>
      <c r="M2550">
        <v>12</v>
      </c>
      <c r="N2550" t="s">
        <v>5139</v>
      </c>
      <c r="O2550">
        <v>83</v>
      </c>
      <c r="P2550" t="s">
        <v>10074</v>
      </c>
    </row>
    <row r="2551" spans="1:16" x14ac:dyDescent="0.3">
      <c r="A2551" t="s">
        <v>256</v>
      </c>
      <c r="B2551">
        <v>2025</v>
      </c>
      <c r="C2551" t="s">
        <v>62</v>
      </c>
      <c r="D2551" t="s">
        <v>4390</v>
      </c>
      <c r="E2551" t="s">
        <v>4682</v>
      </c>
      <c r="F2551" t="s">
        <v>4172</v>
      </c>
      <c r="G2551">
        <v>4687</v>
      </c>
      <c r="H2551" t="s">
        <v>5852</v>
      </c>
      <c r="I2551">
        <v>25100000</v>
      </c>
      <c r="J2551" t="s">
        <v>8797</v>
      </c>
      <c r="K2551">
        <v>24300000</v>
      </c>
      <c r="L2551">
        <v>25900000</v>
      </c>
      <c r="M2551">
        <v>10</v>
      </c>
      <c r="N2551" t="s">
        <v>4347</v>
      </c>
      <c r="O2551">
        <v>90.8</v>
      </c>
      <c r="P2551" t="s">
        <v>10055</v>
      </c>
    </row>
    <row r="2552" spans="1:16" x14ac:dyDescent="0.3">
      <c r="A2552" t="s">
        <v>4107</v>
      </c>
      <c r="B2552">
        <v>2025</v>
      </c>
      <c r="C2552" t="s">
        <v>4184</v>
      </c>
      <c r="D2552" t="s">
        <v>5939</v>
      </c>
      <c r="E2552" t="s">
        <v>10108</v>
      </c>
      <c r="F2552" t="s">
        <v>4172</v>
      </c>
      <c r="G2552">
        <v>10800</v>
      </c>
      <c r="H2552" t="s">
        <v>5852</v>
      </c>
      <c r="I2552">
        <v>15900000</v>
      </c>
      <c r="J2552" t="s">
        <v>8797</v>
      </c>
      <c r="K2552">
        <v>15100000</v>
      </c>
      <c r="L2552">
        <v>16600000</v>
      </c>
      <c r="M2552">
        <v>9</v>
      </c>
      <c r="N2552" t="s">
        <v>5139</v>
      </c>
      <c r="O2552">
        <v>86.5</v>
      </c>
      <c r="P2552" t="s">
        <v>10109</v>
      </c>
    </row>
    <row r="2553" spans="1:16" x14ac:dyDescent="0.3">
      <c r="A2553" t="s">
        <v>7191</v>
      </c>
      <c r="B2553">
        <v>2025</v>
      </c>
      <c r="C2553" t="s">
        <v>62</v>
      </c>
      <c r="D2553" t="s">
        <v>4390</v>
      </c>
      <c r="E2553" t="s">
        <v>4682</v>
      </c>
      <c r="F2553" t="s">
        <v>4172</v>
      </c>
      <c r="G2553">
        <v>23967</v>
      </c>
      <c r="H2553" t="s">
        <v>5852</v>
      </c>
      <c r="I2553">
        <v>24200000</v>
      </c>
      <c r="J2553" t="s">
        <v>8797</v>
      </c>
      <c r="K2553">
        <v>23400000</v>
      </c>
      <c r="L2553">
        <v>25000000</v>
      </c>
      <c r="M2553">
        <v>10</v>
      </c>
      <c r="N2553" t="s">
        <v>4347</v>
      </c>
      <c r="O2553">
        <v>87.5</v>
      </c>
      <c r="P2553" t="s">
        <v>10071</v>
      </c>
    </row>
    <row r="2554" spans="1:16" x14ac:dyDescent="0.3">
      <c r="A2554" t="s">
        <v>10126</v>
      </c>
      <c r="B2554">
        <v>2025</v>
      </c>
      <c r="C2554" t="s">
        <v>230</v>
      </c>
      <c r="D2554" t="s">
        <v>10127</v>
      </c>
      <c r="E2554" t="s">
        <v>5805</v>
      </c>
      <c r="F2554" t="s">
        <v>4172</v>
      </c>
      <c r="G2554">
        <v>15000</v>
      </c>
      <c r="H2554" t="s">
        <v>4180</v>
      </c>
      <c r="I2554">
        <v>15700000</v>
      </c>
      <c r="J2554" t="s">
        <v>8797</v>
      </c>
      <c r="K2554">
        <v>15200000</v>
      </c>
      <c r="L2554">
        <v>16300000</v>
      </c>
      <c r="M2554">
        <v>11</v>
      </c>
      <c r="N2554" t="s">
        <v>4245</v>
      </c>
      <c r="O2554">
        <v>80.099999999999994</v>
      </c>
      <c r="P2554" t="s">
        <v>10134</v>
      </c>
    </row>
    <row r="2555" spans="1:16" x14ac:dyDescent="0.3">
      <c r="A2555" t="s">
        <v>5320</v>
      </c>
      <c r="B2555">
        <v>2025</v>
      </c>
      <c r="C2555" t="s">
        <v>230</v>
      </c>
      <c r="D2555" t="s">
        <v>7796</v>
      </c>
      <c r="E2555" t="s">
        <v>8533</v>
      </c>
      <c r="F2555" t="s">
        <v>4172</v>
      </c>
      <c r="G2555">
        <v>3623</v>
      </c>
      <c r="H2555" t="s">
        <v>5852</v>
      </c>
      <c r="I2555">
        <v>12400000</v>
      </c>
      <c r="J2555" t="s">
        <v>8797</v>
      </c>
      <c r="K2555">
        <v>12000000</v>
      </c>
      <c r="L2555">
        <v>12800000</v>
      </c>
      <c r="M2555">
        <v>16</v>
      </c>
      <c r="N2555" t="s">
        <v>4382</v>
      </c>
      <c r="O2555">
        <v>89.9</v>
      </c>
      <c r="P2555" t="s">
        <v>10083</v>
      </c>
    </row>
    <row r="2556" spans="1:16" x14ac:dyDescent="0.3">
      <c r="A2556" t="s">
        <v>8519</v>
      </c>
      <c r="B2556">
        <v>2025</v>
      </c>
      <c r="C2556" t="s">
        <v>62</v>
      </c>
      <c r="D2556" t="s">
        <v>4390</v>
      </c>
      <c r="E2556" t="s">
        <v>4682</v>
      </c>
      <c r="F2556" t="s">
        <v>4172</v>
      </c>
      <c r="G2556">
        <v>8160</v>
      </c>
      <c r="H2556" t="s">
        <v>5852</v>
      </c>
      <c r="I2556">
        <v>25100000</v>
      </c>
      <c r="J2556" t="s">
        <v>8797</v>
      </c>
      <c r="K2556">
        <v>24300000</v>
      </c>
      <c r="L2556">
        <v>25800000</v>
      </c>
      <c r="M2556">
        <v>10</v>
      </c>
      <c r="N2556" t="s">
        <v>4347</v>
      </c>
      <c r="O2556">
        <v>90.8</v>
      </c>
      <c r="P2556" t="s">
        <v>10073</v>
      </c>
    </row>
    <row r="2557" spans="1:16" x14ac:dyDescent="0.3">
      <c r="A2557" t="s">
        <v>9735</v>
      </c>
      <c r="B2557">
        <v>2025</v>
      </c>
      <c r="C2557" t="s">
        <v>85</v>
      </c>
      <c r="D2557" t="s">
        <v>7993</v>
      </c>
      <c r="E2557" t="s">
        <v>6233</v>
      </c>
      <c r="F2557" t="s">
        <v>4172</v>
      </c>
      <c r="G2557">
        <v>3650</v>
      </c>
      <c r="H2557" t="s">
        <v>4180</v>
      </c>
      <c r="I2557">
        <v>22500000</v>
      </c>
      <c r="J2557" t="s">
        <v>8797</v>
      </c>
      <c r="K2557">
        <v>21700000</v>
      </c>
      <c r="L2557">
        <v>23200000</v>
      </c>
      <c r="M2557">
        <v>8</v>
      </c>
      <c r="N2557" t="s">
        <v>4382</v>
      </c>
      <c r="O2557">
        <v>83.1</v>
      </c>
      <c r="P2557" t="s">
        <v>9736</v>
      </c>
    </row>
    <row r="2558" spans="1:16" x14ac:dyDescent="0.3">
      <c r="A2558" t="s">
        <v>9750</v>
      </c>
      <c r="B2558">
        <v>2025</v>
      </c>
      <c r="C2558" t="s">
        <v>166</v>
      </c>
      <c r="D2558" t="s">
        <v>8208</v>
      </c>
      <c r="E2558" t="s">
        <v>5747</v>
      </c>
      <c r="F2558" t="s">
        <v>4172</v>
      </c>
      <c r="G2558">
        <v>19000</v>
      </c>
      <c r="H2558" t="s">
        <v>4180</v>
      </c>
      <c r="I2558">
        <v>24100000</v>
      </c>
      <c r="J2558" t="s">
        <v>8797</v>
      </c>
      <c r="K2558">
        <v>23000000</v>
      </c>
      <c r="L2558">
        <v>25200000</v>
      </c>
      <c r="M2558">
        <v>2</v>
      </c>
      <c r="N2558" t="s">
        <v>4181</v>
      </c>
      <c r="O2558">
        <v>91</v>
      </c>
      <c r="P2558" t="s">
        <v>9751</v>
      </c>
    </row>
    <row r="2559" spans="1:16" x14ac:dyDescent="0.3">
      <c r="A2559" t="s">
        <v>6581</v>
      </c>
      <c r="B2559">
        <v>2025</v>
      </c>
      <c r="C2559" t="s">
        <v>250</v>
      </c>
      <c r="D2559" t="s">
        <v>4319</v>
      </c>
      <c r="E2559" t="s">
        <v>9993</v>
      </c>
      <c r="F2559" t="s">
        <v>4172</v>
      </c>
      <c r="G2559">
        <v>39700</v>
      </c>
      <c r="H2559" t="s">
        <v>5852</v>
      </c>
      <c r="I2559">
        <v>19700000</v>
      </c>
      <c r="J2559" t="s">
        <v>8797</v>
      </c>
      <c r="K2559">
        <v>19000000</v>
      </c>
      <c r="L2559">
        <v>20400000</v>
      </c>
      <c r="M2559">
        <v>8</v>
      </c>
      <c r="N2559" t="s">
        <v>4219</v>
      </c>
      <c r="O2559">
        <v>86.1</v>
      </c>
      <c r="P2559" t="s">
        <v>9994</v>
      </c>
    </row>
    <row r="2560" spans="1:16" x14ac:dyDescent="0.3">
      <c r="A2560" t="s">
        <v>4141</v>
      </c>
      <c r="B2560">
        <v>2025</v>
      </c>
      <c r="C2560" t="s">
        <v>163</v>
      </c>
      <c r="D2560">
        <v>7</v>
      </c>
      <c r="E2560" t="s">
        <v>10110</v>
      </c>
      <c r="F2560" t="s">
        <v>4172</v>
      </c>
      <c r="G2560" t="s">
        <v>4172</v>
      </c>
      <c r="H2560" t="s">
        <v>5852</v>
      </c>
      <c r="I2560">
        <v>21800000</v>
      </c>
      <c r="J2560" t="s">
        <v>8797</v>
      </c>
      <c r="K2560">
        <v>20300000</v>
      </c>
      <c r="L2560">
        <v>23200000</v>
      </c>
      <c r="M2560">
        <v>2</v>
      </c>
      <c r="N2560" t="s">
        <v>4272</v>
      </c>
      <c r="O2560">
        <v>87.3</v>
      </c>
      <c r="P2560" t="s">
        <v>10111</v>
      </c>
    </row>
    <row r="2561" spans="1:16" x14ac:dyDescent="0.3">
      <c r="A2561" t="s">
        <v>646</v>
      </c>
      <c r="B2561">
        <v>2025</v>
      </c>
      <c r="C2561" t="s">
        <v>62</v>
      </c>
      <c r="D2561" t="s">
        <v>4390</v>
      </c>
      <c r="E2561" t="s">
        <v>4682</v>
      </c>
      <c r="F2561" t="s">
        <v>4172</v>
      </c>
      <c r="G2561" t="s">
        <v>4172</v>
      </c>
      <c r="H2561" t="s">
        <v>5852</v>
      </c>
      <c r="I2561">
        <v>24600000</v>
      </c>
      <c r="J2561" t="s">
        <v>8797</v>
      </c>
      <c r="K2561">
        <v>23900000</v>
      </c>
      <c r="L2561">
        <v>25400000</v>
      </c>
      <c r="M2561">
        <v>10</v>
      </c>
      <c r="N2561" t="s">
        <v>4347</v>
      </c>
      <c r="O2561">
        <v>88.9</v>
      </c>
      <c r="P2561" t="s">
        <v>10067</v>
      </c>
    </row>
    <row r="2562" spans="1:16" x14ac:dyDescent="0.3">
      <c r="A2562" t="s">
        <v>6632</v>
      </c>
      <c r="B2562">
        <v>2025</v>
      </c>
      <c r="C2562" t="s">
        <v>62</v>
      </c>
      <c r="D2562" t="s">
        <v>5711</v>
      </c>
      <c r="E2562" t="s">
        <v>5712</v>
      </c>
      <c r="F2562" t="s">
        <v>4172</v>
      </c>
      <c r="G2562">
        <v>15700</v>
      </c>
      <c r="H2562" t="s">
        <v>5852</v>
      </c>
      <c r="I2562">
        <v>15900000</v>
      </c>
      <c r="J2562" t="s">
        <v>8797</v>
      </c>
      <c r="K2562">
        <v>15400000</v>
      </c>
      <c r="L2562">
        <v>16500000</v>
      </c>
      <c r="M2562">
        <v>27</v>
      </c>
      <c r="N2562" t="s">
        <v>4508</v>
      </c>
      <c r="O2562">
        <v>78.2</v>
      </c>
      <c r="P2562" t="s">
        <v>9999</v>
      </c>
    </row>
    <row r="2563" spans="1:16" x14ac:dyDescent="0.3">
      <c r="A2563" t="s">
        <v>6495</v>
      </c>
      <c r="B2563">
        <v>2025</v>
      </c>
      <c r="C2563" t="s">
        <v>191</v>
      </c>
      <c r="D2563" t="s">
        <v>5769</v>
      </c>
      <c r="E2563" t="s">
        <v>8110</v>
      </c>
      <c r="F2563" t="s">
        <v>4172</v>
      </c>
      <c r="G2563">
        <v>13500</v>
      </c>
      <c r="H2563" t="s">
        <v>5852</v>
      </c>
      <c r="I2563">
        <v>27200000</v>
      </c>
      <c r="J2563" t="s">
        <v>8797</v>
      </c>
      <c r="K2563">
        <v>25300000</v>
      </c>
      <c r="L2563">
        <v>29000000</v>
      </c>
      <c r="M2563">
        <v>2</v>
      </c>
      <c r="N2563" t="s">
        <v>4263</v>
      </c>
      <c r="O2563">
        <v>86.4</v>
      </c>
      <c r="P2563" t="s">
        <v>9960</v>
      </c>
    </row>
    <row r="2564" spans="1:16" x14ac:dyDescent="0.3">
      <c r="A2564" t="s">
        <v>9746</v>
      </c>
      <c r="B2564">
        <v>2025</v>
      </c>
      <c r="C2564" t="s">
        <v>201</v>
      </c>
      <c r="D2564" t="s">
        <v>4669</v>
      </c>
      <c r="E2564" t="s">
        <v>4670</v>
      </c>
      <c r="F2564" t="s">
        <v>4172</v>
      </c>
      <c r="G2564">
        <v>29000</v>
      </c>
      <c r="H2564" t="s">
        <v>4180</v>
      </c>
      <c r="I2564">
        <v>12100000</v>
      </c>
      <c r="J2564" t="s">
        <v>8797</v>
      </c>
      <c r="K2564">
        <v>11700000</v>
      </c>
      <c r="L2564">
        <v>12500000</v>
      </c>
      <c r="M2564">
        <v>13</v>
      </c>
      <c r="N2564" t="s">
        <v>4649</v>
      </c>
      <c r="O2564">
        <v>86.5</v>
      </c>
      <c r="P2564" t="s">
        <v>9747</v>
      </c>
    </row>
    <row r="2565" spans="1:16" x14ac:dyDescent="0.3">
      <c r="A2565" t="s">
        <v>5307</v>
      </c>
      <c r="B2565">
        <v>2025</v>
      </c>
      <c r="C2565" t="s">
        <v>163</v>
      </c>
      <c r="D2565">
        <v>7</v>
      </c>
      <c r="E2565" t="s">
        <v>7139</v>
      </c>
      <c r="F2565" t="s">
        <v>4172</v>
      </c>
      <c r="G2565">
        <v>7500</v>
      </c>
      <c r="H2565" t="s">
        <v>5852</v>
      </c>
      <c r="I2565">
        <v>16900000</v>
      </c>
      <c r="J2565" t="s">
        <v>8797</v>
      </c>
      <c r="K2565">
        <v>16300000</v>
      </c>
      <c r="L2565">
        <v>17500000</v>
      </c>
      <c r="M2565">
        <v>17</v>
      </c>
      <c r="N2565" t="s">
        <v>4213</v>
      </c>
      <c r="O2565">
        <v>95</v>
      </c>
      <c r="P2565" t="s">
        <v>10026</v>
      </c>
    </row>
    <row r="2566" spans="1:16" x14ac:dyDescent="0.3">
      <c r="A2566" t="s">
        <v>4057</v>
      </c>
      <c r="B2566">
        <v>2025</v>
      </c>
      <c r="C2566" t="s">
        <v>194</v>
      </c>
      <c r="D2566" t="s">
        <v>4480</v>
      </c>
      <c r="E2566" t="s">
        <v>4481</v>
      </c>
      <c r="F2566" t="s">
        <v>4172</v>
      </c>
      <c r="G2566">
        <v>16869</v>
      </c>
      <c r="H2566" t="s">
        <v>5852</v>
      </c>
      <c r="I2566">
        <v>30700000</v>
      </c>
      <c r="J2566" t="s">
        <v>8797</v>
      </c>
      <c r="K2566">
        <v>29600000</v>
      </c>
      <c r="L2566">
        <v>31700000</v>
      </c>
      <c r="M2566">
        <v>13</v>
      </c>
      <c r="N2566" t="s">
        <v>4627</v>
      </c>
      <c r="O2566">
        <v>78.2</v>
      </c>
      <c r="P2566" t="s">
        <v>10033</v>
      </c>
    </row>
    <row r="2567" spans="1:16" x14ac:dyDescent="0.3">
      <c r="A2567" t="s">
        <v>9672</v>
      </c>
      <c r="B2567">
        <v>2025</v>
      </c>
      <c r="C2567" t="s">
        <v>62</v>
      </c>
      <c r="D2567" t="s">
        <v>5711</v>
      </c>
      <c r="E2567" t="s">
        <v>6014</v>
      </c>
      <c r="F2567" t="s">
        <v>4172</v>
      </c>
      <c r="G2567">
        <v>17000</v>
      </c>
      <c r="H2567" t="s">
        <v>4180</v>
      </c>
      <c r="I2567">
        <v>15300000</v>
      </c>
      <c r="J2567" t="s">
        <v>8797</v>
      </c>
      <c r="K2567">
        <v>14700000</v>
      </c>
      <c r="L2567">
        <v>15900000</v>
      </c>
      <c r="M2567">
        <v>2</v>
      </c>
      <c r="N2567" t="s">
        <v>4583</v>
      </c>
      <c r="O2567">
        <v>71.900000000000006</v>
      </c>
      <c r="P2567" t="s">
        <v>9673</v>
      </c>
    </row>
    <row r="2568" spans="1:16" x14ac:dyDescent="0.3">
      <c r="A2568" t="s">
        <v>6324</v>
      </c>
      <c r="B2568">
        <v>2025</v>
      </c>
      <c r="C2568" t="s">
        <v>24</v>
      </c>
      <c r="D2568" t="s">
        <v>4854</v>
      </c>
      <c r="E2568" t="s">
        <v>4191</v>
      </c>
      <c r="F2568" t="s">
        <v>4172</v>
      </c>
      <c r="G2568">
        <v>8335</v>
      </c>
      <c r="H2568" t="s">
        <v>5852</v>
      </c>
      <c r="I2568">
        <v>18400000</v>
      </c>
      <c r="J2568" t="s">
        <v>8797</v>
      </c>
      <c r="K2568">
        <v>17800000</v>
      </c>
      <c r="L2568">
        <v>19100000</v>
      </c>
      <c r="M2568">
        <v>37</v>
      </c>
      <c r="N2568" t="s">
        <v>4649</v>
      </c>
      <c r="O2568">
        <v>77.900000000000006</v>
      </c>
      <c r="P2568" t="s">
        <v>9957</v>
      </c>
    </row>
    <row r="2569" spans="1:16" x14ac:dyDescent="0.3">
      <c r="A2569" t="s">
        <v>5266</v>
      </c>
      <c r="B2569">
        <v>2025</v>
      </c>
      <c r="C2569" t="s">
        <v>50</v>
      </c>
      <c r="D2569">
        <v>500</v>
      </c>
      <c r="E2569" t="s">
        <v>7931</v>
      </c>
      <c r="F2569" t="s">
        <v>4172</v>
      </c>
      <c r="G2569">
        <v>6443</v>
      </c>
      <c r="H2569" t="s">
        <v>5852</v>
      </c>
      <c r="I2569">
        <v>11000000</v>
      </c>
      <c r="J2569" t="s">
        <v>8797</v>
      </c>
      <c r="K2569">
        <v>10600000</v>
      </c>
      <c r="L2569">
        <v>11400000</v>
      </c>
      <c r="M2569">
        <v>6</v>
      </c>
      <c r="N2569" t="s">
        <v>5710</v>
      </c>
      <c r="O2569">
        <v>84.7</v>
      </c>
      <c r="P2569" t="s">
        <v>9984</v>
      </c>
    </row>
    <row r="2570" spans="1:16" x14ac:dyDescent="0.3">
      <c r="A2570" t="s">
        <v>6487</v>
      </c>
      <c r="B2570">
        <v>2025</v>
      </c>
      <c r="C2570" t="s">
        <v>163</v>
      </c>
      <c r="D2570">
        <v>7</v>
      </c>
      <c r="E2570" t="s">
        <v>4277</v>
      </c>
      <c r="F2570" t="s">
        <v>4172</v>
      </c>
      <c r="G2570">
        <v>12000</v>
      </c>
      <c r="H2570" t="s">
        <v>5852</v>
      </c>
      <c r="I2570">
        <v>17500000</v>
      </c>
      <c r="J2570" t="s">
        <v>8797</v>
      </c>
      <c r="K2570">
        <v>16800000</v>
      </c>
      <c r="L2570">
        <v>18200000</v>
      </c>
      <c r="M2570">
        <v>18</v>
      </c>
      <c r="N2570" t="s">
        <v>4248</v>
      </c>
      <c r="O2570">
        <v>89</v>
      </c>
      <c r="P2570" t="s">
        <v>10002</v>
      </c>
    </row>
    <row r="2571" spans="1:16" x14ac:dyDescent="0.3">
      <c r="A2571" t="s">
        <v>6572</v>
      </c>
      <c r="B2571">
        <v>2025</v>
      </c>
      <c r="C2571" t="s">
        <v>166</v>
      </c>
      <c r="D2571" t="s">
        <v>8208</v>
      </c>
      <c r="E2571" t="s">
        <v>5747</v>
      </c>
      <c r="F2571" t="s">
        <v>4172</v>
      </c>
      <c r="G2571">
        <v>4950</v>
      </c>
      <c r="H2571" t="s">
        <v>4173</v>
      </c>
      <c r="I2571">
        <v>24700000</v>
      </c>
      <c r="J2571" t="s">
        <v>8797</v>
      </c>
      <c r="K2571">
        <v>23600000</v>
      </c>
      <c r="L2571">
        <v>25900000</v>
      </c>
      <c r="M2571">
        <v>2</v>
      </c>
      <c r="N2571" t="s">
        <v>4181</v>
      </c>
      <c r="O2571">
        <v>93.2</v>
      </c>
      <c r="P2571" t="s">
        <v>9725</v>
      </c>
    </row>
    <row r="2572" spans="1:16" x14ac:dyDescent="0.3">
      <c r="A2572" t="s">
        <v>6572</v>
      </c>
      <c r="B2572">
        <v>2025</v>
      </c>
      <c r="C2572" t="s">
        <v>166</v>
      </c>
      <c r="D2572" t="s">
        <v>8208</v>
      </c>
      <c r="E2572" t="s">
        <v>4516</v>
      </c>
      <c r="F2572" t="s">
        <v>4172</v>
      </c>
      <c r="G2572">
        <v>4950</v>
      </c>
      <c r="H2572" t="s">
        <v>5852</v>
      </c>
      <c r="I2572">
        <v>22800000</v>
      </c>
      <c r="J2572" t="s">
        <v>8797</v>
      </c>
      <c r="K2572">
        <v>22000000</v>
      </c>
      <c r="L2572">
        <v>23600000</v>
      </c>
      <c r="M2572">
        <v>8</v>
      </c>
      <c r="N2572" t="s">
        <v>4388</v>
      </c>
      <c r="O2572">
        <v>95</v>
      </c>
      <c r="P2572" t="s">
        <v>9995</v>
      </c>
    </row>
    <row r="2573" spans="1:16" x14ac:dyDescent="0.3">
      <c r="A2573" t="s">
        <v>421</v>
      </c>
      <c r="B2573">
        <v>2025</v>
      </c>
      <c r="C2573" t="s">
        <v>62</v>
      </c>
      <c r="D2573" t="s">
        <v>4250</v>
      </c>
      <c r="E2573" t="s">
        <v>4358</v>
      </c>
      <c r="F2573" t="s">
        <v>4172</v>
      </c>
      <c r="G2573" t="s">
        <v>4172</v>
      </c>
      <c r="H2573" t="s">
        <v>5852</v>
      </c>
      <c r="I2573">
        <v>21500000</v>
      </c>
      <c r="J2573" t="s">
        <v>8797</v>
      </c>
      <c r="K2573">
        <v>20800000</v>
      </c>
      <c r="L2573">
        <v>22300000</v>
      </c>
      <c r="M2573">
        <v>11</v>
      </c>
      <c r="N2573" t="s">
        <v>4347</v>
      </c>
      <c r="O2573">
        <v>76.900000000000006</v>
      </c>
      <c r="P2573" t="s">
        <v>10080</v>
      </c>
    </row>
    <row r="2574" spans="1:16" x14ac:dyDescent="0.3">
      <c r="A2574" t="s">
        <v>9711</v>
      </c>
      <c r="B2574">
        <v>2025</v>
      </c>
      <c r="C2574" t="s">
        <v>36</v>
      </c>
      <c r="D2574" t="s">
        <v>4372</v>
      </c>
      <c r="E2574" t="s">
        <v>5099</v>
      </c>
      <c r="F2574" t="s">
        <v>4172</v>
      </c>
      <c r="G2574">
        <v>15000</v>
      </c>
      <c r="H2574" t="s">
        <v>4180</v>
      </c>
      <c r="I2574">
        <v>14000000</v>
      </c>
      <c r="J2574" t="s">
        <v>8797</v>
      </c>
      <c r="K2574">
        <v>13500000</v>
      </c>
      <c r="L2574">
        <v>14500000</v>
      </c>
      <c r="M2574">
        <v>10</v>
      </c>
      <c r="N2574" t="s">
        <v>4176</v>
      </c>
      <c r="O2574">
        <v>95</v>
      </c>
      <c r="P2574" t="s">
        <v>9712</v>
      </c>
    </row>
    <row r="2575" spans="1:16" x14ac:dyDescent="0.3">
      <c r="A2575" t="s">
        <v>5603</v>
      </c>
      <c r="B2575">
        <v>2026</v>
      </c>
      <c r="C2575" t="s">
        <v>163</v>
      </c>
      <c r="D2575" t="s">
        <v>6055</v>
      </c>
      <c r="E2575" t="s">
        <v>4262</v>
      </c>
      <c r="F2575" t="s">
        <v>4172</v>
      </c>
      <c r="G2575">
        <v>6400</v>
      </c>
      <c r="H2575" t="s">
        <v>5852</v>
      </c>
      <c r="I2575">
        <v>17100000</v>
      </c>
      <c r="J2575" t="s">
        <v>8797</v>
      </c>
      <c r="K2575">
        <v>16500000</v>
      </c>
      <c r="L2575">
        <v>17700000</v>
      </c>
      <c r="M2575">
        <v>5</v>
      </c>
      <c r="N2575" t="s">
        <v>4275</v>
      </c>
      <c r="O2575">
        <v>90</v>
      </c>
      <c r="P2575" t="s">
        <v>10025</v>
      </c>
    </row>
    <row r="2576" spans="1:16" x14ac:dyDescent="0.3">
      <c r="A2576" t="s">
        <v>8508</v>
      </c>
      <c r="B2576">
        <v>2026</v>
      </c>
      <c r="C2576" t="s">
        <v>62</v>
      </c>
      <c r="D2576" t="s">
        <v>8509</v>
      </c>
      <c r="E2576" t="s">
        <v>8510</v>
      </c>
      <c r="F2576" t="s">
        <v>4172</v>
      </c>
      <c r="G2576">
        <v>941</v>
      </c>
      <c r="H2576" t="s">
        <v>5852</v>
      </c>
      <c r="I2576">
        <v>24900000</v>
      </c>
      <c r="J2576" t="s">
        <v>8797</v>
      </c>
      <c r="K2576">
        <v>23200000</v>
      </c>
      <c r="L2576">
        <v>26500000</v>
      </c>
      <c r="M2576" t="s">
        <v>4175</v>
      </c>
      <c r="N2576" t="s">
        <v>5667</v>
      </c>
      <c r="O2576">
        <v>90.2</v>
      </c>
      <c r="P2576" t="s">
        <v>10070</v>
      </c>
    </row>
    <row r="2577" spans="1:16" x14ac:dyDescent="0.3">
      <c r="A2577" t="s">
        <v>7182</v>
      </c>
      <c r="B2577">
        <v>2026</v>
      </c>
      <c r="C2577" t="s">
        <v>4184</v>
      </c>
      <c r="D2577" t="s">
        <v>4932</v>
      </c>
      <c r="E2577" t="s">
        <v>10103</v>
      </c>
      <c r="F2577" t="s">
        <v>4172</v>
      </c>
      <c r="G2577">
        <v>3756</v>
      </c>
      <c r="H2577" t="s">
        <v>5852</v>
      </c>
      <c r="I2577">
        <v>17200000</v>
      </c>
      <c r="J2577" t="s">
        <v>8797</v>
      </c>
      <c r="K2577">
        <v>16000000</v>
      </c>
      <c r="L2577">
        <v>18400000</v>
      </c>
      <c r="M2577">
        <v>3</v>
      </c>
      <c r="N2577" t="s">
        <v>4552</v>
      </c>
      <c r="O2577">
        <v>95</v>
      </c>
      <c r="P2577" t="s">
        <v>10104</v>
      </c>
    </row>
    <row r="2578" spans="1:16" x14ac:dyDescent="0.3">
      <c r="A2578" t="s">
        <v>8524</v>
      </c>
      <c r="B2578">
        <v>2026</v>
      </c>
      <c r="C2578" t="s">
        <v>230</v>
      </c>
      <c r="D2578" t="s">
        <v>4555</v>
      </c>
      <c r="E2578" t="s">
        <v>8525</v>
      </c>
      <c r="F2578" t="s">
        <v>4172</v>
      </c>
      <c r="G2578">
        <v>2705</v>
      </c>
      <c r="H2578" t="s">
        <v>5852</v>
      </c>
      <c r="I2578">
        <v>18800000</v>
      </c>
      <c r="J2578" t="s">
        <v>8797</v>
      </c>
      <c r="K2578">
        <v>18200000</v>
      </c>
      <c r="L2578">
        <v>19500000</v>
      </c>
      <c r="M2578">
        <v>6</v>
      </c>
      <c r="N2578" t="s">
        <v>4213</v>
      </c>
      <c r="O2578">
        <v>89.1</v>
      </c>
      <c r="P2578" t="s">
        <v>10069</v>
      </c>
    </row>
    <row r="2579" spans="1:16" x14ac:dyDescent="0.3">
      <c r="A2579" t="s">
        <v>7195</v>
      </c>
      <c r="B2579">
        <v>2026</v>
      </c>
      <c r="C2579" t="s">
        <v>4184</v>
      </c>
      <c r="D2579" t="s">
        <v>4941</v>
      </c>
      <c r="E2579" t="s">
        <v>7196</v>
      </c>
      <c r="F2579" t="s">
        <v>4172</v>
      </c>
      <c r="G2579">
        <v>3478</v>
      </c>
      <c r="H2579" t="s">
        <v>5852</v>
      </c>
      <c r="I2579">
        <v>36700000</v>
      </c>
      <c r="J2579" t="s">
        <v>8797</v>
      </c>
      <c r="K2579">
        <v>34900000</v>
      </c>
      <c r="L2579">
        <v>38500000</v>
      </c>
      <c r="M2579">
        <v>3</v>
      </c>
      <c r="N2579" t="s">
        <v>4257</v>
      </c>
      <c r="O2579">
        <v>91.8</v>
      </c>
      <c r="P2579" t="s">
        <v>10105</v>
      </c>
    </row>
    <row r="2580" spans="1:16" x14ac:dyDescent="0.3">
      <c r="A2580" t="s">
        <v>6559</v>
      </c>
      <c r="B2580">
        <v>2026</v>
      </c>
      <c r="C2580" t="s">
        <v>36</v>
      </c>
      <c r="D2580" t="s">
        <v>6178</v>
      </c>
      <c r="E2580" t="s">
        <v>5779</v>
      </c>
      <c r="F2580" t="s">
        <v>4172</v>
      </c>
      <c r="G2580">
        <v>22255</v>
      </c>
      <c r="H2580" t="s">
        <v>5852</v>
      </c>
      <c r="I2580">
        <v>12100000</v>
      </c>
      <c r="J2580" t="s">
        <v>8797</v>
      </c>
      <c r="K2580">
        <v>11700000</v>
      </c>
      <c r="L2580">
        <v>12500000</v>
      </c>
      <c r="M2580" t="s">
        <v>4175</v>
      </c>
      <c r="N2580" t="s">
        <v>6920</v>
      </c>
      <c r="O2580">
        <v>95</v>
      </c>
      <c r="P2580" t="s">
        <v>10001</v>
      </c>
    </row>
    <row r="2581" spans="1:16" x14ac:dyDescent="0.3">
      <c r="A2581" t="s">
        <v>5996</v>
      </c>
      <c r="B2581">
        <v>2026</v>
      </c>
      <c r="C2581" t="s">
        <v>163</v>
      </c>
      <c r="D2581">
        <v>7</v>
      </c>
      <c r="E2581" t="s">
        <v>5997</v>
      </c>
      <c r="F2581" t="s">
        <v>4172</v>
      </c>
      <c r="G2581">
        <v>5303</v>
      </c>
      <c r="H2581" t="s">
        <v>5852</v>
      </c>
      <c r="I2581">
        <v>24100000</v>
      </c>
      <c r="J2581" t="s">
        <v>8797</v>
      </c>
      <c r="K2581">
        <v>23200000</v>
      </c>
      <c r="L2581">
        <v>24900000</v>
      </c>
      <c r="M2581">
        <v>4</v>
      </c>
      <c r="N2581" t="s">
        <v>4248</v>
      </c>
      <c r="O2581">
        <v>89.3</v>
      </c>
      <c r="P2581" t="s">
        <v>10101</v>
      </c>
    </row>
    <row r="2582" spans="1:16" x14ac:dyDescent="0.3">
      <c r="A2582" t="s">
        <v>8690</v>
      </c>
      <c r="B2582">
        <v>2026</v>
      </c>
      <c r="C2582" t="s">
        <v>191</v>
      </c>
      <c r="D2582" t="s">
        <v>9668</v>
      </c>
      <c r="E2582" t="s">
        <v>9669</v>
      </c>
      <c r="F2582" t="s">
        <v>4172</v>
      </c>
      <c r="G2582">
        <v>6207</v>
      </c>
      <c r="H2582" t="s">
        <v>4180</v>
      </c>
      <c r="I2582">
        <v>17400000</v>
      </c>
      <c r="J2582" t="s">
        <v>8797</v>
      </c>
      <c r="K2582">
        <v>16800000</v>
      </c>
      <c r="L2582">
        <v>18000000</v>
      </c>
      <c r="M2582" t="s">
        <v>4175</v>
      </c>
      <c r="N2582" t="s">
        <v>4552</v>
      </c>
      <c r="O2582">
        <v>94.1</v>
      </c>
      <c r="P2582" t="s">
        <v>9670</v>
      </c>
    </row>
    <row r="2583" spans="1:16" x14ac:dyDescent="0.3">
      <c r="A2583" t="s">
        <v>5352</v>
      </c>
      <c r="B2583">
        <v>2026</v>
      </c>
      <c r="C2583" t="s">
        <v>7205</v>
      </c>
      <c r="D2583" t="s">
        <v>7206</v>
      </c>
      <c r="E2583" t="s">
        <v>8879</v>
      </c>
      <c r="F2583" t="s">
        <v>43</v>
      </c>
      <c r="G2583">
        <v>748</v>
      </c>
      <c r="H2583" t="s">
        <v>5852</v>
      </c>
      <c r="I2583">
        <v>15800000</v>
      </c>
      <c r="J2583" t="s">
        <v>8797</v>
      </c>
      <c r="K2583">
        <v>15200000</v>
      </c>
      <c r="L2583">
        <v>16300000</v>
      </c>
      <c r="M2583" t="s">
        <v>4175</v>
      </c>
      <c r="N2583" t="s">
        <v>4863</v>
      </c>
      <c r="O2583">
        <v>83.9</v>
      </c>
      <c r="P2583" t="s">
        <v>10102</v>
      </c>
    </row>
    <row r="2584" spans="1:16" x14ac:dyDescent="0.3">
      <c r="A2584" t="s">
        <v>8630</v>
      </c>
      <c r="B2584">
        <v>2026</v>
      </c>
      <c r="C2584" t="s">
        <v>50</v>
      </c>
      <c r="D2584">
        <v>600</v>
      </c>
      <c r="E2584" t="s">
        <v>9002</v>
      </c>
      <c r="F2584" t="s">
        <v>143</v>
      </c>
      <c r="G2584">
        <v>598</v>
      </c>
      <c r="H2584" t="s">
        <v>5852</v>
      </c>
      <c r="I2584">
        <v>19900000</v>
      </c>
      <c r="J2584" t="s">
        <v>8797</v>
      </c>
      <c r="K2584">
        <v>19100000</v>
      </c>
      <c r="L2584">
        <v>20700000</v>
      </c>
      <c r="M2584">
        <v>3</v>
      </c>
      <c r="N2584" t="s">
        <v>4649</v>
      </c>
      <c r="O2584">
        <v>94.8</v>
      </c>
      <c r="P2584" t="s">
        <v>9981</v>
      </c>
    </row>
    <row r="2585" spans="1:16" x14ac:dyDescent="0.3">
      <c r="A2585" t="s">
        <v>179</v>
      </c>
      <c r="B2585">
        <v>2013</v>
      </c>
      <c r="C2585" t="s">
        <v>154</v>
      </c>
      <c r="D2585" t="s">
        <v>4395</v>
      </c>
      <c r="E2585" t="s">
        <v>4396</v>
      </c>
      <c r="F2585" t="s">
        <v>143</v>
      </c>
      <c r="G2585">
        <v>170000</v>
      </c>
      <c r="H2585" t="s">
        <v>4180</v>
      </c>
      <c r="I2585">
        <v>10300000</v>
      </c>
      <c r="J2585" t="s">
        <v>10190</v>
      </c>
      <c r="K2585">
        <v>9800000</v>
      </c>
      <c r="L2585">
        <v>10800000</v>
      </c>
      <c r="M2585">
        <v>7</v>
      </c>
      <c r="N2585" t="s">
        <v>4192</v>
      </c>
      <c r="O2585">
        <v>41.2</v>
      </c>
      <c r="P2585" t="s">
        <v>10221</v>
      </c>
    </row>
    <row r="2586" spans="1:16" x14ac:dyDescent="0.3">
      <c r="A2586" t="s">
        <v>116</v>
      </c>
      <c r="B2586">
        <v>2014</v>
      </c>
      <c r="C2586" t="s">
        <v>4184</v>
      </c>
      <c r="D2586" t="s">
        <v>4303</v>
      </c>
      <c r="E2586" t="s">
        <v>10188</v>
      </c>
      <c r="F2586" t="s">
        <v>60</v>
      </c>
      <c r="G2586">
        <v>83000</v>
      </c>
      <c r="H2586" t="s">
        <v>4180</v>
      </c>
      <c r="I2586">
        <v>8700000</v>
      </c>
      <c r="J2586" t="s">
        <v>10190</v>
      </c>
      <c r="K2586">
        <v>8300000</v>
      </c>
      <c r="L2586">
        <v>9000000</v>
      </c>
      <c r="M2586">
        <v>10</v>
      </c>
      <c r="N2586" t="s">
        <v>4192</v>
      </c>
      <c r="O2586">
        <v>66</v>
      </c>
      <c r="P2586" t="s">
        <v>10229</v>
      </c>
    </row>
    <row r="2587" spans="1:16" x14ac:dyDescent="0.3">
      <c r="A2587" t="s">
        <v>302</v>
      </c>
      <c r="B2587">
        <v>2015</v>
      </c>
      <c r="C2587" t="s">
        <v>182</v>
      </c>
      <c r="D2587" t="s">
        <v>5693</v>
      </c>
      <c r="E2587" t="s">
        <v>5694</v>
      </c>
      <c r="F2587" t="s">
        <v>94</v>
      </c>
      <c r="G2587">
        <v>170000</v>
      </c>
      <c r="H2587" t="s">
        <v>4180</v>
      </c>
      <c r="I2587">
        <v>6410000</v>
      </c>
      <c r="J2587" t="s">
        <v>10190</v>
      </c>
      <c r="K2587">
        <v>6160000</v>
      </c>
      <c r="L2587">
        <v>6660000</v>
      </c>
      <c r="M2587">
        <v>3</v>
      </c>
      <c r="N2587" t="s">
        <v>4425</v>
      </c>
      <c r="O2587">
        <v>40.1</v>
      </c>
      <c r="P2587" t="s">
        <v>10250</v>
      </c>
    </row>
    <row r="2588" spans="1:16" x14ac:dyDescent="0.3">
      <c r="A2588" t="s">
        <v>10410</v>
      </c>
      <c r="B2588">
        <v>2015</v>
      </c>
      <c r="C2588" t="s">
        <v>131</v>
      </c>
      <c r="D2588" t="s">
        <v>5041</v>
      </c>
      <c r="E2588" t="s">
        <v>10411</v>
      </c>
      <c r="F2588" t="s">
        <v>161</v>
      </c>
      <c r="G2588">
        <v>182000</v>
      </c>
      <c r="H2588" t="s">
        <v>4180</v>
      </c>
      <c r="I2588">
        <v>9000000</v>
      </c>
      <c r="J2588" t="s">
        <v>10190</v>
      </c>
      <c r="K2588">
        <v>8600000</v>
      </c>
      <c r="L2588">
        <v>9500000</v>
      </c>
      <c r="M2588">
        <v>3</v>
      </c>
      <c r="N2588" t="s">
        <v>4245</v>
      </c>
      <c r="O2588">
        <v>48.4</v>
      </c>
      <c r="P2588" t="s">
        <v>10412</v>
      </c>
    </row>
    <row r="2589" spans="1:16" x14ac:dyDescent="0.3">
      <c r="A2589" t="s">
        <v>10382</v>
      </c>
      <c r="B2589">
        <v>2017</v>
      </c>
      <c r="C2589" t="s">
        <v>188</v>
      </c>
      <c r="D2589" t="s">
        <v>10383</v>
      </c>
      <c r="E2589" t="s">
        <v>10384</v>
      </c>
      <c r="F2589" t="s">
        <v>43</v>
      </c>
      <c r="G2589">
        <v>97000</v>
      </c>
      <c r="H2589" t="s">
        <v>4180</v>
      </c>
      <c r="I2589">
        <v>12600000</v>
      </c>
      <c r="J2589" t="s">
        <v>10190</v>
      </c>
      <c r="K2589">
        <v>12200000</v>
      </c>
      <c r="L2589">
        <v>13100000</v>
      </c>
      <c r="M2589">
        <v>5</v>
      </c>
      <c r="N2589" t="s">
        <v>4649</v>
      </c>
      <c r="O2589">
        <v>71.400000000000006</v>
      </c>
      <c r="P2589" t="s">
        <v>10385</v>
      </c>
    </row>
    <row r="2590" spans="1:16" x14ac:dyDescent="0.3">
      <c r="A2590" t="s">
        <v>91</v>
      </c>
      <c r="B2590">
        <v>2017</v>
      </c>
      <c r="C2590" t="s">
        <v>92</v>
      </c>
      <c r="D2590" t="s">
        <v>4384</v>
      </c>
      <c r="E2590" t="s">
        <v>4385</v>
      </c>
      <c r="F2590" t="s">
        <v>94</v>
      </c>
      <c r="G2590">
        <v>75417</v>
      </c>
      <c r="H2590" t="s">
        <v>4180</v>
      </c>
      <c r="I2590">
        <v>8900000</v>
      </c>
      <c r="J2590" t="s">
        <v>10190</v>
      </c>
      <c r="K2590">
        <v>8400000</v>
      </c>
      <c r="L2590">
        <v>9400000</v>
      </c>
      <c r="M2590">
        <v>8</v>
      </c>
      <c r="N2590" t="s">
        <v>4583</v>
      </c>
      <c r="O2590">
        <v>56.2</v>
      </c>
      <c r="P2590" t="s">
        <v>10235</v>
      </c>
    </row>
    <row r="2591" spans="1:16" x14ac:dyDescent="0.3">
      <c r="A2591" t="s">
        <v>254</v>
      </c>
      <c r="B2591">
        <v>2018</v>
      </c>
      <c r="C2591" t="s">
        <v>62</v>
      </c>
      <c r="D2591">
        <v>3008</v>
      </c>
      <c r="E2591" t="s">
        <v>4375</v>
      </c>
      <c r="F2591" t="s">
        <v>143</v>
      </c>
      <c r="G2591">
        <v>122000</v>
      </c>
      <c r="H2591" t="s">
        <v>4180</v>
      </c>
      <c r="I2591">
        <v>10900000</v>
      </c>
      <c r="J2591" t="s">
        <v>10190</v>
      </c>
      <c r="K2591">
        <v>10400000</v>
      </c>
      <c r="L2591">
        <v>11500000</v>
      </c>
      <c r="M2591">
        <v>8</v>
      </c>
      <c r="N2591" t="s">
        <v>4260</v>
      </c>
      <c r="O2591">
        <v>61.3</v>
      </c>
      <c r="P2591" t="s">
        <v>10247</v>
      </c>
    </row>
    <row r="2592" spans="1:16" x14ac:dyDescent="0.3">
      <c r="A2592" t="s">
        <v>6364</v>
      </c>
      <c r="B2592">
        <v>2018</v>
      </c>
      <c r="C2592" t="s">
        <v>24</v>
      </c>
      <c r="D2592" t="s">
        <v>7865</v>
      </c>
      <c r="E2592" t="s">
        <v>7866</v>
      </c>
      <c r="F2592" t="s">
        <v>43</v>
      </c>
      <c r="G2592">
        <v>80000</v>
      </c>
      <c r="H2592" t="s">
        <v>4173</v>
      </c>
      <c r="I2592">
        <v>7500000</v>
      </c>
      <c r="J2592" t="s">
        <v>10190</v>
      </c>
      <c r="K2592">
        <v>7210000</v>
      </c>
      <c r="L2592">
        <v>7800000</v>
      </c>
      <c r="M2592" t="s">
        <v>4175</v>
      </c>
      <c r="N2592" t="s">
        <v>4245</v>
      </c>
      <c r="O2592">
        <v>62.5</v>
      </c>
      <c r="P2592" t="s">
        <v>10483</v>
      </c>
    </row>
    <row r="2593" spans="1:16" x14ac:dyDescent="0.3">
      <c r="A2593" t="s">
        <v>10463</v>
      </c>
      <c r="B2593">
        <v>2018</v>
      </c>
      <c r="C2593" t="s">
        <v>4184</v>
      </c>
      <c r="D2593" t="s">
        <v>4486</v>
      </c>
      <c r="E2593" t="s">
        <v>10464</v>
      </c>
      <c r="F2593" t="s">
        <v>43</v>
      </c>
      <c r="G2593">
        <v>90000</v>
      </c>
      <c r="H2593" t="s">
        <v>4180</v>
      </c>
      <c r="I2593">
        <v>7730000</v>
      </c>
      <c r="J2593" t="s">
        <v>10190</v>
      </c>
      <c r="K2593">
        <v>7380000</v>
      </c>
      <c r="L2593">
        <v>8100000</v>
      </c>
      <c r="M2593">
        <v>6</v>
      </c>
      <c r="N2593" t="s">
        <v>4290</v>
      </c>
      <c r="O2593">
        <v>78.7</v>
      </c>
      <c r="P2593" t="s">
        <v>10465</v>
      </c>
    </row>
    <row r="2594" spans="1:16" x14ac:dyDescent="0.3">
      <c r="A2594" t="s">
        <v>10492</v>
      </c>
      <c r="B2594">
        <v>2018</v>
      </c>
      <c r="C2594" t="s">
        <v>131</v>
      </c>
      <c r="D2594" t="s">
        <v>5681</v>
      </c>
      <c r="E2594" t="s">
        <v>10493</v>
      </c>
      <c r="F2594" t="s">
        <v>173</v>
      </c>
      <c r="G2594">
        <v>73700</v>
      </c>
      <c r="H2594" t="s">
        <v>4180</v>
      </c>
      <c r="I2594">
        <v>12500000</v>
      </c>
      <c r="J2594" t="s">
        <v>10190</v>
      </c>
      <c r="K2594">
        <v>12000000</v>
      </c>
      <c r="L2594">
        <v>12900000</v>
      </c>
      <c r="M2594">
        <v>5</v>
      </c>
      <c r="N2594" t="s">
        <v>4263</v>
      </c>
      <c r="O2594">
        <v>89.3</v>
      </c>
      <c r="P2594" t="s">
        <v>10494</v>
      </c>
    </row>
    <row r="2595" spans="1:16" x14ac:dyDescent="0.3">
      <c r="A2595" t="s">
        <v>8961</v>
      </c>
      <c r="B2595">
        <v>2019</v>
      </c>
      <c r="C2595" t="s">
        <v>154</v>
      </c>
      <c r="D2595" t="s">
        <v>6253</v>
      </c>
      <c r="E2595" t="s">
        <v>10187</v>
      </c>
      <c r="F2595" t="s">
        <v>161</v>
      </c>
      <c r="G2595">
        <v>73000</v>
      </c>
      <c r="H2595" t="s">
        <v>4173</v>
      </c>
      <c r="I2595">
        <v>10500000</v>
      </c>
      <c r="J2595" t="s">
        <v>10190</v>
      </c>
      <c r="K2595">
        <v>9900000</v>
      </c>
      <c r="L2595">
        <v>11100000</v>
      </c>
      <c r="M2595">
        <v>22</v>
      </c>
      <c r="N2595" t="s">
        <v>4245</v>
      </c>
      <c r="O2595">
        <v>70</v>
      </c>
      <c r="P2595" t="s">
        <v>10218</v>
      </c>
    </row>
    <row r="2596" spans="1:16" x14ac:dyDescent="0.3">
      <c r="A2596" t="s">
        <v>10373</v>
      </c>
      <c r="B2596">
        <v>2019</v>
      </c>
      <c r="C2596" t="s">
        <v>131</v>
      </c>
      <c r="D2596" t="s">
        <v>8003</v>
      </c>
      <c r="E2596" t="s">
        <v>10374</v>
      </c>
      <c r="F2596" t="s">
        <v>43</v>
      </c>
      <c r="G2596">
        <v>78000</v>
      </c>
      <c r="H2596" t="s">
        <v>4180</v>
      </c>
      <c r="I2596">
        <v>13300000</v>
      </c>
      <c r="J2596" t="s">
        <v>10190</v>
      </c>
      <c r="K2596">
        <v>12900000</v>
      </c>
      <c r="L2596">
        <v>13700000</v>
      </c>
      <c r="M2596">
        <v>12</v>
      </c>
      <c r="N2596" t="s">
        <v>4382</v>
      </c>
      <c r="O2596">
        <v>95</v>
      </c>
      <c r="P2596" t="s">
        <v>10375</v>
      </c>
    </row>
    <row r="2597" spans="1:16" x14ac:dyDescent="0.3">
      <c r="A2597" t="s">
        <v>8604</v>
      </c>
      <c r="B2597">
        <v>2019</v>
      </c>
      <c r="C2597" t="s">
        <v>131</v>
      </c>
      <c r="D2597" t="s">
        <v>5681</v>
      </c>
      <c r="E2597" t="s">
        <v>5764</v>
      </c>
      <c r="F2597" t="s">
        <v>43</v>
      </c>
      <c r="G2597">
        <v>63000</v>
      </c>
      <c r="H2597" t="s">
        <v>4180</v>
      </c>
      <c r="I2597">
        <v>15500000</v>
      </c>
      <c r="J2597" t="s">
        <v>10190</v>
      </c>
      <c r="K2597">
        <v>15000000</v>
      </c>
      <c r="L2597">
        <v>16100000</v>
      </c>
      <c r="M2597">
        <v>3</v>
      </c>
      <c r="N2597" t="s">
        <v>4219</v>
      </c>
      <c r="O2597">
        <v>86.6</v>
      </c>
      <c r="P2597" t="s">
        <v>10264</v>
      </c>
    </row>
    <row r="2598" spans="1:16" x14ac:dyDescent="0.3">
      <c r="A2598" t="s">
        <v>10420</v>
      </c>
      <c r="B2598">
        <v>2019</v>
      </c>
      <c r="C2598" t="s">
        <v>10421</v>
      </c>
      <c r="D2598" t="s">
        <v>10422</v>
      </c>
      <c r="E2598" t="s">
        <v>10423</v>
      </c>
      <c r="F2598" t="s">
        <v>43</v>
      </c>
      <c r="G2598">
        <v>27000</v>
      </c>
      <c r="H2598" t="s">
        <v>4180</v>
      </c>
      <c r="I2598">
        <v>6770000</v>
      </c>
      <c r="J2598" t="s">
        <v>10190</v>
      </c>
      <c r="K2598">
        <v>6540000</v>
      </c>
      <c r="L2598">
        <v>6990000</v>
      </c>
      <c r="M2598" t="s">
        <v>4175</v>
      </c>
      <c r="N2598" t="s">
        <v>7677</v>
      </c>
      <c r="O2598">
        <v>67.8</v>
      </c>
      <c r="P2598" t="s">
        <v>10424</v>
      </c>
    </row>
    <row r="2599" spans="1:16" x14ac:dyDescent="0.3">
      <c r="A2599" t="s">
        <v>10420</v>
      </c>
      <c r="B2599">
        <v>2019</v>
      </c>
      <c r="C2599" t="s">
        <v>10421</v>
      </c>
      <c r="D2599" t="s">
        <v>10422</v>
      </c>
      <c r="E2599" t="s">
        <v>10425</v>
      </c>
      <c r="F2599" t="s">
        <v>43</v>
      </c>
      <c r="G2599">
        <v>27000</v>
      </c>
      <c r="H2599" t="s">
        <v>4180</v>
      </c>
      <c r="I2599">
        <v>7910000</v>
      </c>
      <c r="J2599" t="s">
        <v>10190</v>
      </c>
      <c r="K2599">
        <v>7650000</v>
      </c>
      <c r="L2599">
        <v>8200000</v>
      </c>
      <c r="M2599">
        <v>2</v>
      </c>
      <c r="N2599" t="s">
        <v>7677</v>
      </c>
      <c r="O2599">
        <v>68.2</v>
      </c>
      <c r="P2599" t="s">
        <v>10426</v>
      </c>
    </row>
    <row r="2600" spans="1:16" x14ac:dyDescent="0.3">
      <c r="A2600" t="s">
        <v>10395</v>
      </c>
      <c r="B2600">
        <v>2019</v>
      </c>
      <c r="C2600" t="s">
        <v>24</v>
      </c>
      <c r="D2600" t="s">
        <v>4393</v>
      </c>
      <c r="E2600" t="s">
        <v>5858</v>
      </c>
      <c r="F2600" t="s">
        <v>173</v>
      </c>
      <c r="G2600">
        <v>76965</v>
      </c>
      <c r="H2600" t="s">
        <v>4180</v>
      </c>
      <c r="I2600">
        <v>8200000</v>
      </c>
      <c r="J2600" t="s">
        <v>10190</v>
      </c>
      <c r="K2600">
        <v>7660000</v>
      </c>
      <c r="L2600">
        <v>8700000</v>
      </c>
      <c r="M2600">
        <v>9</v>
      </c>
      <c r="N2600" t="s">
        <v>4260</v>
      </c>
      <c r="O2600">
        <v>73.900000000000006</v>
      </c>
      <c r="P2600" t="s">
        <v>10396</v>
      </c>
    </row>
    <row r="2601" spans="1:16" x14ac:dyDescent="0.3">
      <c r="A2601" t="s">
        <v>10333</v>
      </c>
      <c r="B2601">
        <v>2017</v>
      </c>
      <c r="C2601" t="s">
        <v>4031</v>
      </c>
      <c r="D2601" t="s">
        <v>7760</v>
      </c>
      <c r="E2601" t="s">
        <v>10334</v>
      </c>
      <c r="F2601" t="s">
        <v>161</v>
      </c>
      <c r="G2601">
        <v>50000</v>
      </c>
      <c r="H2601" t="s">
        <v>4180</v>
      </c>
      <c r="I2601">
        <v>8200000</v>
      </c>
      <c r="J2601" t="s">
        <v>10190</v>
      </c>
      <c r="K2601">
        <v>7840000</v>
      </c>
      <c r="L2601">
        <v>8500000</v>
      </c>
      <c r="M2601" t="s">
        <v>4175</v>
      </c>
      <c r="N2601" t="s">
        <v>4280</v>
      </c>
      <c r="O2601">
        <v>59.6</v>
      </c>
      <c r="P2601" t="s">
        <v>10335</v>
      </c>
    </row>
    <row r="2602" spans="1:16" x14ac:dyDescent="0.3">
      <c r="A2602" t="s">
        <v>253</v>
      </c>
      <c r="B2602">
        <v>2019</v>
      </c>
      <c r="C2602" t="s">
        <v>199</v>
      </c>
      <c r="D2602" t="s">
        <v>4535</v>
      </c>
      <c r="E2602" t="s">
        <v>4536</v>
      </c>
      <c r="F2602" t="s">
        <v>143</v>
      </c>
      <c r="G2602">
        <v>72580</v>
      </c>
      <c r="H2602" t="s">
        <v>4180</v>
      </c>
      <c r="I2602">
        <v>8800000</v>
      </c>
      <c r="J2602" t="s">
        <v>10190</v>
      </c>
      <c r="K2602">
        <v>8200000</v>
      </c>
      <c r="L2602">
        <v>9400000</v>
      </c>
      <c r="M2602">
        <v>4</v>
      </c>
      <c r="N2602" t="s">
        <v>4402</v>
      </c>
      <c r="O2602">
        <v>71.3</v>
      </c>
      <c r="P2602" t="s">
        <v>10238</v>
      </c>
    </row>
    <row r="2603" spans="1:16" x14ac:dyDescent="0.3">
      <c r="A2603" t="s">
        <v>8602</v>
      </c>
      <c r="B2603">
        <v>2020</v>
      </c>
      <c r="C2603" t="s">
        <v>89</v>
      </c>
      <c r="D2603">
        <v>3</v>
      </c>
      <c r="E2603" t="s">
        <v>4381</v>
      </c>
      <c r="F2603" t="s">
        <v>60</v>
      </c>
      <c r="G2603">
        <v>21000</v>
      </c>
      <c r="H2603" t="s">
        <v>4180</v>
      </c>
      <c r="I2603">
        <v>7460000</v>
      </c>
      <c r="J2603" t="s">
        <v>10190</v>
      </c>
      <c r="K2603">
        <v>7190000</v>
      </c>
      <c r="L2603">
        <v>7740000</v>
      </c>
      <c r="M2603">
        <v>15</v>
      </c>
      <c r="N2603" t="s">
        <v>4425</v>
      </c>
      <c r="O2603">
        <v>95</v>
      </c>
      <c r="P2603" t="s">
        <v>10297</v>
      </c>
    </row>
    <row r="2604" spans="1:16" x14ac:dyDescent="0.3">
      <c r="A2604" t="s">
        <v>5376</v>
      </c>
      <c r="B2604">
        <v>2020</v>
      </c>
      <c r="C2604" t="s">
        <v>24</v>
      </c>
      <c r="D2604" t="s">
        <v>4431</v>
      </c>
      <c r="E2604" t="s">
        <v>6002</v>
      </c>
      <c r="F2604" t="s">
        <v>43</v>
      </c>
      <c r="G2604">
        <v>84600</v>
      </c>
      <c r="H2604" t="s">
        <v>4180</v>
      </c>
      <c r="I2604">
        <v>23000000</v>
      </c>
      <c r="J2604" t="s">
        <v>10190</v>
      </c>
      <c r="K2604">
        <v>22200000</v>
      </c>
      <c r="L2604">
        <v>23800000</v>
      </c>
      <c r="M2604">
        <v>9</v>
      </c>
      <c r="N2604" t="s">
        <v>4248</v>
      </c>
      <c r="O2604">
        <v>74.2</v>
      </c>
      <c r="P2604" t="s">
        <v>10224</v>
      </c>
    </row>
    <row r="2605" spans="1:16" x14ac:dyDescent="0.3">
      <c r="A2605" t="s">
        <v>263</v>
      </c>
      <c r="B2605">
        <v>2020</v>
      </c>
      <c r="C2605" t="s">
        <v>199</v>
      </c>
      <c r="D2605" t="s">
        <v>5653</v>
      </c>
      <c r="E2605" t="s">
        <v>5654</v>
      </c>
      <c r="F2605" t="s">
        <v>43</v>
      </c>
      <c r="G2605">
        <v>107990</v>
      </c>
      <c r="H2605" t="s">
        <v>4180</v>
      </c>
      <c r="I2605">
        <v>12500000</v>
      </c>
      <c r="J2605" t="s">
        <v>10190</v>
      </c>
      <c r="K2605">
        <v>11900000</v>
      </c>
      <c r="L2605">
        <v>13000000</v>
      </c>
      <c r="M2605" t="s">
        <v>4175</v>
      </c>
      <c r="N2605" t="s">
        <v>4187</v>
      </c>
      <c r="O2605">
        <v>61.6</v>
      </c>
      <c r="P2605" t="s">
        <v>10244</v>
      </c>
    </row>
    <row r="2606" spans="1:16" x14ac:dyDescent="0.3">
      <c r="A2606" t="s">
        <v>10362</v>
      </c>
      <c r="B2606">
        <v>2020</v>
      </c>
      <c r="C2606" t="s">
        <v>24</v>
      </c>
      <c r="D2606" t="s">
        <v>4572</v>
      </c>
      <c r="E2606" t="s">
        <v>10363</v>
      </c>
      <c r="F2606" t="s">
        <v>60</v>
      </c>
      <c r="G2606">
        <v>71000</v>
      </c>
      <c r="H2606" t="s">
        <v>4180</v>
      </c>
      <c r="I2606">
        <v>17700000</v>
      </c>
      <c r="J2606" t="s">
        <v>10190</v>
      </c>
      <c r="K2606">
        <v>16900000</v>
      </c>
      <c r="L2606">
        <v>18600000</v>
      </c>
      <c r="M2606">
        <v>20</v>
      </c>
      <c r="N2606" t="s">
        <v>4248</v>
      </c>
      <c r="O2606">
        <v>75.900000000000006</v>
      </c>
      <c r="P2606" t="s">
        <v>10364</v>
      </c>
    </row>
    <row r="2607" spans="1:16" x14ac:dyDescent="0.3">
      <c r="A2607" t="s">
        <v>118</v>
      </c>
      <c r="B2607">
        <v>2020</v>
      </c>
      <c r="C2607" t="s">
        <v>24</v>
      </c>
      <c r="D2607" t="s">
        <v>4467</v>
      </c>
      <c r="E2607" t="s">
        <v>4468</v>
      </c>
      <c r="F2607" t="s">
        <v>43</v>
      </c>
      <c r="G2607">
        <v>80000</v>
      </c>
      <c r="H2607" t="s">
        <v>4180</v>
      </c>
      <c r="I2607">
        <v>42700000</v>
      </c>
      <c r="J2607" t="s">
        <v>10190</v>
      </c>
      <c r="K2607">
        <v>41200000</v>
      </c>
      <c r="L2607">
        <v>44200000</v>
      </c>
      <c r="M2607">
        <v>8</v>
      </c>
      <c r="N2607" t="s">
        <v>4574</v>
      </c>
      <c r="O2607">
        <v>79.2</v>
      </c>
      <c r="P2607" t="s">
        <v>10245</v>
      </c>
    </row>
    <row r="2608" spans="1:16" x14ac:dyDescent="0.3">
      <c r="A2608" t="s">
        <v>1248</v>
      </c>
      <c r="B2608">
        <v>2020</v>
      </c>
      <c r="C2608" t="s">
        <v>62</v>
      </c>
      <c r="D2608">
        <v>5008</v>
      </c>
      <c r="E2608" t="s">
        <v>10328</v>
      </c>
      <c r="F2608" t="s">
        <v>143</v>
      </c>
      <c r="G2608">
        <v>45704</v>
      </c>
      <c r="H2608" t="s">
        <v>4180</v>
      </c>
      <c r="I2608">
        <v>16000000</v>
      </c>
      <c r="J2608" t="s">
        <v>10190</v>
      </c>
      <c r="K2608">
        <v>15500000</v>
      </c>
      <c r="L2608">
        <v>16500000</v>
      </c>
      <c r="M2608">
        <v>2</v>
      </c>
      <c r="N2608" t="s">
        <v>4245</v>
      </c>
      <c r="O2608">
        <v>76.599999999999994</v>
      </c>
      <c r="P2608" t="s">
        <v>10329</v>
      </c>
    </row>
    <row r="2609" spans="1:16" x14ac:dyDescent="0.3">
      <c r="A2609" t="s">
        <v>1248</v>
      </c>
      <c r="B2609">
        <v>2020</v>
      </c>
      <c r="C2609" t="s">
        <v>62</v>
      </c>
      <c r="D2609">
        <v>5008</v>
      </c>
      <c r="E2609" t="s">
        <v>10328</v>
      </c>
      <c r="F2609" t="s">
        <v>143</v>
      </c>
      <c r="G2609">
        <v>45704</v>
      </c>
      <c r="H2609" t="s">
        <v>4180</v>
      </c>
      <c r="I2609">
        <v>16000000</v>
      </c>
      <c r="J2609" t="s">
        <v>10190</v>
      </c>
      <c r="K2609">
        <v>15500000</v>
      </c>
      <c r="L2609">
        <v>16500000</v>
      </c>
      <c r="M2609">
        <v>2</v>
      </c>
      <c r="N2609" t="s">
        <v>4245</v>
      </c>
      <c r="O2609">
        <v>76.599999999999994</v>
      </c>
      <c r="P2609" t="s">
        <v>10330</v>
      </c>
    </row>
    <row r="2610" spans="1:16" x14ac:dyDescent="0.3">
      <c r="A2610" t="s">
        <v>4172</v>
      </c>
      <c r="B2610">
        <v>2016</v>
      </c>
      <c r="C2610" t="s">
        <v>36</v>
      </c>
      <c r="D2610" t="s">
        <v>9442</v>
      </c>
      <c r="E2610" t="s">
        <v>8349</v>
      </c>
      <c r="F2610" t="s">
        <v>4172</v>
      </c>
      <c r="G2610">
        <v>66877</v>
      </c>
      <c r="H2610" t="s">
        <v>4180</v>
      </c>
      <c r="I2610">
        <v>4900000</v>
      </c>
      <c r="J2610" t="s">
        <v>10190</v>
      </c>
      <c r="K2610">
        <v>4670000</v>
      </c>
      <c r="L2610">
        <v>5140000</v>
      </c>
      <c r="M2610" t="s">
        <v>4175</v>
      </c>
      <c r="N2610" t="s">
        <v>4272</v>
      </c>
      <c r="O2610">
        <v>60.1</v>
      </c>
      <c r="P2610" t="s">
        <v>10365</v>
      </c>
    </row>
    <row r="2611" spans="1:16" x14ac:dyDescent="0.3">
      <c r="A2611" t="s">
        <v>4172</v>
      </c>
      <c r="B2611">
        <v>2025</v>
      </c>
      <c r="C2611" t="s">
        <v>3991</v>
      </c>
      <c r="D2611" t="s">
        <v>10459</v>
      </c>
      <c r="E2611" t="s">
        <v>5196</v>
      </c>
      <c r="F2611" t="s">
        <v>4172</v>
      </c>
      <c r="G2611">
        <v>20115</v>
      </c>
      <c r="H2611" t="s">
        <v>4180</v>
      </c>
      <c r="I2611">
        <v>12300000</v>
      </c>
      <c r="J2611" t="s">
        <v>10190</v>
      </c>
      <c r="K2611">
        <v>11900000</v>
      </c>
      <c r="L2611">
        <v>12700000</v>
      </c>
      <c r="M2611" t="s">
        <v>4175</v>
      </c>
      <c r="N2611" t="s">
        <v>4333</v>
      </c>
      <c r="O2611">
        <v>92.6</v>
      </c>
      <c r="P2611" t="s">
        <v>10460</v>
      </c>
    </row>
    <row r="2612" spans="1:16" x14ac:dyDescent="0.3">
      <c r="A2612" t="s">
        <v>4172</v>
      </c>
      <c r="B2612">
        <v>2025</v>
      </c>
      <c r="C2612" t="s">
        <v>108</v>
      </c>
      <c r="D2612" t="s">
        <v>9503</v>
      </c>
      <c r="E2612" t="s">
        <v>9504</v>
      </c>
      <c r="F2612" t="s">
        <v>4172</v>
      </c>
      <c r="G2612">
        <v>15000</v>
      </c>
      <c r="H2612" t="s">
        <v>4173</v>
      </c>
      <c r="I2612">
        <v>20300000</v>
      </c>
      <c r="J2612" t="s">
        <v>10190</v>
      </c>
      <c r="K2612">
        <v>19600000</v>
      </c>
      <c r="L2612">
        <v>20900000</v>
      </c>
      <c r="M2612">
        <v>6</v>
      </c>
      <c r="N2612" t="s">
        <v>4863</v>
      </c>
      <c r="O2612">
        <v>88.3</v>
      </c>
      <c r="P2612" t="s">
        <v>10211</v>
      </c>
    </row>
    <row r="2613" spans="1:16" x14ac:dyDescent="0.3">
      <c r="A2613" t="s">
        <v>112</v>
      </c>
      <c r="B2613">
        <v>2020</v>
      </c>
      <c r="C2613" t="s">
        <v>24</v>
      </c>
      <c r="D2613" t="s">
        <v>4869</v>
      </c>
      <c r="E2613" t="s">
        <v>4659</v>
      </c>
      <c r="F2613" t="s">
        <v>143</v>
      </c>
      <c r="G2613">
        <v>55000</v>
      </c>
      <c r="H2613" t="s">
        <v>4180</v>
      </c>
      <c r="I2613">
        <v>17200000</v>
      </c>
      <c r="J2613" t="s">
        <v>10190</v>
      </c>
      <c r="K2613">
        <v>16600000</v>
      </c>
      <c r="L2613">
        <v>17800000</v>
      </c>
      <c r="M2613">
        <v>5</v>
      </c>
      <c r="N2613" t="s">
        <v>4290</v>
      </c>
      <c r="O2613">
        <v>68.3</v>
      </c>
      <c r="P2613" t="s">
        <v>10222</v>
      </c>
    </row>
    <row r="2614" spans="1:16" x14ac:dyDescent="0.3">
      <c r="A2614" t="s">
        <v>6051</v>
      </c>
      <c r="B2614">
        <v>2020</v>
      </c>
      <c r="C2614" t="s">
        <v>92</v>
      </c>
      <c r="D2614" t="s">
        <v>6052</v>
      </c>
      <c r="E2614" t="s">
        <v>6053</v>
      </c>
      <c r="F2614" t="s">
        <v>143</v>
      </c>
      <c r="G2614">
        <v>85500</v>
      </c>
      <c r="H2614" t="s">
        <v>4180</v>
      </c>
      <c r="I2614">
        <v>30300000</v>
      </c>
      <c r="J2614" t="s">
        <v>10190</v>
      </c>
      <c r="K2614">
        <v>28900000</v>
      </c>
      <c r="L2614">
        <v>31600000</v>
      </c>
      <c r="M2614">
        <v>5</v>
      </c>
      <c r="N2614" t="s">
        <v>5750</v>
      </c>
      <c r="O2614">
        <v>75.8</v>
      </c>
      <c r="P2614" t="s">
        <v>10243</v>
      </c>
    </row>
    <row r="2615" spans="1:16" x14ac:dyDescent="0.3">
      <c r="A2615" t="s">
        <v>10449</v>
      </c>
      <c r="B2615">
        <v>2021</v>
      </c>
      <c r="C2615" t="s">
        <v>24</v>
      </c>
      <c r="D2615" t="s">
        <v>4190</v>
      </c>
      <c r="E2615" t="s">
        <v>4308</v>
      </c>
      <c r="F2615" t="s">
        <v>43</v>
      </c>
      <c r="G2615">
        <v>44685</v>
      </c>
      <c r="H2615" t="s">
        <v>4173</v>
      </c>
      <c r="I2615">
        <v>11000000</v>
      </c>
      <c r="J2615" t="s">
        <v>10190</v>
      </c>
      <c r="K2615">
        <v>10400000</v>
      </c>
      <c r="L2615">
        <v>11500000</v>
      </c>
      <c r="M2615">
        <v>25</v>
      </c>
      <c r="N2615" t="s">
        <v>4649</v>
      </c>
      <c r="O2615">
        <v>61.5</v>
      </c>
      <c r="P2615" t="s">
        <v>10450</v>
      </c>
    </row>
    <row r="2616" spans="1:16" x14ac:dyDescent="0.3">
      <c r="A2616" t="s">
        <v>1845</v>
      </c>
      <c r="B2616">
        <v>2020</v>
      </c>
      <c r="C2616" t="s">
        <v>137</v>
      </c>
      <c r="D2616" t="s">
        <v>4591</v>
      </c>
      <c r="E2616" t="s">
        <v>4750</v>
      </c>
      <c r="F2616" t="s">
        <v>43</v>
      </c>
      <c r="G2616">
        <v>48171</v>
      </c>
      <c r="H2616" t="s">
        <v>4180</v>
      </c>
      <c r="I2616">
        <v>10600000</v>
      </c>
      <c r="J2616" t="s">
        <v>10190</v>
      </c>
      <c r="K2616">
        <v>10300000</v>
      </c>
      <c r="L2616">
        <v>11000000</v>
      </c>
      <c r="M2616">
        <v>10</v>
      </c>
      <c r="N2616" t="s">
        <v>4176</v>
      </c>
      <c r="O2616">
        <v>95</v>
      </c>
      <c r="P2616" t="s">
        <v>10405</v>
      </c>
    </row>
    <row r="2617" spans="1:16" x14ac:dyDescent="0.3">
      <c r="A2617" t="s">
        <v>212</v>
      </c>
      <c r="B2617">
        <v>2021</v>
      </c>
      <c r="C2617" t="s">
        <v>24</v>
      </c>
      <c r="D2617" t="s">
        <v>4190</v>
      </c>
      <c r="E2617" t="s">
        <v>4960</v>
      </c>
      <c r="F2617" t="s">
        <v>60</v>
      </c>
      <c r="G2617">
        <v>28900</v>
      </c>
      <c r="H2617" t="s">
        <v>4180</v>
      </c>
      <c r="I2617">
        <v>12100000</v>
      </c>
      <c r="J2617" t="s">
        <v>10190</v>
      </c>
      <c r="K2617">
        <v>11600000</v>
      </c>
      <c r="L2617">
        <v>12600000</v>
      </c>
      <c r="M2617">
        <v>3</v>
      </c>
      <c r="N2617" t="s">
        <v>4583</v>
      </c>
      <c r="O2617">
        <v>57.6</v>
      </c>
      <c r="P2617" t="s">
        <v>10223</v>
      </c>
    </row>
    <row r="2618" spans="1:16" x14ac:dyDescent="0.3">
      <c r="A2618" t="s">
        <v>10343</v>
      </c>
      <c r="B2618">
        <v>2021</v>
      </c>
      <c r="C2618" t="s">
        <v>194</v>
      </c>
      <c r="D2618">
        <v>1000</v>
      </c>
      <c r="E2618" t="s">
        <v>10344</v>
      </c>
      <c r="F2618" t="s">
        <v>161</v>
      </c>
      <c r="G2618">
        <v>113000</v>
      </c>
      <c r="H2618" t="s">
        <v>4180</v>
      </c>
      <c r="I2618">
        <v>15500000</v>
      </c>
      <c r="J2618" t="s">
        <v>10190</v>
      </c>
      <c r="K2618">
        <v>15000000</v>
      </c>
      <c r="L2618">
        <v>16100000</v>
      </c>
      <c r="M2618">
        <v>2</v>
      </c>
      <c r="N2618" t="s">
        <v>4226</v>
      </c>
      <c r="O2618">
        <v>65.2</v>
      </c>
      <c r="P2618" t="s">
        <v>10345</v>
      </c>
    </row>
    <row r="2619" spans="1:16" x14ac:dyDescent="0.3">
      <c r="A2619" t="s">
        <v>316</v>
      </c>
      <c r="B2619">
        <v>2021</v>
      </c>
      <c r="C2619" t="s">
        <v>182</v>
      </c>
      <c r="D2619" t="s">
        <v>4518</v>
      </c>
      <c r="E2619" t="s">
        <v>4519</v>
      </c>
      <c r="F2619" t="s">
        <v>43</v>
      </c>
      <c r="G2619">
        <v>75000</v>
      </c>
      <c r="H2619" t="s">
        <v>4180</v>
      </c>
      <c r="I2619">
        <v>12000000</v>
      </c>
      <c r="J2619" t="s">
        <v>10190</v>
      </c>
      <c r="K2619">
        <v>11300000</v>
      </c>
      <c r="L2619">
        <v>12800000</v>
      </c>
      <c r="M2619">
        <v>4</v>
      </c>
      <c r="N2619" t="s">
        <v>4245</v>
      </c>
      <c r="O2619">
        <v>85.8</v>
      </c>
      <c r="P2619" t="s">
        <v>10225</v>
      </c>
    </row>
    <row r="2620" spans="1:16" x14ac:dyDescent="0.3">
      <c r="A2620" t="s">
        <v>10170</v>
      </c>
      <c r="B2620">
        <v>2021</v>
      </c>
      <c r="C2620" t="s">
        <v>4641</v>
      </c>
      <c r="D2620" t="s">
        <v>6118</v>
      </c>
      <c r="E2620" t="s">
        <v>6119</v>
      </c>
      <c r="F2620" t="s">
        <v>143</v>
      </c>
      <c r="G2620">
        <v>42600</v>
      </c>
      <c r="H2620" t="s">
        <v>4180</v>
      </c>
      <c r="I2620">
        <v>6170000</v>
      </c>
      <c r="J2620" t="s">
        <v>10190</v>
      </c>
      <c r="K2620">
        <v>5950000</v>
      </c>
      <c r="L2620">
        <v>6390000</v>
      </c>
      <c r="M2620">
        <v>11</v>
      </c>
      <c r="N2620" t="s">
        <v>4176</v>
      </c>
      <c r="O2620">
        <v>84.1</v>
      </c>
      <c r="P2620" t="s">
        <v>10203</v>
      </c>
    </row>
    <row r="2621" spans="1:16" x14ac:dyDescent="0.3">
      <c r="A2621" t="s">
        <v>10179</v>
      </c>
      <c r="B2621">
        <v>2021</v>
      </c>
      <c r="C2621" t="s">
        <v>4496</v>
      </c>
      <c r="D2621" t="s">
        <v>7696</v>
      </c>
      <c r="E2621" t="s">
        <v>6156</v>
      </c>
      <c r="F2621" t="s">
        <v>43</v>
      </c>
      <c r="G2621">
        <v>66000</v>
      </c>
      <c r="H2621" t="s">
        <v>4180</v>
      </c>
      <c r="I2621">
        <v>24200000</v>
      </c>
      <c r="J2621" t="s">
        <v>10190</v>
      </c>
      <c r="K2621">
        <v>23300000</v>
      </c>
      <c r="L2621">
        <v>25100000</v>
      </c>
      <c r="M2621">
        <v>7</v>
      </c>
      <c r="N2621" t="s">
        <v>4439</v>
      </c>
      <c r="O2621">
        <v>75.599999999999994</v>
      </c>
      <c r="P2621" t="s">
        <v>10215</v>
      </c>
    </row>
    <row r="2622" spans="1:16" x14ac:dyDescent="0.3">
      <c r="A2622" t="s">
        <v>10178</v>
      </c>
      <c r="B2622">
        <v>2021</v>
      </c>
      <c r="C2622" t="s">
        <v>89</v>
      </c>
      <c r="D2622" t="s">
        <v>4380</v>
      </c>
      <c r="E2622" t="s">
        <v>4381</v>
      </c>
      <c r="F2622" t="s">
        <v>43</v>
      </c>
      <c r="G2622">
        <v>60000</v>
      </c>
      <c r="H2622" t="s">
        <v>4173</v>
      </c>
      <c r="I2622">
        <v>7030000</v>
      </c>
      <c r="J2622" t="s">
        <v>10190</v>
      </c>
      <c r="K2622">
        <v>6770000</v>
      </c>
      <c r="L2622">
        <v>7300000</v>
      </c>
      <c r="M2622">
        <v>27</v>
      </c>
      <c r="N2622" t="s">
        <v>4439</v>
      </c>
      <c r="O2622">
        <v>79.099999999999994</v>
      </c>
      <c r="P2622" t="s">
        <v>10214</v>
      </c>
    </row>
    <row r="2623" spans="1:16" x14ac:dyDescent="0.3">
      <c r="A2623" t="s">
        <v>10348</v>
      </c>
      <c r="B2623">
        <v>2021</v>
      </c>
      <c r="C2623" t="s">
        <v>137</v>
      </c>
      <c r="D2623" t="s">
        <v>4336</v>
      </c>
      <c r="E2623" t="s">
        <v>5108</v>
      </c>
      <c r="F2623" t="s">
        <v>43</v>
      </c>
      <c r="G2623">
        <v>62000</v>
      </c>
      <c r="H2623" t="s">
        <v>4173</v>
      </c>
      <c r="I2623">
        <v>16300000</v>
      </c>
      <c r="J2623" t="s">
        <v>10190</v>
      </c>
      <c r="K2623">
        <v>15700000</v>
      </c>
      <c r="L2623">
        <v>16900000</v>
      </c>
      <c r="M2623">
        <v>10</v>
      </c>
      <c r="N2623" t="s">
        <v>4192</v>
      </c>
      <c r="O2623">
        <v>82.8</v>
      </c>
      <c r="P2623" t="s">
        <v>10349</v>
      </c>
    </row>
    <row r="2624" spans="1:16" x14ac:dyDescent="0.3">
      <c r="A2624" t="s">
        <v>159</v>
      </c>
      <c r="B2624">
        <v>2021</v>
      </c>
      <c r="C2624" t="s">
        <v>137</v>
      </c>
      <c r="D2624" t="s">
        <v>4703</v>
      </c>
      <c r="E2624" t="s">
        <v>5129</v>
      </c>
      <c r="F2624" t="s">
        <v>161</v>
      </c>
      <c r="G2624">
        <v>85390</v>
      </c>
      <c r="H2624" t="s">
        <v>4180</v>
      </c>
      <c r="I2624">
        <v>9800000</v>
      </c>
      <c r="J2624" t="s">
        <v>10190</v>
      </c>
      <c r="K2624">
        <v>9000000</v>
      </c>
      <c r="L2624">
        <v>10500000</v>
      </c>
      <c r="M2624">
        <v>4</v>
      </c>
      <c r="N2624" t="s">
        <v>4583</v>
      </c>
      <c r="O2624">
        <v>88.2</v>
      </c>
      <c r="P2624" t="s">
        <v>10232</v>
      </c>
    </row>
    <row r="2625" spans="1:16" x14ac:dyDescent="0.3">
      <c r="A2625" t="s">
        <v>324</v>
      </c>
      <c r="B2625">
        <v>2021</v>
      </c>
      <c r="C2625" t="s">
        <v>36</v>
      </c>
      <c r="D2625" t="s">
        <v>5635</v>
      </c>
      <c r="E2625" t="s">
        <v>5636</v>
      </c>
      <c r="F2625" t="s">
        <v>173</v>
      </c>
      <c r="G2625">
        <v>40095</v>
      </c>
      <c r="H2625" t="s">
        <v>4180</v>
      </c>
      <c r="I2625">
        <v>8200000</v>
      </c>
      <c r="J2625" t="s">
        <v>10190</v>
      </c>
      <c r="K2625">
        <v>7920000</v>
      </c>
      <c r="L2625">
        <v>8500000</v>
      </c>
      <c r="M2625">
        <v>21</v>
      </c>
      <c r="N2625" t="s">
        <v>4583</v>
      </c>
      <c r="O2625">
        <v>78.2</v>
      </c>
      <c r="P2625" t="s">
        <v>10226</v>
      </c>
    </row>
    <row r="2626" spans="1:16" x14ac:dyDescent="0.3">
      <c r="A2626" t="s">
        <v>10486</v>
      </c>
      <c r="B2626">
        <v>2021</v>
      </c>
      <c r="C2626" t="s">
        <v>92</v>
      </c>
      <c r="D2626" t="s">
        <v>4946</v>
      </c>
      <c r="E2626" t="s">
        <v>6168</v>
      </c>
      <c r="F2626" t="s">
        <v>43</v>
      </c>
      <c r="G2626">
        <v>83903</v>
      </c>
      <c r="H2626" t="s">
        <v>4173</v>
      </c>
      <c r="I2626">
        <v>11400000</v>
      </c>
      <c r="J2626" t="s">
        <v>10190</v>
      </c>
      <c r="K2626">
        <v>11000000</v>
      </c>
      <c r="L2626">
        <v>11800000</v>
      </c>
      <c r="M2626">
        <v>20</v>
      </c>
      <c r="N2626" t="s">
        <v>4425</v>
      </c>
      <c r="O2626">
        <v>67.7</v>
      </c>
      <c r="P2626" t="s">
        <v>10487</v>
      </c>
    </row>
    <row r="2627" spans="1:16" x14ac:dyDescent="0.3">
      <c r="A2627" t="s">
        <v>1245</v>
      </c>
      <c r="B2627">
        <v>2021</v>
      </c>
      <c r="C2627" t="s">
        <v>154</v>
      </c>
      <c r="D2627" t="s">
        <v>4395</v>
      </c>
      <c r="E2627" t="s">
        <v>7854</v>
      </c>
      <c r="F2627" t="s">
        <v>143</v>
      </c>
      <c r="G2627">
        <v>57555</v>
      </c>
      <c r="H2627" t="s">
        <v>4173</v>
      </c>
      <c r="I2627">
        <v>21200000</v>
      </c>
      <c r="J2627" t="s">
        <v>10190</v>
      </c>
      <c r="K2627">
        <v>20200000</v>
      </c>
      <c r="L2627">
        <v>22300000</v>
      </c>
      <c r="M2627">
        <v>6</v>
      </c>
      <c r="N2627" t="s">
        <v>4219</v>
      </c>
      <c r="O2627">
        <v>70.7</v>
      </c>
      <c r="P2627" t="s">
        <v>10205</v>
      </c>
    </row>
    <row r="2628" spans="1:16" x14ac:dyDescent="0.3">
      <c r="A2628" t="s">
        <v>10346</v>
      </c>
      <c r="B2628">
        <v>2021</v>
      </c>
      <c r="C2628" t="s">
        <v>89</v>
      </c>
      <c r="D2628" t="s">
        <v>4423</v>
      </c>
      <c r="E2628" t="s">
        <v>4851</v>
      </c>
      <c r="F2628" t="s">
        <v>173</v>
      </c>
      <c r="G2628">
        <v>68460</v>
      </c>
      <c r="H2628" t="s">
        <v>4180</v>
      </c>
      <c r="I2628">
        <v>8400000</v>
      </c>
      <c r="J2628" t="s">
        <v>10190</v>
      </c>
      <c r="K2628">
        <v>8100000</v>
      </c>
      <c r="L2628">
        <v>8700000</v>
      </c>
      <c r="M2628">
        <v>26</v>
      </c>
      <c r="N2628" t="s">
        <v>4425</v>
      </c>
      <c r="O2628">
        <v>71.900000000000006</v>
      </c>
      <c r="P2628" t="s">
        <v>10347</v>
      </c>
    </row>
    <row r="2629" spans="1:16" x14ac:dyDescent="0.3">
      <c r="A2629" t="s">
        <v>10165</v>
      </c>
      <c r="B2629">
        <v>2021</v>
      </c>
      <c r="C2629" t="s">
        <v>36</v>
      </c>
      <c r="D2629" t="s">
        <v>4372</v>
      </c>
      <c r="E2629" t="s">
        <v>4373</v>
      </c>
      <c r="F2629" t="s">
        <v>143</v>
      </c>
      <c r="G2629">
        <v>77000</v>
      </c>
      <c r="H2629" t="s">
        <v>4180</v>
      </c>
      <c r="I2629">
        <v>11100000</v>
      </c>
      <c r="J2629" t="s">
        <v>10190</v>
      </c>
      <c r="K2629">
        <v>10700000</v>
      </c>
      <c r="L2629">
        <v>11500000</v>
      </c>
      <c r="M2629">
        <v>2</v>
      </c>
      <c r="N2629" t="s">
        <v>4425</v>
      </c>
      <c r="O2629">
        <v>69.400000000000006</v>
      </c>
      <c r="P2629" t="s">
        <v>10197</v>
      </c>
    </row>
    <row r="2630" spans="1:16" x14ac:dyDescent="0.3">
      <c r="A2630" t="s">
        <v>149</v>
      </c>
      <c r="B2630">
        <v>2022</v>
      </c>
      <c r="C2630" t="s">
        <v>145</v>
      </c>
      <c r="D2630" t="s">
        <v>5679</v>
      </c>
      <c r="E2630" t="s">
        <v>5713</v>
      </c>
      <c r="F2630" t="s">
        <v>43</v>
      </c>
      <c r="G2630">
        <v>19000</v>
      </c>
      <c r="H2630" t="s">
        <v>4180</v>
      </c>
      <c r="I2630">
        <v>6860000</v>
      </c>
      <c r="J2630" t="s">
        <v>10190</v>
      </c>
      <c r="K2630">
        <v>6630000</v>
      </c>
      <c r="L2630">
        <v>7100000</v>
      </c>
      <c r="M2630">
        <v>5</v>
      </c>
      <c r="N2630" t="s">
        <v>4382</v>
      </c>
      <c r="O2630">
        <v>81.8</v>
      </c>
      <c r="P2630" t="s">
        <v>10193</v>
      </c>
    </row>
    <row r="2631" spans="1:16" x14ac:dyDescent="0.3">
      <c r="A2631" t="s">
        <v>10174</v>
      </c>
      <c r="B2631">
        <v>2022</v>
      </c>
      <c r="C2631" t="s">
        <v>36</v>
      </c>
      <c r="D2631" t="s">
        <v>5635</v>
      </c>
      <c r="E2631" t="s">
        <v>5636</v>
      </c>
      <c r="F2631" t="s">
        <v>8664</v>
      </c>
      <c r="G2631">
        <v>62000</v>
      </c>
      <c r="H2631" t="s">
        <v>4180</v>
      </c>
      <c r="I2631">
        <v>8100000</v>
      </c>
      <c r="J2631" t="s">
        <v>10190</v>
      </c>
      <c r="K2631">
        <v>7830000</v>
      </c>
      <c r="L2631">
        <v>8400000</v>
      </c>
      <c r="M2631">
        <v>36</v>
      </c>
      <c r="N2631" t="s">
        <v>4508</v>
      </c>
      <c r="O2631">
        <v>67.599999999999994</v>
      </c>
      <c r="P2631" t="s">
        <v>10209</v>
      </c>
    </row>
    <row r="2632" spans="1:16" x14ac:dyDescent="0.3">
      <c r="A2632" t="s">
        <v>10325</v>
      </c>
      <c r="B2632">
        <v>2022</v>
      </c>
      <c r="C2632" t="s">
        <v>250</v>
      </c>
      <c r="D2632" t="s">
        <v>5783</v>
      </c>
      <c r="E2632" t="s">
        <v>10326</v>
      </c>
      <c r="F2632" t="s">
        <v>161</v>
      </c>
      <c r="G2632">
        <v>81000</v>
      </c>
      <c r="H2632" t="s">
        <v>4173</v>
      </c>
      <c r="I2632">
        <v>17300000</v>
      </c>
      <c r="J2632" t="s">
        <v>10190</v>
      </c>
      <c r="K2632">
        <v>16700000</v>
      </c>
      <c r="L2632">
        <v>18000000</v>
      </c>
      <c r="M2632">
        <v>14</v>
      </c>
      <c r="N2632" t="s">
        <v>4187</v>
      </c>
      <c r="O2632">
        <v>84</v>
      </c>
      <c r="P2632" t="s">
        <v>10327</v>
      </c>
    </row>
    <row r="2633" spans="1:16" x14ac:dyDescent="0.3">
      <c r="A2633" t="s">
        <v>10162</v>
      </c>
      <c r="B2633">
        <v>2022</v>
      </c>
      <c r="C2633" t="s">
        <v>191</v>
      </c>
      <c r="D2633" t="s">
        <v>8297</v>
      </c>
      <c r="E2633" t="s">
        <v>6187</v>
      </c>
      <c r="F2633" t="s">
        <v>161</v>
      </c>
      <c r="G2633">
        <v>54000</v>
      </c>
      <c r="H2633" t="s">
        <v>4180</v>
      </c>
      <c r="I2633">
        <v>12900000</v>
      </c>
      <c r="J2633" t="s">
        <v>10190</v>
      </c>
      <c r="K2633">
        <v>12400000</v>
      </c>
      <c r="L2633">
        <v>13300000</v>
      </c>
      <c r="M2633">
        <v>4</v>
      </c>
      <c r="N2633" t="s">
        <v>4402</v>
      </c>
      <c r="O2633">
        <v>75</v>
      </c>
      <c r="P2633" t="s">
        <v>10194</v>
      </c>
    </row>
    <row r="2634" spans="1:16" x14ac:dyDescent="0.3">
      <c r="A2634" t="s">
        <v>309</v>
      </c>
      <c r="B2634">
        <v>2022</v>
      </c>
      <c r="C2634" t="s">
        <v>24</v>
      </c>
      <c r="D2634" t="s">
        <v>4190</v>
      </c>
      <c r="E2634" t="s">
        <v>4308</v>
      </c>
      <c r="F2634" t="s">
        <v>94</v>
      </c>
      <c r="G2634">
        <v>25200</v>
      </c>
      <c r="H2634" t="s">
        <v>4180</v>
      </c>
      <c r="I2634">
        <v>11900000</v>
      </c>
      <c r="J2634" t="s">
        <v>10190</v>
      </c>
      <c r="K2634">
        <v>11500000</v>
      </c>
      <c r="L2634">
        <v>12300000</v>
      </c>
      <c r="M2634">
        <v>48</v>
      </c>
      <c r="N2634" t="s">
        <v>4275</v>
      </c>
      <c r="O2634">
        <v>56.2</v>
      </c>
      <c r="P2634" t="s">
        <v>10228</v>
      </c>
    </row>
    <row r="2635" spans="1:16" x14ac:dyDescent="0.3">
      <c r="A2635" t="s">
        <v>10176</v>
      </c>
      <c r="B2635">
        <v>2022</v>
      </c>
      <c r="C2635" t="s">
        <v>188</v>
      </c>
      <c r="D2635" t="s">
        <v>5101</v>
      </c>
      <c r="E2635" t="s">
        <v>10184</v>
      </c>
      <c r="F2635" t="s">
        <v>43</v>
      </c>
      <c r="G2635">
        <v>54274</v>
      </c>
      <c r="H2635" t="s">
        <v>4180</v>
      </c>
      <c r="I2635">
        <v>12200000</v>
      </c>
      <c r="J2635" t="s">
        <v>10190</v>
      </c>
      <c r="K2635">
        <v>11500000</v>
      </c>
      <c r="L2635">
        <v>12900000</v>
      </c>
      <c r="M2635">
        <v>2</v>
      </c>
      <c r="N2635" t="s">
        <v>6920</v>
      </c>
      <c r="O2635">
        <v>71</v>
      </c>
      <c r="P2635" t="s">
        <v>10212</v>
      </c>
    </row>
    <row r="2636" spans="1:16" x14ac:dyDescent="0.3">
      <c r="A2636" t="s">
        <v>4045</v>
      </c>
      <c r="B2636">
        <v>2022</v>
      </c>
      <c r="C2636" t="s">
        <v>62</v>
      </c>
      <c r="D2636" t="s">
        <v>4250</v>
      </c>
      <c r="E2636" t="s">
        <v>4462</v>
      </c>
      <c r="F2636" t="s">
        <v>143</v>
      </c>
      <c r="G2636">
        <v>1349</v>
      </c>
      <c r="H2636" t="s">
        <v>4180</v>
      </c>
      <c r="I2636">
        <v>15900000</v>
      </c>
      <c r="J2636" t="s">
        <v>10190</v>
      </c>
      <c r="K2636">
        <v>15300000</v>
      </c>
      <c r="L2636">
        <v>16500000</v>
      </c>
      <c r="M2636">
        <v>10</v>
      </c>
      <c r="N2636" t="s">
        <v>4219</v>
      </c>
      <c r="O2636">
        <v>52.2</v>
      </c>
      <c r="P2636" t="s">
        <v>10305</v>
      </c>
    </row>
    <row r="2637" spans="1:16" x14ac:dyDescent="0.3">
      <c r="A2637" t="s">
        <v>10399</v>
      </c>
      <c r="B2637">
        <v>2023</v>
      </c>
      <c r="C2637" t="s">
        <v>166</v>
      </c>
      <c r="D2637" t="s">
        <v>5005</v>
      </c>
      <c r="E2637" t="s">
        <v>5074</v>
      </c>
      <c r="F2637" t="s">
        <v>60</v>
      </c>
      <c r="G2637">
        <v>60000</v>
      </c>
      <c r="H2637" t="s">
        <v>4180</v>
      </c>
      <c r="I2637">
        <v>19500000</v>
      </c>
      <c r="J2637" t="s">
        <v>10190</v>
      </c>
      <c r="K2637">
        <v>18800000</v>
      </c>
      <c r="L2637">
        <v>20200000</v>
      </c>
      <c r="M2637">
        <v>9</v>
      </c>
      <c r="N2637" t="s">
        <v>4425</v>
      </c>
      <c r="O2637">
        <v>95</v>
      </c>
      <c r="P2637" t="s">
        <v>10400</v>
      </c>
    </row>
    <row r="2638" spans="1:16" x14ac:dyDescent="0.3">
      <c r="A2638" t="s">
        <v>10466</v>
      </c>
      <c r="B2638">
        <v>2022</v>
      </c>
      <c r="C2638" t="s">
        <v>24</v>
      </c>
      <c r="D2638" t="s">
        <v>4190</v>
      </c>
      <c r="E2638" t="s">
        <v>4308</v>
      </c>
      <c r="F2638" t="s">
        <v>43</v>
      </c>
      <c r="G2638">
        <v>40200</v>
      </c>
      <c r="H2638" t="s">
        <v>4180</v>
      </c>
      <c r="I2638">
        <v>11800000</v>
      </c>
      <c r="J2638" t="s">
        <v>10190</v>
      </c>
      <c r="K2638">
        <v>11300000</v>
      </c>
      <c r="L2638">
        <v>12200000</v>
      </c>
      <c r="M2638">
        <v>48</v>
      </c>
      <c r="N2638" t="s">
        <v>4275</v>
      </c>
      <c r="O2638">
        <v>55.7</v>
      </c>
      <c r="P2638" t="s">
        <v>10467</v>
      </c>
    </row>
    <row r="2639" spans="1:16" x14ac:dyDescent="0.3">
      <c r="A2639" t="s">
        <v>10468</v>
      </c>
      <c r="B2639">
        <v>2022</v>
      </c>
      <c r="C2639" t="s">
        <v>62</v>
      </c>
      <c r="D2639" t="s">
        <v>4207</v>
      </c>
      <c r="E2639" t="s">
        <v>7929</v>
      </c>
      <c r="F2639" t="s">
        <v>143</v>
      </c>
      <c r="G2639">
        <v>70000</v>
      </c>
      <c r="H2639" t="s">
        <v>4180</v>
      </c>
      <c r="I2639">
        <v>16400000</v>
      </c>
      <c r="J2639" t="s">
        <v>10190</v>
      </c>
      <c r="K2639">
        <v>15800000</v>
      </c>
      <c r="L2639">
        <v>17000000</v>
      </c>
      <c r="M2639">
        <v>23</v>
      </c>
      <c r="N2639" t="s">
        <v>4248</v>
      </c>
      <c r="O2639">
        <v>64.099999999999994</v>
      </c>
      <c r="P2639" t="s">
        <v>10469</v>
      </c>
    </row>
    <row r="2640" spans="1:16" x14ac:dyDescent="0.3">
      <c r="A2640" t="s">
        <v>10164</v>
      </c>
      <c r="B2640">
        <v>2022</v>
      </c>
      <c r="C2640" t="s">
        <v>92</v>
      </c>
      <c r="D2640" t="s">
        <v>4910</v>
      </c>
      <c r="E2640" t="s">
        <v>6068</v>
      </c>
      <c r="F2640" t="s">
        <v>60</v>
      </c>
      <c r="G2640">
        <v>90450</v>
      </c>
      <c r="H2640" t="s">
        <v>4180</v>
      </c>
      <c r="I2640">
        <v>7180000</v>
      </c>
      <c r="J2640" t="s">
        <v>10190</v>
      </c>
      <c r="K2640">
        <v>6910000</v>
      </c>
      <c r="L2640">
        <v>7450000</v>
      </c>
      <c r="M2640">
        <v>23</v>
      </c>
      <c r="N2640" t="s">
        <v>4439</v>
      </c>
      <c r="O2640">
        <v>80.099999999999994</v>
      </c>
      <c r="P2640" t="s">
        <v>10196</v>
      </c>
    </row>
    <row r="2641" spans="1:16" x14ac:dyDescent="0.3">
      <c r="A2641" t="s">
        <v>10318</v>
      </c>
      <c r="B2641">
        <v>2022</v>
      </c>
      <c r="C2641" t="s">
        <v>137</v>
      </c>
      <c r="D2641" t="s">
        <v>5109</v>
      </c>
      <c r="E2641" t="s">
        <v>10319</v>
      </c>
      <c r="F2641" t="s">
        <v>43</v>
      </c>
      <c r="G2641">
        <v>50000</v>
      </c>
      <c r="H2641" t="s">
        <v>4173</v>
      </c>
      <c r="I2641">
        <v>16100000</v>
      </c>
      <c r="J2641" t="s">
        <v>10190</v>
      </c>
      <c r="K2641">
        <v>15400000</v>
      </c>
      <c r="L2641">
        <v>16700000</v>
      </c>
      <c r="M2641">
        <v>5</v>
      </c>
      <c r="N2641" t="s">
        <v>4248</v>
      </c>
      <c r="O2641">
        <v>83</v>
      </c>
      <c r="P2641" t="s">
        <v>10320</v>
      </c>
    </row>
    <row r="2642" spans="1:16" x14ac:dyDescent="0.3">
      <c r="A2642" t="s">
        <v>5383</v>
      </c>
      <c r="B2642">
        <v>2022</v>
      </c>
      <c r="C2642" t="s">
        <v>36</v>
      </c>
      <c r="D2642" t="s">
        <v>4372</v>
      </c>
      <c r="E2642" t="s">
        <v>4373</v>
      </c>
      <c r="F2642" t="s">
        <v>43</v>
      </c>
      <c r="G2642">
        <v>56079</v>
      </c>
      <c r="H2642" t="s">
        <v>4180</v>
      </c>
      <c r="I2642">
        <v>11800000</v>
      </c>
      <c r="J2642" t="s">
        <v>10190</v>
      </c>
      <c r="K2642">
        <v>11400000</v>
      </c>
      <c r="L2642">
        <v>12200000</v>
      </c>
      <c r="M2642">
        <v>39</v>
      </c>
      <c r="N2642" t="s">
        <v>4425</v>
      </c>
      <c r="O2642">
        <v>65.599999999999994</v>
      </c>
      <c r="P2642" t="s">
        <v>10231</v>
      </c>
    </row>
    <row r="2643" spans="1:16" x14ac:dyDescent="0.3">
      <c r="A2643" t="s">
        <v>8598</v>
      </c>
      <c r="B2643">
        <v>2022</v>
      </c>
      <c r="C2643" t="s">
        <v>62</v>
      </c>
      <c r="D2643" t="s">
        <v>4250</v>
      </c>
      <c r="E2643" t="s">
        <v>4462</v>
      </c>
      <c r="F2643" t="s">
        <v>143</v>
      </c>
      <c r="G2643">
        <v>10000</v>
      </c>
      <c r="H2643" t="s">
        <v>4180</v>
      </c>
      <c r="I2643">
        <v>15900000</v>
      </c>
      <c r="J2643" t="s">
        <v>10190</v>
      </c>
      <c r="K2643">
        <v>15300000</v>
      </c>
      <c r="L2643">
        <v>16500000</v>
      </c>
      <c r="M2643">
        <v>10</v>
      </c>
      <c r="N2643" t="s">
        <v>4219</v>
      </c>
      <c r="O2643">
        <v>52.2</v>
      </c>
      <c r="P2643" t="s">
        <v>10299</v>
      </c>
    </row>
    <row r="2644" spans="1:16" x14ac:dyDescent="0.3">
      <c r="A2644" t="s">
        <v>10353</v>
      </c>
      <c r="B2644">
        <v>2023</v>
      </c>
      <c r="C2644" t="s">
        <v>41</v>
      </c>
      <c r="D2644" t="s">
        <v>6025</v>
      </c>
      <c r="E2644" t="s">
        <v>4877</v>
      </c>
      <c r="F2644" t="s">
        <v>43</v>
      </c>
      <c r="G2644">
        <v>29000</v>
      </c>
      <c r="H2644" t="s">
        <v>4173</v>
      </c>
      <c r="I2644">
        <v>8800000</v>
      </c>
      <c r="J2644" t="s">
        <v>10190</v>
      </c>
      <c r="K2644">
        <v>8500000</v>
      </c>
      <c r="L2644">
        <v>9100000</v>
      </c>
      <c r="M2644">
        <v>6</v>
      </c>
      <c r="N2644" t="s">
        <v>4508</v>
      </c>
      <c r="O2644">
        <v>76.599999999999994</v>
      </c>
      <c r="P2644" t="s">
        <v>10354</v>
      </c>
    </row>
    <row r="2645" spans="1:16" x14ac:dyDescent="0.3">
      <c r="A2645" t="s">
        <v>10447</v>
      </c>
      <c r="B2645">
        <v>2023</v>
      </c>
      <c r="C2645" t="s">
        <v>108</v>
      </c>
      <c r="D2645" t="s">
        <v>5195</v>
      </c>
      <c r="E2645" t="s">
        <v>5196</v>
      </c>
      <c r="F2645" t="s">
        <v>143</v>
      </c>
      <c r="G2645">
        <v>42997</v>
      </c>
      <c r="H2645" t="s">
        <v>4173</v>
      </c>
      <c r="I2645">
        <v>12300000</v>
      </c>
      <c r="J2645" t="s">
        <v>10190</v>
      </c>
      <c r="K2645">
        <v>11800000</v>
      </c>
      <c r="L2645">
        <v>12800000</v>
      </c>
      <c r="M2645">
        <v>6</v>
      </c>
      <c r="N2645" t="s">
        <v>4425</v>
      </c>
      <c r="O2645">
        <v>77.2</v>
      </c>
      <c r="P2645" t="s">
        <v>10448</v>
      </c>
    </row>
    <row r="2646" spans="1:16" x14ac:dyDescent="0.3">
      <c r="A2646" t="s">
        <v>209</v>
      </c>
      <c r="B2646">
        <v>2022</v>
      </c>
      <c r="C2646" t="s">
        <v>92</v>
      </c>
      <c r="D2646" t="s">
        <v>4824</v>
      </c>
      <c r="E2646" t="s">
        <v>5720</v>
      </c>
      <c r="F2646" t="s">
        <v>143</v>
      </c>
      <c r="G2646">
        <v>33420</v>
      </c>
      <c r="H2646" t="s">
        <v>4180</v>
      </c>
      <c r="I2646">
        <v>10800000</v>
      </c>
      <c r="J2646" t="s">
        <v>10190</v>
      </c>
      <c r="K2646">
        <v>10500000</v>
      </c>
      <c r="L2646">
        <v>11200000</v>
      </c>
      <c r="M2646">
        <v>47</v>
      </c>
      <c r="N2646" t="s">
        <v>4439</v>
      </c>
      <c r="O2646">
        <v>80.099999999999994</v>
      </c>
      <c r="P2646" t="s">
        <v>10230</v>
      </c>
    </row>
    <row r="2647" spans="1:16" x14ac:dyDescent="0.3">
      <c r="A2647" t="s">
        <v>10350</v>
      </c>
      <c r="B2647">
        <v>2022</v>
      </c>
      <c r="C2647" t="s">
        <v>199</v>
      </c>
      <c r="D2647" t="s">
        <v>5653</v>
      </c>
      <c r="E2647" t="s">
        <v>10351</v>
      </c>
      <c r="F2647" t="s">
        <v>43</v>
      </c>
      <c r="G2647">
        <v>60626</v>
      </c>
      <c r="H2647" t="s">
        <v>4180</v>
      </c>
      <c r="I2647">
        <v>14800000</v>
      </c>
      <c r="J2647" t="s">
        <v>10190</v>
      </c>
      <c r="K2647">
        <v>14200000</v>
      </c>
      <c r="L2647">
        <v>15300000</v>
      </c>
      <c r="M2647">
        <v>11</v>
      </c>
      <c r="N2647" t="s">
        <v>4402</v>
      </c>
      <c r="O2647">
        <v>62.5</v>
      </c>
      <c r="P2647" t="s">
        <v>10352</v>
      </c>
    </row>
    <row r="2648" spans="1:16" x14ac:dyDescent="0.3">
      <c r="A2648" t="s">
        <v>117</v>
      </c>
      <c r="B2648">
        <v>2023</v>
      </c>
      <c r="C2648" t="s">
        <v>62</v>
      </c>
      <c r="D2648" t="s">
        <v>4207</v>
      </c>
      <c r="E2648" t="s">
        <v>4259</v>
      </c>
      <c r="F2648" t="s">
        <v>43</v>
      </c>
      <c r="G2648">
        <v>45360</v>
      </c>
      <c r="H2648" t="s">
        <v>4180</v>
      </c>
      <c r="I2648">
        <v>13800000</v>
      </c>
      <c r="J2648" t="s">
        <v>10190</v>
      </c>
      <c r="K2648">
        <v>13100000</v>
      </c>
      <c r="L2648">
        <v>14600000</v>
      </c>
      <c r="M2648">
        <v>15</v>
      </c>
      <c r="N2648" t="s">
        <v>4263</v>
      </c>
      <c r="O2648">
        <v>63.5</v>
      </c>
      <c r="P2648" t="s">
        <v>10237</v>
      </c>
    </row>
    <row r="2649" spans="1:16" x14ac:dyDescent="0.3">
      <c r="A2649" t="s">
        <v>315</v>
      </c>
      <c r="B2649">
        <v>2023</v>
      </c>
      <c r="C2649" t="s">
        <v>62</v>
      </c>
      <c r="D2649" t="s">
        <v>4434</v>
      </c>
      <c r="E2649" t="s">
        <v>5665</v>
      </c>
      <c r="F2649" t="s">
        <v>43</v>
      </c>
      <c r="G2649">
        <v>66999</v>
      </c>
      <c r="H2649" t="s">
        <v>4180</v>
      </c>
      <c r="I2649">
        <v>21900000</v>
      </c>
      <c r="J2649" t="s">
        <v>10190</v>
      </c>
      <c r="K2649">
        <v>21100000</v>
      </c>
      <c r="L2649">
        <v>22700000</v>
      </c>
      <c r="M2649">
        <v>17</v>
      </c>
      <c r="N2649" t="s">
        <v>4257</v>
      </c>
      <c r="O2649">
        <v>66.2</v>
      </c>
      <c r="P2649" t="s">
        <v>10246</v>
      </c>
    </row>
    <row r="2650" spans="1:16" x14ac:dyDescent="0.3">
      <c r="A2650" t="s">
        <v>8599</v>
      </c>
      <c r="B2650">
        <v>2023</v>
      </c>
      <c r="C2650" t="s">
        <v>5179</v>
      </c>
      <c r="D2650" t="s">
        <v>5180</v>
      </c>
      <c r="E2650" t="s">
        <v>5181</v>
      </c>
      <c r="F2650" t="s">
        <v>143</v>
      </c>
      <c r="G2650">
        <v>3142</v>
      </c>
      <c r="H2650" t="s">
        <v>4180</v>
      </c>
      <c r="I2650">
        <v>10700000</v>
      </c>
      <c r="J2650" t="s">
        <v>10190</v>
      </c>
      <c r="K2650">
        <v>10300000</v>
      </c>
      <c r="L2650">
        <v>11000000</v>
      </c>
      <c r="M2650">
        <v>9</v>
      </c>
      <c r="N2650" t="s">
        <v>4402</v>
      </c>
      <c r="O2650">
        <v>76.5</v>
      </c>
      <c r="P2650" t="s">
        <v>10288</v>
      </c>
    </row>
    <row r="2651" spans="1:16" x14ac:dyDescent="0.3">
      <c r="A2651" t="s">
        <v>10476</v>
      </c>
      <c r="B2651">
        <v>2023</v>
      </c>
      <c r="C2651" t="s">
        <v>36</v>
      </c>
      <c r="D2651" t="s">
        <v>4372</v>
      </c>
      <c r="E2651" t="s">
        <v>4373</v>
      </c>
      <c r="F2651" t="s">
        <v>60</v>
      </c>
      <c r="G2651">
        <v>40000</v>
      </c>
      <c r="H2651" t="s">
        <v>4173</v>
      </c>
      <c r="I2651">
        <v>12400000</v>
      </c>
      <c r="J2651" t="s">
        <v>10190</v>
      </c>
      <c r="K2651">
        <v>12000000</v>
      </c>
      <c r="L2651">
        <v>12900000</v>
      </c>
      <c r="M2651">
        <v>39</v>
      </c>
      <c r="N2651" t="s">
        <v>4425</v>
      </c>
      <c r="O2651">
        <v>67.7</v>
      </c>
      <c r="P2651" t="s">
        <v>10477</v>
      </c>
    </row>
    <row r="2652" spans="1:16" x14ac:dyDescent="0.3">
      <c r="A2652" t="s">
        <v>297</v>
      </c>
      <c r="B2652">
        <v>2023</v>
      </c>
      <c r="C2652" t="s">
        <v>137</v>
      </c>
      <c r="D2652" t="s">
        <v>4336</v>
      </c>
      <c r="E2652" t="s">
        <v>5687</v>
      </c>
      <c r="F2652" t="s">
        <v>43</v>
      </c>
      <c r="G2652">
        <v>45000</v>
      </c>
      <c r="H2652" t="s">
        <v>4180</v>
      </c>
      <c r="I2652">
        <v>17200000</v>
      </c>
      <c r="J2652" t="s">
        <v>10190</v>
      </c>
      <c r="K2652">
        <v>16600000</v>
      </c>
      <c r="L2652">
        <v>17800000</v>
      </c>
      <c r="M2652">
        <v>13</v>
      </c>
      <c r="N2652" t="s">
        <v>4588</v>
      </c>
      <c r="O2652">
        <v>78.2</v>
      </c>
      <c r="P2652" t="s">
        <v>10241</v>
      </c>
    </row>
    <row r="2653" spans="1:16" x14ac:dyDescent="0.3">
      <c r="A2653" t="s">
        <v>10451</v>
      </c>
      <c r="B2653">
        <v>2023</v>
      </c>
      <c r="C2653" t="s">
        <v>62</v>
      </c>
      <c r="D2653" t="s">
        <v>4232</v>
      </c>
      <c r="E2653" t="s">
        <v>4254</v>
      </c>
      <c r="F2653" t="s">
        <v>143</v>
      </c>
      <c r="G2653">
        <v>28000</v>
      </c>
      <c r="H2653" t="s">
        <v>4180</v>
      </c>
      <c r="I2653">
        <v>12600000</v>
      </c>
      <c r="J2653" t="s">
        <v>10190</v>
      </c>
      <c r="K2653">
        <v>12200000</v>
      </c>
      <c r="L2653">
        <v>13100000</v>
      </c>
      <c r="M2653">
        <v>8</v>
      </c>
      <c r="N2653" t="s">
        <v>4263</v>
      </c>
      <c r="O2653">
        <v>65</v>
      </c>
      <c r="P2653" t="s">
        <v>10452</v>
      </c>
    </row>
    <row r="2654" spans="1:16" x14ac:dyDescent="0.3">
      <c r="A2654" t="s">
        <v>10403</v>
      </c>
      <c r="B2654">
        <v>2023</v>
      </c>
      <c r="C2654" t="s">
        <v>137</v>
      </c>
      <c r="D2654" t="s">
        <v>4194</v>
      </c>
      <c r="E2654" t="s">
        <v>4195</v>
      </c>
      <c r="F2654" t="s">
        <v>161</v>
      </c>
      <c r="G2654">
        <v>56200</v>
      </c>
      <c r="H2654" t="s">
        <v>4180</v>
      </c>
      <c r="I2654">
        <v>17900000</v>
      </c>
      <c r="J2654" t="s">
        <v>10190</v>
      </c>
      <c r="K2654">
        <v>17300000</v>
      </c>
      <c r="L2654">
        <v>18500000</v>
      </c>
      <c r="M2654">
        <v>38</v>
      </c>
      <c r="N2654" t="s">
        <v>4508</v>
      </c>
      <c r="O2654">
        <v>53.7</v>
      </c>
      <c r="P2654" t="s">
        <v>10404</v>
      </c>
    </row>
    <row r="2655" spans="1:16" x14ac:dyDescent="0.3">
      <c r="A2655" t="s">
        <v>126</v>
      </c>
      <c r="B2655">
        <v>2023</v>
      </c>
      <c r="C2655" t="s">
        <v>92</v>
      </c>
      <c r="D2655" t="s">
        <v>4471</v>
      </c>
      <c r="E2655" t="s">
        <v>4472</v>
      </c>
      <c r="F2655" t="s">
        <v>94</v>
      </c>
      <c r="G2655">
        <v>44495</v>
      </c>
      <c r="H2655" t="s">
        <v>4180</v>
      </c>
      <c r="I2655">
        <v>46700000</v>
      </c>
      <c r="J2655" t="s">
        <v>10190</v>
      </c>
      <c r="K2655">
        <v>45100000</v>
      </c>
      <c r="L2655">
        <v>48300000</v>
      </c>
      <c r="M2655">
        <v>60</v>
      </c>
      <c r="N2655" t="s">
        <v>5641</v>
      </c>
      <c r="O2655">
        <v>73.900000000000006</v>
      </c>
      <c r="P2655" t="s">
        <v>10236</v>
      </c>
    </row>
    <row r="2656" spans="1:16" x14ac:dyDescent="0.3">
      <c r="A2656" t="s">
        <v>10172</v>
      </c>
      <c r="B2656">
        <v>2023</v>
      </c>
      <c r="C2656" t="s">
        <v>191</v>
      </c>
      <c r="D2656" t="s">
        <v>4211</v>
      </c>
      <c r="E2656" t="s">
        <v>10183</v>
      </c>
      <c r="F2656" t="s">
        <v>161</v>
      </c>
      <c r="G2656">
        <v>90000</v>
      </c>
      <c r="H2656" t="s">
        <v>4180</v>
      </c>
      <c r="I2656">
        <v>15900000</v>
      </c>
      <c r="J2656" t="s">
        <v>10190</v>
      </c>
      <c r="K2656">
        <v>15300000</v>
      </c>
      <c r="L2656">
        <v>16500000</v>
      </c>
      <c r="M2656">
        <v>16</v>
      </c>
      <c r="N2656" t="s">
        <v>4245</v>
      </c>
      <c r="O2656">
        <v>64.599999999999994</v>
      </c>
      <c r="P2656" t="s">
        <v>10207</v>
      </c>
    </row>
    <row r="2657" spans="1:16" x14ac:dyDescent="0.3">
      <c r="A2657" t="s">
        <v>10490</v>
      </c>
      <c r="B2657">
        <v>2023</v>
      </c>
      <c r="C2657" t="s">
        <v>24</v>
      </c>
      <c r="D2657" t="s">
        <v>4190</v>
      </c>
      <c r="E2657" t="s">
        <v>4308</v>
      </c>
      <c r="F2657" t="s">
        <v>4539</v>
      </c>
      <c r="G2657">
        <v>60000</v>
      </c>
      <c r="H2657" t="s">
        <v>4173</v>
      </c>
      <c r="I2657">
        <v>12300000</v>
      </c>
      <c r="J2657" t="s">
        <v>10190</v>
      </c>
      <c r="K2657">
        <v>11900000</v>
      </c>
      <c r="L2657">
        <v>12800000</v>
      </c>
      <c r="M2657">
        <v>46</v>
      </c>
      <c r="N2657" t="s">
        <v>4187</v>
      </c>
      <c r="O2657">
        <v>63.8</v>
      </c>
      <c r="P2657" t="s">
        <v>10491</v>
      </c>
    </row>
    <row r="2658" spans="1:16" x14ac:dyDescent="0.3">
      <c r="A2658" t="s">
        <v>10321</v>
      </c>
      <c r="B2658">
        <v>2023</v>
      </c>
      <c r="C2658" t="s">
        <v>62</v>
      </c>
      <c r="D2658" t="s">
        <v>4446</v>
      </c>
      <c r="E2658" t="s">
        <v>5638</v>
      </c>
      <c r="F2658" t="s">
        <v>143</v>
      </c>
      <c r="G2658">
        <v>54666</v>
      </c>
      <c r="H2658" t="s">
        <v>4180</v>
      </c>
      <c r="I2658">
        <v>15400000</v>
      </c>
      <c r="J2658" t="s">
        <v>10190</v>
      </c>
      <c r="K2658">
        <v>14800000</v>
      </c>
      <c r="L2658">
        <v>15900000</v>
      </c>
      <c r="M2658">
        <v>18</v>
      </c>
      <c r="N2658" t="s">
        <v>4347</v>
      </c>
      <c r="O2658">
        <v>65.3</v>
      </c>
      <c r="P2658" t="s">
        <v>10322</v>
      </c>
    </row>
    <row r="2659" spans="1:16" x14ac:dyDescent="0.3">
      <c r="A2659" t="s">
        <v>10180</v>
      </c>
      <c r="B2659">
        <v>2023</v>
      </c>
      <c r="C2659" t="s">
        <v>36</v>
      </c>
      <c r="D2659" t="s">
        <v>4178</v>
      </c>
      <c r="E2659" t="s">
        <v>4179</v>
      </c>
      <c r="F2659" t="s">
        <v>173</v>
      </c>
      <c r="G2659">
        <v>55000</v>
      </c>
      <c r="H2659" t="s">
        <v>4180</v>
      </c>
      <c r="I2659">
        <v>14000000</v>
      </c>
      <c r="J2659" t="s">
        <v>10190</v>
      </c>
      <c r="K2659">
        <v>13400000</v>
      </c>
      <c r="L2659">
        <v>14500000</v>
      </c>
      <c r="M2659">
        <v>44</v>
      </c>
      <c r="N2659" t="s">
        <v>4275</v>
      </c>
      <c r="O2659">
        <v>70</v>
      </c>
      <c r="P2659" t="s">
        <v>10216</v>
      </c>
    </row>
    <row r="2660" spans="1:16" x14ac:dyDescent="0.3">
      <c r="A2660" t="s">
        <v>10340</v>
      </c>
      <c r="B2660">
        <v>2023</v>
      </c>
      <c r="C2660" t="s">
        <v>108</v>
      </c>
      <c r="D2660" t="s">
        <v>5195</v>
      </c>
      <c r="E2660" t="s">
        <v>4802</v>
      </c>
      <c r="F2660" t="s">
        <v>143</v>
      </c>
      <c r="G2660">
        <v>47073</v>
      </c>
      <c r="H2660" t="s">
        <v>4180</v>
      </c>
      <c r="I2660">
        <v>11100000</v>
      </c>
      <c r="J2660" t="s">
        <v>10190</v>
      </c>
      <c r="K2660">
        <v>10500000</v>
      </c>
      <c r="L2660">
        <v>11600000</v>
      </c>
      <c r="M2660">
        <v>14</v>
      </c>
      <c r="N2660" t="s">
        <v>4508</v>
      </c>
      <c r="O2660">
        <v>75.599999999999994</v>
      </c>
      <c r="P2660" t="s">
        <v>10341</v>
      </c>
    </row>
    <row r="2661" spans="1:16" x14ac:dyDescent="0.3">
      <c r="A2661" t="s">
        <v>4136</v>
      </c>
      <c r="B2661">
        <v>2023</v>
      </c>
      <c r="C2661" t="s">
        <v>36</v>
      </c>
      <c r="D2661" t="s">
        <v>4178</v>
      </c>
      <c r="E2661" t="s">
        <v>4179</v>
      </c>
      <c r="F2661" t="s">
        <v>143</v>
      </c>
      <c r="G2661">
        <v>717</v>
      </c>
      <c r="H2661" t="s">
        <v>4180</v>
      </c>
      <c r="I2661">
        <v>14700000</v>
      </c>
      <c r="J2661" t="s">
        <v>10190</v>
      </c>
      <c r="K2661">
        <v>14100000</v>
      </c>
      <c r="L2661">
        <v>15200000</v>
      </c>
      <c r="M2661">
        <v>44</v>
      </c>
      <c r="N2661" t="s">
        <v>4275</v>
      </c>
      <c r="O2661">
        <v>73.5</v>
      </c>
      <c r="P2661" t="s">
        <v>10287</v>
      </c>
    </row>
    <row r="2662" spans="1:16" x14ac:dyDescent="0.3">
      <c r="A2662" t="s">
        <v>10439</v>
      </c>
      <c r="B2662">
        <v>2023</v>
      </c>
      <c r="C2662" t="s">
        <v>145</v>
      </c>
      <c r="D2662" t="s">
        <v>10440</v>
      </c>
      <c r="E2662" t="s">
        <v>10441</v>
      </c>
      <c r="F2662" t="s">
        <v>43</v>
      </c>
      <c r="G2662">
        <v>89000</v>
      </c>
      <c r="H2662" t="s">
        <v>4180</v>
      </c>
      <c r="I2662">
        <v>13600000</v>
      </c>
      <c r="J2662" t="s">
        <v>10190</v>
      </c>
      <c r="K2662">
        <v>12800000</v>
      </c>
      <c r="L2662">
        <v>14400000</v>
      </c>
      <c r="M2662" t="s">
        <v>4175</v>
      </c>
      <c r="N2662" t="s">
        <v>4407</v>
      </c>
      <c r="O2662">
        <v>62.4</v>
      </c>
      <c r="P2662" t="s">
        <v>10442</v>
      </c>
    </row>
    <row r="2663" spans="1:16" x14ac:dyDescent="0.3">
      <c r="A2663" t="s">
        <v>128</v>
      </c>
      <c r="B2663">
        <v>2023</v>
      </c>
      <c r="C2663" t="s">
        <v>62</v>
      </c>
      <c r="D2663" t="s">
        <v>4434</v>
      </c>
      <c r="E2663" t="s">
        <v>5072</v>
      </c>
      <c r="F2663" t="s">
        <v>143</v>
      </c>
      <c r="G2663">
        <v>28000</v>
      </c>
      <c r="H2663" t="s">
        <v>4180</v>
      </c>
      <c r="I2663">
        <v>23000000</v>
      </c>
      <c r="J2663" t="s">
        <v>10190</v>
      </c>
      <c r="K2663">
        <v>22200000</v>
      </c>
      <c r="L2663">
        <v>23800000</v>
      </c>
      <c r="M2663">
        <v>4</v>
      </c>
      <c r="N2663" t="s">
        <v>4257</v>
      </c>
      <c r="O2663">
        <v>70.400000000000006</v>
      </c>
      <c r="P2663" t="s">
        <v>10240</v>
      </c>
    </row>
    <row r="2664" spans="1:16" x14ac:dyDescent="0.3">
      <c r="A2664" t="s">
        <v>10481</v>
      </c>
      <c r="B2664">
        <v>2023</v>
      </c>
      <c r="C2664" t="s">
        <v>188</v>
      </c>
      <c r="D2664" t="s">
        <v>5855</v>
      </c>
      <c r="E2664" t="s">
        <v>8165</v>
      </c>
      <c r="F2664" t="s">
        <v>4539</v>
      </c>
      <c r="G2664">
        <v>51191</v>
      </c>
      <c r="H2664" t="s">
        <v>4180</v>
      </c>
      <c r="I2664">
        <v>8800000</v>
      </c>
      <c r="J2664" t="s">
        <v>10190</v>
      </c>
      <c r="K2664">
        <v>8500000</v>
      </c>
      <c r="L2664">
        <v>9100000</v>
      </c>
      <c r="M2664">
        <v>3</v>
      </c>
      <c r="N2664" t="s">
        <v>4176</v>
      </c>
      <c r="O2664">
        <v>80.099999999999994</v>
      </c>
      <c r="P2664" t="s">
        <v>10482</v>
      </c>
    </row>
    <row r="2665" spans="1:16" x14ac:dyDescent="0.3">
      <c r="A2665" t="s">
        <v>10175</v>
      </c>
      <c r="B2665">
        <v>2023</v>
      </c>
      <c r="C2665" t="s">
        <v>137</v>
      </c>
      <c r="D2665" t="s">
        <v>4749</v>
      </c>
      <c r="E2665" t="s">
        <v>4925</v>
      </c>
      <c r="F2665" t="s">
        <v>143</v>
      </c>
      <c r="G2665">
        <v>41120</v>
      </c>
      <c r="H2665" t="s">
        <v>4180</v>
      </c>
      <c r="I2665">
        <v>13000000</v>
      </c>
      <c r="J2665" t="s">
        <v>10190</v>
      </c>
      <c r="K2665">
        <v>12500000</v>
      </c>
      <c r="L2665">
        <v>13500000</v>
      </c>
      <c r="M2665">
        <v>32</v>
      </c>
      <c r="N2665" t="s">
        <v>4649</v>
      </c>
      <c r="O2665">
        <v>86.3</v>
      </c>
      <c r="P2665" t="s">
        <v>10210</v>
      </c>
    </row>
    <row r="2666" spans="1:16" x14ac:dyDescent="0.3">
      <c r="A2666" t="s">
        <v>10390</v>
      </c>
      <c r="B2666">
        <v>2023</v>
      </c>
      <c r="C2666" t="s">
        <v>191</v>
      </c>
      <c r="D2666" t="s">
        <v>4211</v>
      </c>
      <c r="E2666" t="s">
        <v>10391</v>
      </c>
      <c r="F2666" t="s">
        <v>43</v>
      </c>
      <c r="G2666">
        <v>31595</v>
      </c>
      <c r="H2666" t="s">
        <v>4180</v>
      </c>
      <c r="I2666">
        <v>17300000</v>
      </c>
      <c r="J2666" t="s">
        <v>10190</v>
      </c>
      <c r="K2666">
        <v>16700000</v>
      </c>
      <c r="L2666">
        <v>18000000</v>
      </c>
      <c r="M2666">
        <v>24</v>
      </c>
      <c r="N2666" t="s">
        <v>4382</v>
      </c>
      <c r="O2666">
        <v>76.599999999999994</v>
      </c>
      <c r="P2666" t="s">
        <v>10392</v>
      </c>
    </row>
    <row r="2667" spans="1:16" x14ac:dyDescent="0.3">
      <c r="A2667" t="s">
        <v>141</v>
      </c>
      <c r="B2667">
        <v>2023</v>
      </c>
      <c r="C2667" t="s">
        <v>41</v>
      </c>
      <c r="D2667" t="s">
        <v>4452</v>
      </c>
      <c r="E2667" t="s">
        <v>4453</v>
      </c>
      <c r="F2667" t="s">
        <v>143</v>
      </c>
      <c r="G2667">
        <v>40639</v>
      </c>
      <c r="H2667" t="s">
        <v>4180</v>
      </c>
      <c r="I2667">
        <v>15100000</v>
      </c>
      <c r="J2667" t="s">
        <v>10190</v>
      </c>
      <c r="K2667">
        <v>14600000</v>
      </c>
      <c r="L2667">
        <v>15600000</v>
      </c>
      <c r="M2667">
        <v>2</v>
      </c>
      <c r="N2667" t="s">
        <v>4508</v>
      </c>
      <c r="O2667">
        <v>66.400000000000006</v>
      </c>
      <c r="P2667" t="s">
        <v>10251</v>
      </c>
    </row>
    <row r="2668" spans="1:16" x14ac:dyDescent="0.3">
      <c r="A2668" t="s">
        <v>377</v>
      </c>
      <c r="B2668">
        <v>2023</v>
      </c>
      <c r="C2668" t="s">
        <v>62</v>
      </c>
      <c r="D2668" t="s">
        <v>4207</v>
      </c>
      <c r="E2668" t="s">
        <v>4259</v>
      </c>
      <c r="F2668" t="s">
        <v>173</v>
      </c>
      <c r="G2668">
        <v>3324</v>
      </c>
      <c r="H2668" t="s">
        <v>4180</v>
      </c>
      <c r="I2668">
        <v>14200000</v>
      </c>
      <c r="J2668" t="s">
        <v>10190</v>
      </c>
      <c r="K2668">
        <v>13500000</v>
      </c>
      <c r="L2668">
        <v>15000000</v>
      </c>
      <c r="M2668">
        <v>15</v>
      </c>
      <c r="N2668" t="s">
        <v>4263</v>
      </c>
      <c r="O2668">
        <v>65.400000000000006</v>
      </c>
      <c r="P2668" t="s">
        <v>10283</v>
      </c>
    </row>
    <row r="2669" spans="1:16" x14ac:dyDescent="0.3">
      <c r="A2669" t="s">
        <v>1537</v>
      </c>
      <c r="B2669">
        <v>2023</v>
      </c>
      <c r="C2669" t="s">
        <v>62</v>
      </c>
      <c r="D2669" t="s">
        <v>4446</v>
      </c>
      <c r="E2669" t="s">
        <v>4459</v>
      </c>
      <c r="F2669" t="s">
        <v>43</v>
      </c>
      <c r="G2669">
        <v>33000</v>
      </c>
      <c r="H2669" t="s">
        <v>4180</v>
      </c>
      <c r="I2669">
        <v>12200000</v>
      </c>
      <c r="J2669" t="s">
        <v>10190</v>
      </c>
      <c r="K2669">
        <v>11800000</v>
      </c>
      <c r="L2669">
        <v>12600000</v>
      </c>
      <c r="M2669">
        <v>18</v>
      </c>
      <c r="N2669" t="s">
        <v>4272</v>
      </c>
      <c r="O2669">
        <v>68.400000000000006</v>
      </c>
      <c r="P2669" t="s">
        <v>10342</v>
      </c>
    </row>
    <row r="2670" spans="1:16" x14ac:dyDescent="0.3">
      <c r="A2670" t="s">
        <v>10314</v>
      </c>
      <c r="B2670">
        <v>2023</v>
      </c>
      <c r="C2670" t="s">
        <v>4184</v>
      </c>
      <c r="D2670" t="s">
        <v>4486</v>
      </c>
      <c r="E2670" t="s">
        <v>7891</v>
      </c>
      <c r="F2670" t="s">
        <v>143</v>
      </c>
      <c r="G2670">
        <v>41200</v>
      </c>
      <c r="H2670" t="s">
        <v>4180</v>
      </c>
      <c r="I2670">
        <v>11500000</v>
      </c>
      <c r="J2670" t="s">
        <v>10190</v>
      </c>
      <c r="K2670">
        <v>11100000</v>
      </c>
      <c r="L2670">
        <v>11900000</v>
      </c>
      <c r="M2670">
        <v>3</v>
      </c>
      <c r="N2670" t="s">
        <v>6920</v>
      </c>
      <c r="O2670">
        <v>82.2</v>
      </c>
      <c r="P2670" t="s">
        <v>10315</v>
      </c>
    </row>
    <row r="2671" spans="1:16" x14ac:dyDescent="0.3">
      <c r="A2671" t="s">
        <v>6390</v>
      </c>
      <c r="B2671">
        <v>2023</v>
      </c>
      <c r="C2671" t="s">
        <v>3991</v>
      </c>
      <c r="D2671" t="s">
        <v>4630</v>
      </c>
      <c r="E2671" t="s">
        <v>4631</v>
      </c>
      <c r="F2671" t="s">
        <v>43</v>
      </c>
      <c r="G2671">
        <v>24304</v>
      </c>
      <c r="H2671" t="s">
        <v>4180</v>
      </c>
      <c r="I2671">
        <v>8600000</v>
      </c>
      <c r="J2671" t="s">
        <v>10190</v>
      </c>
      <c r="K2671">
        <v>8300000</v>
      </c>
      <c r="L2671">
        <v>9000000</v>
      </c>
      <c r="M2671">
        <v>3</v>
      </c>
      <c r="N2671" t="s">
        <v>4402</v>
      </c>
      <c r="O2671">
        <v>65.7</v>
      </c>
      <c r="P2671" t="s">
        <v>10480</v>
      </c>
    </row>
    <row r="2672" spans="1:16" x14ac:dyDescent="0.3">
      <c r="A2672" t="s">
        <v>5426</v>
      </c>
      <c r="B2672">
        <v>2023</v>
      </c>
      <c r="C2672" t="s">
        <v>4184</v>
      </c>
      <c r="D2672" t="s">
        <v>4185</v>
      </c>
      <c r="E2672" t="s">
        <v>4186</v>
      </c>
      <c r="F2672" t="s">
        <v>161</v>
      </c>
      <c r="G2672">
        <v>29800</v>
      </c>
      <c r="H2672" t="s">
        <v>4180</v>
      </c>
      <c r="I2672">
        <v>9700000</v>
      </c>
      <c r="J2672" t="s">
        <v>10190</v>
      </c>
      <c r="K2672">
        <v>9400000</v>
      </c>
      <c r="L2672">
        <v>10000000</v>
      </c>
      <c r="M2672">
        <v>9</v>
      </c>
      <c r="N2672" t="s">
        <v>4417</v>
      </c>
      <c r="O2672">
        <v>80.900000000000006</v>
      </c>
      <c r="P2672" t="s">
        <v>10199</v>
      </c>
    </row>
    <row r="2673" spans="1:16" x14ac:dyDescent="0.3">
      <c r="A2673" t="s">
        <v>10401</v>
      </c>
      <c r="B2673">
        <v>2023</v>
      </c>
      <c r="C2673" t="s">
        <v>24</v>
      </c>
      <c r="D2673" t="s">
        <v>4190</v>
      </c>
      <c r="E2673" t="s">
        <v>4191</v>
      </c>
      <c r="F2673" t="s">
        <v>43</v>
      </c>
      <c r="G2673">
        <v>54000</v>
      </c>
      <c r="H2673" t="s">
        <v>4180</v>
      </c>
      <c r="I2673">
        <v>12900000</v>
      </c>
      <c r="J2673" t="s">
        <v>10190</v>
      </c>
      <c r="K2673">
        <v>12400000</v>
      </c>
      <c r="L2673">
        <v>13300000</v>
      </c>
      <c r="M2673">
        <v>19</v>
      </c>
      <c r="N2673" t="s">
        <v>4187</v>
      </c>
      <c r="O2673">
        <v>58.6</v>
      </c>
      <c r="P2673" t="s">
        <v>10402</v>
      </c>
    </row>
    <row r="2674" spans="1:16" x14ac:dyDescent="0.3">
      <c r="A2674" t="s">
        <v>5315</v>
      </c>
      <c r="B2674">
        <v>2023</v>
      </c>
      <c r="C2674" t="s">
        <v>137</v>
      </c>
      <c r="D2674" t="s">
        <v>4202</v>
      </c>
      <c r="E2674" t="s">
        <v>4841</v>
      </c>
      <c r="F2674" t="s">
        <v>161</v>
      </c>
      <c r="G2674">
        <v>9858</v>
      </c>
      <c r="H2674" t="s">
        <v>4180</v>
      </c>
      <c r="I2674">
        <v>18600000</v>
      </c>
      <c r="J2674" t="s">
        <v>10190</v>
      </c>
      <c r="K2674">
        <v>18000000</v>
      </c>
      <c r="L2674">
        <v>19200000</v>
      </c>
      <c r="M2674">
        <v>23</v>
      </c>
      <c r="N2674" t="s">
        <v>4388</v>
      </c>
      <c r="O2674">
        <v>91.2</v>
      </c>
      <c r="P2674" t="s">
        <v>10284</v>
      </c>
    </row>
    <row r="2675" spans="1:16" x14ac:dyDescent="0.3">
      <c r="A2675" t="s">
        <v>5325</v>
      </c>
      <c r="B2675">
        <v>2023</v>
      </c>
      <c r="C2675" t="s">
        <v>5326</v>
      </c>
      <c r="D2675" t="s">
        <v>8412</v>
      </c>
      <c r="E2675" t="s">
        <v>8413</v>
      </c>
      <c r="F2675" t="s">
        <v>43</v>
      </c>
      <c r="G2675">
        <v>11258</v>
      </c>
      <c r="H2675" t="s">
        <v>4180</v>
      </c>
      <c r="I2675">
        <v>13700000</v>
      </c>
      <c r="J2675" t="s">
        <v>10190</v>
      </c>
      <c r="K2675">
        <v>13100000</v>
      </c>
      <c r="L2675">
        <v>14200000</v>
      </c>
      <c r="M2675" t="s">
        <v>4175</v>
      </c>
      <c r="N2675" t="s">
        <v>4176</v>
      </c>
      <c r="O2675">
        <v>65.3</v>
      </c>
      <c r="P2675" t="s">
        <v>10296</v>
      </c>
    </row>
    <row r="2676" spans="1:16" x14ac:dyDescent="0.3">
      <c r="A2676" t="s">
        <v>10177</v>
      </c>
      <c r="B2676">
        <v>2023</v>
      </c>
      <c r="C2676" t="s">
        <v>4496</v>
      </c>
      <c r="D2676" t="s">
        <v>10185</v>
      </c>
      <c r="E2676" t="s">
        <v>10186</v>
      </c>
      <c r="F2676" t="s">
        <v>173</v>
      </c>
      <c r="G2676">
        <v>52550</v>
      </c>
      <c r="H2676" t="s">
        <v>4173</v>
      </c>
      <c r="I2676">
        <v>41400000</v>
      </c>
      <c r="J2676" t="s">
        <v>10190</v>
      </c>
      <c r="K2676">
        <v>38100000</v>
      </c>
      <c r="L2676">
        <v>44700000</v>
      </c>
      <c r="M2676">
        <v>3</v>
      </c>
      <c r="N2676" t="s">
        <v>4661</v>
      </c>
      <c r="O2676">
        <v>69</v>
      </c>
      <c r="P2676" t="s">
        <v>10213</v>
      </c>
    </row>
    <row r="2677" spans="1:16" x14ac:dyDescent="0.3">
      <c r="A2677" t="s">
        <v>234</v>
      </c>
      <c r="B2677">
        <v>2023</v>
      </c>
      <c r="C2677" t="s">
        <v>137</v>
      </c>
      <c r="D2677" t="s">
        <v>4336</v>
      </c>
      <c r="E2677" t="s">
        <v>4337</v>
      </c>
      <c r="F2677" t="s">
        <v>143</v>
      </c>
      <c r="G2677">
        <v>45836</v>
      </c>
      <c r="H2677" t="s">
        <v>4180</v>
      </c>
      <c r="I2677">
        <v>17700000</v>
      </c>
      <c r="J2677" t="s">
        <v>10190</v>
      </c>
      <c r="K2677">
        <v>17100000</v>
      </c>
      <c r="L2677">
        <v>18300000</v>
      </c>
      <c r="M2677">
        <v>7</v>
      </c>
      <c r="N2677" t="s">
        <v>5644</v>
      </c>
      <c r="O2677">
        <v>73.8</v>
      </c>
      <c r="P2677" t="s">
        <v>10248</v>
      </c>
    </row>
    <row r="2678" spans="1:16" x14ac:dyDescent="0.3">
      <c r="A2678" t="s">
        <v>10359</v>
      </c>
      <c r="B2678">
        <v>2023</v>
      </c>
      <c r="C2678" t="s">
        <v>6191</v>
      </c>
      <c r="D2678" t="s">
        <v>6192</v>
      </c>
      <c r="E2678" t="s">
        <v>10360</v>
      </c>
      <c r="F2678" t="s">
        <v>143</v>
      </c>
      <c r="G2678">
        <v>83165</v>
      </c>
      <c r="H2678" t="s">
        <v>4180</v>
      </c>
      <c r="I2678">
        <v>17300000</v>
      </c>
      <c r="J2678" t="s">
        <v>10190</v>
      </c>
      <c r="K2678">
        <v>16600000</v>
      </c>
      <c r="L2678">
        <v>17900000</v>
      </c>
      <c r="M2678">
        <v>4</v>
      </c>
      <c r="N2678" t="s">
        <v>4382</v>
      </c>
      <c r="O2678">
        <v>57.9</v>
      </c>
      <c r="P2678" t="s">
        <v>10361</v>
      </c>
    </row>
    <row r="2679" spans="1:16" x14ac:dyDescent="0.3">
      <c r="A2679" t="s">
        <v>10323</v>
      </c>
      <c r="B2679">
        <v>2023</v>
      </c>
      <c r="C2679" t="s">
        <v>62</v>
      </c>
      <c r="D2679" t="s">
        <v>4446</v>
      </c>
      <c r="E2679" t="s">
        <v>4459</v>
      </c>
      <c r="F2679" t="s">
        <v>43</v>
      </c>
      <c r="G2679">
        <v>30000</v>
      </c>
      <c r="H2679" t="s">
        <v>4180</v>
      </c>
      <c r="I2679">
        <v>12200000</v>
      </c>
      <c r="J2679" t="s">
        <v>10190</v>
      </c>
      <c r="K2679">
        <v>11800000</v>
      </c>
      <c r="L2679">
        <v>12700000</v>
      </c>
      <c r="M2679">
        <v>18</v>
      </c>
      <c r="N2679" t="s">
        <v>4272</v>
      </c>
      <c r="O2679">
        <v>68.400000000000006</v>
      </c>
      <c r="P2679" t="s">
        <v>10324</v>
      </c>
    </row>
    <row r="2680" spans="1:16" x14ac:dyDescent="0.3">
      <c r="A2680" t="s">
        <v>10369</v>
      </c>
      <c r="B2680">
        <v>2023</v>
      </c>
      <c r="C2680" t="s">
        <v>4184</v>
      </c>
      <c r="D2680" t="s">
        <v>4492</v>
      </c>
      <c r="E2680" t="s">
        <v>4493</v>
      </c>
      <c r="F2680" t="s">
        <v>43</v>
      </c>
      <c r="G2680">
        <v>48000</v>
      </c>
      <c r="H2680" t="s">
        <v>4180</v>
      </c>
      <c r="I2680">
        <v>13100000</v>
      </c>
      <c r="J2680" t="s">
        <v>10190</v>
      </c>
      <c r="K2680">
        <v>12600000</v>
      </c>
      <c r="L2680">
        <v>13500000</v>
      </c>
      <c r="M2680">
        <v>8</v>
      </c>
      <c r="N2680" t="s">
        <v>4402</v>
      </c>
      <c r="O2680">
        <v>81.900000000000006</v>
      </c>
      <c r="P2680" t="s">
        <v>10370</v>
      </c>
    </row>
    <row r="2681" spans="1:16" x14ac:dyDescent="0.3">
      <c r="A2681" t="s">
        <v>241</v>
      </c>
      <c r="B2681">
        <v>2025</v>
      </c>
      <c r="C2681" t="s">
        <v>24</v>
      </c>
      <c r="D2681" t="s">
        <v>4405</v>
      </c>
      <c r="E2681" t="s">
        <v>5642</v>
      </c>
      <c r="F2681" t="s">
        <v>4172</v>
      </c>
      <c r="G2681">
        <v>34500</v>
      </c>
      <c r="H2681" t="s">
        <v>4180</v>
      </c>
      <c r="I2681">
        <v>26400000</v>
      </c>
      <c r="J2681" t="s">
        <v>10190</v>
      </c>
      <c r="K2681">
        <v>25500000</v>
      </c>
      <c r="L2681">
        <v>27400000</v>
      </c>
      <c r="M2681">
        <v>4</v>
      </c>
      <c r="N2681" t="s">
        <v>4272</v>
      </c>
      <c r="O2681">
        <v>76</v>
      </c>
      <c r="P2681" t="s">
        <v>10253</v>
      </c>
    </row>
    <row r="2682" spans="1:16" x14ac:dyDescent="0.3">
      <c r="A2682" t="s">
        <v>4135</v>
      </c>
      <c r="B2682">
        <v>2024</v>
      </c>
      <c r="C2682" t="s">
        <v>163</v>
      </c>
      <c r="D2682">
        <v>7</v>
      </c>
      <c r="E2682" t="s">
        <v>5809</v>
      </c>
      <c r="F2682" t="s">
        <v>43</v>
      </c>
      <c r="G2682">
        <v>10171</v>
      </c>
      <c r="H2682" t="s">
        <v>4180</v>
      </c>
      <c r="I2682">
        <v>17000000</v>
      </c>
      <c r="J2682" t="s">
        <v>10190</v>
      </c>
      <c r="K2682">
        <v>16100000</v>
      </c>
      <c r="L2682">
        <v>17800000</v>
      </c>
      <c r="M2682">
        <v>8</v>
      </c>
      <c r="N2682" t="s">
        <v>4347</v>
      </c>
      <c r="O2682">
        <v>78.400000000000006</v>
      </c>
      <c r="P2682" t="s">
        <v>10293</v>
      </c>
    </row>
    <row r="2683" spans="1:16" x14ac:dyDescent="0.3">
      <c r="A2683" t="s">
        <v>8521</v>
      </c>
      <c r="B2683">
        <v>2024</v>
      </c>
      <c r="C2683" t="s">
        <v>62</v>
      </c>
      <c r="D2683" t="s">
        <v>4250</v>
      </c>
      <c r="E2683" t="s">
        <v>4358</v>
      </c>
      <c r="F2683" t="s">
        <v>94</v>
      </c>
      <c r="G2683">
        <v>50982</v>
      </c>
      <c r="H2683" t="s">
        <v>4180</v>
      </c>
      <c r="I2683">
        <v>19200000</v>
      </c>
      <c r="J2683" t="s">
        <v>10190</v>
      </c>
      <c r="K2683">
        <v>18600000</v>
      </c>
      <c r="L2683">
        <v>19900000</v>
      </c>
      <c r="M2683">
        <v>24</v>
      </c>
      <c r="N2683" t="s">
        <v>4272</v>
      </c>
      <c r="O2683">
        <v>70.2</v>
      </c>
      <c r="P2683" t="s">
        <v>10269</v>
      </c>
    </row>
    <row r="2684" spans="1:16" x14ac:dyDescent="0.3">
      <c r="A2684" t="s">
        <v>380</v>
      </c>
      <c r="B2684">
        <v>2024</v>
      </c>
      <c r="C2684" t="s">
        <v>62</v>
      </c>
      <c r="D2684" t="s">
        <v>4331</v>
      </c>
      <c r="E2684" t="s">
        <v>4332</v>
      </c>
      <c r="F2684" t="s">
        <v>43</v>
      </c>
      <c r="G2684">
        <v>2139</v>
      </c>
      <c r="H2684" t="s">
        <v>4180</v>
      </c>
      <c r="I2684">
        <v>20700000</v>
      </c>
      <c r="J2684" t="s">
        <v>10190</v>
      </c>
      <c r="K2684">
        <v>20000000</v>
      </c>
      <c r="L2684">
        <v>21400000</v>
      </c>
      <c r="M2684">
        <v>9</v>
      </c>
      <c r="N2684" t="s">
        <v>4248</v>
      </c>
      <c r="O2684">
        <v>56.9</v>
      </c>
      <c r="P2684" t="s">
        <v>10281</v>
      </c>
    </row>
    <row r="2685" spans="1:16" x14ac:dyDescent="0.3">
      <c r="A2685" t="s">
        <v>382</v>
      </c>
      <c r="B2685">
        <v>2024</v>
      </c>
      <c r="C2685" t="s">
        <v>62</v>
      </c>
      <c r="D2685" t="s">
        <v>4250</v>
      </c>
      <c r="E2685" t="s">
        <v>4251</v>
      </c>
      <c r="F2685" t="s">
        <v>94</v>
      </c>
      <c r="G2685">
        <v>21000</v>
      </c>
      <c r="H2685" t="s">
        <v>4180</v>
      </c>
      <c r="I2685">
        <v>18900000</v>
      </c>
      <c r="J2685" t="s">
        <v>10190</v>
      </c>
      <c r="K2685">
        <v>17600000</v>
      </c>
      <c r="L2685">
        <v>20300000</v>
      </c>
      <c r="M2685">
        <v>24</v>
      </c>
      <c r="N2685" t="s">
        <v>4257</v>
      </c>
      <c r="O2685">
        <v>72.900000000000006</v>
      </c>
      <c r="P2685" t="s">
        <v>10275</v>
      </c>
    </row>
    <row r="2686" spans="1:16" x14ac:dyDescent="0.3">
      <c r="A2686" t="s">
        <v>4119</v>
      </c>
      <c r="B2686">
        <v>2024</v>
      </c>
      <c r="C2686" t="s">
        <v>62</v>
      </c>
      <c r="D2686" t="s">
        <v>4355</v>
      </c>
      <c r="E2686" t="s">
        <v>4356</v>
      </c>
      <c r="F2686" t="s">
        <v>43</v>
      </c>
      <c r="G2686">
        <v>37</v>
      </c>
      <c r="H2686" t="s">
        <v>4180</v>
      </c>
      <c r="I2686">
        <v>13300000</v>
      </c>
      <c r="J2686" t="s">
        <v>10190</v>
      </c>
      <c r="K2686">
        <v>12800000</v>
      </c>
      <c r="L2686">
        <v>13700000</v>
      </c>
      <c r="M2686">
        <v>81</v>
      </c>
      <c r="N2686" t="s">
        <v>4176</v>
      </c>
      <c r="O2686">
        <v>67.099999999999994</v>
      </c>
      <c r="P2686" t="s">
        <v>10285</v>
      </c>
    </row>
    <row r="2687" spans="1:16" x14ac:dyDescent="0.3">
      <c r="A2687" t="s">
        <v>5234</v>
      </c>
      <c r="B2687">
        <v>2024</v>
      </c>
      <c r="C2687" t="s">
        <v>62</v>
      </c>
      <c r="D2687">
        <v>2008</v>
      </c>
      <c r="E2687" t="s">
        <v>4329</v>
      </c>
      <c r="F2687" t="s">
        <v>143</v>
      </c>
      <c r="G2687">
        <v>21752</v>
      </c>
      <c r="H2687" t="s">
        <v>4180</v>
      </c>
      <c r="I2687">
        <v>15300000</v>
      </c>
      <c r="J2687" t="s">
        <v>10190</v>
      </c>
      <c r="K2687">
        <v>14800000</v>
      </c>
      <c r="L2687">
        <v>15900000</v>
      </c>
      <c r="M2687">
        <v>32</v>
      </c>
      <c r="N2687" t="s">
        <v>4219</v>
      </c>
      <c r="O2687">
        <v>68.099999999999994</v>
      </c>
      <c r="P2687" t="s">
        <v>10274</v>
      </c>
    </row>
    <row r="2688" spans="1:16" x14ac:dyDescent="0.3">
      <c r="A2688" t="s">
        <v>6473</v>
      </c>
      <c r="B2688">
        <v>2024</v>
      </c>
      <c r="C2688" t="s">
        <v>62</v>
      </c>
      <c r="D2688">
        <v>3008</v>
      </c>
      <c r="E2688" t="s">
        <v>4387</v>
      </c>
      <c r="F2688" t="s">
        <v>43</v>
      </c>
      <c r="G2688">
        <v>15000</v>
      </c>
      <c r="H2688" t="s">
        <v>4180</v>
      </c>
      <c r="I2688">
        <v>18500000</v>
      </c>
      <c r="J2688" t="s">
        <v>10190</v>
      </c>
      <c r="K2688">
        <v>17900000</v>
      </c>
      <c r="L2688">
        <v>19200000</v>
      </c>
      <c r="M2688">
        <v>69</v>
      </c>
      <c r="N2688" t="s">
        <v>4219</v>
      </c>
      <c r="O2688">
        <v>70</v>
      </c>
      <c r="P2688" t="s">
        <v>10204</v>
      </c>
    </row>
    <row r="2689" spans="1:16" x14ac:dyDescent="0.3">
      <c r="A2689" t="s">
        <v>359</v>
      </c>
      <c r="B2689">
        <v>2024</v>
      </c>
      <c r="C2689" t="s">
        <v>62</v>
      </c>
      <c r="D2689" t="s">
        <v>4198</v>
      </c>
      <c r="E2689" t="s">
        <v>4199</v>
      </c>
      <c r="F2689" t="s">
        <v>43</v>
      </c>
      <c r="G2689">
        <v>22197</v>
      </c>
      <c r="H2689" t="s">
        <v>4180</v>
      </c>
      <c r="I2689">
        <v>15200000</v>
      </c>
      <c r="J2689" t="s">
        <v>10190</v>
      </c>
      <c r="K2689">
        <v>14600000</v>
      </c>
      <c r="L2689">
        <v>15700000</v>
      </c>
      <c r="M2689">
        <v>32</v>
      </c>
      <c r="N2689" t="s">
        <v>4219</v>
      </c>
      <c r="O2689">
        <v>66.2</v>
      </c>
      <c r="P2689" t="s">
        <v>10278</v>
      </c>
    </row>
    <row r="2690" spans="1:16" x14ac:dyDescent="0.3">
      <c r="A2690" t="s">
        <v>5281</v>
      </c>
      <c r="B2690">
        <v>2024</v>
      </c>
      <c r="C2690" t="s">
        <v>188</v>
      </c>
      <c r="D2690" t="s">
        <v>5797</v>
      </c>
      <c r="E2690" t="s">
        <v>5798</v>
      </c>
      <c r="F2690" t="s">
        <v>43</v>
      </c>
      <c r="G2690">
        <v>35000</v>
      </c>
      <c r="H2690" t="s">
        <v>4180</v>
      </c>
      <c r="I2690">
        <v>16000000</v>
      </c>
      <c r="J2690" t="s">
        <v>10190</v>
      </c>
      <c r="K2690">
        <v>15400000</v>
      </c>
      <c r="L2690">
        <v>16500000</v>
      </c>
      <c r="M2690">
        <v>2</v>
      </c>
      <c r="N2690" t="s">
        <v>4417</v>
      </c>
      <c r="O2690">
        <v>88.9</v>
      </c>
      <c r="P2690" t="s">
        <v>10436</v>
      </c>
    </row>
    <row r="2691" spans="1:16" x14ac:dyDescent="0.3">
      <c r="A2691" t="s">
        <v>441</v>
      </c>
      <c r="B2691">
        <v>2024</v>
      </c>
      <c r="C2691" t="s">
        <v>24</v>
      </c>
      <c r="D2691" t="s">
        <v>4405</v>
      </c>
      <c r="E2691" t="s">
        <v>5790</v>
      </c>
      <c r="F2691" t="s">
        <v>60</v>
      </c>
      <c r="G2691">
        <v>20000</v>
      </c>
      <c r="H2691" t="s">
        <v>4180</v>
      </c>
      <c r="I2691">
        <v>31900000</v>
      </c>
      <c r="J2691" t="s">
        <v>10190</v>
      </c>
      <c r="K2691">
        <v>30500000</v>
      </c>
      <c r="L2691">
        <v>33300000</v>
      </c>
      <c r="M2691">
        <v>15</v>
      </c>
      <c r="N2691" t="s">
        <v>4204</v>
      </c>
      <c r="O2691">
        <v>73.400000000000006</v>
      </c>
      <c r="P2691" t="s">
        <v>10258</v>
      </c>
    </row>
    <row r="2692" spans="1:16" x14ac:dyDescent="0.3">
      <c r="A2692" t="s">
        <v>10484</v>
      </c>
      <c r="B2692">
        <v>2024</v>
      </c>
      <c r="C2692" t="s">
        <v>24</v>
      </c>
      <c r="D2692" t="s">
        <v>4854</v>
      </c>
      <c r="E2692" t="s">
        <v>4191</v>
      </c>
      <c r="F2692" t="s">
        <v>173</v>
      </c>
      <c r="G2692">
        <v>36758</v>
      </c>
      <c r="H2692" t="s">
        <v>4180</v>
      </c>
      <c r="I2692">
        <v>16000000</v>
      </c>
      <c r="J2692" t="s">
        <v>10190</v>
      </c>
      <c r="K2692">
        <v>15400000</v>
      </c>
      <c r="L2692">
        <v>16500000</v>
      </c>
      <c r="M2692">
        <v>30</v>
      </c>
      <c r="N2692" t="s">
        <v>4382</v>
      </c>
      <c r="O2692">
        <v>61.9</v>
      </c>
      <c r="P2692" t="s">
        <v>10485</v>
      </c>
    </row>
    <row r="2693" spans="1:16" x14ac:dyDescent="0.3">
      <c r="A2693" t="s">
        <v>371</v>
      </c>
      <c r="B2693">
        <v>2024</v>
      </c>
      <c r="C2693" t="s">
        <v>137</v>
      </c>
      <c r="D2693" t="s">
        <v>4336</v>
      </c>
      <c r="E2693" t="s">
        <v>4826</v>
      </c>
      <c r="F2693" t="s">
        <v>43</v>
      </c>
      <c r="G2693">
        <v>11900</v>
      </c>
      <c r="H2693" t="s">
        <v>4180</v>
      </c>
      <c r="I2693">
        <v>19800000</v>
      </c>
      <c r="J2693" t="s">
        <v>10190</v>
      </c>
      <c r="K2693">
        <v>19000000</v>
      </c>
      <c r="L2693">
        <v>20600000</v>
      </c>
      <c r="M2693">
        <v>11</v>
      </c>
      <c r="N2693" t="s">
        <v>4192</v>
      </c>
      <c r="O2693">
        <v>75.5</v>
      </c>
      <c r="P2693" t="s">
        <v>10268</v>
      </c>
    </row>
    <row r="2694" spans="1:16" x14ac:dyDescent="0.3">
      <c r="A2694" t="s">
        <v>4121</v>
      </c>
      <c r="B2694">
        <v>2024</v>
      </c>
      <c r="C2694" t="s">
        <v>131</v>
      </c>
      <c r="D2694" t="s">
        <v>4994</v>
      </c>
      <c r="E2694" t="s">
        <v>8793</v>
      </c>
      <c r="F2694" t="s">
        <v>161</v>
      </c>
      <c r="G2694">
        <v>21500</v>
      </c>
      <c r="H2694" t="s">
        <v>4180</v>
      </c>
      <c r="I2694">
        <v>22500000</v>
      </c>
      <c r="J2694" t="s">
        <v>10190</v>
      </c>
      <c r="K2694">
        <v>21700000</v>
      </c>
      <c r="L2694">
        <v>23200000</v>
      </c>
      <c r="M2694">
        <v>4</v>
      </c>
      <c r="N2694" t="s">
        <v>4388</v>
      </c>
      <c r="O2694">
        <v>86.2</v>
      </c>
      <c r="P2694" t="s">
        <v>10262</v>
      </c>
    </row>
    <row r="2695" spans="1:16" x14ac:dyDescent="0.3">
      <c r="A2695" t="s">
        <v>10336</v>
      </c>
      <c r="B2695">
        <v>2024</v>
      </c>
      <c r="C2695" t="s">
        <v>85</v>
      </c>
      <c r="D2695" t="s">
        <v>10337</v>
      </c>
      <c r="E2695" t="s">
        <v>10338</v>
      </c>
      <c r="F2695" t="s">
        <v>161</v>
      </c>
      <c r="G2695">
        <v>44000</v>
      </c>
      <c r="H2695" t="s">
        <v>4173</v>
      </c>
      <c r="I2695">
        <v>12600000</v>
      </c>
      <c r="J2695" t="s">
        <v>10190</v>
      </c>
      <c r="K2695">
        <v>12100000</v>
      </c>
      <c r="L2695">
        <v>13000000</v>
      </c>
      <c r="M2695">
        <v>11</v>
      </c>
      <c r="N2695" t="s">
        <v>4176</v>
      </c>
      <c r="O2695">
        <v>77.8</v>
      </c>
      <c r="P2695" t="s">
        <v>10339</v>
      </c>
    </row>
    <row r="2696" spans="1:16" x14ac:dyDescent="0.3">
      <c r="A2696" t="s">
        <v>5369</v>
      </c>
      <c r="B2696">
        <v>2025</v>
      </c>
      <c r="C2696" t="s">
        <v>24</v>
      </c>
      <c r="D2696" t="s">
        <v>4405</v>
      </c>
      <c r="E2696" t="s">
        <v>5790</v>
      </c>
      <c r="F2696" t="s">
        <v>4172</v>
      </c>
      <c r="G2696">
        <v>66000</v>
      </c>
      <c r="H2696" t="s">
        <v>4180</v>
      </c>
      <c r="I2696">
        <v>32600000</v>
      </c>
      <c r="J2696" t="s">
        <v>10190</v>
      </c>
      <c r="K2696">
        <v>31400000</v>
      </c>
      <c r="L2696">
        <v>33900000</v>
      </c>
      <c r="M2696">
        <v>15</v>
      </c>
      <c r="N2696" t="s">
        <v>4223</v>
      </c>
      <c r="O2696">
        <v>72.900000000000006</v>
      </c>
      <c r="P2696" t="s">
        <v>10259</v>
      </c>
    </row>
    <row r="2697" spans="1:16" x14ac:dyDescent="0.3">
      <c r="A2697" t="s">
        <v>5342</v>
      </c>
      <c r="B2697">
        <v>2025</v>
      </c>
      <c r="C2697" t="s">
        <v>24</v>
      </c>
      <c r="D2697" t="s">
        <v>4405</v>
      </c>
      <c r="E2697" t="s">
        <v>4406</v>
      </c>
      <c r="F2697" t="s">
        <v>43</v>
      </c>
      <c r="G2697" t="s">
        <v>4172</v>
      </c>
      <c r="H2697" t="s">
        <v>4180</v>
      </c>
      <c r="I2697">
        <v>40700000</v>
      </c>
      <c r="J2697" t="s">
        <v>10190</v>
      </c>
      <c r="K2697">
        <v>39200000</v>
      </c>
      <c r="L2697">
        <v>42100000</v>
      </c>
      <c r="M2697">
        <v>18</v>
      </c>
      <c r="N2697" t="s">
        <v>5826</v>
      </c>
      <c r="O2697">
        <v>80.099999999999994</v>
      </c>
      <c r="P2697" t="s">
        <v>10261</v>
      </c>
    </row>
    <row r="2698" spans="1:16" x14ac:dyDescent="0.3">
      <c r="A2698" t="s">
        <v>300</v>
      </c>
      <c r="B2698">
        <v>2024</v>
      </c>
      <c r="C2698" t="s">
        <v>24</v>
      </c>
      <c r="D2698" t="s">
        <v>4658</v>
      </c>
      <c r="E2698" t="s">
        <v>4659</v>
      </c>
      <c r="F2698" t="s">
        <v>43</v>
      </c>
      <c r="G2698">
        <v>5000</v>
      </c>
      <c r="H2698" t="s">
        <v>4180</v>
      </c>
      <c r="I2698">
        <v>25400000</v>
      </c>
      <c r="J2698" t="s">
        <v>10190</v>
      </c>
      <c r="K2698">
        <v>24500000</v>
      </c>
      <c r="L2698">
        <v>26300000</v>
      </c>
      <c r="M2698">
        <v>2</v>
      </c>
      <c r="N2698" t="s">
        <v>7031</v>
      </c>
      <c r="O2698">
        <v>76.099999999999994</v>
      </c>
      <c r="P2698" t="s">
        <v>10233</v>
      </c>
    </row>
    <row r="2699" spans="1:16" x14ac:dyDescent="0.3">
      <c r="A2699" t="s">
        <v>10456</v>
      </c>
      <c r="B2699">
        <v>2024</v>
      </c>
      <c r="C2699" t="s">
        <v>4184</v>
      </c>
      <c r="D2699" t="s">
        <v>4941</v>
      </c>
      <c r="E2699" t="s">
        <v>9879</v>
      </c>
      <c r="F2699" t="s">
        <v>43</v>
      </c>
      <c r="G2699">
        <v>30500</v>
      </c>
      <c r="H2699" t="s">
        <v>4180</v>
      </c>
      <c r="I2699">
        <v>33500000</v>
      </c>
      <c r="J2699" t="s">
        <v>10190</v>
      </c>
      <c r="K2699">
        <v>32400000</v>
      </c>
      <c r="L2699">
        <v>34700000</v>
      </c>
      <c r="M2699">
        <v>3</v>
      </c>
      <c r="N2699" t="s">
        <v>10457</v>
      </c>
      <c r="O2699">
        <v>90.6</v>
      </c>
      <c r="P2699" t="s">
        <v>10458</v>
      </c>
    </row>
    <row r="2700" spans="1:16" x14ac:dyDescent="0.3">
      <c r="A2700" t="s">
        <v>553</v>
      </c>
      <c r="B2700">
        <v>2025</v>
      </c>
      <c r="C2700" t="s">
        <v>24</v>
      </c>
      <c r="D2700" t="s">
        <v>5847</v>
      </c>
      <c r="E2700" t="s">
        <v>8778</v>
      </c>
      <c r="F2700" t="s">
        <v>4172</v>
      </c>
      <c r="G2700">
        <v>13051</v>
      </c>
      <c r="H2700" t="s">
        <v>4180</v>
      </c>
      <c r="I2700">
        <v>38600000</v>
      </c>
      <c r="J2700" t="s">
        <v>10190</v>
      </c>
      <c r="K2700">
        <v>37300000</v>
      </c>
      <c r="L2700">
        <v>40000000</v>
      </c>
      <c r="M2700">
        <v>5</v>
      </c>
      <c r="N2700" t="s">
        <v>4181</v>
      </c>
      <c r="O2700">
        <v>83.6</v>
      </c>
      <c r="P2700" t="s">
        <v>10279</v>
      </c>
    </row>
    <row r="2701" spans="1:16" x14ac:dyDescent="0.3">
      <c r="A2701" t="s">
        <v>440</v>
      </c>
      <c r="B2701">
        <v>2026</v>
      </c>
      <c r="C2701" t="s">
        <v>62</v>
      </c>
      <c r="D2701" t="s">
        <v>5987</v>
      </c>
      <c r="E2701" t="s">
        <v>7902</v>
      </c>
      <c r="F2701" t="s">
        <v>4172</v>
      </c>
      <c r="G2701">
        <v>2700</v>
      </c>
      <c r="H2701" t="s">
        <v>4180</v>
      </c>
      <c r="I2701">
        <v>28200000</v>
      </c>
      <c r="J2701" t="s">
        <v>10190</v>
      </c>
      <c r="K2701">
        <v>26900000</v>
      </c>
      <c r="L2701">
        <v>29600000</v>
      </c>
      <c r="M2701" t="s">
        <v>4175</v>
      </c>
      <c r="N2701" t="s">
        <v>4187</v>
      </c>
      <c r="O2701">
        <v>90.5</v>
      </c>
      <c r="P2701" t="s">
        <v>10302</v>
      </c>
    </row>
    <row r="2702" spans="1:16" x14ac:dyDescent="0.3">
      <c r="A2702" t="s">
        <v>10443</v>
      </c>
      <c r="B2702">
        <v>2024</v>
      </c>
      <c r="C2702" t="s">
        <v>24</v>
      </c>
      <c r="D2702" t="s">
        <v>4405</v>
      </c>
      <c r="E2702" t="s">
        <v>5642</v>
      </c>
      <c r="F2702" t="s">
        <v>143</v>
      </c>
      <c r="G2702">
        <v>59800</v>
      </c>
      <c r="H2702" t="s">
        <v>4173</v>
      </c>
      <c r="I2702">
        <v>23800000</v>
      </c>
      <c r="J2702" t="s">
        <v>10190</v>
      </c>
      <c r="K2702">
        <v>22900000</v>
      </c>
      <c r="L2702">
        <v>24700000</v>
      </c>
      <c r="M2702">
        <v>10</v>
      </c>
      <c r="N2702" t="s">
        <v>4181</v>
      </c>
      <c r="O2702">
        <v>70.099999999999994</v>
      </c>
      <c r="P2702" t="s">
        <v>10444</v>
      </c>
    </row>
    <row r="2703" spans="1:16" x14ac:dyDescent="0.3">
      <c r="A2703" t="s">
        <v>5322</v>
      </c>
      <c r="B2703">
        <v>2024</v>
      </c>
      <c r="C2703" t="s">
        <v>194</v>
      </c>
      <c r="D2703" t="s">
        <v>4480</v>
      </c>
      <c r="E2703" t="s">
        <v>4481</v>
      </c>
      <c r="F2703" t="s">
        <v>143</v>
      </c>
      <c r="G2703">
        <v>40010</v>
      </c>
      <c r="H2703" t="s">
        <v>4180</v>
      </c>
      <c r="I2703">
        <v>28000000</v>
      </c>
      <c r="J2703" t="s">
        <v>10190</v>
      </c>
      <c r="K2703">
        <v>27000000</v>
      </c>
      <c r="L2703">
        <v>29100000</v>
      </c>
      <c r="M2703">
        <v>9</v>
      </c>
      <c r="N2703" t="s">
        <v>4560</v>
      </c>
      <c r="O2703">
        <v>75.900000000000006</v>
      </c>
      <c r="P2703" t="s">
        <v>10292</v>
      </c>
    </row>
    <row r="2704" spans="1:16" x14ac:dyDescent="0.3">
      <c r="A2704" t="s">
        <v>1400</v>
      </c>
      <c r="B2704">
        <v>2024</v>
      </c>
      <c r="C2704" t="s">
        <v>36</v>
      </c>
      <c r="D2704" t="s">
        <v>4372</v>
      </c>
      <c r="E2704" t="s">
        <v>5099</v>
      </c>
      <c r="F2704" t="s">
        <v>173</v>
      </c>
      <c r="G2704">
        <v>28791</v>
      </c>
      <c r="H2704" t="s">
        <v>4180</v>
      </c>
      <c r="I2704">
        <v>12600000</v>
      </c>
      <c r="J2704" t="s">
        <v>10190</v>
      </c>
      <c r="K2704">
        <v>12200000</v>
      </c>
      <c r="L2704">
        <v>13000000</v>
      </c>
      <c r="M2704">
        <v>27</v>
      </c>
      <c r="N2704" t="s">
        <v>4275</v>
      </c>
      <c r="O2704">
        <v>90.1</v>
      </c>
      <c r="P2704" t="s">
        <v>10455</v>
      </c>
    </row>
    <row r="2705" spans="1:16" x14ac:dyDescent="0.3">
      <c r="A2705" t="s">
        <v>4025</v>
      </c>
      <c r="B2705">
        <v>2024</v>
      </c>
      <c r="C2705" t="s">
        <v>62</v>
      </c>
      <c r="D2705">
        <v>3008</v>
      </c>
      <c r="E2705" t="s">
        <v>4259</v>
      </c>
      <c r="F2705" t="s">
        <v>43</v>
      </c>
      <c r="G2705">
        <v>6300</v>
      </c>
      <c r="H2705" t="s">
        <v>4180</v>
      </c>
      <c r="I2705">
        <v>15000000</v>
      </c>
      <c r="J2705" t="s">
        <v>10190</v>
      </c>
      <c r="K2705">
        <v>14400000</v>
      </c>
      <c r="L2705">
        <v>15500000</v>
      </c>
      <c r="M2705">
        <v>14</v>
      </c>
      <c r="N2705" t="s">
        <v>4382</v>
      </c>
      <c r="O2705">
        <v>65.900000000000006</v>
      </c>
      <c r="P2705" t="s">
        <v>10298</v>
      </c>
    </row>
    <row r="2706" spans="1:16" x14ac:dyDescent="0.3">
      <c r="A2706" t="s">
        <v>4018</v>
      </c>
      <c r="B2706">
        <v>2024</v>
      </c>
      <c r="C2706" t="s">
        <v>62</v>
      </c>
      <c r="D2706">
        <v>208</v>
      </c>
      <c r="E2706" t="s">
        <v>4254</v>
      </c>
      <c r="F2706" t="s">
        <v>43</v>
      </c>
      <c r="G2706">
        <v>1800</v>
      </c>
      <c r="H2706" t="s">
        <v>4180</v>
      </c>
      <c r="I2706">
        <v>13700000</v>
      </c>
      <c r="J2706" t="s">
        <v>10190</v>
      </c>
      <c r="K2706">
        <v>13100000</v>
      </c>
      <c r="L2706">
        <v>14300000</v>
      </c>
      <c r="M2706">
        <v>8</v>
      </c>
      <c r="N2706" t="s">
        <v>4275</v>
      </c>
      <c r="O2706">
        <v>75.900000000000006</v>
      </c>
      <c r="P2706" t="s">
        <v>10306</v>
      </c>
    </row>
    <row r="2707" spans="1:16" x14ac:dyDescent="0.3">
      <c r="A2707" t="s">
        <v>367</v>
      </c>
      <c r="B2707">
        <v>2024</v>
      </c>
      <c r="C2707" t="s">
        <v>62</v>
      </c>
      <c r="D2707" t="s">
        <v>4232</v>
      </c>
      <c r="E2707" t="s">
        <v>8517</v>
      </c>
      <c r="F2707" t="s">
        <v>43</v>
      </c>
      <c r="G2707">
        <v>2700</v>
      </c>
      <c r="H2707" t="s">
        <v>4180</v>
      </c>
      <c r="I2707">
        <v>13800000</v>
      </c>
      <c r="J2707" t="s">
        <v>10190</v>
      </c>
      <c r="K2707">
        <v>13200000</v>
      </c>
      <c r="L2707">
        <v>14400000</v>
      </c>
      <c r="M2707">
        <v>8</v>
      </c>
      <c r="N2707" t="s">
        <v>4275</v>
      </c>
      <c r="O2707">
        <v>75.900000000000006</v>
      </c>
      <c r="P2707" t="s">
        <v>10260</v>
      </c>
    </row>
    <row r="2708" spans="1:16" x14ac:dyDescent="0.3">
      <c r="A2708" t="s">
        <v>5830</v>
      </c>
      <c r="B2708">
        <v>2024</v>
      </c>
      <c r="C2708" t="s">
        <v>62</v>
      </c>
      <c r="D2708">
        <v>2008</v>
      </c>
      <c r="E2708" t="s">
        <v>7713</v>
      </c>
      <c r="F2708" t="s">
        <v>43</v>
      </c>
      <c r="G2708">
        <v>45647</v>
      </c>
      <c r="H2708" t="s">
        <v>4180</v>
      </c>
      <c r="I2708">
        <v>16500000</v>
      </c>
      <c r="J2708" t="s">
        <v>10190</v>
      </c>
      <c r="K2708">
        <v>16000000</v>
      </c>
      <c r="L2708">
        <v>17100000</v>
      </c>
      <c r="M2708">
        <v>57</v>
      </c>
      <c r="N2708" t="s">
        <v>4187</v>
      </c>
      <c r="O2708">
        <v>69.599999999999994</v>
      </c>
      <c r="P2708" t="s">
        <v>10308</v>
      </c>
    </row>
    <row r="2709" spans="1:16" x14ac:dyDescent="0.3">
      <c r="A2709" t="s">
        <v>10167</v>
      </c>
      <c r="B2709">
        <v>2024</v>
      </c>
      <c r="C2709" t="s">
        <v>62</v>
      </c>
      <c r="D2709">
        <v>3008</v>
      </c>
      <c r="E2709" t="s">
        <v>5665</v>
      </c>
      <c r="F2709" t="s">
        <v>143</v>
      </c>
      <c r="G2709">
        <v>27000</v>
      </c>
      <c r="H2709" t="s">
        <v>4180</v>
      </c>
      <c r="I2709">
        <v>23300000</v>
      </c>
      <c r="J2709" t="s">
        <v>10190</v>
      </c>
      <c r="K2709">
        <v>22500000</v>
      </c>
      <c r="L2709">
        <v>24100000</v>
      </c>
      <c r="M2709">
        <v>13</v>
      </c>
      <c r="N2709" t="s">
        <v>4248</v>
      </c>
      <c r="O2709">
        <v>74.900000000000006</v>
      </c>
      <c r="P2709" t="s">
        <v>10200</v>
      </c>
    </row>
    <row r="2710" spans="1:16" x14ac:dyDescent="0.3">
      <c r="A2710" t="s">
        <v>4152</v>
      </c>
      <c r="B2710">
        <v>2024</v>
      </c>
      <c r="C2710" t="s">
        <v>62</v>
      </c>
      <c r="D2710" t="s">
        <v>4250</v>
      </c>
      <c r="E2710" t="s">
        <v>4358</v>
      </c>
      <c r="F2710" t="s">
        <v>43</v>
      </c>
      <c r="G2710">
        <v>27913</v>
      </c>
      <c r="H2710" t="s">
        <v>4180</v>
      </c>
      <c r="I2710">
        <v>20300000</v>
      </c>
      <c r="J2710" t="s">
        <v>10190</v>
      </c>
      <c r="K2710">
        <v>19600000</v>
      </c>
      <c r="L2710">
        <v>20900000</v>
      </c>
      <c r="M2710">
        <v>24</v>
      </c>
      <c r="N2710" t="s">
        <v>4272</v>
      </c>
      <c r="O2710">
        <v>74.2</v>
      </c>
      <c r="P2710" t="s">
        <v>10309</v>
      </c>
    </row>
    <row r="2711" spans="1:16" x14ac:dyDescent="0.3">
      <c r="A2711" t="s">
        <v>467</v>
      </c>
      <c r="B2711">
        <v>2024</v>
      </c>
      <c r="C2711" t="s">
        <v>24</v>
      </c>
      <c r="D2711" t="s">
        <v>4405</v>
      </c>
      <c r="E2711" t="s">
        <v>5642</v>
      </c>
      <c r="F2711" t="s">
        <v>143</v>
      </c>
      <c r="G2711">
        <v>28000</v>
      </c>
      <c r="H2711" t="s">
        <v>4180</v>
      </c>
      <c r="I2711">
        <v>25200000</v>
      </c>
      <c r="J2711" t="s">
        <v>10190</v>
      </c>
      <c r="K2711">
        <v>24300000</v>
      </c>
      <c r="L2711">
        <v>26100000</v>
      </c>
      <c r="M2711">
        <v>10</v>
      </c>
      <c r="N2711" t="s">
        <v>4181</v>
      </c>
      <c r="O2711">
        <v>74.2</v>
      </c>
      <c r="P2711" t="s">
        <v>10263</v>
      </c>
    </row>
    <row r="2712" spans="1:16" x14ac:dyDescent="0.3">
      <c r="A2712" t="s">
        <v>390</v>
      </c>
      <c r="B2712">
        <v>2024</v>
      </c>
      <c r="C2712" t="s">
        <v>392</v>
      </c>
      <c r="D2712" t="s">
        <v>4243</v>
      </c>
      <c r="E2712" t="s">
        <v>4274</v>
      </c>
      <c r="F2712" t="s">
        <v>173</v>
      </c>
      <c r="G2712">
        <v>19482</v>
      </c>
      <c r="H2712" t="s">
        <v>4180</v>
      </c>
      <c r="I2712">
        <v>21200000</v>
      </c>
      <c r="J2712" t="s">
        <v>10190</v>
      </c>
      <c r="K2712">
        <v>20000000</v>
      </c>
      <c r="L2712">
        <v>22500000</v>
      </c>
      <c r="M2712">
        <v>3</v>
      </c>
      <c r="N2712" t="s">
        <v>4425</v>
      </c>
      <c r="O2712">
        <v>62.4</v>
      </c>
      <c r="P2712" t="s">
        <v>10289</v>
      </c>
    </row>
    <row r="2713" spans="1:16" x14ac:dyDescent="0.3">
      <c r="A2713" t="s">
        <v>10371</v>
      </c>
      <c r="B2713">
        <v>2024</v>
      </c>
      <c r="C2713" t="s">
        <v>4184</v>
      </c>
      <c r="D2713" t="s">
        <v>4288</v>
      </c>
      <c r="E2713" t="s">
        <v>4289</v>
      </c>
      <c r="F2713" t="s">
        <v>161</v>
      </c>
      <c r="G2713">
        <v>67700</v>
      </c>
      <c r="H2713" t="s">
        <v>4180</v>
      </c>
      <c r="I2713">
        <v>17100000</v>
      </c>
      <c r="J2713" t="s">
        <v>10190</v>
      </c>
      <c r="K2713">
        <v>16500000</v>
      </c>
      <c r="L2713">
        <v>17700000</v>
      </c>
      <c r="M2713">
        <v>5</v>
      </c>
      <c r="N2713" t="s">
        <v>4245</v>
      </c>
      <c r="O2713">
        <v>80.3</v>
      </c>
      <c r="P2713" t="s">
        <v>10372</v>
      </c>
    </row>
    <row r="2714" spans="1:16" x14ac:dyDescent="0.3">
      <c r="A2714" t="s">
        <v>10163</v>
      </c>
      <c r="B2714">
        <v>2024</v>
      </c>
      <c r="C2714" t="s">
        <v>24</v>
      </c>
      <c r="D2714" t="s">
        <v>4854</v>
      </c>
      <c r="E2714" t="s">
        <v>4308</v>
      </c>
      <c r="F2714" t="s">
        <v>94</v>
      </c>
      <c r="G2714">
        <v>36000</v>
      </c>
      <c r="H2714" t="s">
        <v>4180</v>
      </c>
      <c r="I2714">
        <v>14800000</v>
      </c>
      <c r="J2714" t="s">
        <v>10190</v>
      </c>
      <c r="K2714">
        <v>14300000</v>
      </c>
      <c r="L2714">
        <v>15300000</v>
      </c>
      <c r="M2714">
        <v>21</v>
      </c>
      <c r="N2714" t="s">
        <v>4439</v>
      </c>
      <c r="O2714">
        <v>72.8</v>
      </c>
      <c r="P2714" t="s">
        <v>10195</v>
      </c>
    </row>
    <row r="2715" spans="1:16" x14ac:dyDescent="0.3">
      <c r="A2715" t="s">
        <v>214</v>
      </c>
      <c r="B2715">
        <v>2024</v>
      </c>
      <c r="C2715" t="s">
        <v>24</v>
      </c>
      <c r="D2715" t="s">
        <v>4405</v>
      </c>
      <c r="E2715" t="s">
        <v>4406</v>
      </c>
      <c r="F2715" t="s">
        <v>143</v>
      </c>
      <c r="G2715">
        <v>69690</v>
      </c>
      <c r="H2715" t="s">
        <v>4180</v>
      </c>
      <c r="I2715">
        <v>34200000</v>
      </c>
      <c r="J2715" t="s">
        <v>10190</v>
      </c>
      <c r="K2715">
        <v>33000000</v>
      </c>
      <c r="L2715">
        <v>35500000</v>
      </c>
      <c r="M2715">
        <v>27</v>
      </c>
      <c r="N2715" t="s">
        <v>4978</v>
      </c>
      <c r="O2715">
        <v>69.099999999999994</v>
      </c>
      <c r="P2715" t="s">
        <v>10252</v>
      </c>
    </row>
    <row r="2716" spans="1:16" x14ac:dyDescent="0.3">
      <c r="A2716" t="s">
        <v>10366</v>
      </c>
      <c r="B2716">
        <v>2024</v>
      </c>
      <c r="C2716" t="s">
        <v>24</v>
      </c>
      <c r="D2716" t="s">
        <v>6129</v>
      </c>
      <c r="E2716" t="s">
        <v>10367</v>
      </c>
      <c r="F2716" t="s">
        <v>173</v>
      </c>
      <c r="G2716">
        <v>27900</v>
      </c>
      <c r="H2716" t="s">
        <v>4180</v>
      </c>
      <c r="I2716">
        <v>23600000</v>
      </c>
      <c r="J2716" t="s">
        <v>10190</v>
      </c>
      <c r="K2716">
        <v>22700000</v>
      </c>
      <c r="L2716">
        <v>24400000</v>
      </c>
      <c r="M2716" t="s">
        <v>4175</v>
      </c>
      <c r="N2716" t="s">
        <v>5709</v>
      </c>
      <c r="O2716">
        <v>79.099999999999994</v>
      </c>
      <c r="P2716" t="s">
        <v>10368</v>
      </c>
    </row>
    <row r="2717" spans="1:16" x14ac:dyDescent="0.3">
      <c r="A2717" t="s">
        <v>4139</v>
      </c>
      <c r="B2717">
        <v>2024</v>
      </c>
      <c r="C2717" t="s">
        <v>182</v>
      </c>
      <c r="D2717" t="s">
        <v>4518</v>
      </c>
      <c r="E2717" t="s">
        <v>10189</v>
      </c>
      <c r="F2717" t="s">
        <v>143</v>
      </c>
      <c r="G2717">
        <v>10000</v>
      </c>
      <c r="H2717" t="s">
        <v>4180</v>
      </c>
      <c r="I2717">
        <v>17900000</v>
      </c>
      <c r="J2717" t="s">
        <v>10190</v>
      </c>
      <c r="K2717">
        <v>17300000</v>
      </c>
      <c r="L2717">
        <v>18500000</v>
      </c>
      <c r="M2717">
        <v>3</v>
      </c>
      <c r="N2717" t="s">
        <v>4248</v>
      </c>
      <c r="O2717">
        <v>76.7</v>
      </c>
      <c r="P2717" t="s">
        <v>10294</v>
      </c>
    </row>
    <row r="2718" spans="1:16" x14ac:dyDescent="0.3">
      <c r="A2718" t="s">
        <v>10355</v>
      </c>
      <c r="B2718">
        <v>2024</v>
      </c>
      <c r="C2718" t="s">
        <v>199</v>
      </c>
      <c r="D2718" t="s">
        <v>10356</v>
      </c>
      <c r="E2718" t="s">
        <v>10357</v>
      </c>
      <c r="F2718" t="s">
        <v>143</v>
      </c>
      <c r="G2718">
        <v>36000</v>
      </c>
      <c r="H2718" t="s">
        <v>4180</v>
      </c>
      <c r="I2718">
        <v>7900000</v>
      </c>
      <c r="J2718" t="s">
        <v>10190</v>
      </c>
      <c r="K2718">
        <v>7610000</v>
      </c>
      <c r="L2718">
        <v>8200000</v>
      </c>
      <c r="M2718">
        <v>6</v>
      </c>
      <c r="N2718" t="s">
        <v>4245</v>
      </c>
      <c r="O2718">
        <v>80.7</v>
      </c>
      <c r="P2718" t="s">
        <v>10358</v>
      </c>
    </row>
    <row r="2719" spans="1:16" x14ac:dyDescent="0.3">
      <c r="A2719" t="s">
        <v>10478</v>
      </c>
      <c r="B2719">
        <v>2024</v>
      </c>
      <c r="C2719" t="s">
        <v>108</v>
      </c>
      <c r="D2719" t="s">
        <v>7777</v>
      </c>
      <c r="E2719" t="s">
        <v>7778</v>
      </c>
      <c r="F2719" t="s">
        <v>60</v>
      </c>
      <c r="G2719">
        <v>41000</v>
      </c>
      <c r="H2719" t="s">
        <v>4173</v>
      </c>
      <c r="I2719">
        <v>7310000</v>
      </c>
      <c r="J2719" t="s">
        <v>10190</v>
      </c>
      <c r="K2719">
        <v>7060000</v>
      </c>
      <c r="L2719">
        <v>7560000</v>
      </c>
      <c r="M2719">
        <v>3</v>
      </c>
      <c r="N2719" t="s">
        <v>7677</v>
      </c>
      <c r="O2719">
        <v>80.400000000000006</v>
      </c>
      <c r="P2719" t="s">
        <v>10479</v>
      </c>
    </row>
    <row r="2720" spans="1:16" x14ac:dyDescent="0.3">
      <c r="A2720" t="s">
        <v>10312</v>
      </c>
      <c r="B2720">
        <v>2024</v>
      </c>
      <c r="C2720" t="s">
        <v>4184</v>
      </c>
      <c r="D2720" t="s">
        <v>4492</v>
      </c>
      <c r="E2720" t="s">
        <v>9489</v>
      </c>
      <c r="F2720" t="s">
        <v>60</v>
      </c>
      <c r="G2720">
        <v>19000</v>
      </c>
      <c r="H2720" t="s">
        <v>4173</v>
      </c>
      <c r="I2720">
        <v>13400000</v>
      </c>
      <c r="J2720" t="s">
        <v>10190</v>
      </c>
      <c r="K2720">
        <v>13000000</v>
      </c>
      <c r="L2720">
        <v>13800000</v>
      </c>
      <c r="M2720">
        <v>21</v>
      </c>
      <c r="N2720" t="s">
        <v>4245</v>
      </c>
      <c r="O2720">
        <v>92.5</v>
      </c>
      <c r="P2720" t="s">
        <v>10313</v>
      </c>
    </row>
    <row r="2721" spans="1:16" x14ac:dyDescent="0.3">
      <c r="A2721" t="s">
        <v>10453</v>
      </c>
      <c r="B2721">
        <v>2024</v>
      </c>
      <c r="C2721" t="s">
        <v>24</v>
      </c>
      <c r="D2721" t="s">
        <v>4854</v>
      </c>
      <c r="E2721" t="s">
        <v>4191</v>
      </c>
      <c r="F2721" t="s">
        <v>43</v>
      </c>
      <c r="G2721">
        <v>42000</v>
      </c>
      <c r="H2721" t="s">
        <v>4180</v>
      </c>
      <c r="I2721">
        <v>15800000</v>
      </c>
      <c r="J2721" t="s">
        <v>10190</v>
      </c>
      <c r="K2721">
        <v>15300000</v>
      </c>
      <c r="L2721">
        <v>16400000</v>
      </c>
      <c r="M2721">
        <v>30</v>
      </c>
      <c r="N2721" t="s">
        <v>4382</v>
      </c>
      <c r="O2721">
        <v>61.1</v>
      </c>
      <c r="P2721" t="s">
        <v>10454</v>
      </c>
    </row>
    <row r="2722" spans="1:16" x14ac:dyDescent="0.3">
      <c r="A2722" t="s">
        <v>10445</v>
      </c>
      <c r="B2722">
        <v>2024</v>
      </c>
      <c r="C2722" t="s">
        <v>201</v>
      </c>
      <c r="D2722" t="s">
        <v>4669</v>
      </c>
      <c r="E2722" t="s">
        <v>4740</v>
      </c>
      <c r="F2722" t="s">
        <v>43</v>
      </c>
      <c r="G2722">
        <v>8500</v>
      </c>
      <c r="H2722" t="s">
        <v>4180</v>
      </c>
      <c r="I2722">
        <v>13800000</v>
      </c>
      <c r="J2722" t="s">
        <v>10190</v>
      </c>
      <c r="K2722">
        <v>13300000</v>
      </c>
      <c r="L2722">
        <v>14400000</v>
      </c>
      <c r="M2722">
        <v>19</v>
      </c>
      <c r="N2722" t="s">
        <v>4192</v>
      </c>
      <c r="O2722">
        <v>81.2</v>
      </c>
      <c r="P2722" t="s">
        <v>10446</v>
      </c>
    </row>
    <row r="2723" spans="1:16" x14ac:dyDescent="0.3">
      <c r="A2723" t="s">
        <v>10413</v>
      </c>
      <c r="B2723">
        <v>2024</v>
      </c>
      <c r="C2723" t="s">
        <v>24</v>
      </c>
      <c r="D2723" t="s">
        <v>4854</v>
      </c>
      <c r="E2723" t="s">
        <v>4308</v>
      </c>
      <c r="F2723" t="s">
        <v>94</v>
      </c>
      <c r="G2723">
        <v>17000</v>
      </c>
      <c r="H2723" t="s">
        <v>4173</v>
      </c>
      <c r="I2723">
        <v>15200000</v>
      </c>
      <c r="J2723" t="s">
        <v>10190</v>
      </c>
      <c r="K2723">
        <v>14700000</v>
      </c>
      <c r="L2723">
        <v>15800000</v>
      </c>
      <c r="M2723">
        <v>21</v>
      </c>
      <c r="N2723" t="s">
        <v>4439</v>
      </c>
      <c r="O2723">
        <v>74.8</v>
      </c>
      <c r="P2723" t="s">
        <v>10414</v>
      </c>
    </row>
    <row r="2724" spans="1:16" x14ac:dyDescent="0.3">
      <c r="A2724" t="s">
        <v>10470</v>
      </c>
      <c r="B2724">
        <v>2025</v>
      </c>
      <c r="C2724" t="s">
        <v>166</v>
      </c>
      <c r="D2724" t="s">
        <v>5005</v>
      </c>
      <c r="E2724" t="s">
        <v>5941</v>
      </c>
      <c r="F2724" t="s">
        <v>43</v>
      </c>
      <c r="G2724">
        <v>25874</v>
      </c>
      <c r="H2724" t="s">
        <v>4180</v>
      </c>
      <c r="I2724">
        <v>28100000</v>
      </c>
      <c r="J2724" t="s">
        <v>10190</v>
      </c>
      <c r="K2724">
        <v>27100000</v>
      </c>
      <c r="L2724">
        <v>29100000</v>
      </c>
      <c r="M2724">
        <v>5</v>
      </c>
      <c r="N2724" t="s">
        <v>4219</v>
      </c>
      <c r="O2724">
        <v>88.5</v>
      </c>
      <c r="P2724" t="s">
        <v>10471</v>
      </c>
    </row>
    <row r="2725" spans="1:16" x14ac:dyDescent="0.3">
      <c r="A2725" t="s">
        <v>8595</v>
      </c>
      <c r="B2725">
        <v>2025</v>
      </c>
      <c r="C2725" t="s">
        <v>201</v>
      </c>
      <c r="D2725" t="s">
        <v>4669</v>
      </c>
      <c r="E2725" t="s">
        <v>4740</v>
      </c>
      <c r="F2725" t="s">
        <v>94</v>
      </c>
      <c r="G2725">
        <v>9892</v>
      </c>
      <c r="H2725" t="s">
        <v>4180</v>
      </c>
      <c r="I2725">
        <v>14300000</v>
      </c>
      <c r="J2725" t="s">
        <v>10190</v>
      </c>
      <c r="K2725">
        <v>13800000</v>
      </c>
      <c r="L2725">
        <v>14800000</v>
      </c>
      <c r="M2725">
        <v>16</v>
      </c>
      <c r="N2725" t="s">
        <v>4508</v>
      </c>
      <c r="O2725">
        <v>85</v>
      </c>
      <c r="P2725" t="s">
        <v>10290</v>
      </c>
    </row>
    <row r="2726" spans="1:16" x14ac:dyDescent="0.3">
      <c r="A2726" t="s">
        <v>10380</v>
      </c>
      <c r="B2726">
        <v>2024</v>
      </c>
      <c r="C2726" t="s">
        <v>24</v>
      </c>
      <c r="D2726" t="s">
        <v>4190</v>
      </c>
      <c r="E2726" t="s">
        <v>4308</v>
      </c>
      <c r="F2726" t="s">
        <v>43</v>
      </c>
      <c r="G2726">
        <v>17500</v>
      </c>
      <c r="H2726" t="s">
        <v>4180</v>
      </c>
      <c r="I2726">
        <v>15300000</v>
      </c>
      <c r="J2726" t="s">
        <v>10190</v>
      </c>
      <c r="K2726">
        <v>14800000</v>
      </c>
      <c r="L2726">
        <v>15800000</v>
      </c>
      <c r="M2726">
        <v>21</v>
      </c>
      <c r="N2726" t="s">
        <v>4439</v>
      </c>
      <c r="O2726">
        <v>85</v>
      </c>
      <c r="P2726" t="s">
        <v>10381</v>
      </c>
    </row>
    <row r="2727" spans="1:16" x14ac:dyDescent="0.3">
      <c r="A2727" t="s">
        <v>10316</v>
      </c>
      <c r="B2727">
        <v>2025</v>
      </c>
      <c r="C2727" t="s">
        <v>137</v>
      </c>
      <c r="D2727" t="s">
        <v>4437</v>
      </c>
      <c r="E2727" t="s">
        <v>6225</v>
      </c>
      <c r="F2727" t="s">
        <v>173</v>
      </c>
      <c r="G2727">
        <v>25000</v>
      </c>
      <c r="H2727" t="s">
        <v>4173</v>
      </c>
      <c r="I2727">
        <v>12600000</v>
      </c>
      <c r="J2727" t="s">
        <v>10190</v>
      </c>
      <c r="K2727">
        <v>12100000</v>
      </c>
      <c r="L2727">
        <v>13200000</v>
      </c>
      <c r="M2727">
        <v>4</v>
      </c>
      <c r="N2727" t="s">
        <v>4325</v>
      </c>
      <c r="O2727">
        <v>95</v>
      </c>
      <c r="P2727" t="s">
        <v>10317</v>
      </c>
    </row>
    <row r="2728" spans="1:16" x14ac:dyDescent="0.3">
      <c r="A2728" t="s">
        <v>10437</v>
      </c>
      <c r="B2728">
        <v>2024</v>
      </c>
      <c r="C2728" t="s">
        <v>201</v>
      </c>
      <c r="D2728" t="s">
        <v>4669</v>
      </c>
      <c r="E2728" t="s">
        <v>4740</v>
      </c>
      <c r="F2728" t="s">
        <v>173</v>
      </c>
      <c r="G2728">
        <v>20173</v>
      </c>
      <c r="H2728" t="s">
        <v>4180</v>
      </c>
      <c r="I2728">
        <v>13800000</v>
      </c>
      <c r="J2728" t="s">
        <v>10190</v>
      </c>
      <c r="K2728">
        <v>13200000</v>
      </c>
      <c r="L2728">
        <v>14300000</v>
      </c>
      <c r="M2728">
        <v>19</v>
      </c>
      <c r="N2728" t="s">
        <v>4192</v>
      </c>
      <c r="O2728">
        <v>81.2</v>
      </c>
      <c r="P2728" t="s">
        <v>10438</v>
      </c>
    </row>
    <row r="2729" spans="1:16" x14ac:dyDescent="0.3">
      <c r="A2729" t="s">
        <v>348</v>
      </c>
      <c r="B2729">
        <v>2025</v>
      </c>
      <c r="C2729" t="s">
        <v>62</v>
      </c>
      <c r="D2729">
        <v>308</v>
      </c>
      <c r="E2729" t="s">
        <v>4283</v>
      </c>
      <c r="F2729" t="s">
        <v>173</v>
      </c>
      <c r="G2729">
        <v>4385</v>
      </c>
      <c r="H2729" t="s">
        <v>4180</v>
      </c>
      <c r="I2729">
        <v>16400000</v>
      </c>
      <c r="J2729" t="s">
        <v>10190</v>
      </c>
      <c r="K2729">
        <v>15600000</v>
      </c>
      <c r="L2729">
        <v>17200000</v>
      </c>
      <c r="M2729">
        <v>2</v>
      </c>
      <c r="N2729" t="s">
        <v>4192</v>
      </c>
      <c r="O2729">
        <v>78.599999999999994</v>
      </c>
      <c r="P2729" t="s">
        <v>10265</v>
      </c>
    </row>
    <row r="2730" spans="1:16" x14ac:dyDescent="0.3">
      <c r="A2730" t="s">
        <v>369</v>
      </c>
      <c r="B2730">
        <v>2025</v>
      </c>
      <c r="C2730" t="s">
        <v>62</v>
      </c>
      <c r="D2730">
        <v>3008</v>
      </c>
      <c r="E2730" t="s">
        <v>4259</v>
      </c>
      <c r="F2730" t="s">
        <v>43</v>
      </c>
      <c r="G2730">
        <v>3150</v>
      </c>
      <c r="H2730" t="s">
        <v>4180</v>
      </c>
      <c r="I2730">
        <v>17300000</v>
      </c>
      <c r="J2730" t="s">
        <v>10190</v>
      </c>
      <c r="K2730">
        <v>16700000</v>
      </c>
      <c r="L2730">
        <v>18000000</v>
      </c>
      <c r="M2730">
        <v>9</v>
      </c>
      <c r="N2730" t="s">
        <v>4290</v>
      </c>
      <c r="O2730">
        <v>81.599999999999994</v>
      </c>
      <c r="P2730" t="s">
        <v>10272</v>
      </c>
    </row>
    <row r="2731" spans="1:16" x14ac:dyDescent="0.3">
      <c r="A2731" t="s">
        <v>360</v>
      </c>
      <c r="B2731">
        <v>2025</v>
      </c>
      <c r="C2731" t="s">
        <v>62</v>
      </c>
      <c r="D2731">
        <v>3008</v>
      </c>
      <c r="E2731" t="s">
        <v>4341</v>
      </c>
      <c r="F2731" t="s">
        <v>43</v>
      </c>
      <c r="G2731">
        <v>7735</v>
      </c>
      <c r="H2731" t="s">
        <v>4180</v>
      </c>
      <c r="I2731">
        <v>28300000</v>
      </c>
      <c r="J2731" t="s">
        <v>10190</v>
      </c>
      <c r="K2731">
        <v>27300000</v>
      </c>
      <c r="L2731">
        <v>29200000</v>
      </c>
      <c r="M2731">
        <v>14</v>
      </c>
      <c r="N2731" t="s">
        <v>4252</v>
      </c>
      <c r="O2731">
        <v>72</v>
      </c>
      <c r="P2731" t="s">
        <v>10282</v>
      </c>
    </row>
    <row r="2732" spans="1:16" x14ac:dyDescent="0.3">
      <c r="A2732" t="s">
        <v>4128</v>
      </c>
      <c r="B2732">
        <v>2025</v>
      </c>
      <c r="C2732" t="s">
        <v>62</v>
      </c>
      <c r="D2732" t="s">
        <v>4250</v>
      </c>
      <c r="E2732" t="s">
        <v>4358</v>
      </c>
      <c r="F2732" t="s">
        <v>143</v>
      </c>
      <c r="G2732">
        <v>16021</v>
      </c>
      <c r="H2732" t="s">
        <v>4180</v>
      </c>
      <c r="I2732">
        <v>21300000</v>
      </c>
      <c r="J2732" t="s">
        <v>10190</v>
      </c>
      <c r="K2732">
        <v>20600000</v>
      </c>
      <c r="L2732">
        <v>22100000</v>
      </c>
      <c r="M2732">
        <v>13</v>
      </c>
      <c r="N2732" t="s">
        <v>5966</v>
      </c>
      <c r="O2732">
        <v>76.2</v>
      </c>
      <c r="P2732" t="s">
        <v>10280</v>
      </c>
    </row>
    <row r="2733" spans="1:16" x14ac:dyDescent="0.3">
      <c r="A2733" t="s">
        <v>10474</v>
      </c>
      <c r="B2733">
        <v>2025</v>
      </c>
      <c r="C2733" t="s">
        <v>4184</v>
      </c>
      <c r="D2733" t="s">
        <v>4365</v>
      </c>
      <c r="E2733" t="s">
        <v>6182</v>
      </c>
      <c r="F2733" t="s">
        <v>4172</v>
      </c>
      <c r="G2733">
        <v>9900</v>
      </c>
      <c r="H2733" t="s">
        <v>4180</v>
      </c>
      <c r="I2733">
        <v>10500000</v>
      </c>
      <c r="J2733" t="s">
        <v>10190</v>
      </c>
      <c r="K2733">
        <v>10100000</v>
      </c>
      <c r="L2733">
        <v>10800000</v>
      </c>
      <c r="M2733">
        <v>5</v>
      </c>
      <c r="N2733" t="s">
        <v>4583</v>
      </c>
      <c r="O2733">
        <v>90.6</v>
      </c>
      <c r="P2733" t="s">
        <v>10475</v>
      </c>
    </row>
    <row r="2734" spans="1:16" x14ac:dyDescent="0.3">
      <c r="A2734" t="s">
        <v>200</v>
      </c>
      <c r="B2734">
        <v>2025</v>
      </c>
      <c r="C2734" t="s">
        <v>201</v>
      </c>
      <c r="D2734" t="s">
        <v>4669</v>
      </c>
      <c r="E2734" t="s">
        <v>4670</v>
      </c>
      <c r="F2734" t="s">
        <v>4172</v>
      </c>
      <c r="G2734">
        <v>1905</v>
      </c>
      <c r="H2734" t="s">
        <v>4180</v>
      </c>
      <c r="I2734">
        <v>12600000</v>
      </c>
      <c r="J2734" t="s">
        <v>10190</v>
      </c>
      <c r="K2734">
        <v>12100000</v>
      </c>
      <c r="L2734">
        <v>13000000</v>
      </c>
      <c r="M2734">
        <v>13</v>
      </c>
      <c r="N2734" t="s">
        <v>4649</v>
      </c>
      <c r="O2734">
        <v>90.1</v>
      </c>
      <c r="P2734" t="s">
        <v>10220</v>
      </c>
    </row>
    <row r="2735" spans="1:16" x14ac:dyDescent="0.3">
      <c r="A2735" t="s">
        <v>10393</v>
      </c>
      <c r="B2735">
        <v>2025</v>
      </c>
      <c r="C2735" t="s">
        <v>201</v>
      </c>
      <c r="D2735" t="s">
        <v>4669</v>
      </c>
      <c r="E2735" t="s">
        <v>4670</v>
      </c>
      <c r="F2735" t="s">
        <v>4172</v>
      </c>
      <c r="G2735">
        <v>17000</v>
      </c>
      <c r="H2735" t="s">
        <v>4180</v>
      </c>
      <c r="I2735">
        <v>12300000</v>
      </c>
      <c r="J2735" t="s">
        <v>10190</v>
      </c>
      <c r="K2735">
        <v>11900000</v>
      </c>
      <c r="L2735">
        <v>12800000</v>
      </c>
      <c r="M2735">
        <v>13</v>
      </c>
      <c r="N2735" t="s">
        <v>4649</v>
      </c>
      <c r="O2735">
        <v>87.9</v>
      </c>
      <c r="P2735" t="s">
        <v>10394</v>
      </c>
    </row>
    <row r="2736" spans="1:16" x14ac:dyDescent="0.3">
      <c r="A2736" t="s">
        <v>319</v>
      </c>
      <c r="B2736">
        <v>2025</v>
      </c>
      <c r="C2736" t="s">
        <v>188</v>
      </c>
      <c r="D2736" t="s">
        <v>5673</v>
      </c>
      <c r="E2736" t="s">
        <v>5674</v>
      </c>
      <c r="F2736" t="s">
        <v>4172</v>
      </c>
      <c r="G2736">
        <v>17000</v>
      </c>
      <c r="H2736" t="s">
        <v>4180</v>
      </c>
      <c r="I2736">
        <v>31600000</v>
      </c>
      <c r="J2736" t="s">
        <v>10190</v>
      </c>
      <c r="K2736">
        <v>30500000</v>
      </c>
      <c r="L2736">
        <v>32700000</v>
      </c>
      <c r="M2736">
        <v>6</v>
      </c>
      <c r="N2736" t="s">
        <v>4192</v>
      </c>
      <c r="O2736">
        <v>89</v>
      </c>
      <c r="P2736" t="s">
        <v>10242</v>
      </c>
    </row>
    <row r="2737" spans="1:16" x14ac:dyDescent="0.3">
      <c r="A2737" t="s">
        <v>5362</v>
      </c>
      <c r="B2737">
        <v>2025</v>
      </c>
      <c r="C2737" t="s">
        <v>50</v>
      </c>
      <c r="D2737" t="s">
        <v>6026</v>
      </c>
      <c r="E2737" t="s">
        <v>6027</v>
      </c>
      <c r="F2737" t="s">
        <v>4172</v>
      </c>
      <c r="G2737">
        <v>37000</v>
      </c>
      <c r="H2737" t="s">
        <v>4180</v>
      </c>
      <c r="I2737">
        <v>15500000</v>
      </c>
      <c r="J2737" t="s">
        <v>10190</v>
      </c>
      <c r="K2737">
        <v>14900000</v>
      </c>
      <c r="L2737">
        <v>16100000</v>
      </c>
      <c r="M2737">
        <v>8</v>
      </c>
      <c r="N2737" t="s">
        <v>4263</v>
      </c>
      <c r="O2737">
        <v>83</v>
      </c>
      <c r="P2737" t="s">
        <v>10227</v>
      </c>
    </row>
    <row r="2738" spans="1:16" x14ac:dyDescent="0.3">
      <c r="A2738" t="s">
        <v>394</v>
      </c>
      <c r="B2738">
        <v>2025</v>
      </c>
      <c r="C2738" t="s">
        <v>163</v>
      </c>
      <c r="D2738">
        <v>7</v>
      </c>
      <c r="E2738" t="s">
        <v>4277</v>
      </c>
      <c r="F2738" t="s">
        <v>4172</v>
      </c>
      <c r="G2738">
        <v>8508</v>
      </c>
      <c r="H2738" t="s">
        <v>4180</v>
      </c>
      <c r="I2738">
        <v>17700000</v>
      </c>
      <c r="J2738" t="s">
        <v>10190</v>
      </c>
      <c r="K2738">
        <v>17000000</v>
      </c>
      <c r="L2738">
        <v>18500000</v>
      </c>
      <c r="M2738">
        <v>18</v>
      </c>
      <c r="N2738" t="s">
        <v>4248</v>
      </c>
      <c r="O2738">
        <v>90</v>
      </c>
      <c r="P2738" t="s">
        <v>10295</v>
      </c>
    </row>
    <row r="2739" spans="1:16" x14ac:dyDescent="0.3">
      <c r="A2739" t="s">
        <v>887</v>
      </c>
      <c r="B2739">
        <v>2025</v>
      </c>
      <c r="C2739" t="s">
        <v>24</v>
      </c>
      <c r="D2739" t="s">
        <v>4369</v>
      </c>
      <c r="E2739" t="s">
        <v>5717</v>
      </c>
      <c r="F2739" t="s">
        <v>5336</v>
      </c>
      <c r="G2739">
        <v>1000</v>
      </c>
      <c r="H2739" t="s">
        <v>4180</v>
      </c>
      <c r="I2739">
        <v>48300000</v>
      </c>
      <c r="J2739" t="s">
        <v>10190</v>
      </c>
      <c r="K2739">
        <v>46600000</v>
      </c>
      <c r="L2739">
        <v>50000000</v>
      </c>
      <c r="M2739">
        <v>2</v>
      </c>
      <c r="N2739" t="s">
        <v>4734</v>
      </c>
      <c r="O2739">
        <v>78.7</v>
      </c>
      <c r="P2739" t="s">
        <v>10271</v>
      </c>
    </row>
    <row r="2740" spans="1:16" x14ac:dyDescent="0.3">
      <c r="A2740" t="s">
        <v>4149</v>
      </c>
      <c r="B2740">
        <v>2025</v>
      </c>
      <c r="C2740" t="s">
        <v>62</v>
      </c>
      <c r="D2740" t="s">
        <v>4198</v>
      </c>
      <c r="E2740" t="s">
        <v>4285</v>
      </c>
      <c r="F2740" t="s">
        <v>152</v>
      </c>
      <c r="G2740">
        <v>100</v>
      </c>
      <c r="H2740" t="s">
        <v>4180</v>
      </c>
      <c r="I2740">
        <v>15400000</v>
      </c>
      <c r="J2740" t="s">
        <v>10190</v>
      </c>
      <c r="K2740">
        <v>14900000</v>
      </c>
      <c r="L2740">
        <v>15900000</v>
      </c>
      <c r="M2740">
        <v>16</v>
      </c>
      <c r="N2740" t="s">
        <v>4260</v>
      </c>
      <c r="O2740">
        <v>80.3</v>
      </c>
      <c r="P2740" t="s">
        <v>10304</v>
      </c>
    </row>
    <row r="2741" spans="1:16" x14ac:dyDescent="0.3">
      <c r="A2741" t="s">
        <v>162</v>
      </c>
      <c r="B2741">
        <v>2025</v>
      </c>
      <c r="C2741" t="s">
        <v>163</v>
      </c>
      <c r="D2741">
        <v>7</v>
      </c>
      <c r="E2741" t="s">
        <v>4277</v>
      </c>
      <c r="F2741" t="s">
        <v>8800</v>
      </c>
      <c r="G2741">
        <v>10200</v>
      </c>
      <c r="H2741" t="s">
        <v>4180</v>
      </c>
      <c r="I2741">
        <v>17700000</v>
      </c>
      <c r="J2741" t="s">
        <v>10190</v>
      </c>
      <c r="K2741">
        <v>16900000</v>
      </c>
      <c r="L2741">
        <v>18500000</v>
      </c>
      <c r="M2741">
        <v>18</v>
      </c>
      <c r="N2741" t="s">
        <v>4248</v>
      </c>
      <c r="O2741">
        <v>90</v>
      </c>
      <c r="P2741" t="s">
        <v>10234</v>
      </c>
    </row>
    <row r="2742" spans="1:16" x14ac:dyDescent="0.3">
      <c r="A2742" t="s">
        <v>10168</v>
      </c>
      <c r="B2742">
        <v>2025</v>
      </c>
      <c r="C2742" t="s">
        <v>24</v>
      </c>
      <c r="D2742" t="s">
        <v>4405</v>
      </c>
      <c r="E2742" t="s">
        <v>5699</v>
      </c>
      <c r="F2742" t="s">
        <v>4172</v>
      </c>
      <c r="G2742">
        <v>61000</v>
      </c>
      <c r="H2742" t="s">
        <v>4180</v>
      </c>
      <c r="I2742">
        <v>45700000</v>
      </c>
      <c r="J2742" t="s">
        <v>10190</v>
      </c>
      <c r="K2742">
        <v>44000000</v>
      </c>
      <c r="L2742">
        <v>47400000</v>
      </c>
      <c r="M2742">
        <v>19</v>
      </c>
      <c r="N2742" t="s">
        <v>4734</v>
      </c>
      <c r="O2742">
        <v>77.599999999999994</v>
      </c>
      <c r="P2742" t="s">
        <v>10201</v>
      </c>
    </row>
    <row r="2743" spans="1:16" x14ac:dyDescent="0.3">
      <c r="A2743" t="s">
        <v>10168</v>
      </c>
      <c r="B2743">
        <v>2025</v>
      </c>
      <c r="C2743" t="s">
        <v>24</v>
      </c>
      <c r="D2743" t="s">
        <v>4405</v>
      </c>
      <c r="E2743" t="s">
        <v>5699</v>
      </c>
      <c r="F2743" t="s">
        <v>4172</v>
      </c>
      <c r="G2743">
        <v>61000</v>
      </c>
      <c r="H2743" t="s">
        <v>4180</v>
      </c>
      <c r="I2743">
        <v>45700000</v>
      </c>
      <c r="J2743" t="s">
        <v>10190</v>
      </c>
      <c r="K2743">
        <v>44000000</v>
      </c>
      <c r="L2743">
        <v>47400000</v>
      </c>
      <c r="M2743">
        <v>19</v>
      </c>
      <c r="N2743" t="s">
        <v>4734</v>
      </c>
      <c r="O2743">
        <v>77.599999999999994</v>
      </c>
      <c r="P2743" t="s">
        <v>10219</v>
      </c>
    </row>
    <row r="2744" spans="1:16" x14ac:dyDescent="0.3">
      <c r="A2744" t="s">
        <v>5318</v>
      </c>
      <c r="B2744">
        <v>2025</v>
      </c>
      <c r="C2744" t="s">
        <v>62</v>
      </c>
      <c r="D2744" t="s">
        <v>4390</v>
      </c>
      <c r="E2744" t="s">
        <v>4682</v>
      </c>
      <c r="F2744" t="s">
        <v>4172</v>
      </c>
      <c r="G2744" t="s">
        <v>4172</v>
      </c>
      <c r="H2744" t="s">
        <v>4180</v>
      </c>
      <c r="I2744">
        <v>24500000</v>
      </c>
      <c r="J2744" t="s">
        <v>10190</v>
      </c>
      <c r="K2744">
        <v>23700000</v>
      </c>
      <c r="L2744">
        <v>25300000</v>
      </c>
      <c r="M2744">
        <v>9</v>
      </c>
      <c r="N2744" t="s">
        <v>4347</v>
      </c>
      <c r="O2744">
        <v>88.6</v>
      </c>
      <c r="P2744" t="s">
        <v>10257</v>
      </c>
    </row>
    <row r="2745" spans="1:16" x14ac:dyDescent="0.3">
      <c r="A2745" t="s">
        <v>8560</v>
      </c>
      <c r="B2745">
        <v>2025</v>
      </c>
      <c r="C2745" t="s">
        <v>62</v>
      </c>
      <c r="D2745" t="s">
        <v>4232</v>
      </c>
      <c r="E2745" t="s">
        <v>6868</v>
      </c>
      <c r="F2745" t="s">
        <v>4172</v>
      </c>
      <c r="G2745" t="s">
        <v>4172</v>
      </c>
      <c r="H2745" t="s">
        <v>4180</v>
      </c>
      <c r="I2745">
        <v>11400000</v>
      </c>
      <c r="J2745" t="s">
        <v>10190</v>
      </c>
      <c r="K2745">
        <v>11000000</v>
      </c>
      <c r="L2745">
        <v>11800000</v>
      </c>
      <c r="M2745">
        <v>7</v>
      </c>
      <c r="N2745" t="s">
        <v>4219</v>
      </c>
      <c r="O2745">
        <v>85.1</v>
      </c>
      <c r="P2745" t="s">
        <v>10276</v>
      </c>
    </row>
    <row r="2746" spans="1:16" x14ac:dyDescent="0.3">
      <c r="A2746" t="s">
        <v>8560</v>
      </c>
      <c r="B2746">
        <v>2025</v>
      </c>
      <c r="C2746" t="s">
        <v>62</v>
      </c>
      <c r="D2746" t="s">
        <v>4232</v>
      </c>
      <c r="E2746" t="s">
        <v>6868</v>
      </c>
      <c r="F2746" t="s">
        <v>4172</v>
      </c>
      <c r="G2746" t="s">
        <v>4172</v>
      </c>
      <c r="H2746" t="s">
        <v>4180</v>
      </c>
      <c r="I2746">
        <v>11400000</v>
      </c>
      <c r="J2746" t="s">
        <v>10190</v>
      </c>
      <c r="K2746">
        <v>11000000</v>
      </c>
      <c r="L2746">
        <v>11800000</v>
      </c>
      <c r="M2746">
        <v>7</v>
      </c>
      <c r="N2746" t="s">
        <v>4219</v>
      </c>
      <c r="O2746">
        <v>85.1</v>
      </c>
      <c r="P2746" t="s">
        <v>10277</v>
      </c>
    </row>
    <row r="2747" spans="1:16" x14ac:dyDescent="0.3">
      <c r="A2747" t="s">
        <v>10169</v>
      </c>
      <c r="B2747">
        <v>2025</v>
      </c>
      <c r="C2747" t="s">
        <v>163</v>
      </c>
      <c r="D2747">
        <v>7</v>
      </c>
      <c r="E2747" t="s">
        <v>4277</v>
      </c>
      <c r="F2747" t="s">
        <v>4172</v>
      </c>
      <c r="G2747">
        <v>48080</v>
      </c>
      <c r="H2747" t="s">
        <v>4180</v>
      </c>
      <c r="I2747">
        <v>17100000</v>
      </c>
      <c r="J2747" t="s">
        <v>10190</v>
      </c>
      <c r="K2747">
        <v>16300000</v>
      </c>
      <c r="L2747">
        <v>17800000</v>
      </c>
      <c r="M2747">
        <v>18</v>
      </c>
      <c r="N2747" t="s">
        <v>4248</v>
      </c>
      <c r="O2747">
        <v>87</v>
      </c>
      <c r="P2747" t="s">
        <v>10202</v>
      </c>
    </row>
    <row r="2748" spans="1:16" x14ac:dyDescent="0.3">
      <c r="A2748" t="s">
        <v>8513</v>
      </c>
      <c r="B2748">
        <v>2025</v>
      </c>
      <c r="C2748" t="s">
        <v>230</v>
      </c>
      <c r="D2748" t="s">
        <v>8514</v>
      </c>
      <c r="E2748" t="s">
        <v>8515</v>
      </c>
      <c r="F2748" t="s">
        <v>4172</v>
      </c>
      <c r="G2748">
        <v>40200</v>
      </c>
      <c r="H2748" t="s">
        <v>4180</v>
      </c>
      <c r="I2748">
        <v>15600000</v>
      </c>
      <c r="J2748" t="s">
        <v>10190</v>
      </c>
      <c r="K2748">
        <v>15100000</v>
      </c>
      <c r="L2748">
        <v>16200000</v>
      </c>
      <c r="M2748">
        <v>10</v>
      </c>
      <c r="N2748" t="s">
        <v>4342</v>
      </c>
      <c r="O2748">
        <v>82</v>
      </c>
      <c r="P2748" t="s">
        <v>10267</v>
      </c>
    </row>
    <row r="2749" spans="1:16" x14ac:dyDescent="0.3">
      <c r="A2749" t="s">
        <v>256</v>
      </c>
      <c r="B2749">
        <v>2025</v>
      </c>
      <c r="C2749" t="s">
        <v>62</v>
      </c>
      <c r="D2749" t="s">
        <v>4390</v>
      </c>
      <c r="E2749" t="s">
        <v>4682</v>
      </c>
      <c r="F2749" t="s">
        <v>4172</v>
      </c>
      <c r="G2749">
        <v>4687</v>
      </c>
      <c r="H2749" t="s">
        <v>4180</v>
      </c>
      <c r="I2749">
        <v>25000000</v>
      </c>
      <c r="J2749" t="s">
        <v>10190</v>
      </c>
      <c r="K2749">
        <v>24200000</v>
      </c>
      <c r="L2749">
        <v>25700000</v>
      </c>
      <c r="M2749">
        <v>9</v>
      </c>
      <c r="N2749" t="s">
        <v>4347</v>
      </c>
      <c r="O2749">
        <v>90.4</v>
      </c>
      <c r="P2749" t="s">
        <v>10249</v>
      </c>
    </row>
    <row r="2750" spans="1:16" x14ac:dyDescent="0.3">
      <c r="A2750" t="s">
        <v>4107</v>
      </c>
      <c r="B2750">
        <v>2025</v>
      </c>
      <c r="C2750" t="s">
        <v>4184</v>
      </c>
      <c r="D2750" t="s">
        <v>5939</v>
      </c>
      <c r="E2750" t="s">
        <v>10108</v>
      </c>
      <c r="F2750" t="s">
        <v>4172</v>
      </c>
      <c r="G2750">
        <v>10800</v>
      </c>
      <c r="H2750" t="s">
        <v>4180</v>
      </c>
      <c r="I2750">
        <v>15700000</v>
      </c>
      <c r="J2750" t="s">
        <v>10190</v>
      </c>
      <c r="K2750">
        <v>14900000</v>
      </c>
      <c r="L2750">
        <v>16500000</v>
      </c>
      <c r="M2750">
        <v>9</v>
      </c>
      <c r="N2750" t="s">
        <v>4252</v>
      </c>
      <c r="O2750">
        <v>85.4</v>
      </c>
      <c r="P2750" t="s">
        <v>10254</v>
      </c>
    </row>
    <row r="2751" spans="1:16" x14ac:dyDescent="0.3">
      <c r="A2751" t="s">
        <v>10173</v>
      </c>
      <c r="B2751">
        <v>2025</v>
      </c>
      <c r="C2751" t="s">
        <v>24</v>
      </c>
      <c r="D2751" t="s">
        <v>5847</v>
      </c>
      <c r="E2751" t="s">
        <v>8778</v>
      </c>
      <c r="F2751" t="s">
        <v>4172</v>
      </c>
      <c r="G2751">
        <v>43000</v>
      </c>
      <c r="H2751" t="s">
        <v>4180</v>
      </c>
      <c r="I2751">
        <v>37500000</v>
      </c>
      <c r="J2751" t="s">
        <v>10190</v>
      </c>
      <c r="K2751">
        <v>36200000</v>
      </c>
      <c r="L2751">
        <v>38800000</v>
      </c>
      <c r="M2751">
        <v>5</v>
      </c>
      <c r="N2751" t="s">
        <v>4181</v>
      </c>
      <c r="O2751">
        <v>81.2</v>
      </c>
      <c r="P2751" t="s">
        <v>10208</v>
      </c>
    </row>
    <row r="2752" spans="1:16" x14ac:dyDescent="0.3">
      <c r="A2752" t="s">
        <v>7191</v>
      </c>
      <c r="B2752">
        <v>2025</v>
      </c>
      <c r="C2752" t="s">
        <v>62</v>
      </c>
      <c r="D2752" t="s">
        <v>4390</v>
      </c>
      <c r="E2752" t="s">
        <v>4682</v>
      </c>
      <c r="F2752" t="s">
        <v>4172</v>
      </c>
      <c r="G2752">
        <v>23967</v>
      </c>
      <c r="H2752" t="s">
        <v>4180</v>
      </c>
      <c r="I2752">
        <v>24000000</v>
      </c>
      <c r="J2752" t="s">
        <v>10190</v>
      </c>
      <c r="K2752">
        <v>23300000</v>
      </c>
      <c r="L2752">
        <v>24800000</v>
      </c>
      <c r="M2752">
        <v>9</v>
      </c>
      <c r="N2752" t="s">
        <v>4347</v>
      </c>
      <c r="O2752">
        <v>86.8</v>
      </c>
      <c r="P2752" t="s">
        <v>10256</v>
      </c>
    </row>
    <row r="2753" spans="1:16" x14ac:dyDescent="0.3">
      <c r="A2753" t="s">
        <v>8519</v>
      </c>
      <c r="B2753">
        <v>2025</v>
      </c>
      <c r="C2753" t="s">
        <v>62</v>
      </c>
      <c r="D2753" t="s">
        <v>4390</v>
      </c>
      <c r="E2753" t="s">
        <v>4682</v>
      </c>
      <c r="F2753" t="s">
        <v>4172</v>
      </c>
      <c r="G2753">
        <v>8160</v>
      </c>
      <c r="H2753" t="s">
        <v>4180</v>
      </c>
      <c r="I2753">
        <v>24900000</v>
      </c>
      <c r="J2753" t="s">
        <v>10190</v>
      </c>
      <c r="K2753">
        <v>24100000</v>
      </c>
      <c r="L2753">
        <v>25700000</v>
      </c>
      <c r="M2753">
        <v>9</v>
      </c>
      <c r="N2753" t="s">
        <v>4347</v>
      </c>
      <c r="O2753">
        <v>90</v>
      </c>
      <c r="P2753" t="s">
        <v>10273</v>
      </c>
    </row>
    <row r="2754" spans="1:16" x14ac:dyDescent="0.3">
      <c r="A2754" t="s">
        <v>10378</v>
      </c>
      <c r="B2754">
        <v>2025</v>
      </c>
      <c r="C2754" t="s">
        <v>62</v>
      </c>
      <c r="D2754" t="s">
        <v>4198</v>
      </c>
      <c r="E2754" t="s">
        <v>8531</v>
      </c>
      <c r="F2754" t="s">
        <v>4172</v>
      </c>
      <c r="G2754">
        <v>11400</v>
      </c>
      <c r="H2754" t="s">
        <v>4180</v>
      </c>
      <c r="I2754">
        <v>17400000</v>
      </c>
      <c r="J2754" t="s">
        <v>10190</v>
      </c>
      <c r="K2754">
        <v>16700000</v>
      </c>
      <c r="L2754">
        <v>18200000</v>
      </c>
      <c r="M2754">
        <v>8</v>
      </c>
      <c r="N2754" t="s">
        <v>4388</v>
      </c>
      <c r="O2754">
        <v>73.8</v>
      </c>
      <c r="P2754" t="s">
        <v>10379</v>
      </c>
    </row>
    <row r="2755" spans="1:16" x14ac:dyDescent="0.3">
      <c r="A2755" t="s">
        <v>5378</v>
      </c>
      <c r="B2755">
        <v>2025</v>
      </c>
      <c r="C2755" t="s">
        <v>24</v>
      </c>
      <c r="D2755" t="s">
        <v>4854</v>
      </c>
      <c r="E2755" t="s">
        <v>4191</v>
      </c>
      <c r="F2755" t="s">
        <v>4172</v>
      </c>
      <c r="G2755">
        <v>14300</v>
      </c>
      <c r="H2755" t="s">
        <v>4180</v>
      </c>
      <c r="I2755">
        <v>18100000</v>
      </c>
      <c r="J2755" t="s">
        <v>10190</v>
      </c>
      <c r="K2755">
        <v>17500000</v>
      </c>
      <c r="L2755">
        <v>18700000</v>
      </c>
      <c r="M2755">
        <v>37</v>
      </c>
      <c r="N2755" t="s">
        <v>4583</v>
      </c>
      <c r="O2755">
        <v>76.599999999999994</v>
      </c>
      <c r="P2755" t="s">
        <v>10239</v>
      </c>
    </row>
    <row r="2756" spans="1:16" x14ac:dyDescent="0.3">
      <c r="A2756" t="s">
        <v>10472</v>
      </c>
      <c r="B2756">
        <v>2025</v>
      </c>
      <c r="C2756" t="s">
        <v>4184</v>
      </c>
      <c r="D2756" t="s">
        <v>4185</v>
      </c>
      <c r="E2756" t="s">
        <v>6255</v>
      </c>
      <c r="F2756" t="s">
        <v>4172</v>
      </c>
      <c r="G2756">
        <v>41752</v>
      </c>
      <c r="H2756" t="s">
        <v>4180</v>
      </c>
      <c r="I2756">
        <v>9900000</v>
      </c>
      <c r="J2756" t="s">
        <v>10190</v>
      </c>
      <c r="K2756">
        <v>9600000</v>
      </c>
      <c r="L2756">
        <v>10300000</v>
      </c>
      <c r="M2756">
        <v>8</v>
      </c>
      <c r="N2756" t="s">
        <v>4192</v>
      </c>
      <c r="O2756">
        <v>95</v>
      </c>
      <c r="P2756" t="s">
        <v>10473</v>
      </c>
    </row>
    <row r="2757" spans="1:16" x14ac:dyDescent="0.3">
      <c r="A2757" t="s">
        <v>10461</v>
      </c>
      <c r="B2757">
        <v>2025</v>
      </c>
      <c r="C2757" t="s">
        <v>4184</v>
      </c>
      <c r="D2757" t="s">
        <v>4365</v>
      </c>
      <c r="E2757" t="s">
        <v>4366</v>
      </c>
      <c r="F2757" t="s">
        <v>4172</v>
      </c>
      <c r="G2757">
        <v>23888</v>
      </c>
      <c r="H2757" t="s">
        <v>4180</v>
      </c>
      <c r="I2757">
        <v>9300000</v>
      </c>
      <c r="J2757" t="s">
        <v>10190</v>
      </c>
      <c r="K2757">
        <v>9000000</v>
      </c>
      <c r="L2757">
        <v>9600000</v>
      </c>
      <c r="M2757">
        <v>13</v>
      </c>
      <c r="N2757" t="s">
        <v>4583</v>
      </c>
      <c r="O2757">
        <v>93.1</v>
      </c>
      <c r="P2757" t="s">
        <v>10462</v>
      </c>
    </row>
    <row r="2758" spans="1:16" x14ac:dyDescent="0.3">
      <c r="A2758" t="s">
        <v>10376</v>
      </c>
      <c r="B2758">
        <v>2025</v>
      </c>
      <c r="C2758" t="s">
        <v>137</v>
      </c>
      <c r="D2758" t="s">
        <v>4336</v>
      </c>
      <c r="E2758" t="s">
        <v>4833</v>
      </c>
      <c r="F2758" t="s">
        <v>4172</v>
      </c>
      <c r="G2758">
        <v>7800</v>
      </c>
      <c r="H2758" t="s">
        <v>4180</v>
      </c>
      <c r="I2758">
        <v>22000000</v>
      </c>
      <c r="J2758" t="s">
        <v>10190</v>
      </c>
      <c r="K2758">
        <v>21100000</v>
      </c>
      <c r="L2758">
        <v>22900000</v>
      </c>
      <c r="M2758">
        <v>14</v>
      </c>
      <c r="N2758" t="s">
        <v>4272</v>
      </c>
      <c r="O2758">
        <v>75.5</v>
      </c>
      <c r="P2758" t="s">
        <v>10377</v>
      </c>
    </row>
    <row r="2759" spans="1:16" x14ac:dyDescent="0.3">
      <c r="A2759" t="s">
        <v>10331</v>
      </c>
      <c r="B2759">
        <v>2025</v>
      </c>
      <c r="C2759" t="s">
        <v>50</v>
      </c>
      <c r="D2759">
        <v>500</v>
      </c>
      <c r="E2759" t="s">
        <v>7931</v>
      </c>
      <c r="F2759" t="s">
        <v>4172</v>
      </c>
      <c r="G2759">
        <v>8267</v>
      </c>
      <c r="H2759" t="s">
        <v>4180</v>
      </c>
      <c r="I2759">
        <v>10900000</v>
      </c>
      <c r="J2759" t="s">
        <v>10190</v>
      </c>
      <c r="K2759">
        <v>10500000</v>
      </c>
      <c r="L2759">
        <v>11200000</v>
      </c>
      <c r="M2759">
        <v>8</v>
      </c>
      <c r="N2759" t="s">
        <v>5710</v>
      </c>
      <c r="O2759">
        <v>83.9</v>
      </c>
      <c r="P2759" t="s">
        <v>10332</v>
      </c>
    </row>
    <row r="2760" spans="1:16" x14ac:dyDescent="0.3">
      <c r="A2760" t="s">
        <v>10166</v>
      </c>
      <c r="B2760">
        <v>2025</v>
      </c>
      <c r="C2760" t="s">
        <v>201</v>
      </c>
      <c r="D2760" t="s">
        <v>4669</v>
      </c>
      <c r="E2760" t="s">
        <v>4670</v>
      </c>
      <c r="F2760" t="s">
        <v>4172</v>
      </c>
      <c r="G2760">
        <v>11000</v>
      </c>
      <c r="H2760" t="s">
        <v>4180</v>
      </c>
      <c r="I2760">
        <v>12500000</v>
      </c>
      <c r="J2760" t="s">
        <v>10190</v>
      </c>
      <c r="K2760">
        <v>12100000</v>
      </c>
      <c r="L2760">
        <v>13000000</v>
      </c>
      <c r="M2760">
        <v>13</v>
      </c>
      <c r="N2760" t="s">
        <v>4649</v>
      </c>
      <c r="O2760">
        <v>89.3</v>
      </c>
      <c r="P2760" t="s">
        <v>10198</v>
      </c>
    </row>
    <row r="2761" spans="1:16" x14ac:dyDescent="0.3">
      <c r="A2761" t="s">
        <v>10397</v>
      </c>
      <c r="B2761">
        <v>2025</v>
      </c>
      <c r="C2761" t="s">
        <v>24</v>
      </c>
      <c r="D2761" t="s">
        <v>4854</v>
      </c>
      <c r="E2761" t="s">
        <v>4191</v>
      </c>
      <c r="F2761" t="s">
        <v>4172</v>
      </c>
      <c r="G2761">
        <v>13000</v>
      </c>
      <c r="H2761" t="s">
        <v>4180</v>
      </c>
      <c r="I2761">
        <v>18100000</v>
      </c>
      <c r="J2761" t="s">
        <v>10190</v>
      </c>
      <c r="K2761">
        <v>17500000</v>
      </c>
      <c r="L2761">
        <v>18800000</v>
      </c>
      <c r="M2761">
        <v>37</v>
      </c>
      <c r="N2761" t="s">
        <v>4583</v>
      </c>
      <c r="O2761">
        <v>76.599999999999994</v>
      </c>
      <c r="P2761" t="s">
        <v>10398</v>
      </c>
    </row>
    <row r="2762" spans="1:16" x14ac:dyDescent="0.3">
      <c r="A2762" t="s">
        <v>5346</v>
      </c>
      <c r="B2762">
        <v>2025</v>
      </c>
      <c r="C2762" t="s">
        <v>24</v>
      </c>
      <c r="D2762" t="s">
        <v>4405</v>
      </c>
      <c r="E2762" t="s">
        <v>5060</v>
      </c>
      <c r="F2762" t="s">
        <v>4172</v>
      </c>
      <c r="G2762">
        <v>28620</v>
      </c>
      <c r="H2762" t="s">
        <v>4180</v>
      </c>
      <c r="I2762">
        <v>30500000</v>
      </c>
      <c r="J2762" t="s">
        <v>10190</v>
      </c>
      <c r="K2762">
        <v>29300000</v>
      </c>
      <c r="L2762">
        <v>31700000</v>
      </c>
      <c r="M2762">
        <v>15</v>
      </c>
      <c r="N2762" t="s">
        <v>4226</v>
      </c>
      <c r="O2762">
        <v>74.7</v>
      </c>
      <c r="P2762" t="s">
        <v>10255</v>
      </c>
    </row>
    <row r="2763" spans="1:16" x14ac:dyDescent="0.3">
      <c r="A2763" t="s">
        <v>421</v>
      </c>
      <c r="B2763">
        <v>2025</v>
      </c>
      <c r="C2763" t="s">
        <v>62</v>
      </c>
      <c r="D2763" t="s">
        <v>4250</v>
      </c>
      <c r="E2763" t="s">
        <v>4358</v>
      </c>
      <c r="F2763" t="s">
        <v>4172</v>
      </c>
      <c r="G2763">
        <v>5000</v>
      </c>
      <c r="H2763" t="s">
        <v>4180</v>
      </c>
      <c r="I2763">
        <v>21400000</v>
      </c>
      <c r="J2763" t="s">
        <v>10190</v>
      </c>
      <c r="K2763">
        <v>20700000</v>
      </c>
      <c r="L2763">
        <v>22200000</v>
      </c>
      <c r="M2763">
        <v>13</v>
      </c>
      <c r="N2763" t="s">
        <v>5966</v>
      </c>
      <c r="O2763">
        <v>76.599999999999994</v>
      </c>
      <c r="P2763" t="s">
        <v>10303</v>
      </c>
    </row>
    <row r="2764" spans="1:16" x14ac:dyDescent="0.3">
      <c r="A2764" t="s">
        <v>518</v>
      </c>
      <c r="B2764">
        <v>2025</v>
      </c>
      <c r="C2764" t="s">
        <v>62</v>
      </c>
      <c r="D2764" t="s">
        <v>4250</v>
      </c>
      <c r="E2764" t="s">
        <v>4279</v>
      </c>
      <c r="F2764" t="s">
        <v>4172</v>
      </c>
      <c r="G2764">
        <v>500</v>
      </c>
      <c r="H2764" t="s">
        <v>4180</v>
      </c>
      <c r="I2764">
        <v>25000000</v>
      </c>
      <c r="J2764" t="s">
        <v>10190</v>
      </c>
      <c r="K2764">
        <v>24200000</v>
      </c>
      <c r="L2764">
        <v>25900000</v>
      </c>
      <c r="M2764" t="s">
        <v>4175</v>
      </c>
      <c r="N2764" t="s">
        <v>4863</v>
      </c>
      <c r="O2764">
        <v>76.5</v>
      </c>
      <c r="P2764" t="s">
        <v>10300</v>
      </c>
    </row>
    <row r="2765" spans="1:16" x14ac:dyDescent="0.3">
      <c r="A2765" t="s">
        <v>8678</v>
      </c>
      <c r="B2765">
        <v>2025</v>
      </c>
      <c r="C2765" t="s">
        <v>24</v>
      </c>
      <c r="D2765" t="s">
        <v>4369</v>
      </c>
      <c r="E2765" t="s">
        <v>5659</v>
      </c>
      <c r="F2765" t="s">
        <v>4172</v>
      </c>
      <c r="G2765">
        <v>12484</v>
      </c>
      <c r="H2765" t="s">
        <v>4180</v>
      </c>
      <c r="I2765">
        <v>56000000</v>
      </c>
      <c r="J2765" t="s">
        <v>10190</v>
      </c>
      <c r="K2765">
        <v>54000000</v>
      </c>
      <c r="L2765">
        <v>58000000</v>
      </c>
      <c r="M2765">
        <v>12</v>
      </c>
      <c r="N2765" t="s">
        <v>4661</v>
      </c>
      <c r="O2765">
        <v>81</v>
      </c>
      <c r="P2765" t="s">
        <v>10286</v>
      </c>
    </row>
    <row r="2766" spans="1:16" x14ac:dyDescent="0.3">
      <c r="A2766" t="s">
        <v>10171</v>
      </c>
      <c r="B2766">
        <v>2026</v>
      </c>
      <c r="C2766" t="s">
        <v>4641</v>
      </c>
      <c r="D2766" t="s">
        <v>7801</v>
      </c>
      <c r="E2766" t="s">
        <v>10182</v>
      </c>
      <c r="F2766" t="s">
        <v>4172</v>
      </c>
      <c r="G2766">
        <v>4000</v>
      </c>
      <c r="H2766" t="s">
        <v>4180</v>
      </c>
      <c r="I2766">
        <v>18200000</v>
      </c>
      <c r="J2766" t="s">
        <v>10190</v>
      </c>
      <c r="K2766">
        <v>17300000</v>
      </c>
      <c r="L2766">
        <v>19200000</v>
      </c>
      <c r="M2766">
        <v>7</v>
      </c>
      <c r="N2766" t="s">
        <v>4552</v>
      </c>
      <c r="O2766">
        <v>95</v>
      </c>
      <c r="P2766" t="s">
        <v>10206</v>
      </c>
    </row>
    <row r="2767" spans="1:16" x14ac:dyDescent="0.3">
      <c r="A2767" t="s">
        <v>10427</v>
      </c>
      <c r="B2767">
        <v>2026</v>
      </c>
      <c r="C2767" t="s">
        <v>10428</v>
      </c>
      <c r="D2767" t="s">
        <v>10429</v>
      </c>
      <c r="E2767" t="s">
        <v>10430</v>
      </c>
      <c r="F2767" t="s">
        <v>4172</v>
      </c>
      <c r="G2767">
        <v>42900</v>
      </c>
      <c r="H2767" t="s">
        <v>4180</v>
      </c>
      <c r="I2767">
        <v>14600000</v>
      </c>
      <c r="J2767" t="s">
        <v>10190</v>
      </c>
      <c r="K2767">
        <v>14100000</v>
      </c>
      <c r="L2767">
        <v>15200000</v>
      </c>
      <c r="M2767" t="s">
        <v>4175</v>
      </c>
      <c r="N2767" t="s">
        <v>4402</v>
      </c>
      <c r="O2767">
        <v>85.8</v>
      </c>
      <c r="P2767" t="s">
        <v>10431</v>
      </c>
    </row>
    <row r="2768" spans="1:16" x14ac:dyDescent="0.3">
      <c r="A2768" t="s">
        <v>8508</v>
      </c>
      <c r="B2768">
        <v>2026</v>
      </c>
      <c r="C2768" t="s">
        <v>62</v>
      </c>
      <c r="D2768" t="s">
        <v>8509</v>
      </c>
      <c r="E2768" t="s">
        <v>8510</v>
      </c>
      <c r="F2768" t="s">
        <v>4172</v>
      </c>
      <c r="G2768">
        <v>941</v>
      </c>
      <c r="H2768" t="s">
        <v>4180</v>
      </c>
      <c r="I2768">
        <v>25100000</v>
      </c>
      <c r="J2768" t="s">
        <v>10190</v>
      </c>
      <c r="K2768">
        <v>24200000</v>
      </c>
      <c r="L2768">
        <v>26000000</v>
      </c>
      <c r="M2768" t="s">
        <v>4175</v>
      </c>
      <c r="N2768" t="s">
        <v>9875</v>
      </c>
      <c r="O2768">
        <v>91</v>
      </c>
      <c r="P2768" t="s">
        <v>10301</v>
      </c>
    </row>
    <row r="2769" spans="1:16" x14ac:dyDescent="0.3">
      <c r="A2769" t="s">
        <v>10161</v>
      </c>
      <c r="B2769">
        <v>2026</v>
      </c>
      <c r="C2769" t="s">
        <v>4184</v>
      </c>
      <c r="D2769" t="s">
        <v>4365</v>
      </c>
      <c r="E2769" t="s">
        <v>4366</v>
      </c>
      <c r="F2769" t="s">
        <v>4172</v>
      </c>
      <c r="G2769">
        <v>4500</v>
      </c>
      <c r="H2769" t="s">
        <v>4180</v>
      </c>
      <c r="I2769">
        <v>9700000</v>
      </c>
      <c r="J2769" t="s">
        <v>10190</v>
      </c>
      <c r="K2769">
        <v>9400000</v>
      </c>
      <c r="L2769">
        <v>10000000</v>
      </c>
      <c r="M2769">
        <v>6</v>
      </c>
      <c r="N2769" t="s">
        <v>6072</v>
      </c>
      <c r="O2769">
        <v>95</v>
      </c>
      <c r="P2769" t="s">
        <v>10191</v>
      </c>
    </row>
    <row r="2770" spans="1:16" x14ac:dyDescent="0.3">
      <c r="A2770" t="s">
        <v>10161</v>
      </c>
      <c r="B2770">
        <v>2026</v>
      </c>
      <c r="C2770" t="s">
        <v>4184</v>
      </c>
      <c r="D2770" t="s">
        <v>4365</v>
      </c>
      <c r="E2770" t="s">
        <v>9150</v>
      </c>
      <c r="F2770" t="s">
        <v>4172</v>
      </c>
      <c r="G2770">
        <v>4500</v>
      </c>
      <c r="H2770" t="s">
        <v>4180</v>
      </c>
      <c r="I2770">
        <v>9300000</v>
      </c>
      <c r="J2770" t="s">
        <v>10190</v>
      </c>
      <c r="K2770">
        <v>9000000</v>
      </c>
      <c r="L2770">
        <v>9600000</v>
      </c>
      <c r="M2770">
        <v>5</v>
      </c>
      <c r="N2770" t="s">
        <v>6072</v>
      </c>
      <c r="O2770">
        <v>91.3</v>
      </c>
      <c r="P2770" t="s">
        <v>10192</v>
      </c>
    </row>
    <row r="2771" spans="1:16" x14ac:dyDescent="0.3">
      <c r="A2771" t="s">
        <v>7182</v>
      </c>
      <c r="B2771">
        <v>2026</v>
      </c>
      <c r="C2771" t="s">
        <v>4184</v>
      </c>
      <c r="D2771" t="s">
        <v>4932</v>
      </c>
      <c r="E2771" t="s">
        <v>7183</v>
      </c>
      <c r="F2771" t="s">
        <v>4172</v>
      </c>
      <c r="G2771">
        <v>3756</v>
      </c>
      <c r="H2771" t="s">
        <v>4180</v>
      </c>
      <c r="I2771">
        <v>18500000</v>
      </c>
      <c r="J2771" t="s">
        <v>10190</v>
      </c>
      <c r="K2771">
        <v>17800000</v>
      </c>
      <c r="L2771">
        <v>19100000</v>
      </c>
      <c r="M2771" t="s">
        <v>4175</v>
      </c>
      <c r="N2771" t="s">
        <v>4649</v>
      </c>
      <c r="O2771">
        <v>88.1</v>
      </c>
      <c r="P2771" t="s">
        <v>10266</v>
      </c>
    </row>
    <row r="2772" spans="1:16" x14ac:dyDescent="0.3">
      <c r="A2772" t="s">
        <v>8524</v>
      </c>
      <c r="B2772">
        <v>2026</v>
      </c>
      <c r="C2772" t="s">
        <v>230</v>
      </c>
      <c r="D2772" t="s">
        <v>4555</v>
      </c>
      <c r="E2772" t="s">
        <v>8525</v>
      </c>
      <c r="F2772" t="s">
        <v>4172</v>
      </c>
      <c r="G2772">
        <v>2705</v>
      </c>
      <c r="H2772" t="s">
        <v>4180</v>
      </c>
      <c r="I2772">
        <v>18100000</v>
      </c>
      <c r="J2772" t="s">
        <v>10190</v>
      </c>
      <c r="K2772">
        <v>17500000</v>
      </c>
      <c r="L2772">
        <v>18800000</v>
      </c>
      <c r="M2772">
        <v>6</v>
      </c>
      <c r="N2772" t="s">
        <v>4248</v>
      </c>
      <c r="O2772">
        <v>85.8</v>
      </c>
      <c r="P2772" t="s">
        <v>10307</v>
      </c>
    </row>
    <row r="2773" spans="1:16" x14ac:dyDescent="0.3">
      <c r="A2773" t="s">
        <v>7195</v>
      </c>
      <c r="B2773">
        <v>2026</v>
      </c>
      <c r="C2773" t="s">
        <v>4184</v>
      </c>
      <c r="D2773" t="s">
        <v>4941</v>
      </c>
      <c r="E2773" t="s">
        <v>7196</v>
      </c>
      <c r="F2773" t="s">
        <v>4172</v>
      </c>
      <c r="G2773">
        <v>3478</v>
      </c>
      <c r="H2773" t="s">
        <v>4180</v>
      </c>
      <c r="I2773">
        <v>36100000</v>
      </c>
      <c r="J2773" t="s">
        <v>10190</v>
      </c>
      <c r="K2773">
        <v>34300000</v>
      </c>
      <c r="L2773">
        <v>37900000</v>
      </c>
      <c r="M2773">
        <v>3</v>
      </c>
      <c r="N2773" t="s">
        <v>4290</v>
      </c>
      <c r="O2773">
        <v>90.3</v>
      </c>
      <c r="P2773" t="s">
        <v>10270</v>
      </c>
    </row>
    <row r="2774" spans="1:16" x14ac:dyDescent="0.3">
      <c r="A2774" t="s">
        <v>5996</v>
      </c>
      <c r="B2774">
        <v>2026</v>
      </c>
      <c r="C2774" t="s">
        <v>163</v>
      </c>
      <c r="D2774">
        <v>7</v>
      </c>
      <c r="E2774" t="s">
        <v>5997</v>
      </c>
      <c r="F2774" t="s">
        <v>4172</v>
      </c>
      <c r="G2774">
        <v>5303</v>
      </c>
      <c r="H2774" t="s">
        <v>4180</v>
      </c>
      <c r="I2774">
        <v>23100000</v>
      </c>
      <c r="J2774" t="s">
        <v>10190</v>
      </c>
      <c r="K2774">
        <v>22300000</v>
      </c>
      <c r="L2774">
        <v>24000000</v>
      </c>
      <c r="M2774">
        <v>4</v>
      </c>
      <c r="N2774" t="s">
        <v>4248</v>
      </c>
      <c r="O2774">
        <v>85.6</v>
      </c>
      <c r="P2774" t="s">
        <v>10291</v>
      </c>
    </row>
    <row r="2775" spans="1:16" x14ac:dyDescent="0.3">
      <c r="A2775" t="s">
        <v>10181</v>
      </c>
      <c r="B2775">
        <v>2026</v>
      </c>
      <c r="C2775" t="s">
        <v>62</v>
      </c>
      <c r="D2775" t="s">
        <v>5650</v>
      </c>
      <c r="E2775" t="s">
        <v>5651</v>
      </c>
      <c r="F2775" t="s">
        <v>4172</v>
      </c>
      <c r="G2775">
        <v>16540</v>
      </c>
      <c r="H2775" t="s">
        <v>4180</v>
      </c>
      <c r="I2775">
        <v>19700000</v>
      </c>
      <c r="J2775" t="s">
        <v>10190</v>
      </c>
      <c r="K2775">
        <v>19000000</v>
      </c>
      <c r="L2775">
        <v>20400000</v>
      </c>
      <c r="M2775" t="s">
        <v>4175</v>
      </c>
      <c r="N2775" t="s">
        <v>4583</v>
      </c>
      <c r="O2775">
        <v>88.8</v>
      </c>
      <c r="P2775" t="s">
        <v>10217</v>
      </c>
    </row>
    <row r="2776" spans="1:16" x14ac:dyDescent="0.3">
      <c r="A2776" t="s">
        <v>10488</v>
      </c>
      <c r="B2776">
        <v>2026</v>
      </c>
      <c r="C2776" t="s">
        <v>24</v>
      </c>
      <c r="D2776" t="s">
        <v>4190</v>
      </c>
      <c r="E2776" t="s">
        <v>4308</v>
      </c>
      <c r="F2776" t="s">
        <v>4172</v>
      </c>
      <c r="G2776">
        <v>3194</v>
      </c>
      <c r="H2776" t="s">
        <v>4180</v>
      </c>
      <c r="I2776">
        <v>16400000</v>
      </c>
      <c r="J2776" t="s">
        <v>10190</v>
      </c>
      <c r="K2776">
        <v>15800000</v>
      </c>
      <c r="L2776">
        <v>17000000</v>
      </c>
      <c r="M2776">
        <v>8</v>
      </c>
      <c r="N2776" t="s">
        <v>4275</v>
      </c>
      <c r="O2776">
        <v>89.7</v>
      </c>
      <c r="P2776" t="s">
        <v>10489</v>
      </c>
    </row>
    <row r="2777" spans="1:16" x14ac:dyDescent="0.3">
      <c r="A2777" t="s">
        <v>10406</v>
      </c>
      <c r="B2777">
        <v>2026</v>
      </c>
      <c r="C2777" t="s">
        <v>62</v>
      </c>
      <c r="D2777" t="s">
        <v>10407</v>
      </c>
      <c r="E2777" t="s">
        <v>10408</v>
      </c>
      <c r="F2777" t="s">
        <v>4172</v>
      </c>
      <c r="G2777">
        <v>60000</v>
      </c>
      <c r="H2777" t="s">
        <v>4180</v>
      </c>
      <c r="I2777">
        <v>26300000</v>
      </c>
      <c r="J2777" t="s">
        <v>10190</v>
      </c>
      <c r="K2777">
        <v>25400000</v>
      </c>
      <c r="L2777">
        <v>27100000</v>
      </c>
      <c r="M2777" t="s">
        <v>4175</v>
      </c>
      <c r="N2777" t="s">
        <v>4187</v>
      </c>
      <c r="O2777">
        <v>95</v>
      </c>
      <c r="P2777" t="s">
        <v>10409</v>
      </c>
    </row>
    <row r="2778" spans="1:16" x14ac:dyDescent="0.3">
      <c r="A2778" t="s">
        <v>3330</v>
      </c>
      <c r="B2778">
        <v>2014</v>
      </c>
      <c r="C2778" t="s">
        <v>9543</v>
      </c>
      <c r="D2778" t="s">
        <v>10499</v>
      </c>
      <c r="E2778" t="s">
        <v>10500</v>
      </c>
      <c r="F2778" t="s">
        <v>43</v>
      </c>
      <c r="G2778">
        <v>123000</v>
      </c>
      <c r="H2778" t="s">
        <v>4180</v>
      </c>
      <c r="I2778">
        <v>17700000</v>
      </c>
      <c r="J2778" t="s">
        <v>10434</v>
      </c>
      <c r="K2778">
        <v>17100000</v>
      </c>
      <c r="L2778">
        <v>18300000</v>
      </c>
      <c r="M2778">
        <v>3</v>
      </c>
      <c r="N2778" t="s">
        <v>5139</v>
      </c>
      <c r="O2778">
        <v>67.599999999999994</v>
      </c>
      <c r="P2778" t="s">
        <v>10501</v>
      </c>
    </row>
    <row r="2779" spans="1:16" x14ac:dyDescent="0.3">
      <c r="A2779" t="s">
        <v>10495</v>
      </c>
      <c r="B2779">
        <v>2017</v>
      </c>
      <c r="C2779" t="s">
        <v>191</v>
      </c>
      <c r="D2779" t="s">
        <v>10496</v>
      </c>
      <c r="E2779" t="s">
        <v>10497</v>
      </c>
      <c r="F2779" t="s">
        <v>161</v>
      </c>
      <c r="G2779">
        <v>93134</v>
      </c>
      <c r="H2779" t="s">
        <v>4180</v>
      </c>
      <c r="I2779">
        <v>17100000</v>
      </c>
      <c r="J2779" t="s">
        <v>10434</v>
      </c>
      <c r="K2779">
        <v>16500000</v>
      </c>
      <c r="L2779">
        <v>17700000</v>
      </c>
      <c r="M2779">
        <v>3</v>
      </c>
      <c r="N2779" t="s">
        <v>4260</v>
      </c>
      <c r="O2779">
        <v>64.599999999999994</v>
      </c>
      <c r="P2779" t="s">
        <v>10498</v>
      </c>
    </row>
    <row r="2780" spans="1:16" x14ac:dyDescent="0.3">
      <c r="A2780" t="s">
        <v>10549</v>
      </c>
      <c r="B2780">
        <v>2018</v>
      </c>
      <c r="C2780" t="s">
        <v>4184</v>
      </c>
      <c r="D2780" t="s">
        <v>4303</v>
      </c>
      <c r="E2780" t="s">
        <v>6091</v>
      </c>
      <c r="F2780" t="s">
        <v>94</v>
      </c>
      <c r="G2780">
        <v>38000</v>
      </c>
      <c r="H2780" t="s">
        <v>4180</v>
      </c>
      <c r="I2780">
        <v>11700000</v>
      </c>
      <c r="J2780" t="s">
        <v>10434</v>
      </c>
      <c r="K2780">
        <v>11300000</v>
      </c>
      <c r="L2780">
        <v>12100000</v>
      </c>
      <c r="M2780">
        <v>54</v>
      </c>
      <c r="N2780" t="s">
        <v>4187</v>
      </c>
      <c r="O2780">
        <v>90.1</v>
      </c>
      <c r="P2780" t="s">
        <v>10604</v>
      </c>
    </row>
    <row r="2781" spans="1:16" x14ac:dyDescent="0.3">
      <c r="A2781" t="s">
        <v>10550</v>
      </c>
      <c r="B2781">
        <v>2019</v>
      </c>
      <c r="C2781" t="s">
        <v>85</v>
      </c>
      <c r="D2781" t="s">
        <v>4542</v>
      </c>
      <c r="E2781" t="s">
        <v>4543</v>
      </c>
      <c r="F2781" t="s">
        <v>143</v>
      </c>
      <c r="G2781">
        <v>180000</v>
      </c>
      <c r="H2781" t="s">
        <v>4180</v>
      </c>
      <c r="I2781">
        <v>7390000</v>
      </c>
      <c r="J2781" t="s">
        <v>10434</v>
      </c>
      <c r="K2781">
        <v>6950000</v>
      </c>
      <c r="L2781">
        <v>7830000</v>
      </c>
      <c r="M2781">
        <v>5</v>
      </c>
      <c r="N2781" t="s">
        <v>4213</v>
      </c>
      <c r="O2781">
        <v>79.5</v>
      </c>
      <c r="P2781" t="s">
        <v>10607</v>
      </c>
    </row>
    <row r="2782" spans="1:16" x14ac:dyDescent="0.3">
      <c r="A2782" t="s">
        <v>10554</v>
      </c>
      <c r="B2782">
        <v>2019</v>
      </c>
      <c r="C2782" t="s">
        <v>4641</v>
      </c>
      <c r="D2782" t="s">
        <v>10581</v>
      </c>
      <c r="E2782" t="s">
        <v>10582</v>
      </c>
      <c r="F2782" t="s">
        <v>43</v>
      </c>
      <c r="G2782">
        <v>69519</v>
      </c>
      <c r="H2782" t="s">
        <v>4180</v>
      </c>
      <c r="I2782">
        <v>9900000</v>
      </c>
      <c r="J2782" t="s">
        <v>10434</v>
      </c>
      <c r="K2782">
        <v>9400000</v>
      </c>
      <c r="L2782">
        <v>10300000</v>
      </c>
      <c r="M2782">
        <v>6</v>
      </c>
      <c r="N2782" t="s">
        <v>4275</v>
      </c>
      <c r="O2782">
        <v>93.9</v>
      </c>
      <c r="P2782" t="s">
        <v>10611</v>
      </c>
    </row>
    <row r="2783" spans="1:16" x14ac:dyDescent="0.3">
      <c r="A2783" t="s">
        <v>10511</v>
      </c>
      <c r="B2783">
        <v>2020</v>
      </c>
      <c r="C2783" t="s">
        <v>4097</v>
      </c>
      <c r="D2783" t="s">
        <v>8940</v>
      </c>
      <c r="E2783" t="s">
        <v>10512</v>
      </c>
      <c r="F2783" t="s">
        <v>143</v>
      </c>
      <c r="G2783">
        <v>72000</v>
      </c>
      <c r="H2783" t="s">
        <v>4180</v>
      </c>
      <c r="I2783">
        <v>6380000</v>
      </c>
      <c r="J2783" t="s">
        <v>10434</v>
      </c>
      <c r="K2783">
        <v>5890000</v>
      </c>
      <c r="L2783">
        <v>6870000</v>
      </c>
      <c r="M2783">
        <v>2</v>
      </c>
      <c r="N2783" t="s">
        <v>4290</v>
      </c>
      <c r="O2783">
        <v>91.3</v>
      </c>
      <c r="P2783" t="s">
        <v>10513</v>
      </c>
    </row>
    <row r="2784" spans="1:16" x14ac:dyDescent="0.3">
      <c r="A2784" t="s">
        <v>4172</v>
      </c>
      <c r="B2784">
        <v>2018</v>
      </c>
      <c r="C2784" t="s">
        <v>188</v>
      </c>
      <c r="D2784" t="s">
        <v>5889</v>
      </c>
      <c r="E2784" t="s">
        <v>9066</v>
      </c>
      <c r="F2784" t="s">
        <v>4172</v>
      </c>
      <c r="G2784">
        <v>69000</v>
      </c>
      <c r="H2784" t="s">
        <v>4180</v>
      </c>
      <c r="I2784">
        <v>12600000</v>
      </c>
      <c r="J2784" t="s">
        <v>10434</v>
      </c>
      <c r="K2784">
        <v>12200000</v>
      </c>
      <c r="L2784">
        <v>13000000</v>
      </c>
      <c r="M2784">
        <v>8</v>
      </c>
      <c r="N2784" t="s">
        <v>4425</v>
      </c>
      <c r="O2784">
        <v>89.1</v>
      </c>
      <c r="P2784" t="s">
        <v>10616</v>
      </c>
    </row>
    <row r="2785" spans="1:16" x14ac:dyDescent="0.3">
      <c r="A2785" t="s">
        <v>4172</v>
      </c>
      <c r="B2785">
        <v>2019</v>
      </c>
      <c r="C2785" t="s">
        <v>41</v>
      </c>
      <c r="D2785" t="s">
        <v>6221</v>
      </c>
      <c r="E2785" t="s">
        <v>6222</v>
      </c>
      <c r="F2785" t="s">
        <v>4172</v>
      </c>
      <c r="G2785">
        <v>66400</v>
      </c>
      <c r="H2785" t="s">
        <v>4180</v>
      </c>
      <c r="I2785">
        <v>5400000</v>
      </c>
      <c r="J2785" t="s">
        <v>10434</v>
      </c>
      <c r="K2785">
        <v>5130000</v>
      </c>
      <c r="L2785">
        <v>5680000</v>
      </c>
      <c r="M2785">
        <v>8</v>
      </c>
      <c r="N2785" t="s">
        <v>4583</v>
      </c>
      <c r="O2785">
        <v>95</v>
      </c>
      <c r="P2785" t="s">
        <v>10617</v>
      </c>
    </row>
    <row r="2786" spans="1:16" x14ac:dyDescent="0.3">
      <c r="A2786" t="s">
        <v>10514</v>
      </c>
      <c r="B2786">
        <v>2021</v>
      </c>
      <c r="C2786" t="s">
        <v>24</v>
      </c>
      <c r="D2786" t="s">
        <v>4393</v>
      </c>
      <c r="E2786" t="s">
        <v>7744</v>
      </c>
      <c r="F2786" t="s">
        <v>143</v>
      </c>
      <c r="G2786">
        <v>69980</v>
      </c>
      <c r="H2786" t="s">
        <v>4180</v>
      </c>
      <c r="I2786">
        <v>9500000</v>
      </c>
      <c r="J2786" t="s">
        <v>10434</v>
      </c>
      <c r="K2786">
        <v>9100000</v>
      </c>
      <c r="L2786">
        <v>9800000</v>
      </c>
      <c r="M2786">
        <v>8</v>
      </c>
      <c r="N2786" t="s">
        <v>4219</v>
      </c>
      <c r="O2786">
        <v>73.7</v>
      </c>
      <c r="P2786" t="s">
        <v>10515</v>
      </c>
    </row>
    <row r="2787" spans="1:16" x14ac:dyDescent="0.3">
      <c r="A2787" t="s">
        <v>10541</v>
      </c>
      <c r="B2787">
        <v>2020</v>
      </c>
      <c r="C2787" t="s">
        <v>62</v>
      </c>
      <c r="D2787">
        <v>3008</v>
      </c>
      <c r="E2787" t="s">
        <v>9903</v>
      </c>
      <c r="F2787" t="s">
        <v>143</v>
      </c>
      <c r="G2787">
        <v>95000</v>
      </c>
      <c r="H2787" t="s">
        <v>5852</v>
      </c>
      <c r="I2787">
        <v>13100000</v>
      </c>
      <c r="J2787" t="s">
        <v>10434</v>
      </c>
      <c r="K2787">
        <v>12700000</v>
      </c>
      <c r="L2787">
        <v>13600000</v>
      </c>
      <c r="M2787">
        <v>34</v>
      </c>
      <c r="N2787" t="s">
        <v>4187</v>
      </c>
      <c r="O2787">
        <v>70.5</v>
      </c>
      <c r="P2787" t="s">
        <v>10594</v>
      </c>
    </row>
    <row r="2788" spans="1:16" x14ac:dyDescent="0.3">
      <c r="A2788" t="s">
        <v>10545</v>
      </c>
      <c r="B2788">
        <v>2020</v>
      </c>
      <c r="C2788" t="s">
        <v>62</v>
      </c>
      <c r="D2788">
        <v>5008</v>
      </c>
      <c r="E2788" t="s">
        <v>9497</v>
      </c>
      <c r="F2788" t="s">
        <v>143</v>
      </c>
      <c r="G2788">
        <v>55000</v>
      </c>
      <c r="H2788" t="s">
        <v>4173</v>
      </c>
      <c r="I2788">
        <v>17000000</v>
      </c>
      <c r="J2788" t="s">
        <v>10434</v>
      </c>
      <c r="K2788">
        <v>16500000</v>
      </c>
      <c r="L2788">
        <v>17600000</v>
      </c>
      <c r="M2788" t="s">
        <v>4175</v>
      </c>
      <c r="N2788" t="s">
        <v>4290</v>
      </c>
      <c r="O2788">
        <v>67.5</v>
      </c>
      <c r="P2788" t="s">
        <v>10598</v>
      </c>
    </row>
    <row r="2789" spans="1:16" x14ac:dyDescent="0.3">
      <c r="A2789" t="s">
        <v>10547</v>
      </c>
      <c r="B2789">
        <v>2021</v>
      </c>
      <c r="C2789" t="s">
        <v>36</v>
      </c>
      <c r="D2789" t="s">
        <v>4775</v>
      </c>
      <c r="E2789" t="s">
        <v>5022</v>
      </c>
      <c r="F2789" t="s">
        <v>43</v>
      </c>
      <c r="G2789">
        <v>60000</v>
      </c>
      <c r="H2789" t="s">
        <v>4180</v>
      </c>
      <c r="I2789">
        <v>11600000</v>
      </c>
      <c r="J2789" t="s">
        <v>10434</v>
      </c>
      <c r="K2789">
        <v>11200000</v>
      </c>
      <c r="L2789">
        <v>12000000</v>
      </c>
      <c r="M2789">
        <v>36</v>
      </c>
      <c r="N2789" t="s">
        <v>4382</v>
      </c>
      <c r="O2789">
        <v>72.5</v>
      </c>
      <c r="P2789" t="s">
        <v>10602</v>
      </c>
    </row>
    <row r="2790" spans="1:16" x14ac:dyDescent="0.3">
      <c r="A2790" t="s">
        <v>10507</v>
      </c>
      <c r="B2790">
        <v>2021</v>
      </c>
      <c r="C2790" t="s">
        <v>230</v>
      </c>
      <c r="D2790" t="s">
        <v>5819</v>
      </c>
      <c r="E2790" t="s">
        <v>8910</v>
      </c>
      <c r="F2790" t="s">
        <v>43</v>
      </c>
      <c r="G2790">
        <v>46000</v>
      </c>
      <c r="H2790" t="s">
        <v>4180</v>
      </c>
      <c r="I2790">
        <v>9400000</v>
      </c>
      <c r="J2790" t="s">
        <v>10434</v>
      </c>
      <c r="K2790">
        <v>8700000</v>
      </c>
      <c r="L2790">
        <v>10100000</v>
      </c>
      <c r="M2790">
        <v>5</v>
      </c>
      <c r="N2790" t="s">
        <v>4257</v>
      </c>
      <c r="O2790">
        <v>67.2</v>
      </c>
      <c r="P2790" t="s">
        <v>10508</v>
      </c>
    </row>
    <row r="2791" spans="1:16" x14ac:dyDescent="0.3">
      <c r="A2791" t="s">
        <v>10540</v>
      </c>
      <c r="B2791">
        <v>2021</v>
      </c>
      <c r="C2791" t="s">
        <v>4184</v>
      </c>
      <c r="D2791" t="s">
        <v>4952</v>
      </c>
      <c r="E2791" t="s">
        <v>5210</v>
      </c>
      <c r="F2791" t="s">
        <v>60</v>
      </c>
      <c r="G2791">
        <v>78000</v>
      </c>
      <c r="H2791" t="s">
        <v>4173</v>
      </c>
      <c r="I2791">
        <v>12700000</v>
      </c>
      <c r="J2791" t="s">
        <v>10434</v>
      </c>
      <c r="K2791">
        <v>12300000</v>
      </c>
      <c r="L2791">
        <v>13200000</v>
      </c>
      <c r="M2791">
        <v>52</v>
      </c>
      <c r="N2791" t="s">
        <v>4263</v>
      </c>
      <c r="O2791">
        <v>87</v>
      </c>
      <c r="P2791" t="s">
        <v>10625</v>
      </c>
    </row>
    <row r="2792" spans="1:16" x14ac:dyDescent="0.3">
      <c r="A2792" t="s">
        <v>10502</v>
      </c>
      <c r="B2792">
        <v>2022</v>
      </c>
      <c r="C2792" t="s">
        <v>41</v>
      </c>
      <c r="D2792" t="s">
        <v>4265</v>
      </c>
      <c r="E2792" t="s">
        <v>10503</v>
      </c>
      <c r="F2792" t="s">
        <v>4172</v>
      </c>
      <c r="G2792">
        <v>96995</v>
      </c>
      <c r="H2792" t="s">
        <v>4180</v>
      </c>
      <c r="I2792">
        <v>15400000</v>
      </c>
      <c r="J2792" t="s">
        <v>10434</v>
      </c>
      <c r="K2792">
        <v>14300000</v>
      </c>
      <c r="L2792">
        <v>16600000</v>
      </c>
      <c r="M2792" t="s">
        <v>4175</v>
      </c>
      <c r="N2792" t="s">
        <v>4588</v>
      </c>
      <c r="O2792">
        <v>63.8</v>
      </c>
      <c r="P2792" t="s">
        <v>10504</v>
      </c>
    </row>
    <row r="2793" spans="1:16" x14ac:dyDescent="0.3">
      <c r="A2793" t="s">
        <v>10548</v>
      </c>
      <c r="B2793">
        <v>2022</v>
      </c>
      <c r="C2793" t="s">
        <v>24</v>
      </c>
      <c r="D2793" t="s">
        <v>4572</v>
      </c>
      <c r="E2793" t="s">
        <v>6266</v>
      </c>
      <c r="F2793" t="s">
        <v>43</v>
      </c>
      <c r="G2793">
        <v>45200</v>
      </c>
      <c r="H2793" t="s">
        <v>4180</v>
      </c>
      <c r="I2793">
        <v>22200000</v>
      </c>
      <c r="J2793" t="s">
        <v>10434</v>
      </c>
      <c r="K2793">
        <v>20700000</v>
      </c>
      <c r="L2793">
        <v>23700000</v>
      </c>
      <c r="M2793">
        <v>44</v>
      </c>
      <c r="N2793" t="s">
        <v>4257</v>
      </c>
      <c r="O2793">
        <v>65.3</v>
      </c>
      <c r="P2793" t="s">
        <v>10603</v>
      </c>
    </row>
    <row r="2794" spans="1:16" x14ac:dyDescent="0.3">
      <c r="A2794" t="s">
        <v>10563</v>
      </c>
      <c r="B2794">
        <v>2022</v>
      </c>
      <c r="C2794" t="s">
        <v>36</v>
      </c>
      <c r="D2794" t="s">
        <v>4400</v>
      </c>
      <c r="E2794" t="s">
        <v>4401</v>
      </c>
      <c r="F2794" t="s">
        <v>43</v>
      </c>
      <c r="G2794">
        <v>80000</v>
      </c>
      <c r="H2794" t="s">
        <v>4173</v>
      </c>
      <c r="I2794">
        <v>7440000</v>
      </c>
      <c r="J2794" t="s">
        <v>10434</v>
      </c>
      <c r="K2794">
        <v>7160000</v>
      </c>
      <c r="L2794">
        <v>7720000</v>
      </c>
      <c r="M2794">
        <v>40</v>
      </c>
      <c r="N2794" t="s">
        <v>4583</v>
      </c>
      <c r="O2794">
        <v>67.7</v>
      </c>
      <c r="P2794" t="s">
        <v>10623</v>
      </c>
    </row>
    <row r="2795" spans="1:16" x14ac:dyDescent="0.3">
      <c r="A2795" t="s">
        <v>10551</v>
      </c>
      <c r="B2795">
        <v>2022</v>
      </c>
      <c r="C2795" t="s">
        <v>41</v>
      </c>
      <c r="D2795" t="s">
        <v>4722</v>
      </c>
      <c r="E2795" t="s">
        <v>10580</v>
      </c>
      <c r="F2795" t="s">
        <v>43</v>
      </c>
      <c r="G2795">
        <v>42818</v>
      </c>
      <c r="H2795" t="s">
        <v>4180</v>
      </c>
      <c r="I2795">
        <v>7640000</v>
      </c>
      <c r="J2795" t="s">
        <v>10434</v>
      </c>
      <c r="K2795">
        <v>7380000</v>
      </c>
      <c r="L2795">
        <v>7910000</v>
      </c>
      <c r="M2795">
        <v>21</v>
      </c>
      <c r="N2795" t="s">
        <v>4439</v>
      </c>
      <c r="O2795">
        <v>72.099999999999994</v>
      </c>
      <c r="P2795" t="s">
        <v>10608</v>
      </c>
    </row>
    <row r="2796" spans="1:16" x14ac:dyDescent="0.3">
      <c r="A2796" t="s">
        <v>790</v>
      </c>
      <c r="B2796">
        <v>2022</v>
      </c>
      <c r="C2796" t="s">
        <v>62</v>
      </c>
      <c r="D2796" t="s">
        <v>4446</v>
      </c>
      <c r="E2796" t="s">
        <v>4459</v>
      </c>
      <c r="F2796" t="s">
        <v>43</v>
      </c>
      <c r="G2796">
        <v>49059</v>
      </c>
      <c r="H2796" t="s">
        <v>4180</v>
      </c>
      <c r="I2796">
        <v>11300000</v>
      </c>
      <c r="J2796" t="s">
        <v>10434</v>
      </c>
      <c r="K2796">
        <v>10900000</v>
      </c>
      <c r="L2796">
        <v>11700000</v>
      </c>
      <c r="M2796">
        <v>63</v>
      </c>
      <c r="N2796" t="s">
        <v>4275</v>
      </c>
      <c r="O2796">
        <v>67.3</v>
      </c>
      <c r="P2796" t="s">
        <v>10619</v>
      </c>
    </row>
    <row r="2797" spans="1:16" x14ac:dyDescent="0.3">
      <c r="A2797" t="s">
        <v>10564</v>
      </c>
      <c r="B2797">
        <v>2021</v>
      </c>
      <c r="C2797" t="s">
        <v>108</v>
      </c>
      <c r="D2797" t="s">
        <v>5807</v>
      </c>
      <c r="E2797" t="s">
        <v>5808</v>
      </c>
      <c r="F2797" t="s">
        <v>161</v>
      </c>
      <c r="G2797">
        <v>90000</v>
      </c>
      <c r="H2797" t="s">
        <v>4180</v>
      </c>
      <c r="I2797">
        <v>7290000</v>
      </c>
      <c r="J2797" t="s">
        <v>10434</v>
      </c>
      <c r="K2797">
        <v>7020000</v>
      </c>
      <c r="L2797">
        <v>7560000</v>
      </c>
      <c r="M2797">
        <v>8</v>
      </c>
      <c r="N2797" t="s">
        <v>4275</v>
      </c>
      <c r="O2797">
        <v>81.099999999999994</v>
      </c>
      <c r="P2797" t="s">
        <v>10624</v>
      </c>
    </row>
    <row r="2798" spans="1:16" x14ac:dyDescent="0.3">
      <c r="A2798" t="s">
        <v>10558</v>
      </c>
      <c r="B2798">
        <v>2022</v>
      </c>
      <c r="C2798" t="s">
        <v>4184</v>
      </c>
      <c r="D2798" t="s">
        <v>4185</v>
      </c>
      <c r="E2798" t="s">
        <v>4792</v>
      </c>
      <c r="F2798" t="s">
        <v>43</v>
      </c>
      <c r="G2798">
        <v>64059</v>
      </c>
      <c r="H2798" t="s">
        <v>4180</v>
      </c>
      <c r="I2798">
        <v>8100000</v>
      </c>
      <c r="J2798" t="s">
        <v>10434</v>
      </c>
      <c r="K2798">
        <v>7830000</v>
      </c>
      <c r="L2798">
        <v>8400000</v>
      </c>
      <c r="M2798">
        <v>19</v>
      </c>
      <c r="N2798" t="s">
        <v>4382</v>
      </c>
      <c r="O2798">
        <v>86.3</v>
      </c>
      <c r="P2798" t="s">
        <v>10615</v>
      </c>
    </row>
    <row r="2799" spans="1:16" x14ac:dyDescent="0.3">
      <c r="A2799" t="s">
        <v>10557</v>
      </c>
      <c r="B2799">
        <v>2022</v>
      </c>
      <c r="C2799" t="s">
        <v>24</v>
      </c>
      <c r="D2799" t="s">
        <v>4369</v>
      </c>
      <c r="E2799" t="s">
        <v>9105</v>
      </c>
      <c r="F2799" t="s">
        <v>43</v>
      </c>
      <c r="G2799">
        <v>57000</v>
      </c>
      <c r="H2799" t="s">
        <v>4173</v>
      </c>
      <c r="I2799">
        <v>28500000</v>
      </c>
      <c r="J2799" t="s">
        <v>10434</v>
      </c>
      <c r="K2799">
        <v>27400000</v>
      </c>
      <c r="L2799">
        <v>29500000</v>
      </c>
      <c r="M2799">
        <v>11</v>
      </c>
      <c r="N2799" t="s">
        <v>4342</v>
      </c>
      <c r="O2799">
        <v>71.5</v>
      </c>
      <c r="P2799" t="s">
        <v>10614</v>
      </c>
    </row>
    <row r="2800" spans="1:16" x14ac:dyDescent="0.3">
      <c r="A2800" t="s">
        <v>977</v>
      </c>
      <c r="B2800">
        <v>2022</v>
      </c>
      <c r="C2800" t="s">
        <v>85</v>
      </c>
      <c r="D2800" t="s">
        <v>8831</v>
      </c>
      <c r="E2800" t="s">
        <v>10576</v>
      </c>
      <c r="F2800" t="s">
        <v>60</v>
      </c>
      <c r="G2800">
        <v>52572</v>
      </c>
      <c r="H2800" t="s">
        <v>4180</v>
      </c>
      <c r="I2800">
        <v>11600000</v>
      </c>
      <c r="J2800" t="s">
        <v>10434</v>
      </c>
      <c r="K2800">
        <v>11100000</v>
      </c>
      <c r="L2800">
        <v>12000000</v>
      </c>
      <c r="M2800">
        <v>8</v>
      </c>
      <c r="N2800" t="s">
        <v>4275</v>
      </c>
      <c r="O2800">
        <v>68.3</v>
      </c>
      <c r="P2800" t="s">
        <v>10599</v>
      </c>
    </row>
    <row r="2801" spans="1:16" x14ac:dyDescent="0.3">
      <c r="A2801" t="s">
        <v>10567</v>
      </c>
      <c r="B2801">
        <v>2022</v>
      </c>
      <c r="C2801" t="s">
        <v>41</v>
      </c>
      <c r="D2801" t="s">
        <v>6025</v>
      </c>
      <c r="E2801" t="s">
        <v>4532</v>
      </c>
      <c r="F2801" t="s">
        <v>43</v>
      </c>
      <c r="G2801">
        <v>48094</v>
      </c>
      <c r="H2801" t="s">
        <v>4180</v>
      </c>
      <c r="I2801">
        <v>8600000</v>
      </c>
      <c r="J2801" t="s">
        <v>10434</v>
      </c>
      <c r="K2801">
        <v>8300000</v>
      </c>
      <c r="L2801">
        <v>8900000</v>
      </c>
      <c r="M2801">
        <v>12</v>
      </c>
      <c r="N2801" t="s">
        <v>4275</v>
      </c>
      <c r="O2801">
        <v>74.5</v>
      </c>
      <c r="P2801" t="s">
        <v>10628</v>
      </c>
    </row>
    <row r="2802" spans="1:16" x14ac:dyDescent="0.3">
      <c r="A2802" t="s">
        <v>10568</v>
      </c>
      <c r="B2802">
        <v>2022</v>
      </c>
      <c r="C2802" t="s">
        <v>4184</v>
      </c>
      <c r="D2802" t="s">
        <v>4303</v>
      </c>
      <c r="E2802" t="s">
        <v>10590</v>
      </c>
      <c r="F2802" t="s">
        <v>94</v>
      </c>
      <c r="G2802">
        <v>45582</v>
      </c>
      <c r="H2802" t="s">
        <v>4180</v>
      </c>
      <c r="I2802">
        <v>23000000</v>
      </c>
      <c r="J2802" t="s">
        <v>10434</v>
      </c>
      <c r="K2802">
        <v>22200000</v>
      </c>
      <c r="L2802">
        <v>23800000</v>
      </c>
      <c r="M2802">
        <v>8</v>
      </c>
      <c r="N2802" t="s">
        <v>4388</v>
      </c>
      <c r="O2802">
        <v>71.900000000000006</v>
      </c>
      <c r="P2802" t="s">
        <v>10629</v>
      </c>
    </row>
    <row r="2803" spans="1:16" x14ac:dyDescent="0.3">
      <c r="A2803" t="s">
        <v>10555</v>
      </c>
      <c r="B2803">
        <v>2023</v>
      </c>
      <c r="C2803" t="s">
        <v>137</v>
      </c>
      <c r="D2803" t="s">
        <v>4703</v>
      </c>
      <c r="E2803" t="s">
        <v>4651</v>
      </c>
      <c r="F2803" t="s">
        <v>43</v>
      </c>
      <c r="G2803">
        <v>20903</v>
      </c>
      <c r="H2803" t="s">
        <v>4180</v>
      </c>
      <c r="I2803">
        <v>11700000</v>
      </c>
      <c r="J2803" t="s">
        <v>10434</v>
      </c>
      <c r="K2803">
        <v>11300000</v>
      </c>
      <c r="L2803">
        <v>12100000</v>
      </c>
      <c r="M2803">
        <v>69</v>
      </c>
      <c r="N2803" t="s">
        <v>4382</v>
      </c>
      <c r="O2803">
        <v>95</v>
      </c>
      <c r="P2803" t="s">
        <v>10612</v>
      </c>
    </row>
    <row r="2804" spans="1:16" x14ac:dyDescent="0.3">
      <c r="A2804" t="s">
        <v>10542</v>
      </c>
      <c r="B2804">
        <v>2023</v>
      </c>
      <c r="C2804" t="s">
        <v>182</v>
      </c>
      <c r="D2804" t="s">
        <v>5984</v>
      </c>
      <c r="E2804" t="s">
        <v>10573</v>
      </c>
      <c r="F2804" t="s">
        <v>143</v>
      </c>
      <c r="G2804">
        <v>48478</v>
      </c>
      <c r="H2804" t="s">
        <v>4180</v>
      </c>
      <c r="I2804">
        <v>22900000</v>
      </c>
      <c r="J2804" t="s">
        <v>10434</v>
      </c>
      <c r="K2804">
        <v>22100000</v>
      </c>
      <c r="L2804">
        <v>23700000</v>
      </c>
      <c r="M2804">
        <v>9</v>
      </c>
      <c r="N2804" t="s">
        <v>4388</v>
      </c>
      <c r="O2804">
        <v>72.7</v>
      </c>
      <c r="P2804" t="s">
        <v>10595</v>
      </c>
    </row>
    <row r="2805" spans="1:16" x14ac:dyDescent="0.3">
      <c r="A2805" t="s">
        <v>10546</v>
      </c>
      <c r="B2805">
        <v>2023</v>
      </c>
      <c r="C2805" t="s">
        <v>89</v>
      </c>
      <c r="D2805" t="s">
        <v>4455</v>
      </c>
      <c r="E2805" t="s">
        <v>10577</v>
      </c>
      <c r="F2805" t="s">
        <v>43</v>
      </c>
      <c r="G2805">
        <v>39990</v>
      </c>
      <c r="H2805" t="s">
        <v>4180</v>
      </c>
      <c r="I2805">
        <v>12100000</v>
      </c>
      <c r="J2805" t="s">
        <v>10434</v>
      </c>
      <c r="K2805">
        <v>11500000</v>
      </c>
      <c r="L2805">
        <v>12600000</v>
      </c>
      <c r="M2805">
        <v>10</v>
      </c>
      <c r="N2805" t="s">
        <v>4187</v>
      </c>
      <c r="O2805">
        <v>59.1</v>
      </c>
      <c r="P2805" t="s">
        <v>10600</v>
      </c>
    </row>
    <row r="2806" spans="1:16" x14ac:dyDescent="0.3">
      <c r="A2806" t="s">
        <v>10544</v>
      </c>
      <c r="B2806">
        <v>2023</v>
      </c>
      <c r="C2806" t="s">
        <v>24</v>
      </c>
      <c r="D2806" t="s">
        <v>4190</v>
      </c>
      <c r="E2806" t="s">
        <v>4308</v>
      </c>
      <c r="F2806" t="s">
        <v>43</v>
      </c>
      <c r="G2806">
        <v>42713</v>
      </c>
      <c r="H2806" t="s">
        <v>4180</v>
      </c>
      <c r="I2806">
        <v>12700000</v>
      </c>
      <c r="J2806" t="s">
        <v>10434</v>
      </c>
      <c r="K2806">
        <v>12200000</v>
      </c>
      <c r="L2806">
        <v>13100000</v>
      </c>
      <c r="M2806">
        <v>40</v>
      </c>
      <c r="N2806" t="s">
        <v>4263</v>
      </c>
      <c r="O2806">
        <v>65.8</v>
      </c>
      <c r="P2806" t="s">
        <v>10597</v>
      </c>
    </row>
    <row r="2807" spans="1:16" x14ac:dyDescent="0.3">
      <c r="A2807" t="s">
        <v>10519</v>
      </c>
      <c r="B2807">
        <v>2023</v>
      </c>
      <c r="C2807" t="s">
        <v>188</v>
      </c>
      <c r="D2807" t="s">
        <v>4678</v>
      </c>
      <c r="E2807" t="s">
        <v>5719</v>
      </c>
      <c r="F2807" t="s">
        <v>43</v>
      </c>
      <c r="G2807">
        <v>52000</v>
      </c>
      <c r="H2807" t="s">
        <v>4180</v>
      </c>
      <c r="I2807">
        <v>10300000</v>
      </c>
      <c r="J2807" t="s">
        <v>10434</v>
      </c>
      <c r="K2807">
        <v>9900000</v>
      </c>
      <c r="L2807">
        <v>10700000</v>
      </c>
      <c r="M2807">
        <v>3</v>
      </c>
      <c r="N2807" t="s">
        <v>4382</v>
      </c>
      <c r="O2807">
        <v>76.400000000000006</v>
      </c>
      <c r="P2807" t="s">
        <v>10520</v>
      </c>
    </row>
    <row r="2808" spans="1:16" x14ac:dyDescent="0.3">
      <c r="A2808" t="s">
        <v>10562</v>
      </c>
      <c r="B2808">
        <v>2023</v>
      </c>
      <c r="C2808" t="s">
        <v>62</v>
      </c>
      <c r="D2808" t="s">
        <v>4292</v>
      </c>
      <c r="E2808" t="s">
        <v>4225</v>
      </c>
      <c r="F2808" t="s">
        <v>143</v>
      </c>
      <c r="G2808">
        <v>48000</v>
      </c>
      <c r="H2808" t="s">
        <v>4180</v>
      </c>
      <c r="I2808">
        <v>15800000</v>
      </c>
      <c r="J2808" t="s">
        <v>10434</v>
      </c>
      <c r="K2808">
        <v>15200000</v>
      </c>
      <c r="L2808">
        <v>16400000</v>
      </c>
      <c r="M2808">
        <v>33</v>
      </c>
      <c r="N2808" t="s">
        <v>4260</v>
      </c>
      <c r="O2808">
        <v>63.5</v>
      </c>
      <c r="P2808" t="s">
        <v>10622</v>
      </c>
    </row>
    <row r="2809" spans="1:16" x14ac:dyDescent="0.3">
      <c r="A2809" t="s">
        <v>10552</v>
      </c>
      <c r="B2809">
        <v>2023</v>
      </c>
      <c r="C2809" t="s">
        <v>188</v>
      </c>
      <c r="D2809" t="s">
        <v>5855</v>
      </c>
      <c r="E2809" t="s">
        <v>5803</v>
      </c>
      <c r="F2809" t="s">
        <v>43</v>
      </c>
      <c r="G2809">
        <v>48000</v>
      </c>
      <c r="H2809" t="s">
        <v>4173</v>
      </c>
      <c r="I2809">
        <v>8400000</v>
      </c>
      <c r="J2809" t="s">
        <v>10434</v>
      </c>
      <c r="K2809">
        <v>8100000</v>
      </c>
      <c r="L2809">
        <v>8700000</v>
      </c>
      <c r="M2809">
        <v>16</v>
      </c>
      <c r="N2809" t="s">
        <v>4425</v>
      </c>
      <c r="O2809">
        <v>88.5</v>
      </c>
      <c r="P2809" t="s">
        <v>10609</v>
      </c>
    </row>
    <row r="2810" spans="1:16" x14ac:dyDescent="0.3">
      <c r="A2810" t="s">
        <v>872</v>
      </c>
      <c r="B2810">
        <v>2024</v>
      </c>
      <c r="C2810" t="s">
        <v>24</v>
      </c>
      <c r="D2810" t="s">
        <v>4431</v>
      </c>
      <c r="E2810" t="s">
        <v>10579</v>
      </c>
      <c r="F2810" t="s">
        <v>94</v>
      </c>
      <c r="G2810">
        <v>57617</v>
      </c>
      <c r="H2810" t="s">
        <v>4180</v>
      </c>
      <c r="I2810">
        <v>33000000</v>
      </c>
      <c r="J2810" t="s">
        <v>10434</v>
      </c>
      <c r="K2810">
        <v>30400000</v>
      </c>
      <c r="L2810">
        <v>35600000</v>
      </c>
      <c r="M2810">
        <v>5</v>
      </c>
      <c r="N2810" t="s">
        <v>4325</v>
      </c>
      <c r="O2810">
        <v>77</v>
      </c>
      <c r="P2810" t="s">
        <v>10606</v>
      </c>
    </row>
    <row r="2811" spans="1:16" x14ac:dyDescent="0.3">
      <c r="A2811" t="s">
        <v>10521</v>
      </c>
      <c r="B2811">
        <v>2025</v>
      </c>
      <c r="C2811" t="s">
        <v>166</v>
      </c>
      <c r="D2811" t="s">
        <v>5828</v>
      </c>
      <c r="E2811" t="s">
        <v>10522</v>
      </c>
      <c r="F2811" t="s">
        <v>4172</v>
      </c>
      <c r="G2811">
        <v>19150</v>
      </c>
      <c r="H2811" t="s">
        <v>4180</v>
      </c>
      <c r="I2811">
        <v>48900000</v>
      </c>
      <c r="J2811" t="s">
        <v>10434</v>
      </c>
      <c r="K2811">
        <v>45800000</v>
      </c>
      <c r="L2811">
        <v>52000000</v>
      </c>
      <c r="M2811" t="s">
        <v>4175</v>
      </c>
      <c r="N2811" t="s">
        <v>6219</v>
      </c>
      <c r="O2811">
        <v>95</v>
      </c>
      <c r="P2811" t="s">
        <v>10523</v>
      </c>
    </row>
    <row r="2812" spans="1:16" x14ac:dyDescent="0.3">
      <c r="A2812" t="s">
        <v>10565</v>
      </c>
      <c r="B2812">
        <v>2024</v>
      </c>
      <c r="C2812" t="s">
        <v>50</v>
      </c>
      <c r="D2812">
        <v>560</v>
      </c>
      <c r="E2812" t="s">
        <v>10589</v>
      </c>
      <c r="F2812" t="s">
        <v>60</v>
      </c>
      <c r="G2812">
        <v>6565</v>
      </c>
      <c r="H2812" t="s">
        <v>4180</v>
      </c>
      <c r="I2812">
        <v>9300000</v>
      </c>
      <c r="J2812" t="s">
        <v>10434</v>
      </c>
      <c r="K2812">
        <v>8900000</v>
      </c>
      <c r="L2812">
        <v>9700000</v>
      </c>
      <c r="M2812">
        <v>9</v>
      </c>
      <c r="N2812" t="s">
        <v>4382</v>
      </c>
      <c r="O2812">
        <v>82.6</v>
      </c>
      <c r="P2812" t="s">
        <v>10626</v>
      </c>
    </row>
    <row r="2813" spans="1:16" x14ac:dyDescent="0.3">
      <c r="A2813" t="s">
        <v>1004</v>
      </c>
      <c r="B2813">
        <v>2024</v>
      </c>
      <c r="C2813" t="s">
        <v>24</v>
      </c>
      <c r="D2813" t="s">
        <v>4431</v>
      </c>
      <c r="E2813" t="s">
        <v>5841</v>
      </c>
      <c r="F2813" t="s">
        <v>43</v>
      </c>
      <c r="G2813">
        <v>42980</v>
      </c>
      <c r="H2813" t="s">
        <v>4173</v>
      </c>
      <c r="I2813">
        <v>34900000</v>
      </c>
      <c r="J2813" t="s">
        <v>10434</v>
      </c>
      <c r="K2813">
        <v>33700000</v>
      </c>
      <c r="L2813">
        <v>36200000</v>
      </c>
      <c r="M2813">
        <v>3</v>
      </c>
      <c r="N2813" t="s">
        <v>5826</v>
      </c>
      <c r="O2813">
        <v>77.7</v>
      </c>
      <c r="P2813" t="s">
        <v>10516</v>
      </c>
    </row>
    <row r="2814" spans="1:16" x14ac:dyDescent="0.3">
      <c r="A2814" t="s">
        <v>10561</v>
      </c>
      <c r="B2814">
        <v>2024</v>
      </c>
      <c r="C2814" t="s">
        <v>92</v>
      </c>
      <c r="D2814" t="s">
        <v>4753</v>
      </c>
      <c r="E2814" t="s">
        <v>10588</v>
      </c>
      <c r="F2814" t="s">
        <v>43</v>
      </c>
      <c r="G2814">
        <v>89736</v>
      </c>
      <c r="H2814" t="s">
        <v>4180</v>
      </c>
      <c r="I2814">
        <v>10500000</v>
      </c>
      <c r="J2814" t="s">
        <v>10434</v>
      </c>
      <c r="K2814">
        <v>10100000</v>
      </c>
      <c r="L2814">
        <v>10800000</v>
      </c>
      <c r="M2814">
        <v>10</v>
      </c>
      <c r="N2814" t="s">
        <v>4425</v>
      </c>
      <c r="O2814">
        <v>89.8</v>
      </c>
      <c r="P2814" t="s">
        <v>10621</v>
      </c>
    </row>
    <row r="2815" spans="1:16" x14ac:dyDescent="0.3">
      <c r="A2815" t="s">
        <v>10559</v>
      </c>
      <c r="B2815">
        <v>2024</v>
      </c>
      <c r="C2815" t="s">
        <v>191</v>
      </c>
      <c r="D2815" t="s">
        <v>5011</v>
      </c>
      <c r="E2815" t="s">
        <v>10584</v>
      </c>
      <c r="F2815" t="s">
        <v>143</v>
      </c>
      <c r="G2815">
        <v>33000</v>
      </c>
      <c r="H2815" t="s">
        <v>4180</v>
      </c>
      <c r="I2815">
        <v>22400000</v>
      </c>
      <c r="J2815" t="s">
        <v>10434</v>
      </c>
      <c r="K2815">
        <v>21700000</v>
      </c>
      <c r="L2815">
        <v>23200000</v>
      </c>
      <c r="M2815" t="s">
        <v>4175</v>
      </c>
      <c r="N2815" t="s">
        <v>4213</v>
      </c>
      <c r="O2815">
        <v>86.2</v>
      </c>
      <c r="P2815" t="s">
        <v>10618</v>
      </c>
    </row>
    <row r="2816" spans="1:16" x14ac:dyDescent="0.3">
      <c r="A2816" t="s">
        <v>10553</v>
      </c>
      <c r="B2816">
        <v>2024</v>
      </c>
      <c r="C2816" t="s">
        <v>4184</v>
      </c>
      <c r="D2816" t="s">
        <v>4185</v>
      </c>
      <c r="E2816" t="s">
        <v>4792</v>
      </c>
      <c r="F2816" t="s">
        <v>43</v>
      </c>
      <c r="G2816">
        <v>35500</v>
      </c>
      <c r="H2816" t="s">
        <v>4180</v>
      </c>
      <c r="I2816">
        <v>8900000</v>
      </c>
      <c r="J2816" t="s">
        <v>10434</v>
      </c>
      <c r="K2816">
        <v>8600000</v>
      </c>
      <c r="L2816">
        <v>9200000</v>
      </c>
      <c r="M2816">
        <v>10</v>
      </c>
      <c r="N2816" t="s">
        <v>4649</v>
      </c>
      <c r="O2816">
        <v>89.1</v>
      </c>
      <c r="P2816" t="s">
        <v>10610</v>
      </c>
    </row>
    <row r="2817" spans="1:16" x14ac:dyDescent="0.3">
      <c r="A2817" t="s">
        <v>1041</v>
      </c>
      <c r="B2817">
        <v>2024</v>
      </c>
      <c r="C2817" t="s">
        <v>62</v>
      </c>
      <c r="D2817">
        <v>3008</v>
      </c>
      <c r="E2817" t="s">
        <v>4387</v>
      </c>
      <c r="F2817" t="s">
        <v>143</v>
      </c>
      <c r="G2817">
        <v>32000</v>
      </c>
      <c r="H2817" t="s">
        <v>4180</v>
      </c>
      <c r="I2817">
        <v>18000000</v>
      </c>
      <c r="J2817" t="s">
        <v>10434</v>
      </c>
      <c r="K2817">
        <v>17400000</v>
      </c>
      <c r="L2817">
        <v>18700000</v>
      </c>
      <c r="M2817">
        <v>84</v>
      </c>
      <c r="N2817" t="s">
        <v>4219</v>
      </c>
      <c r="O2817">
        <v>68.099999999999994</v>
      </c>
      <c r="P2817" t="s">
        <v>10605</v>
      </c>
    </row>
    <row r="2818" spans="1:16" x14ac:dyDescent="0.3">
      <c r="A2818" t="s">
        <v>10566</v>
      </c>
      <c r="B2818">
        <v>2024</v>
      </c>
      <c r="C2818" t="s">
        <v>85</v>
      </c>
      <c r="D2818" t="s">
        <v>6232</v>
      </c>
      <c r="E2818" t="s">
        <v>7623</v>
      </c>
      <c r="F2818" t="s">
        <v>143</v>
      </c>
      <c r="G2818">
        <v>45512</v>
      </c>
      <c r="H2818" t="s">
        <v>4173</v>
      </c>
      <c r="I2818">
        <v>21600000</v>
      </c>
      <c r="J2818" t="s">
        <v>10434</v>
      </c>
      <c r="K2818">
        <v>20800000</v>
      </c>
      <c r="L2818">
        <v>22400000</v>
      </c>
      <c r="M2818">
        <v>11</v>
      </c>
      <c r="N2818" t="s">
        <v>4290</v>
      </c>
      <c r="O2818">
        <v>84.4</v>
      </c>
      <c r="P2818" t="s">
        <v>10627</v>
      </c>
    </row>
    <row r="2819" spans="1:16" x14ac:dyDescent="0.3">
      <c r="A2819" t="s">
        <v>10509</v>
      </c>
      <c r="B2819">
        <v>2024</v>
      </c>
      <c r="C2819" t="s">
        <v>4184</v>
      </c>
      <c r="D2819" t="s">
        <v>4365</v>
      </c>
      <c r="E2819" t="s">
        <v>6182</v>
      </c>
      <c r="F2819" t="s">
        <v>43</v>
      </c>
      <c r="G2819">
        <v>19649</v>
      </c>
      <c r="H2819" t="s">
        <v>4180</v>
      </c>
      <c r="I2819">
        <v>9900000</v>
      </c>
      <c r="J2819" t="s">
        <v>10434</v>
      </c>
      <c r="K2819">
        <v>9600000</v>
      </c>
      <c r="L2819">
        <v>10200000</v>
      </c>
      <c r="M2819">
        <v>6</v>
      </c>
      <c r="N2819" t="s">
        <v>4552</v>
      </c>
      <c r="O2819">
        <v>88.5</v>
      </c>
      <c r="P2819" t="s">
        <v>10510</v>
      </c>
    </row>
    <row r="2820" spans="1:16" x14ac:dyDescent="0.3">
      <c r="A2820" t="s">
        <v>10556</v>
      </c>
      <c r="B2820">
        <v>2024</v>
      </c>
      <c r="C2820" t="s">
        <v>230</v>
      </c>
      <c r="D2820" t="s">
        <v>4351</v>
      </c>
      <c r="E2820" t="s">
        <v>10583</v>
      </c>
      <c r="F2820" t="s">
        <v>43</v>
      </c>
      <c r="G2820">
        <v>21360</v>
      </c>
      <c r="H2820" t="s">
        <v>4180</v>
      </c>
      <c r="I2820">
        <v>17800000</v>
      </c>
      <c r="J2820" t="s">
        <v>10434</v>
      </c>
      <c r="K2820">
        <v>17200000</v>
      </c>
      <c r="L2820">
        <v>18500000</v>
      </c>
      <c r="M2820">
        <v>4</v>
      </c>
      <c r="N2820" t="s">
        <v>4388</v>
      </c>
      <c r="O2820">
        <v>65.099999999999994</v>
      </c>
      <c r="P2820" t="s">
        <v>10613</v>
      </c>
    </row>
    <row r="2821" spans="1:16" x14ac:dyDescent="0.3">
      <c r="A2821" t="s">
        <v>9368</v>
      </c>
      <c r="B2821">
        <v>2025</v>
      </c>
      <c r="C2821" t="s">
        <v>9369</v>
      </c>
      <c r="D2821" t="s">
        <v>9370</v>
      </c>
      <c r="E2821" t="s">
        <v>9371</v>
      </c>
      <c r="F2821" t="s">
        <v>4172</v>
      </c>
      <c r="G2821">
        <v>19800</v>
      </c>
      <c r="H2821" t="s">
        <v>4180</v>
      </c>
      <c r="I2821">
        <v>26300000</v>
      </c>
      <c r="J2821" t="s">
        <v>10434</v>
      </c>
      <c r="K2821">
        <v>25400000</v>
      </c>
      <c r="L2821">
        <v>27200000</v>
      </c>
      <c r="M2821" t="s">
        <v>4175</v>
      </c>
      <c r="N2821" t="s">
        <v>10593</v>
      </c>
      <c r="O2821">
        <v>77.599999999999994</v>
      </c>
      <c r="P2821" t="s">
        <v>10635</v>
      </c>
    </row>
    <row r="2822" spans="1:16" x14ac:dyDescent="0.3">
      <c r="A2822" t="s">
        <v>10505</v>
      </c>
      <c r="B2822">
        <v>2025</v>
      </c>
      <c r="C2822" t="s">
        <v>41</v>
      </c>
      <c r="D2822" t="s">
        <v>4876</v>
      </c>
      <c r="E2822" t="s">
        <v>4877</v>
      </c>
      <c r="F2822" t="s">
        <v>4172</v>
      </c>
      <c r="G2822">
        <v>5771</v>
      </c>
      <c r="H2822" t="s">
        <v>4180</v>
      </c>
      <c r="I2822">
        <v>9400000</v>
      </c>
      <c r="J2822" t="s">
        <v>10434</v>
      </c>
      <c r="K2822">
        <v>8600000</v>
      </c>
      <c r="L2822">
        <v>10100000</v>
      </c>
      <c r="M2822">
        <v>3</v>
      </c>
      <c r="N2822" t="s">
        <v>4425</v>
      </c>
      <c r="O2822">
        <v>85.5</v>
      </c>
      <c r="P2822" t="s">
        <v>10506</v>
      </c>
    </row>
    <row r="2823" spans="1:16" x14ac:dyDescent="0.3">
      <c r="A2823" t="s">
        <v>10517</v>
      </c>
      <c r="B2823">
        <v>2026</v>
      </c>
      <c r="C2823" t="s">
        <v>24</v>
      </c>
      <c r="D2823" t="s">
        <v>4405</v>
      </c>
      <c r="E2823" t="s">
        <v>10042</v>
      </c>
      <c r="F2823" t="s">
        <v>4172</v>
      </c>
      <c r="G2823">
        <v>6314</v>
      </c>
      <c r="H2823" t="s">
        <v>4180</v>
      </c>
      <c r="I2823">
        <v>33100000</v>
      </c>
      <c r="J2823" t="s">
        <v>10434</v>
      </c>
      <c r="K2823">
        <v>30500000</v>
      </c>
      <c r="L2823">
        <v>35600000</v>
      </c>
      <c r="M2823">
        <v>2</v>
      </c>
      <c r="N2823" t="s">
        <v>5966</v>
      </c>
      <c r="O2823">
        <v>88.9</v>
      </c>
      <c r="P2823" t="s">
        <v>10518</v>
      </c>
    </row>
    <row r="2824" spans="1:16" x14ac:dyDescent="0.3">
      <c r="A2824" t="s">
        <v>10539</v>
      </c>
      <c r="B2824">
        <v>2026</v>
      </c>
      <c r="C2824" t="s">
        <v>199</v>
      </c>
      <c r="D2824" t="s">
        <v>6077</v>
      </c>
      <c r="E2824" t="s">
        <v>10578</v>
      </c>
      <c r="F2824" t="s">
        <v>4172</v>
      </c>
      <c r="G2824">
        <v>3500</v>
      </c>
      <c r="H2824" t="s">
        <v>4180</v>
      </c>
      <c r="I2824">
        <v>12000000</v>
      </c>
      <c r="J2824" t="s">
        <v>10434</v>
      </c>
      <c r="K2824">
        <v>11600000</v>
      </c>
      <c r="L2824">
        <v>12400000</v>
      </c>
      <c r="M2824" t="s">
        <v>4175</v>
      </c>
      <c r="N2824" t="s">
        <v>4272</v>
      </c>
      <c r="O2824">
        <v>91</v>
      </c>
      <c r="P2824" t="s">
        <v>10601</v>
      </c>
    </row>
    <row r="2825" spans="1:16" x14ac:dyDescent="0.3">
      <c r="A2825" t="s">
        <v>10543</v>
      </c>
      <c r="B2825">
        <v>2026</v>
      </c>
      <c r="C2825" t="s">
        <v>199</v>
      </c>
      <c r="D2825" t="s">
        <v>10574</v>
      </c>
      <c r="E2825" t="s">
        <v>10575</v>
      </c>
      <c r="F2825" t="s">
        <v>4172</v>
      </c>
      <c r="G2825">
        <v>3900</v>
      </c>
      <c r="H2825" t="s">
        <v>4180</v>
      </c>
      <c r="I2825">
        <v>17300000</v>
      </c>
      <c r="J2825" t="s">
        <v>10434</v>
      </c>
      <c r="K2825">
        <v>16600000</v>
      </c>
      <c r="L2825">
        <v>17900000</v>
      </c>
      <c r="M2825">
        <v>11</v>
      </c>
      <c r="N2825" t="s">
        <v>4245</v>
      </c>
      <c r="O2825">
        <v>86.6</v>
      </c>
      <c r="P2825" t="s">
        <v>10596</v>
      </c>
    </row>
    <row r="2826" spans="1:16" x14ac:dyDescent="0.3">
      <c r="A2826" t="s">
        <v>10432</v>
      </c>
      <c r="B2826">
        <v>2026</v>
      </c>
      <c r="C2826" t="s">
        <v>41</v>
      </c>
      <c r="D2826" t="s">
        <v>4452</v>
      </c>
      <c r="E2826" t="s">
        <v>10433</v>
      </c>
      <c r="F2826" t="s">
        <v>4172</v>
      </c>
      <c r="G2826">
        <v>4800</v>
      </c>
      <c r="H2826" t="s">
        <v>4173</v>
      </c>
      <c r="I2826">
        <v>18700000</v>
      </c>
      <c r="J2826" t="s">
        <v>10434</v>
      </c>
      <c r="K2826">
        <v>18000000</v>
      </c>
      <c r="L2826">
        <v>19300000</v>
      </c>
      <c r="M2826">
        <v>3</v>
      </c>
      <c r="N2826" t="s">
        <v>4700</v>
      </c>
      <c r="O2826">
        <v>89.8</v>
      </c>
      <c r="P2826" t="s">
        <v>10435</v>
      </c>
    </row>
    <row r="2827" spans="1:16" x14ac:dyDescent="0.3">
      <c r="A2827" t="s">
        <v>10560</v>
      </c>
      <c r="B2827">
        <v>2026</v>
      </c>
      <c r="C2827" t="s">
        <v>10585</v>
      </c>
      <c r="D2827" t="s">
        <v>10586</v>
      </c>
      <c r="E2827" t="s">
        <v>10587</v>
      </c>
      <c r="F2827" t="s">
        <v>4172</v>
      </c>
      <c r="G2827">
        <v>1800</v>
      </c>
      <c r="H2827" t="s">
        <v>4180</v>
      </c>
      <c r="I2827">
        <v>18200000</v>
      </c>
      <c r="J2827" t="s">
        <v>10434</v>
      </c>
      <c r="K2827">
        <v>17500000</v>
      </c>
      <c r="L2827">
        <v>18800000</v>
      </c>
      <c r="M2827" t="s">
        <v>4175</v>
      </c>
      <c r="N2827" t="s">
        <v>5641</v>
      </c>
      <c r="O2827">
        <v>91</v>
      </c>
      <c r="P2827" t="s">
        <v>10620</v>
      </c>
    </row>
    <row r="2828" spans="1:16" x14ac:dyDescent="0.3">
      <c r="A2828" t="s">
        <v>10686</v>
      </c>
      <c r="B2828">
        <v>2016</v>
      </c>
      <c r="C2828" t="s">
        <v>4184</v>
      </c>
      <c r="D2828" t="s">
        <v>4303</v>
      </c>
      <c r="E2828" t="s">
        <v>10687</v>
      </c>
      <c r="F2828" t="s">
        <v>94</v>
      </c>
      <c r="G2828">
        <v>85000</v>
      </c>
      <c r="H2828" t="s">
        <v>4173</v>
      </c>
      <c r="I2828">
        <v>11300000</v>
      </c>
      <c r="J2828" t="s">
        <v>10592</v>
      </c>
      <c r="K2828">
        <v>10800000</v>
      </c>
      <c r="L2828">
        <v>11800000</v>
      </c>
      <c r="M2828" t="s">
        <v>4175</v>
      </c>
      <c r="N2828" t="s">
        <v>4508</v>
      </c>
      <c r="O2828">
        <v>79.599999999999994</v>
      </c>
      <c r="P2828" t="s">
        <v>10688</v>
      </c>
    </row>
    <row r="2829" spans="1:16" x14ac:dyDescent="0.3">
      <c r="A2829" t="s">
        <v>10738</v>
      </c>
      <c r="B2829">
        <v>2016</v>
      </c>
      <c r="C2829" t="s">
        <v>85</v>
      </c>
      <c r="D2829" t="s">
        <v>10739</v>
      </c>
      <c r="E2829" t="s">
        <v>10740</v>
      </c>
      <c r="F2829" t="s">
        <v>143</v>
      </c>
      <c r="G2829">
        <v>80000</v>
      </c>
      <c r="H2829" t="s">
        <v>4180</v>
      </c>
      <c r="I2829">
        <v>10100000</v>
      </c>
      <c r="J2829" t="s">
        <v>10592</v>
      </c>
      <c r="K2829">
        <v>9400000</v>
      </c>
      <c r="L2829">
        <v>10800000</v>
      </c>
      <c r="M2829">
        <v>7</v>
      </c>
      <c r="N2829" t="s">
        <v>4275</v>
      </c>
      <c r="O2829">
        <v>66.5</v>
      </c>
      <c r="P2829" t="s">
        <v>10741</v>
      </c>
    </row>
    <row r="2830" spans="1:16" x14ac:dyDescent="0.3">
      <c r="A2830" t="s">
        <v>10670</v>
      </c>
      <c r="B2830">
        <v>2017</v>
      </c>
      <c r="C2830" t="s">
        <v>4641</v>
      </c>
      <c r="D2830" t="s">
        <v>5933</v>
      </c>
      <c r="E2830" t="s">
        <v>10671</v>
      </c>
      <c r="F2830" t="s">
        <v>173</v>
      </c>
      <c r="G2830">
        <v>104000</v>
      </c>
      <c r="H2830" t="s">
        <v>4180</v>
      </c>
      <c r="I2830">
        <v>7090000</v>
      </c>
      <c r="J2830" t="s">
        <v>10592</v>
      </c>
      <c r="K2830">
        <v>6530000</v>
      </c>
      <c r="L2830">
        <v>7650000</v>
      </c>
      <c r="M2830">
        <v>3</v>
      </c>
      <c r="N2830" t="s">
        <v>4425</v>
      </c>
      <c r="O2830">
        <v>82.5</v>
      </c>
      <c r="P2830" t="s">
        <v>10672</v>
      </c>
    </row>
    <row r="2831" spans="1:16" x14ac:dyDescent="0.3">
      <c r="A2831" t="s">
        <v>10701</v>
      </c>
      <c r="B2831">
        <v>2017</v>
      </c>
      <c r="C2831" t="s">
        <v>24</v>
      </c>
      <c r="D2831" t="s">
        <v>4449</v>
      </c>
      <c r="E2831" t="s">
        <v>4370</v>
      </c>
      <c r="F2831" t="s">
        <v>143</v>
      </c>
      <c r="G2831">
        <v>113000</v>
      </c>
      <c r="H2831" t="s">
        <v>4173</v>
      </c>
      <c r="I2831">
        <v>19500000</v>
      </c>
      <c r="J2831" t="s">
        <v>10592</v>
      </c>
      <c r="K2831">
        <v>18800000</v>
      </c>
      <c r="L2831">
        <v>20200000</v>
      </c>
      <c r="M2831">
        <v>5</v>
      </c>
      <c r="N2831" t="s">
        <v>4260</v>
      </c>
      <c r="O2831">
        <v>72.7</v>
      </c>
      <c r="P2831" t="s">
        <v>10702</v>
      </c>
    </row>
    <row r="2832" spans="1:16" x14ac:dyDescent="0.3">
      <c r="A2832" t="s">
        <v>1248</v>
      </c>
      <c r="B2832">
        <v>2020</v>
      </c>
      <c r="C2832" t="s">
        <v>62</v>
      </c>
      <c r="D2832">
        <v>5008</v>
      </c>
      <c r="E2832" t="s">
        <v>10328</v>
      </c>
      <c r="F2832" t="s">
        <v>143</v>
      </c>
      <c r="G2832">
        <v>45704</v>
      </c>
      <c r="H2832" t="s">
        <v>4180</v>
      </c>
      <c r="I2832">
        <v>16400000</v>
      </c>
      <c r="J2832" t="s">
        <v>10592</v>
      </c>
      <c r="K2832">
        <v>15800000</v>
      </c>
      <c r="L2832">
        <v>16900000</v>
      </c>
      <c r="M2832">
        <v>5</v>
      </c>
      <c r="N2832" t="s">
        <v>4187</v>
      </c>
      <c r="O2832">
        <v>78.5</v>
      </c>
      <c r="P2832" t="s">
        <v>10707</v>
      </c>
    </row>
    <row r="2833" spans="1:16" x14ac:dyDescent="0.3">
      <c r="A2833" t="s">
        <v>10677</v>
      </c>
      <c r="B2833">
        <v>2020</v>
      </c>
      <c r="C2833" t="s">
        <v>41</v>
      </c>
      <c r="D2833" t="s">
        <v>5032</v>
      </c>
      <c r="E2833" t="s">
        <v>5033</v>
      </c>
      <c r="F2833" t="s">
        <v>161</v>
      </c>
      <c r="G2833">
        <v>82300</v>
      </c>
      <c r="H2833" t="s">
        <v>4180</v>
      </c>
      <c r="I2833">
        <v>10900000</v>
      </c>
      <c r="J2833" t="s">
        <v>10592</v>
      </c>
      <c r="K2833">
        <v>10500000</v>
      </c>
      <c r="L2833">
        <v>11400000</v>
      </c>
      <c r="M2833">
        <v>7</v>
      </c>
      <c r="N2833" t="s">
        <v>4275</v>
      </c>
      <c r="O2833">
        <v>76.400000000000006</v>
      </c>
      <c r="P2833" t="s">
        <v>10678</v>
      </c>
    </row>
    <row r="2834" spans="1:16" x14ac:dyDescent="0.3">
      <c r="A2834" t="s">
        <v>10343</v>
      </c>
      <c r="B2834">
        <v>2021</v>
      </c>
      <c r="C2834" t="s">
        <v>194</v>
      </c>
      <c r="D2834">
        <v>1000</v>
      </c>
      <c r="E2834" t="s">
        <v>10344</v>
      </c>
      <c r="F2834" t="s">
        <v>161</v>
      </c>
      <c r="G2834">
        <v>113000</v>
      </c>
      <c r="H2834" t="s">
        <v>4180</v>
      </c>
      <c r="I2834">
        <v>15700000</v>
      </c>
      <c r="J2834" t="s">
        <v>10592</v>
      </c>
      <c r="K2834">
        <v>15200000</v>
      </c>
      <c r="L2834">
        <v>16300000</v>
      </c>
      <c r="M2834">
        <v>6</v>
      </c>
      <c r="N2834" t="s">
        <v>4248</v>
      </c>
      <c r="O2834">
        <v>66</v>
      </c>
      <c r="P2834" t="s">
        <v>10703</v>
      </c>
    </row>
    <row r="2835" spans="1:16" x14ac:dyDescent="0.3">
      <c r="A2835" t="s">
        <v>5896</v>
      </c>
      <c r="B2835">
        <v>2021</v>
      </c>
      <c r="C2835" t="s">
        <v>89</v>
      </c>
      <c r="D2835" t="s">
        <v>4423</v>
      </c>
      <c r="E2835" t="s">
        <v>10689</v>
      </c>
      <c r="F2835" t="s">
        <v>43</v>
      </c>
      <c r="G2835">
        <v>25892</v>
      </c>
      <c r="H2835" t="s">
        <v>4173</v>
      </c>
      <c r="I2835">
        <v>8700000</v>
      </c>
      <c r="J2835" t="s">
        <v>10592</v>
      </c>
      <c r="K2835">
        <v>8400000</v>
      </c>
      <c r="L2835">
        <v>9100000</v>
      </c>
      <c r="M2835">
        <v>111</v>
      </c>
      <c r="N2835" t="s">
        <v>4245</v>
      </c>
      <c r="O2835">
        <v>84.5</v>
      </c>
      <c r="P2835" t="s">
        <v>10690</v>
      </c>
    </row>
    <row r="2836" spans="1:16" x14ac:dyDescent="0.3">
      <c r="A2836" t="s">
        <v>10761</v>
      </c>
      <c r="B2836">
        <v>2021</v>
      </c>
      <c r="C2836" t="s">
        <v>166</v>
      </c>
      <c r="D2836" t="s">
        <v>7850</v>
      </c>
      <c r="E2836" t="s">
        <v>7851</v>
      </c>
      <c r="F2836" t="s">
        <v>43</v>
      </c>
      <c r="G2836">
        <v>64900</v>
      </c>
      <c r="H2836" t="s">
        <v>4180</v>
      </c>
      <c r="I2836">
        <v>19400000</v>
      </c>
      <c r="J2836" t="s">
        <v>10592</v>
      </c>
      <c r="K2836">
        <v>18700000</v>
      </c>
      <c r="L2836">
        <v>20100000</v>
      </c>
      <c r="M2836">
        <v>6</v>
      </c>
      <c r="N2836" t="s">
        <v>4248</v>
      </c>
      <c r="O2836">
        <v>92.4</v>
      </c>
      <c r="P2836" t="s">
        <v>10762</v>
      </c>
    </row>
    <row r="2837" spans="1:16" x14ac:dyDescent="0.3">
      <c r="A2837" t="s">
        <v>10699</v>
      </c>
      <c r="B2837">
        <v>2021</v>
      </c>
      <c r="C2837" t="s">
        <v>92</v>
      </c>
      <c r="D2837" t="s">
        <v>4910</v>
      </c>
      <c r="E2837" t="s">
        <v>7715</v>
      </c>
      <c r="F2837" t="s">
        <v>60</v>
      </c>
      <c r="G2837">
        <v>106000</v>
      </c>
      <c r="H2837" t="s">
        <v>4180</v>
      </c>
      <c r="I2837">
        <v>6430000</v>
      </c>
      <c r="J2837" t="s">
        <v>10592</v>
      </c>
      <c r="K2837">
        <v>6190000</v>
      </c>
      <c r="L2837">
        <v>6670000</v>
      </c>
      <c r="M2837">
        <v>43</v>
      </c>
      <c r="N2837" t="s">
        <v>4382</v>
      </c>
      <c r="O2837">
        <v>95</v>
      </c>
      <c r="P2837" t="s">
        <v>10700</v>
      </c>
    </row>
    <row r="2838" spans="1:16" x14ac:dyDescent="0.3">
      <c r="A2838" t="s">
        <v>10710</v>
      </c>
      <c r="B2838">
        <v>2022</v>
      </c>
      <c r="C2838" t="s">
        <v>50</v>
      </c>
      <c r="D2838" t="s">
        <v>5701</v>
      </c>
      <c r="E2838" t="s">
        <v>10711</v>
      </c>
      <c r="F2838" t="s">
        <v>43</v>
      </c>
      <c r="G2838">
        <v>64892</v>
      </c>
      <c r="H2838" t="s">
        <v>4180</v>
      </c>
      <c r="I2838">
        <v>6140000</v>
      </c>
      <c r="J2838" t="s">
        <v>10592</v>
      </c>
      <c r="K2838">
        <v>5850000</v>
      </c>
      <c r="L2838">
        <v>6430000</v>
      </c>
      <c r="M2838" t="s">
        <v>4175</v>
      </c>
      <c r="N2838" t="s">
        <v>4290</v>
      </c>
      <c r="O2838">
        <v>69.8</v>
      </c>
      <c r="P2838" t="s">
        <v>10712</v>
      </c>
    </row>
    <row r="2839" spans="1:16" x14ac:dyDescent="0.3">
      <c r="A2839" t="s">
        <v>10765</v>
      </c>
      <c r="B2839">
        <v>2022</v>
      </c>
      <c r="C2839" t="s">
        <v>10766</v>
      </c>
      <c r="D2839" t="s">
        <v>10767</v>
      </c>
      <c r="E2839" t="s">
        <v>10768</v>
      </c>
      <c r="F2839" t="s">
        <v>161</v>
      </c>
      <c r="G2839">
        <v>7000</v>
      </c>
      <c r="H2839" t="s">
        <v>4180</v>
      </c>
      <c r="I2839">
        <v>44500000</v>
      </c>
      <c r="J2839" t="s">
        <v>10592</v>
      </c>
      <c r="K2839">
        <v>43000000</v>
      </c>
      <c r="L2839">
        <v>46000000</v>
      </c>
      <c r="M2839">
        <v>4</v>
      </c>
      <c r="N2839" t="s">
        <v>10769</v>
      </c>
      <c r="O2839">
        <v>70.400000000000006</v>
      </c>
      <c r="P2839" t="s">
        <v>10770</v>
      </c>
    </row>
    <row r="2840" spans="1:16" x14ac:dyDescent="0.3">
      <c r="A2840" t="s">
        <v>10713</v>
      </c>
      <c r="B2840">
        <v>2022</v>
      </c>
      <c r="C2840" t="s">
        <v>4184</v>
      </c>
      <c r="D2840" t="s">
        <v>5169</v>
      </c>
      <c r="E2840" t="s">
        <v>5170</v>
      </c>
      <c r="F2840" t="s">
        <v>173</v>
      </c>
      <c r="G2840">
        <v>101500</v>
      </c>
      <c r="H2840" t="s">
        <v>4180</v>
      </c>
      <c r="I2840">
        <v>9900000</v>
      </c>
      <c r="J2840" t="s">
        <v>10592</v>
      </c>
      <c r="K2840">
        <v>9500000</v>
      </c>
      <c r="L2840">
        <v>10400000</v>
      </c>
      <c r="M2840">
        <v>10</v>
      </c>
      <c r="N2840" t="s">
        <v>4382</v>
      </c>
      <c r="O2840">
        <v>69.3</v>
      </c>
      <c r="P2840" t="s">
        <v>10714</v>
      </c>
    </row>
    <row r="2841" spans="1:16" x14ac:dyDescent="0.3">
      <c r="A2841" t="s">
        <v>10679</v>
      </c>
      <c r="B2841">
        <v>2022</v>
      </c>
      <c r="C2841" t="s">
        <v>137</v>
      </c>
      <c r="D2841" t="s">
        <v>4437</v>
      </c>
      <c r="E2841" t="s">
        <v>10680</v>
      </c>
      <c r="F2841" t="s">
        <v>43</v>
      </c>
      <c r="G2841">
        <v>68878</v>
      </c>
      <c r="H2841" t="s">
        <v>4180</v>
      </c>
      <c r="I2841">
        <v>10400000</v>
      </c>
      <c r="J2841" t="s">
        <v>10592</v>
      </c>
      <c r="K2841">
        <v>10000000</v>
      </c>
      <c r="L2841">
        <v>10800000</v>
      </c>
      <c r="M2841">
        <v>13</v>
      </c>
      <c r="N2841" t="s">
        <v>4382</v>
      </c>
      <c r="O2841">
        <v>78.900000000000006</v>
      </c>
      <c r="P2841" t="s">
        <v>10681</v>
      </c>
    </row>
    <row r="2842" spans="1:16" x14ac:dyDescent="0.3">
      <c r="A2842" t="s">
        <v>10655</v>
      </c>
      <c r="B2842">
        <v>2023</v>
      </c>
      <c r="C2842" t="s">
        <v>108</v>
      </c>
      <c r="D2842" t="s">
        <v>4801</v>
      </c>
      <c r="E2842" t="s">
        <v>5196</v>
      </c>
      <c r="F2842" t="s">
        <v>143</v>
      </c>
      <c r="G2842">
        <v>38400</v>
      </c>
      <c r="H2842" t="s">
        <v>4173</v>
      </c>
      <c r="I2842">
        <v>14500000</v>
      </c>
      <c r="J2842" t="s">
        <v>10592</v>
      </c>
      <c r="K2842">
        <v>13900000</v>
      </c>
      <c r="L2842">
        <v>15000000</v>
      </c>
      <c r="M2842">
        <v>15</v>
      </c>
      <c r="N2842" t="s">
        <v>4347</v>
      </c>
      <c r="O2842">
        <v>64.5</v>
      </c>
      <c r="P2842" t="s">
        <v>10656</v>
      </c>
    </row>
    <row r="2843" spans="1:16" x14ac:dyDescent="0.3">
      <c r="A2843" t="s">
        <v>10569</v>
      </c>
      <c r="B2843">
        <v>2023</v>
      </c>
      <c r="C2843" t="s">
        <v>191</v>
      </c>
      <c r="D2843" t="s">
        <v>5769</v>
      </c>
      <c r="E2843" t="s">
        <v>6239</v>
      </c>
      <c r="F2843" t="s">
        <v>43</v>
      </c>
      <c r="G2843">
        <v>44400</v>
      </c>
      <c r="H2843" t="s">
        <v>4180</v>
      </c>
      <c r="I2843">
        <v>16500000</v>
      </c>
      <c r="J2843" t="s">
        <v>10592</v>
      </c>
      <c r="K2843">
        <v>15900000</v>
      </c>
      <c r="L2843">
        <v>17100000</v>
      </c>
      <c r="M2843">
        <v>5</v>
      </c>
      <c r="N2843" t="s">
        <v>4275</v>
      </c>
      <c r="O2843">
        <v>76.8</v>
      </c>
      <c r="P2843" t="s">
        <v>10630</v>
      </c>
    </row>
    <row r="2844" spans="1:16" x14ac:dyDescent="0.3">
      <c r="A2844" t="s">
        <v>10666</v>
      </c>
      <c r="B2844">
        <v>2023</v>
      </c>
      <c r="C2844" t="s">
        <v>85</v>
      </c>
      <c r="D2844" t="s">
        <v>8831</v>
      </c>
      <c r="E2844" t="s">
        <v>8832</v>
      </c>
      <c r="F2844" t="s">
        <v>43</v>
      </c>
      <c r="G2844">
        <v>33627</v>
      </c>
      <c r="H2844" t="s">
        <v>4180</v>
      </c>
      <c r="I2844">
        <v>14700000</v>
      </c>
      <c r="J2844" t="s">
        <v>10592</v>
      </c>
      <c r="K2844">
        <v>14100000</v>
      </c>
      <c r="L2844">
        <v>15200000</v>
      </c>
      <c r="M2844">
        <v>9</v>
      </c>
      <c r="N2844" t="s">
        <v>4508</v>
      </c>
      <c r="O2844">
        <v>72.7</v>
      </c>
      <c r="P2844" t="s">
        <v>10667</v>
      </c>
    </row>
    <row r="2845" spans="1:16" x14ac:dyDescent="0.3">
      <c r="A2845" t="s">
        <v>6462</v>
      </c>
      <c r="B2845">
        <v>2023</v>
      </c>
      <c r="C2845" t="s">
        <v>36</v>
      </c>
      <c r="D2845" t="s">
        <v>4400</v>
      </c>
      <c r="E2845" t="s">
        <v>4401</v>
      </c>
      <c r="F2845" t="s">
        <v>43</v>
      </c>
      <c r="G2845">
        <v>20000</v>
      </c>
      <c r="H2845" t="s">
        <v>4180</v>
      </c>
      <c r="I2845">
        <v>8100000</v>
      </c>
      <c r="J2845" t="s">
        <v>10592</v>
      </c>
      <c r="K2845">
        <v>7790000</v>
      </c>
      <c r="L2845">
        <v>8400000</v>
      </c>
      <c r="M2845">
        <v>34</v>
      </c>
      <c r="N2845" t="s">
        <v>4583</v>
      </c>
      <c r="O2845">
        <v>73.7</v>
      </c>
      <c r="P2845" t="s">
        <v>10632</v>
      </c>
    </row>
    <row r="2846" spans="1:16" x14ac:dyDescent="0.3">
      <c r="A2846" t="s">
        <v>10780</v>
      </c>
      <c r="B2846">
        <v>2023</v>
      </c>
      <c r="C2846" t="s">
        <v>36</v>
      </c>
      <c r="D2846" t="s">
        <v>6178</v>
      </c>
      <c r="E2846" t="s">
        <v>4373</v>
      </c>
      <c r="F2846" t="s">
        <v>173</v>
      </c>
      <c r="G2846">
        <v>6259</v>
      </c>
      <c r="H2846" t="s">
        <v>4173</v>
      </c>
      <c r="I2846">
        <v>11100000</v>
      </c>
      <c r="J2846" t="s">
        <v>10592</v>
      </c>
      <c r="K2846">
        <v>10800000</v>
      </c>
      <c r="L2846">
        <v>11500000</v>
      </c>
      <c r="M2846">
        <v>4</v>
      </c>
      <c r="N2846" t="s">
        <v>4508</v>
      </c>
      <c r="O2846">
        <v>69.400000000000006</v>
      </c>
      <c r="P2846" t="s">
        <v>10781</v>
      </c>
    </row>
    <row r="2847" spans="1:16" x14ac:dyDescent="0.3">
      <c r="A2847" t="s">
        <v>4688</v>
      </c>
      <c r="B2847">
        <v>2023</v>
      </c>
      <c r="C2847" t="s">
        <v>62</v>
      </c>
      <c r="D2847" t="s">
        <v>4295</v>
      </c>
      <c r="E2847" t="s">
        <v>4608</v>
      </c>
      <c r="F2847" t="s">
        <v>43</v>
      </c>
      <c r="G2847">
        <v>49900</v>
      </c>
      <c r="H2847" t="s">
        <v>4173</v>
      </c>
      <c r="I2847">
        <v>17100000</v>
      </c>
      <c r="J2847" t="s">
        <v>10592</v>
      </c>
      <c r="K2847">
        <v>16500000</v>
      </c>
      <c r="L2847">
        <v>17700000</v>
      </c>
      <c r="M2847">
        <v>21</v>
      </c>
      <c r="N2847" t="s">
        <v>4187</v>
      </c>
      <c r="O2847">
        <v>74.7</v>
      </c>
      <c r="P2847" t="s">
        <v>10693</v>
      </c>
    </row>
    <row r="2848" spans="1:16" x14ac:dyDescent="0.3">
      <c r="A2848" t="s">
        <v>10661</v>
      </c>
      <c r="B2848">
        <v>2023</v>
      </c>
      <c r="C2848" t="s">
        <v>145</v>
      </c>
      <c r="D2848" t="s">
        <v>5084</v>
      </c>
      <c r="E2848" t="s">
        <v>10662</v>
      </c>
      <c r="F2848" t="s">
        <v>43</v>
      </c>
      <c r="G2848">
        <v>71423</v>
      </c>
      <c r="H2848" t="s">
        <v>4180</v>
      </c>
      <c r="I2848">
        <v>11400000</v>
      </c>
      <c r="J2848" t="s">
        <v>10592</v>
      </c>
      <c r="K2848">
        <v>10700000</v>
      </c>
      <c r="L2848">
        <v>12100000</v>
      </c>
      <c r="M2848" t="s">
        <v>4175</v>
      </c>
      <c r="N2848" t="s">
        <v>4200</v>
      </c>
      <c r="O2848">
        <v>59.2</v>
      </c>
      <c r="P2848" t="s">
        <v>10663</v>
      </c>
    </row>
    <row r="2849" spans="1:16" x14ac:dyDescent="0.3">
      <c r="A2849" t="s">
        <v>10571</v>
      </c>
      <c r="B2849">
        <v>2023</v>
      </c>
      <c r="C2849" t="s">
        <v>250</v>
      </c>
      <c r="D2849" t="s">
        <v>4967</v>
      </c>
      <c r="E2849" t="s">
        <v>8217</v>
      </c>
      <c r="F2849" t="s">
        <v>43</v>
      </c>
      <c r="G2849">
        <v>31489</v>
      </c>
      <c r="H2849" t="s">
        <v>4180</v>
      </c>
      <c r="I2849">
        <v>21000000</v>
      </c>
      <c r="J2849" t="s">
        <v>10592</v>
      </c>
      <c r="K2849">
        <v>20200000</v>
      </c>
      <c r="L2849">
        <v>21700000</v>
      </c>
      <c r="M2849">
        <v>10</v>
      </c>
      <c r="N2849" t="s">
        <v>4187</v>
      </c>
      <c r="O2849">
        <v>86.5</v>
      </c>
      <c r="P2849" t="s">
        <v>10633</v>
      </c>
    </row>
    <row r="2850" spans="1:16" x14ac:dyDescent="0.3">
      <c r="A2850" t="s">
        <v>10682</v>
      </c>
      <c r="B2850">
        <v>2023</v>
      </c>
      <c r="C2850" t="s">
        <v>3991</v>
      </c>
      <c r="D2850" t="s">
        <v>5959</v>
      </c>
      <c r="E2850" t="s">
        <v>4424</v>
      </c>
      <c r="F2850" t="s">
        <v>173</v>
      </c>
      <c r="G2850">
        <v>44000</v>
      </c>
      <c r="H2850" t="s">
        <v>4173</v>
      </c>
      <c r="I2850">
        <v>8200000</v>
      </c>
      <c r="J2850" t="s">
        <v>10592</v>
      </c>
      <c r="K2850">
        <v>7910000</v>
      </c>
      <c r="L2850">
        <v>8500000</v>
      </c>
      <c r="M2850">
        <v>20</v>
      </c>
      <c r="N2850" t="s">
        <v>4245</v>
      </c>
      <c r="O2850">
        <v>76</v>
      </c>
      <c r="P2850" t="s">
        <v>10683</v>
      </c>
    </row>
    <row r="2851" spans="1:16" x14ac:dyDescent="0.3">
      <c r="A2851" t="s">
        <v>10657</v>
      </c>
      <c r="B2851">
        <v>2023</v>
      </c>
      <c r="C2851" t="s">
        <v>137</v>
      </c>
      <c r="D2851" t="s">
        <v>5109</v>
      </c>
      <c r="E2851" t="s">
        <v>5690</v>
      </c>
      <c r="F2851" t="s">
        <v>143</v>
      </c>
      <c r="G2851">
        <v>26400</v>
      </c>
      <c r="H2851" t="s">
        <v>4180</v>
      </c>
      <c r="I2851">
        <v>27700000</v>
      </c>
      <c r="J2851" t="s">
        <v>10592</v>
      </c>
      <c r="K2851">
        <v>26700000</v>
      </c>
      <c r="L2851">
        <v>28700000</v>
      </c>
      <c r="M2851">
        <v>14</v>
      </c>
      <c r="N2851" t="s">
        <v>4347</v>
      </c>
      <c r="O2851">
        <v>71.2</v>
      </c>
      <c r="P2851" t="s">
        <v>10658</v>
      </c>
    </row>
    <row r="2852" spans="1:16" x14ac:dyDescent="0.3">
      <c r="A2852" t="s">
        <v>10570</v>
      </c>
      <c r="B2852">
        <v>2023</v>
      </c>
      <c r="C2852" t="s">
        <v>62</v>
      </c>
      <c r="D2852" t="s">
        <v>4434</v>
      </c>
      <c r="E2852" t="s">
        <v>5665</v>
      </c>
      <c r="F2852" t="s">
        <v>143</v>
      </c>
      <c r="G2852">
        <v>47000</v>
      </c>
      <c r="H2852" t="s">
        <v>4180</v>
      </c>
      <c r="I2852">
        <v>23100000</v>
      </c>
      <c r="J2852" t="s">
        <v>10592</v>
      </c>
      <c r="K2852">
        <v>22300000</v>
      </c>
      <c r="L2852">
        <v>23900000</v>
      </c>
      <c r="M2852">
        <v>15</v>
      </c>
      <c r="N2852" t="s">
        <v>4388</v>
      </c>
      <c r="O2852">
        <v>69.8</v>
      </c>
      <c r="P2852" t="s">
        <v>10631</v>
      </c>
    </row>
    <row r="2853" spans="1:16" x14ac:dyDescent="0.3">
      <c r="A2853" t="s">
        <v>10684</v>
      </c>
      <c r="B2853">
        <v>2023</v>
      </c>
      <c r="C2853" t="s">
        <v>4184</v>
      </c>
      <c r="D2853" t="s">
        <v>4492</v>
      </c>
      <c r="E2853" t="s">
        <v>4719</v>
      </c>
      <c r="F2853" t="s">
        <v>173</v>
      </c>
      <c r="G2853">
        <v>42984</v>
      </c>
      <c r="H2853" t="s">
        <v>4180</v>
      </c>
      <c r="I2853">
        <v>12900000</v>
      </c>
      <c r="J2853" t="s">
        <v>10592</v>
      </c>
      <c r="K2853">
        <v>12500000</v>
      </c>
      <c r="L2853">
        <v>13400000</v>
      </c>
      <c r="M2853">
        <v>29</v>
      </c>
      <c r="N2853" t="s">
        <v>4382</v>
      </c>
      <c r="O2853">
        <v>86.1</v>
      </c>
      <c r="P2853" t="s">
        <v>10685</v>
      </c>
    </row>
    <row r="2854" spans="1:16" x14ac:dyDescent="0.3">
      <c r="A2854" t="s">
        <v>10691</v>
      </c>
      <c r="B2854">
        <v>2023</v>
      </c>
      <c r="C2854" t="s">
        <v>182</v>
      </c>
      <c r="D2854" t="s">
        <v>4518</v>
      </c>
      <c r="E2854" t="s">
        <v>5149</v>
      </c>
      <c r="F2854" t="s">
        <v>43</v>
      </c>
      <c r="G2854">
        <v>42500</v>
      </c>
      <c r="H2854" t="s">
        <v>4180</v>
      </c>
      <c r="I2854">
        <v>16000000</v>
      </c>
      <c r="J2854" t="s">
        <v>10592</v>
      </c>
      <c r="K2854">
        <v>15400000</v>
      </c>
      <c r="L2854">
        <v>16500000</v>
      </c>
      <c r="M2854">
        <v>4</v>
      </c>
      <c r="N2854" t="s">
        <v>4260</v>
      </c>
      <c r="O2854">
        <v>65.3</v>
      </c>
      <c r="P2854" t="s">
        <v>10692</v>
      </c>
    </row>
    <row r="2855" spans="1:16" x14ac:dyDescent="0.3">
      <c r="A2855" t="s">
        <v>10659</v>
      </c>
      <c r="B2855">
        <v>2024</v>
      </c>
      <c r="C2855" t="s">
        <v>24</v>
      </c>
      <c r="D2855" t="s">
        <v>4190</v>
      </c>
      <c r="E2855" t="s">
        <v>4308</v>
      </c>
      <c r="F2855" t="s">
        <v>4539</v>
      </c>
      <c r="G2855">
        <v>32700</v>
      </c>
      <c r="H2855" t="s">
        <v>4173</v>
      </c>
      <c r="I2855">
        <v>14700000</v>
      </c>
      <c r="J2855" t="s">
        <v>10592</v>
      </c>
      <c r="K2855">
        <v>14100000</v>
      </c>
      <c r="L2855">
        <v>15200000</v>
      </c>
      <c r="M2855">
        <v>23</v>
      </c>
      <c r="N2855" t="s">
        <v>4439</v>
      </c>
      <c r="O2855">
        <v>81.7</v>
      </c>
      <c r="P2855" t="s">
        <v>10660</v>
      </c>
    </row>
    <row r="2856" spans="1:16" x14ac:dyDescent="0.3">
      <c r="A2856" t="s">
        <v>6367</v>
      </c>
      <c r="B2856">
        <v>2024</v>
      </c>
      <c r="C2856" t="s">
        <v>24</v>
      </c>
      <c r="D2856" t="s">
        <v>4369</v>
      </c>
      <c r="E2856" t="s">
        <v>4370</v>
      </c>
      <c r="F2856" t="s">
        <v>94</v>
      </c>
      <c r="G2856">
        <v>26600</v>
      </c>
      <c r="H2856" t="s">
        <v>4180</v>
      </c>
      <c r="I2856">
        <v>36600000</v>
      </c>
      <c r="J2856" t="s">
        <v>10592</v>
      </c>
      <c r="K2856">
        <v>35300000</v>
      </c>
      <c r="L2856">
        <v>37800000</v>
      </c>
      <c r="M2856">
        <v>24</v>
      </c>
      <c r="N2856" t="s">
        <v>4588</v>
      </c>
      <c r="O2856">
        <v>72.599999999999994</v>
      </c>
      <c r="P2856" t="s">
        <v>10794</v>
      </c>
    </row>
    <row r="2857" spans="1:16" x14ac:dyDescent="0.3">
      <c r="A2857" t="s">
        <v>6273</v>
      </c>
      <c r="B2857">
        <v>2024</v>
      </c>
      <c r="C2857" t="s">
        <v>24</v>
      </c>
      <c r="D2857" t="s">
        <v>4405</v>
      </c>
      <c r="E2857" t="s">
        <v>5642</v>
      </c>
      <c r="F2857" t="s">
        <v>143</v>
      </c>
      <c r="G2857">
        <v>34000</v>
      </c>
      <c r="H2857" t="s">
        <v>4180</v>
      </c>
      <c r="I2857">
        <v>24800000</v>
      </c>
      <c r="J2857" t="s">
        <v>10592</v>
      </c>
      <c r="K2857">
        <v>23900000</v>
      </c>
      <c r="L2857">
        <v>25700000</v>
      </c>
      <c r="M2857">
        <v>11</v>
      </c>
      <c r="N2857" t="s">
        <v>4627</v>
      </c>
      <c r="O2857">
        <v>73</v>
      </c>
      <c r="P2857" t="s">
        <v>10796</v>
      </c>
    </row>
    <row r="2858" spans="1:16" x14ac:dyDescent="0.3">
      <c r="A2858" t="s">
        <v>10163</v>
      </c>
      <c r="B2858">
        <v>2024</v>
      </c>
      <c r="C2858" t="s">
        <v>24</v>
      </c>
      <c r="D2858" t="s">
        <v>4190</v>
      </c>
      <c r="E2858" t="s">
        <v>4308</v>
      </c>
      <c r="F2858" t="s">
        <v>94</v>
      </c>
      <c r="G2858">
        <v>36000</v>
      </c>
      <c r="H2858" t="s">
        <v>4180</v>
      </c>
      <c r="I2858">
        <v>14500000</v>
      </c>
      <c r="J2858" t="s">
        <v>10592</v>
      </c>
      <c r="K2858">
        <v>14000000</v>
      </c>
      <c r="L2858">
        <v>15100000</v>
      </c>
      <c r="M2858">
        <v>23</v>
      </c>
      <c r="N2858" t="s">
        <v>4439</v>
      </c>
      <c r="O2858">
        <v>80.599999999999994</v>
      </c>
      <c r="P2858" t="s">
        <v>10706</v>
      </c>
    </row>
    <row r="2859" spans="1:16" x14ac:dyDescent="0.3">
      <c r="A2859" t="s">
        <v>10572</v>
      </c>
      <c r="B2859">
        <v>2024</v>
      </c>
      <c r="C2859" t="s">
        <v>24</v>
      </c>
      <c r="D2859" t="s">
        <v>4431</v>
      </c>
      <c r="E2859" t="s">
        <v>10591</v>
      </c>
      <c r="F2859" t="s">
        <v>161</v>
      </c>
      <c r="G2859">
        <v>42590</v>
      </c>
      <c r="H2859" t="s">
        <v>4180</v>
      </c>
      <c r="I2859">
        <v>43000000</v>
      </c>
      <c r="J2859" t="s">
        <v>10592</v>
      </c>
      <c r="K2859">
        <v>41500000</v>
      </c>
      <c r="L2859">
        <v>44500000</v>
      </c>
      <c r="M2859">
        <v>6</v>
      </c>
      <c r="N2859" t="s">
        <v>4734</v>
      </c>
      <c r="O2859">
        <v>76.8</v>
      </c>
      <c r="P2859" t="s">
        <v>10634</v>
      </c>
    </row>
    <row r="2860" spans="1:16" x14ac:dyDescent="0.3">
      <c r="A2860" t="s">
        <v>362</v>
      </c>
      <c r="B2860">
        <v>2025</v>
      </c>
      <c r="C2860" t="s">
        <v>62</v>
      </c>
      <c r="D2860">
        <v>3008</v>
      </c>
      <c r="E2860" t="s">
        <v>4346</v>
      </c>
      <c r="F2860" t="s">
        <v>43</v>
      </c>
      <c r="G2860">
        <v>9609</v>
      </c>
      <c r="H2860" t="s">
        <v>4180</v>
      </c>
      <c r="I2860">
        <v>22800000</v>
      </c>
      <c r="J2860" t="s">
        <v>10592</v>
      </c>
      <c r="K2860">
        <v>21500000</v>
      </c>
      <c r="L2860">
        <v>24100000</v>
      </c>
      <c r="M2860">
        <v>3</v>
      </c>
      <c r="N2860" t="s">
        <v>4181</v>
      </c>
      <c r="O2860">
        <v>82.6</v>
      </c>
      <c r="P2860" t="s">
        <v>10704</v>
      </c>
    </row>
    <row r="2861" spans="1:16" x14ac:dyDescent="0.3">
      <c r="A2861" t="s">
        <v>10653</v>
      </c>
      <c r="B2861">
        <v>2025</v>
      </c>
      <c r="C2861" t="s">
        <v>24</v>
      </c>
      <c r="D2861" t="s">
        <v>4854</v>
      </c>
      <c r="E2861" t="s">
        <v>4191</v>
      </c>
      <c r="F2861" t="s">
        <v>4172</v>
      </c>
      <c r="G2861">
        <v>35500</v>
      </c>
      <c r="H2861" t="s">
        <v>4180</v>
      </c>
      <c r="I2861">
        <v>17300000</v>
      </c>
      <c r="J2861" t="s">
        <v>10592</v>
      </c>
      <c r="K2861">
        <v>16600000</v>
      </c>
      <c r="L2861">
        <v>17900000</v>
      </c>
      <c r="M2861">
        <v>44</v>
      </c>
      <c r="N2861" t="s">
        <v>4508</v>
      </c>
      <c r="O2861">
        <v>73.2</v>
      </c>
      <c r="P2861" t="s">
        <v>10654</v>
      </c>
    </row>
    <row r="2862" spans="1:16" x14ac:dyDescent="0.3">
      <c r="A2862" t="s">
        <v>10696</v>
      </c>
      <c r="B2862">
        <v>2025</v>
      </c>
      <c r="C2862" t="s">
        <v>5188</v>
      </c>
      <c r="D2862" t="s">
        <v>9715</v>
      </c>
      <c r="E2862" t="s">
        <v>10697</v>
      </c>
      <c r="F2862" t="s">
        <v>4172</v>
      </c>
      <c r="G2862">
        <v>40000</v>
      </c>
      <c r="H2862" t="s">
        <v>4180</v>
      </c>
      <c r="I2862">
        <v>7210000</v>
      </c>
      <c r="J2862" t="s">
        <v>10592</v>
      </c>
      <c r="K2862">
        <v>6940000</v>
      </c>
      <c r="L2862">
        <v>7470000</v>
      </c>
      <c r="M2862">
        <v>2</v>
      </c>
      <c r="N2862" t="s">
        <v>4176</v>
      </c>
      <c r="O2862">
        <v>75.8</v>
      </c>
      <c r="P2862" t="s">
        <v>10698</v>
      </c>
    </row>
    <row r="2863" spans="1:16" x14ac:dyDescent="0.3">
      <c r="A2863" t="s">
        <v>10673</v>
      </c>
      <c r="B2863">
        <v>2026</v>
      </c>
      <c r="C2863" t="s">
        <v>9369</v>
      </c>
      <c r="D2863" t="s">
        <v>10674</v>
      </c>
      <c r="E2863" t="s">
        <v>10675</v>
      </c>
      <c r="F2863" t="s">
        <v>4172</v>
      </c>
      <c r="G2863">
        <v>4000</v>
      </c>
      <c r="H2863" t="s">
        <v>4180</v>
      </c>
      <c r="I2863">
        <v>14800000</v>
      </c>
      <c r="J2863" t="s">
        <v>10592</v>
      </c>
      <c r="K2863">
        <v>14300000</v>
      </c>
      <c r="L2863">
        <v>15300000</v>
      </c>
      <c r="M2863" t="s">
        <v>4175</v>
      </c>
      <c r="N2863" t="s">
        <v>4402</v>
      </c>
      <c r="O2863">
        <v>93.3</v>
      </c>
      <c r="P2863" t="s">
        <v>10676</v>
      </c>
    </row>
    <row r="2864" spans="1:16" x14ac:dyDescent="0.3">
      <c r="A2864" t="s">
        <v>10664</v>
      </c>
      <c r="B2864">
        <v>2025</v>
      </c>
      <c r="C2864" t="s">
        <v>41</v>
      </c>
      <c r="D2864" t="s">
        <v>4722</v>
      </c>
      <c r="E2864" t="s">
        <v>4619</v>
      </c>
      <c r="F2864" t="s">
        <v>4172</v>
      </c>
      <c r="G2864">
        <v>32767</v>
      </c>
      <c r="H2864" t="s">
        <v>4180</v>
      </c>
      <c r="I2864">
        <v>9600000</v>
      </c>
      <c r="J2864" t="s">
        <v>10592</v>
      </c>
      <c r="K2864">
        <v>9100000</v>
      </c>
      <c r="L2864">
        <v>10000000</v>
      </c>
      <c r="M2864" t="s">
        <v>4175</v>
      </c>
      <c r="N2864" t="s">
        <v>4402</v>
      </c>
      <c r="O2864">
        <v>92.4</v>
      </c>
      <c r="P2864" t="s">
        <v>10665</v>
      </c>
    </row>
    <row r="2865" spans="1:16" x14ac:dyDescent="0.3">
      <c r="A2865" t="s">
        <v>10173</v>
      </c>
      <c r="B2865">
        <v>2025</v>
      </c>
      <c r="C2865" t="s">
        <v>24</v>
      </c>
      <c r="D2865" t="s">
        <v>5847</v>
      </c>
      <c r="E2865" t="s">
        <v>8778</v>
      </c>
      <c r="F2865" t="s">
        <v>4172</v>
      </c>
      <c r="G2865">
        <v>43000</v>
      </c>
      <c r="H2865" t="s">
        <v>4180</v>
      </c>
      <c r="I2865">
        <v>37800000</v>
      </c>
      <c r="J2865" t="s">
        <v>10592</v>
      </c>
      <c r="K2865">
        <v>36500000</v>
      </c>
      <c r="L2865">
        <v>39200000</v>
      </c>
      <c r="M2865">
        <v>4</v>
      </c>
      <c r="N2865" t="s">
        <v>4407</v>
      </c>
      <c r="O2865">
        <v>81.900000000000006</v>
      </c>
      <c r="P2865" t="s">
        <v>10705</v>
      </c>
    </row>
    <row r="2866" spans="1:16" x14ac:dyDescent="0.3">
      <c r="A2866" t="s">
        <v>10694</v>
      </c>
      <c r="B2866">
        <v>2025</v>
      </c>
      <c r="C2866" t="s">
        <v>4184</v>
      </c>
      <c r="D2866" t="s">
        <v>4365</v>
      </c>
      <c r="E2866" t="s">
        <v>6182</v>
      </c>
      <c r="F2866" t="s">
        <v>4172</v>
      </c>
      <c r="G2866">
        <v>10654</v>
      </c>
      <c r="H2866" t="s">
        <v>4173</v>
      </c>
      <c r="I2866">
        <v>10400000</v>
      </c>
      <c r="J2866" t="s">
        <v>10592</v>
      </c>
      <c r="K2866">
        <v>10000000</v>
      </c>
      <c r="L2866">
        <v>10800000</v>
      </c>
      <c r="M2866">
        <v>3</v>
      </c>
      <c r="N2866" t="s">
        <v>4245</v>
      </c>
      <c r="O2866">
        <v>89.7</v>
      </c>
      <c r="P2866" t="s">
        <v>10695</v>
      </c>
    </row>
    <row r="2867" spans="1:16" x14ac:dyDescent="0.3">
      <c r="A2867" t="s">
        <v>6579</v>
      </c>
      <c r="B2867">
        <v>2025</v>
      </c>
      <c r="C2867" t="s">
        <v>62</v>
      </c>
      <c r="D2867" t="s">
        <v>4390</v>
      </c>
      <c r="E2867" t="s">
        <v>4391</v>
      </c>
      <c r="F2867" t="s">
        <v>4172</v>
      </c>
      <c r="G2867">
        <v>29635</v>
      </c>
      <c r="H2867" t="s">
        <v>4180</v>
      </c>
      <c r="I2867">
        <v>25800000</v>
      </c>
      <c r="J2867" t="s">
        <v>10592</v>
      </c>
      <c r="K2867">
        <v>24900000</v>
      </c>
      <c r="L2867">
        <v>26700000</v>
      </c>
      <c r="M2867">
        <v>5</v>
      </c>
      <c r="N2867" t="s">
        <v>4347</v>
      </c>
      <c r="O2867">
        <v>74.8</v>
      </c>
      <c r="P2867" t="s">
        <v>10801</v>
      </c>
    </row>
    <row r="2868" spans="1:16" x14ac:dyDescent="0.3">
      <c r="A2868" t="s">
        <v>10166</v>
      </c>
      <c r="B2868">
        <v>2025</v>
      </c>
      <c r="C2868" t="s">
        <v>201</v>
      </c>
      <c r="D2868" t="s">
        <v>4669</v>
      </c>
      <c r="E2868" t="s">
        <v>4670</v>
      </c>
      <c r="F2868" t="s">
        <v>4172</v>
      </c>
      <c r="G2868">
        <v>11000</v>
      </c>
      <c r="H2868" t="s">
        <v>4180</v>
      </c>
      <c r="I2868">
        <v>12100000</v>
      </c>
      <c r="J2868" t="s">
        <v>10592</v>
      </c>
      <c r="K2868">
        <v>11600000</v>
      </c>
      <c r="L2868">
        <v>12600000</v>
      </c>
      <c r="M2868">
        <v>14</v>
      </c>
      <c r="N2868" t="s">
        <v>4649</v>
      </c>
      <c r="O2868">
        <v>86.5</v>
      </c>
      <c r="P2868" t="s">
        <v>10709</v>
      </c>
    </row>
    <row r="2869" spans="1:16" x14ac:dyDescent="0.3">
      <c r="A2869" t="s">
        <v>10171</v>
      </c>
      <c r="B2869">
        <v>2026</v>
      </c>
      <c r="C2869" t="s">
        <v>4641</v>
      </c>
      <c r="D2869" t="s">
        <v>7801</v>
      </c>
      <c r="E2869" t="s">
        <v>10182</v>
      </c>
      <c r="F2869" t="s">
        <v>4172</v>
      </c>
      <c r="G2869">
        <v>4000</v>
      </c>
      <c r="H2869" t="s">
        <v>4180</v>
      </c>
      <c r="I2869">
        <v>18000000</v>
      </c>
      <c r="J2869" t="s">
        <v>10592</v>
      </c>
      <c r="K2869">
        <v>17300000</v>
      </c>
      <c r="L2869">
        <v>18800000</v>
      </c>
      <c r="M2869">
        <v>4</v>
      </c>
      <c r="N2869" t="s">
        <v>4552</v>
      </c>
      <c r="O2869">
        <v>95</v>
      </c>
      <c r="P2869" t="s">
        <v>10708</v>
      </c>
    </row>
    <row r="2870" spans="1:16" x14ac:dyDescent="0.3">
      <c r="A2870" t="s">
        <v>10802</v>
      </c>
      <c r="B2870">
        <v>2026</v>
      </c>
      <c r="C2870" t="s">
        <v>4184</v>
      </c>
      <c r="D2870" t="s">
        <v>5939</v>
      </c>
      <c r="E2870" t="s">
        <v>7202</v>
      </c>
      <c r="F2870" t="s">
        <v>4172</v>
      </c>
      <c r="G2870">
        <v>100</v>
      </c>
      <c r="H2870" t="s">
        <v>4180</v>
      </c>
      <c r="I2870">
        <v>19300000</v>
      </c>
      <c r="J2870" t="s">
        <v>10592</v>
      </c>
      <c r="K2870">
        <v>18600000</v>
      </c>
      <c r="L2870">
        <v>19900000</v>
      </c>
      <c r="M2870" t="s">
        <v>4175</v>
      </c>
      <c r="N2870" t="s">
        <v>4245</v>
      </c>
      <c r="O2870">
        <v>91.9</v>
      </c>
      <c r="P2870" t="s">
        <v>10803</v>
      </c>
    </row>
    <row r="2871" spans="1:16" x14ac:dyDescent="0.3">
      <c r="A2871" t="s">
        <v>10802</v>
      </c>
      <c r="B2871">
        <v>2026</v>
      </c>
      <c r="C2871" t="s">
        <v>4184</v>
      </c>
      <c r="D2871" t="s">
        <v>5939</v>
      </c>
      <c r="E2871" t="s">
        <v>7202</v>
      </c>
      <c r="F2871" t="s">
        <v>4172</v>
      </c>
      <c r="G2871">
        <v>10000</v>
      </c>
      <c r="H2871" t="s">
        <v>4180</v>
      </c>
      <c r="I2871">
        <v>18800000</v>
      </c>
      <c r="J2871" t="s">
        <v>10592</v>
      </c>
      <c r="K2871">
        <v>18100000</v>
      </c>
      <c r="L2871">
        <v>19400000</v>
      </c>
      <c r="M2871" t="s">
        <v>4175</v>
      </c>
      <c r="N2871" t="s">
        <v>4245</v>
      </c>
      <c r="O2871">
        <v>89.6</v>
      </c>
      <c r="P2871" t="s">
        <v>10804</v>
      </c>
    </row>
    <row r="2872" spans="1:16" x14ac:dyDescent="0.3">
      <c r="A2872" t="s">
        <v>10668</v>
      </c>
      <c r="B2872">
        <v>2026</v>
      </c>
      <c r="C2872" t="s">
        <v>24</v>
      </c>
      <c r="D2872" t="s">
        <v>4190</v>
      </c>
      <c r="E2872" t="s">
        <v>4191</v>
      </c>
      <c r="F2872" t="s">
        <v>4172</v>
      </c>
      <c r="G2872">
        <v>12700</v>
      </c>
      <c r="H2872" t="s">
        <v>4180</v>
      </c>
      <c r="I2872">
        <v>18900000</v>
      </c>
      <c r="J2872" t="s">
        <v>10592</v>
      </c>
      <c r="K2872">
        <v>18300000</v>
      </c>
      <c r="L2872">
        <v>19600000</v>
      </c>
      <c r="M2872">
        <v>8</v>
      </c>
      <c r="N2872" t="s">
        <v>4187</v>
      </c>
      <c r="O2872">
        <v>90</v>
      </c>
      <c r="P2872" t="s">
        <v>10669</v>
      </c>
    </row>
    <row r="2873" spans="1:16" x14ac:dyDescent="0.3">
      <c r="A2873" t="s">
        <v>10744</v>
      </c>
      <c r="B2873">
        <v>2018</v>
      </c>
      <c r="C2873" t="s">
        <v>131</v>
      </c>
      <c r="D2873" t="s">
        <v>8003</v>
      </c>
      <c r="E2873" t="s">
        <v>10745</v>
      </c>
      <c r="F2873" t="s">
        <v>161</v>
      </c>
      <c r="G2873">
        <v>80000</v>
      </c>
      <c r="H2873" t="s">
        <v>5852</v>
      </c>
      <c r="I2873">
        <v>13600000</v>
      </c>
      <c r="J2873" t="s">
        <v>10746</v>
      </c>
      <c r="K2873">
        <v>13100000</v>
      </c>
      <c r="L2873">
        <v>14100000</v>
      </c>
      <c r="M2873">
        <v>24</v>
      </c>
      <c r="N2873" t="s">
        <v>4192</v>
      </c>
      <c r="O2873">
        <v>88.3</v>
      </c>
      <c r="P2873" t="s">
        <v>10747</v>
      </c>
    </row>
    <row r="2874" spans="1:16" x14ac:dyDescent="0.3">
      <c r="A2874" t="s">
        <v>4172</v>
      </c>
      <c r="B2874">
        <v>2025</v>
      </c>
      <c r="C2874" t="s">
        <v>230</v>
      </c>
      <c r="D2874" t="s">
        <v>4351</v>
      </c>
      <c r="E2874" t="s">
        <v>10753</v>
      </c>
      <c r="F2874" t="s">
        <v>4172</v>
      </c>
      <c r="G2874">
        <v>15600</v>
      </c>
      <c r="H2874" t="s">
        <v>4180</v>
      </c>
      <c r="I2874">
        <v>23600000</v>
      </c>
      <c r="J2874" t="s">
        <v>10746</v>
      </c>
      <c r="K2874">
        <v>21700000</v>
      </c>
      <c r="L2874">
        <v>25500000</v>
      </c>
      <c r="M2874">
        <v>2</v>
      </c>
      <c r="N2874" t="s">
        <v>4796</v>
      </c>
      <c r="O2874">
        <v>70.7</v>
      </c>
      <c r="P2874" t="s">
        <v>10754</v>
      </c>
    </row>
    <row r="2875" spans="1:16" x14ac:dyDescent="0.3">
      <c r="A2875" t="s">
        <v>4172</v>
      </c>
      <c r="B2875">
        <v>2026</v>
      </c>
      <c r="C2875" t="s">
        <v>154</v>
      </c>
      <c r="D2875" t="s">
        <v>4170</v>
      </c>
      <c r="E2875" t="s">
        <v>4171</v>
      </c>
      <c r="F2875" t="s">
        <v>4172</v>
      </c>
      <c r="G2875">
        <v>2200</v>
      </c>
      <c r="H2875" t="s">
        <v>5852</v>
      </c>
      <c r="I2875">
        <v>13600000</v>
      </c>
      <c r="J2875" t="s">
        <v>10746</v>
      </c>
      <c r="K2875">
        <v>13100000</v>
      </c>
      <c r="L2875">
        <v>14000000</v>
      </c>
      <c r="M2875">
        <v>4</v>
      </c>
      <c r="N2875" t="s">
        <v>4176</v>
      </c>
      <c r="O2875">
        <v>91.7</v>
      </c>
      <c r="P2875" t="s">
        <v>10755</v>
      </c>
    </row>
    <row r="2876" spans="1:16" x14ac:dyDescent="0.3">
      <c r="A2876" t="s">
        <v>4172</v>
      </c>
      <c r="B2876">
        <v>2026</v>
      </c>
      <c r="C2876" t="s">
        <v>4097</v>
      </c>
      <c r="D2876" t="s">
        <v>10756</v>
      </c>
      <c r="E2876" t="s">
        <v>10757</v>
      </c>
      <c r="F2876" t="s">
        <v>4172</v>
      </c>
      <c r="G2876">
        <v>10000</v>
      </c>
      <c r="H2876" t="s">
        <v>4180</v>
      </c>
      <c r="I2876">
        <v>10700000</v>
      </c>
      <c r="J2876" t="s">
        <v>10746</v>
      </c>
      <c r="K2876">
        <v>10300000</v>
      </c>
      <c r="L2876">
        <v>11200000</v>
      </c>
      <c r="M2876">
        <v>4</v>
      </c>
      <c r="N2876" t="s">
        <v>4280</v>
      </c>
      <c r="O2876">
        <v>76.5</v>
      </c>
      <c r="P2876" t="s">
        <v>10758</v>
      </c>
    </row>
    <row r="2877" spans="1:16" x14ac:dyDescent="0.3">
      <c r="A2877" t="s">
        <v>4172</v>
      </c>
      <c r="B2877">
        <v>2026</v>
      </c>
      <c r="C2877" t="s">
        <v>131</v>
      </c>
      <c r="D2877" t="s">
        <v>5041</v>
      </c>
      <c r="E2877" t="s">
        <v>9508</v>
      </c>
      <c r="F2877" t="s">
        <v>4172</v>
      </c>
      <c r="G2877">
        <v>4648</v>
      </c>
      <c r="H2877" t="s">
        <v>4173</v>
      </c>
      <c r="I2877">
        <v>33100000</v>
      </c>
      <c r="J2877" t="s">
        <v>10746</v>
      </c>
      <c r="K2877">
        <v>32000000</v>
      </c>
      <c r="L2877">
        <v>34200000</v>
      </c>
      <c r="M2877">
        <v>5</v>
      </c>
      <c r="N2877" t="s">
        <v>4978</v>
      </c>
      <c r="O2877">
        <v>89.5</v>
      </c>
      <c r="P2877" t="s">
        <v>10759</v>
      </c>
    </row>
    <row r="2878" spans="1:16" x14ac:dyDescent="0.3">
      <c r="A2878" t="s">
        <v>4993</v>
      </c>
      <c r="B2878">
        <v>2021</v>
      </c>
      <c r="C2878" t="s">
        <v>131</v>
      </c>
      <c r="D2878" t="s">
        <v>4994</v>
      </c>
      <c r="E2878" t="s">
        <v>4995</v>
      </c>
      <c r="F2878" t="s">
        <v>43</v>
      </c>
      <c r="G2878">
        <v>93000</v>
      </c>
      <c r="H2878" t="s">
        <v>4180</v>
      </c>
      <c r="I2878">
        <v>15800000</v>
      </c>
      <c r="J2878" t="s">
        <v>10746</v>
      </c>
      <c r="K2878">
        <v>15200000</v>
      </c>
      <c r="L2878">
        <v>16400000</v>
      </c>
      <c r="M2878">
        <v>2</v>
      </c>
      <c r="N2878" t="s">
        <v>4439</v>
      </c>
      <c r="O2878">
        <v>77.099999999999994</v>
      </c>
      <c r="P2878" t="s">
        <v>10760</v>
      </c>
    </row>
    <row r="2879" spans="1:16" x14ac:dyDescent="0.3">
      <c r="A2879" t="s">
        <v>5523</v>
      </c>
      <c r="B2879">
        <v>2022</v>
      </c>
      <c r="C2879" t="s">
        <v>36</v>
      </c>
      <c r="D2879" t="s">
        <v>4427</v>
      </c>
      <c r="E2879" t="s">
        <v>4507</v>
      </c>
      <c r="F2879" t="s">
        <v>60</v>
      </c>
      <c r="G2879">
        <v>53000</v>
      </c>
      <c r="H2879" t="s">
        <v>4180</v>
      </c>
      <c r="I2879">
        <v>7230000</v>
      </c>
      <c r="J2879" t="s">
        <v>10746</v>
      </c>
      <c r="K2879">
        <v>6970000</v>
      </c>
      <c r="L2879">
        <v>7500000</v>
      </c>
      <c r="M2879">
        <v>71</v>
      </c>
      <c r="N2879" t="s">
        <v>4425</v>
      </c>
      <c r="O2879">
        <v>80.400000000000006</v>
      </c>
      <c r="P2879" t="s">
        <v>10776</v>
      </c>
    </row>
    <row r="2880" spans="1:16" x14ac:dyDescent="0.3">
      <c r="A2880" t="s">
        <v>9283</v>
      </c>
      <c r="B2880">
        <v>2023</v>
      </c>
      <c r="C2880" t="s">
        <v>62</v>
      </c>
      <c r="D2880" t="s">
        <v>4207</v>
      </c>
      <c r="E2880" t="s">
        <v>9284</v>
      </c>
      <c r="F2880" t="s">
        <v>143</v>
      </c>
      <c r="G2880">
        <v>40000</v>
      </c>
      <c r="H2880" t="s">
        <v>4180</v>
      </c>
      <c r="I2880">
        <v>20200000</v>
      </c>
      <c r="J2880" t="s">
        <v>10746</v>
      </c>
      <c r="K2880">
        <v>19500000</v>
      </c>
      <c r="L2880">
        <v>20800000</v>
      </c>
      <c r="M2880">
        <v>14</v>
      </c>
      <c r="N2880" t="s">
        <v>4388</v>
      </c>
      <c r="O2880">
        <v>63.9</v>
      </c>
      <c r="P2880" t="s">
        <v>10788</v>
      </c>
    </row>
    <row r="2881" spans="1:16" x14ac:dyDescent="0.3">
      <c r="A2881" t="s">
        <v>10715</v>
      </c>
      <c r="B2881">
        <v>2024</v>
      </c>
      <c r="C2881" t="s">
        <v>392</v>
      </c>
      <c r="D2881" t="s">
        <v>10789</v>
      </c>
      <c r="E2881" t="s">
        <v>4906</v>
      </c>
      <c r="F2881" t="s">
        <v>143</v>
      </c>
      <c r="G2881">
        <v>15100</v>
      </c>
      <c r="H2881" t="s">
        <v>4180</v>
      </c>
      <c r="I2881">
        <v>19700000</v>
      </c>
      <c r="J2881" t="s">
        <v>10746</v>
      </c>
      <c r="K2881">
        <v>19000000</v>
      </c>
      <c r="L2881">
        <v>20400000</v>
      </c>
      <c r="M2881" t="s">
        <v>4175</v>
      </c>
      <c r="N2881" t="s">
        <v>5666</v>
      </c>
      <c r="O2881">
        <v>61.6</v>
      </c>
      <c r="P2881" t="s">
        <v>10790</v>
      </c>
    </row>
    <row r="2882" spans="1:16" x14ac:dyDescent="0.3">
      <c r="A2882" t="s">
        <v>4152</v>
      </c>
      <c r="B2882">
        <v>2024</v>
      </c>
      <c r="C2882" t="s">
        <v>62</v>
      </c>
      <c r="D2882" t="s">
        <v>4250</v>
      </c>
      <c r="E2882" t="s">
        <v>4279</v>
      </c>
      <c r="F2882" t="s">
        <v>43</v>
      </c>
      <c r="G2882">
        <v>5000</v>
      </c>
      <c r="H2882" t="s">
        <v>4180</v>
      </c>
      <c r="I2882">
        <v>20100000</v>
      </c>
      <c r="J2882" t="s">
        <v>10746</v>
      </c>
      <c r="K2882">
        <v>19400000</v>
      </c>
      <c r="L2882">
        <v>20800000</v>
      </c>
      <c r="M2882">
        <v>18</v>
      </c>
      <c r="N2882" t="s">
        <v>4290</v>
      </c>
      <c r="O2882">
        <v>62.8</v>
      </c>
      <c r="P2882" t="s">
        <v>10795</v>
      </c>
    </row>
    <row r="2883" spans="1:16" x14ac:dyDescent="0.3">
      <c r="A2883" t="s">
        <v>8775</v>
      </c>
      <c r="B2883">
        <v>2024</v>
      </c>
      <c r="C2883" t="s">
        <v>137</v>
      </c>
      <c r="D2883" t="s">
        <v>5109</v>
      </c>
      <c r="E2883" t="s">
        <v>4598</v>
      </c>
      <c r="F2883" t="s">
        <v>161</v>
      </c>
      <c r="G2883">
        <v>15000</v>
      </c>
      <c r="H2883" t="s">
        <v>4180</v>
      </c>
      <c r="I2883">
        <v>21100000</v>
      </c>
      <c r="J2883" t="s">
        <v>10746</v>
      </c>
      <c r="K2883">
        <v>20300000</v>
      </c>
      <c r="L2883">
        <v>21800000</v>
      </c>
      <c r="M2883">
        <v>32</v>
      </c>
      <c r="N2883" t="s">
        <v>4388</v>
      </c>
      <c r="O2883">
        <v>89.5</v>
      </c>
      <c r="P2883" t="s">
        <v>10797</v>
      </c>
    </row>
    <row r="2884" spans="1:16" x14ac:dyDescent="0.3">
      <c r="A2884" t="s">
        <v>10137</v>
      </c>
      <c r="B2884">
        <v>2025</v>
      </c>
      <c r="C2884" t="s">
        <v>4184</v>
      </c>
      <c r="D2884" t="s">
        <v>4932</v>
      </c>
      <c r="E2884" t="s">
        <v>4933</v>
      </c>
      <c r="F2884" t="s">
        <v>4172</v>
      </c>
      <c r="G2884">
        <v>21500</v>
      </c>
      <c r="H2884" t="s">
        <v>4180</v>
      </c>
      <c r="I2884">
        <v>14600000</v>
      </c>
      <c r="J2884" t="s">
        <v>10746</v>
      </c>
      <c r="K2884">
        <v>14100000</v>
      </c>
      <c r="L2884">
        <v>15100000</v>
      </c>
      <c r="M2884" t="s">
        <v>4175</v>
      </c>
      <c r="N2884" t="s">
        <v>4213</v>
      </c>
      <c r="O2884">
        <v>91.3</v>
      </c>
      <c r="P2884" t="s">
        <v>10800</v>
      </c>
    </row>
    <row r="2885" spans="1:16" x14ac:dyDescent="0.3">
      <c r="A2885" t="s">
        <v>10805</v>
      </c>
      <c r="B2885">
        <v>2026</v>
      </c>
      <c r="C2885" t="s">
        <v>154</v>
      </c>
      <c r="D2885" t="s">
        <v>5688</v>
      </c>
      <c r="E2885" t="s">
        <v>10806</v>
      </c>
      <c r="F2885" t="s">
        <v>4172</v>
      </c>
      <c r="G2885">
        <v>3000</v>
      </c>
      <c r="H2885" t="s">
        <v>4180</v>
      </c>
      <c r="I2885">
        <v>29800000</v>
      </c>
      <c r="J2885" t="s">
        <v>10746</v>
      </c>
      <c r="K2885">
        <v>28700000</v>
      </c>
      <c r="L2885">
        <v>30900000</v>
      </c>
      <c r="M2885" t="s">
        <v>4175</v>
      </c>
      <c r="N2885" t="s">
        <v>4388</v>
      </c>
      <c r="O2885">
        <v>85.2</v>
      </c>
      <c r="P2885" t="s">
        <v>10807</v>
      </c>
    </row>
    <row r="2886" spans="1:16" x14ac:dyDescent="0.3">
      <c r="A2886" t="s">
        <v>10649</v>
      </c>
      <c r="B2886">
        <v>2025</v>
      </c>
      <c r="C2886" t="s">
        <v>230</v>
      </c>
      <c r="D2886" t="s">
        <v>10127</v>
      </c>
      <c r="E2886" t="s">
        <v>5805</v>
      </c>
      <c r="F2886" t="s">
        <v>4172</v>
      </c>
      <c r="G2886">
        <v>12000</v>
      </c>
      <c r="H2886" t="s">
        <v>4180</v>
      </c>
      <c r="I2886">
        <v>15800000</v>
      </c>
      <c r="J2886" t="s">
        <v>10798</v>
      </c>
      <c r="K2886">
        <v>15300000</v>
      </c>
      <c r="L2886">
        <v>16300000</v>
      </c>
      <c r="M2886">
        <v>18</v>
      </c>
      <c r="N2886" t="s">
        <v>4213</v>
      </c>
      <c r="O2886">
        <v>80.7</v>
      </c>
      <c r="P2886" t="s">
        <v>10799</v>
      </c>
    </row>
    <row r="2887" spans="1:16" x14ac:dyDescent="0.3">
      <c r="A2887" t="s">
        <v>6410</v>
      </c>
      <c r="B2887">
        <v>2026</v>
      </c>
      <c r="C2887" t="s">
        <v>24</v>
      </c>
      <c r="D2887" t="s">
        <v>4854</v>
      </c>
      <c r="E2887" t="s">
        <v>7941</v>
      </c>
      <c r="F2887" t="s">
        <v>4172</v>
      </c>
      <c r="G2887">
        <v>1000</v>
      </c>
      <c r="H2887" t="s">
        <v>4180</v>
      </c>
      <c r="I2887">
        <v>16400000</v>
      </c>
      <c r="J2887" t="s">
        <v>10798</v>
      </c>
      <c r="K2887">
        <v>15800000</v>
      </c>
      <c r="L2887">
        <v>16900000</v>
      </c>
      <c r="M2887">
        <v>10</v>
      </c>
      <c r="N2887" t="s">
        <v>4275</v>
      </c>
      <c r="O2887">
        <v>94.7</v>
      </c>
      <c r="P2887" t="s">
        <v>10808</v>
      </c>
    </row>
  </sheetData>
  <autoFilter ref="A1:P1" xr:uid="{2C965F51-18E0-480C-9966-381E077CB484}">
    <sortState xmlns:xlrd2="http://schemas.microsoft.com/office/spreadsheetml/2017/richdata2" ref="A2:P2887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38"/>
  <sheetViews>
    <sheetView topLeftCell="F1" zoomScale="86" workbookViewId="0">
      <pane ySplit="1" topLeftCell="A204" activePane="bottomLeft" state="frozen"/>
      <selection pane="bottomLeft" activeCell="H2" sqref="H2:Q226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1112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8598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562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440</v>
      </c>
      <c r="B4" t="s">
        <v>4019</v>
      </c>
      <c r="C4" t="s">
        <v>5348</v>
      </c>
      <c r="D4" t="s">
        <v>62</v>
      </c>
      <c r="E4" t="s">
        <v>8589</v>
      </c>
      <c r="F4">
        <v>2026</v>
      </c>
      <c r="G4">
        <v>2700</v>
      </c>
      <c r="H4" t="s">
        <v>26</v>
      </c>
      <c r="I4" t="s">
        <v>347</v>
      </c>
      <c r="J4">
        <v>232</v>
      </c>
      <c r="K4" t="s">
        <v>52</v>
      </c>
      <c r="L4">
        <v>32237100</v>
      </c>
      <c r="M4">
        <v>0</v>
      </c>
      <c r="N4">
        <v>32237100</v>
      </c>
      <c r="O4">
        <v>31990000</v>
      </c>
      <c r="P4">
        <v>-247100</v>
      </c>
      <c r="Q4">
        <v>-77</v>
      </c>
      <c r="R4" s="8"/>
    </row>
    <row r="5" spans="1:18" ht="15" customHeight="1" x14ac:dyDescent="0.3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H5" t="s">
        <v>343</v>
      </c>
      <c r="I5" t="s">
        <v>64</v>
      </c>
      <c r="J5">
        <v>661</v>
      </c>
      <c r="K5" t="s">
        <v>344</v>
      </c>
      <c r="L5">
        <v>19339411</v>
      </c>
      <c r="M5">
        <v>2743915</v>
      </c>
      <c r="N5">
        <v>22083326</v>
      </c>
      <c r="O5">
        <v>15290000</v>
      </c>
      <c r="P5">
        <v>-6793326</v>
      </c>
      <c r="Q5">
        <v>-4443</v>
      </c>
      <c r="R5" s="8"/>
    </row>
    <row r="6" spans="1:18" ht="15" customHeight="1" x14ac:dyDescent="0.3">
      <c r="A6" t="s">
        <v>4018</v>
      </c>
      <c r="B6" t="s">
        <v>4019</v>
      </c>
      <c r="C6" t="s">
        <v>30</v>
      </c>
      <c r="D6" t="s">
        <v>62</v>
      </c>
      <c r="E6" t="s">
        <v>4020</v>
      </c>
      <c r="F6">
        <v>2024</v>
      </c>
      <c r="G6">
        <v>1800</v>
      </c>
      <c r="H6" t="s">
        <v>343</v>
      </c>
      <c r="I6" t="s">
        <v>273</v>
      </c>
      <c r="J6">
        <v>583</v>
      </c>
      <c r="K6" t="s">
        <v>344</v>
      </c>
      <c r="L6">
        <v>16691428</v>
      </c>
      <c r="M6">
        <v>1274699</v>
      </c>
      <c r="N6">
        <v>17966127</v>
      </c>
      <c r="O6">
        <v>16290000</v>
      </c>
      <c r="P6">
        <v>-1676127</v>
      </c>
      <c r="Q6">
        <v>-1029</v>
      </c>
      <c r="R6" s="8"/>
    </row>
    <row r="7" spans="1:18" ht="15" customHeight="1" x14ac:dyDescent="0.3">
      <c r="A7" t="s">
        <v>5830</v>
      </c>
      <c r="B7" t="s">
        <v>4019</v>
      </c>
      <c r="C7" t="s">
        <v>30</v>
      </c>
      <c r="D7" t="s">
        <v>62</v>
      </c>
      <c r="E7" t="s">
        <v>8601</v>
      </c>
      <c r="F7">
        <v>2024</v>
      </c>
      <c r="G7">
        <v>45647</v>
      </c>
      <c r="H7" t="s">
        <v>343</v>
      </c>
      <c r="I7" t="s">
        <v>357</v>
      </c>
      <c r="J7">
        <v>997</v>
      </c>
      <c r="K7" t="s">
        <v>52</v>
      </c>
      <c r="L7">
        <v>21175461</v>
      </c>
      <c r="M7">
        <v>1288456</v>
      </c>
      <c r="N7">
        <v>22463917</v>
      </c>
      <c r="O7">
        <v>17590000</v>
      </c>
      <c r="P7">
        <v>-4873917</v>
      </c>
      <c r="Q7">
        <v>-2771</v>
      </c>
      <c r="R7" s="8"/>
    </row>
    <row r="8" spans="1:18" ht="15" customHeight="1" x14ac:dyDescent="0.3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H8" t="s">
        <v>343</v>
      </c>
      <c r="I8" t="s">
        <v>273</v>
      </c>
      <c r="J8">
        <v>335</v>
      </c>
      <c r="K8" t="s">
        <v>344</v>
      </c>
      <c r="L8">
        <v>26670800</v>
      </c>
      <c r="M8">
        <v>991590</v>
      </c>
      <c r="N8">
        <v>27662390</v>
      </c>
      <c r="O8">
        <v>20990000</v>
      </c>
      <c r="P8">
        <v>-6672390</v>
      </c>
      <c r="Q8">
        <v>-3179</v>
      </c>
      <c r="R8" s="8"/>
    </row>
    <row r="9" spans="1:18" ht="15" customHeight="1" x14ac:dyDescent="0.3">
      <c r="A9" t="s">
        <v>4149</v>
      </c>
      <c r="B9" t="s">
        <v>4019</v>
      </c>
      <c r="C9" t="s">
        <v>35</v>
      </c>
      <c r="D9" t="s">
        <v>62</v>
      </c>
      <c r="E9" t="s">
        <v>4150</v>
      </c>
      <c r="F9">
        <v>2025</v>
      </c>
      <c r="G9">
        <v>1510</v>
      </c>
      <c r="H9" t="s">
        <v>26</v>
      </c>
      <c r="I9" t="s">
        <v>152</v>
      </c>
      <c r="J9">
        <v>343</v>
      </c>
      <c r="K9" t="s">
        <v>344</v>
      </c>
      <c r="L9">
        <v>20390000</v>
      </c>
      <c r="M9">
        <v>0</v>
      </c>
      <c r="N9">
        <v>20390000</v>
      </c>
      <c r="O9">
        <v>16990000</v>
      </c>
      <c r="P9">
        <v>-3400000</v>
      </c>
      <c r="Q9">
        <v>-2001</v>
      </c>
      <c r="R9" s="8"/>
    </row>
    <row r="10" spans="1:18" ht="15" customHeight="1" x14ac:dyDescent="0.3">
      <c r="A10" t="s">
        <v>421</v>
      </c>
      <c r="B10" t="s">
        <v>4019</v>
      </c>
      <c r="C10" t="s">
        <v>54</v>
      </c>
      <c r="D10" t="s">
        <v>62</v>
      </c>
      <c r="E10" t="s">
        <v>4148</v>
      </c>
      <c r="F10">
        <v>2025</v>
      </c>
      <c r="G10">
        <v>0</v>
      </c>
      <c r="H10" t="s">
        <v>26</v>
      </c>
      <c r="I10" t="s">
        <v>273</v>
      </c>
      <c r="J10">
        <v>259</v>
      </c>
      <c r="K10" t="s">
        <v>33</v>
      </c>
      <c r="L10">
        <v>26525100</v>
      </c>
      <c r="M10">
        <v>0</v>
      </c>
      <c r="N10">
        <v>26525100</v>
      </c>
      <c r="O10">
        <v>21990000</v>
      </c>
      <c r="P10">
        <v>-4535100</v>
      </c>
      <c r="Q10">
        <v>-2062</v>
      </c>
      <c r="R10" s="8"/>
    </row>
    <row r="11" spans="1:18" ht="15" customHeight="1" x14ac:dyDescent="0.3">
      <c r="A11" t="s">
        <v>518</v>
      </c>
      <c r="B11" t="s">
        <v>4019</v>
      </c>
      <c r="C11" t="s">
        <v>5348</v>
      </c>
      <c r="D11" t="s">
        <v>62</v>
      </c>
      <c r="E11" t="s">
        <v>71</v>
      </c>
      <c r="F11">
        <v>2025</v>
      </c>
      <c r="G11">
        <v>0</v>
      </c>
      <c r="H11" t="s">
        <v>26</v>
      </c>
      <c r="I11" t="s">
        <v>273</v>
      </c>
      <c r="J11">
        <v>259</v>
      </c>
      <c r="K11" t="s">
        <v>52</v>
      </c>
      <c r="L11">
        <v>29381100</v>
      </c>
      <c r="M11">
        <v>0</v>
      </c>
      <c r="N11">
        <v>29381100</v>
      </c>
      <c r="O11">
        <v>21990000</v>
      </c>
      <c r="P11">
        <v>-7391100</v>
      </c>
      <c r="Q11">
        <v>-3361</v>
      </c>
      <c r="R11" s="8"/>
    </row>
    <row r="12" spans="1:18" ht="15" customHeight="1" x14ac:dyDescent="0.3">
      <c r="A12" t="s">
        <v>8508</v>
      </c>
      <c r="B12" t="s">
        <v>4019</v>
      </c>
      <c r="C12" t="s">
        <v>35</v>
      </c>
      <c r="D12" t="s">
        <v>62</v>
      </c>
      <c r="E12" t="s">
        <v>8568</v>
      </c>
      <c r="F12">
        <v>2026</v>
      </c>
      <c r="G12">
        <v>941</v>
      </c>
      <c r="H12" t="s">
        <v>343</v>
      </c>
      <c r="I12" t="s">
        <v>347</v>
      </c>
      <c r="J12">
        <v>108</v>
      </c>
      <c r="K12" t="s">
        <v>344</v>
      </c>
      <c r="L12">
        <v>20512400</v>
      </c>
      <c r="M12">
        <v>270449</v>
      </c>
      <c r="N12">
        <v>20782849</v>
      </c>
      <c r="O12">
        <v>26990000</v>
      </c>
      <c r="P12">
        <v>6207151</v>
      </c>
      <c r="Q12">
        <v>23</v>
      </c>
      <c r="R12" s="8"/>
    </row>
    <row r="13" spans="1:18" ht="15" customHeight="1" x14ac:dyDescent="0.3">
      <c r="A13" t="s">
        <v>8524</v>
      </c>
      <c r="B13" t="s">
        <v>4019</v>
      </c>
      <c r="C13" t="s">
        <v>35</v>
      </c>
      <c r="D13" t="s">
        <v>230</v>
      </c>
      <c r="E13" t="s">
        <v>8566</v>
      </c>
      <c r="F13">
        <v>2026</v>
      </c>
      <c r="G13">
        <v>2705</v>
      </c>
      <c r="H13" t="s">
        <v>343</v>
      </c>
      <c r="I13" t="s">
        <v>8567</v>
      </c>
      <c r="J13">
        <v>108</v>
      </c>
      <c r="K13" t="s">
        <v>344</v>
      </c>
      <c r="L13">
        <v>16665547</v>
      </c>
      <c r="M13">
        <v>535096</v>
      </c>
      <c r="N13">
        <v>17200643</v>
      </c>
      <c r="O13">
        <v>20915966</v>
      </c>
      <c r="P13">
        <v>3715323</v>
      </c>
      <c r="Q13">
        <v>1776</v>
      </c>
      <c r="R13" s="8"/>
    </row>
    <row r="14" spans="1:18" ht="15" customHeight="1" x14ac:dyDescent="0.3">
      <c r="A14" t="s">
        <v>8671</v>
      </c>
      <c r="B14" t="s">
        <v>341</v>
      </c>
      <c r="C14" t="s">
        <v>5323</v>
      </c>
      <c r="D14" t="s">
        <v>191</v>
      </c>
      <c r="E14" t="s">
        <v>8672</v>
      </c>
      <c r="F14">
        <v>2008</v>
      </c>
      <c r="G14">
        <v>0</v>
      </c>
      <c r="H14" t="s">
        <v>343</v>
      </c>
      <c r="I14" t="s">
        <v>161</v>
      </c>
      <c r="J14">
        <v>3433</v>
      </c>
      <c r="K14" t="s">
        <v>8628</v>
      </c>
      <c r="L14">
        <v>0</v>
      </c>
      <c r="M14">
        <v>1558253</v>
      </c>
      <c r="N14">
        <v>1558253</v>
      </c>
      <c r="O14">
        <v>0</v>
      </c>
      <c r="P14">
        <v>-1558253</v>
      </c>
      <c r="Q14">
        <v>-155825300</v>
      </c>
      <c r="R14" s="8"/>
    </row>
    <row r="15" spans="1:18" ht="15" customHeight="1" x14ac:dyDescent="0.3">
      <c r="A15" t="s">
        <v>8611</v>
      </c>
      <c r="B15" t="s">
        <v>341</v>
      </c>
      <c r="C15" t="s">
        <v>386</v>
      </c>
      <c r="D15" t="s">
        <v>58</v>
      </c>
      <c r="E15" t="s">
        <v>8612</v>
      </c>
      <c r="F15">
        <v>2009</v>
      </c>
      <c r="G15">
        <v>0</v>
      </c>
      <c r="H15" t="s">
        <v>26</v>
      </c>
      <c r="I15" t="s">
        <v>8613</v>
      </c>
      <c r="J15">
        <v>3436</v>
      </c>
      <c r="K15" t="s">
        <v>28</v>
      </c>
      <c r="L15">
        <v>7295200</v>
      </c>
      <c r="M15">
        <v>0</v>
      </c>
      <c r="N15">
        <v>7295200</v>
      </c>
      <c r="O15">
        <v>8990000</v>
      </c>
      <c r="P15">
        <v>1694800</v>
      </c>
      <c r="Q15">
        <v>1885</v>
      </c>
      <c r="R15" s="8"/>
    </row>
    <row r="16" spans="1:18" ht="15" customHeight="1" x14ac:dyDescent="0.3">
      <c r="A16" t="s">
        <v>8667</v>
      </c>
      <c r="B16" t="s">
        <v>341</v>
      </c>
      <c r="C16" t="s">
        <v>293</v>
      </c>
      <c r="D16" t="s">
        <v>58</v>
      </c>
      <c r="E16" t="s">
        <v>8657</v>
      </c>
      <c r="F16">
        <v>2016</v>
      </c>
      <c r="G16">
        <v>0</v>
      </c>
      <c r="H16" t="s">
        <v>343</v>
      </c>
      <c r="I16" t="s">
        <v>110</v>
      </c>
      <c r="J16">
        <v>3857</v>
      </c>
      <c r="K16" t="s">
        <v>8640</v>
      </c>
      <c r="L16">
        <v>13050001</v>
      </c>
      <c r="M16">
        <v>2576087</v>
      </c>
      <c r="N16">
        <v>15626088</v>
      </c>
      <c r="O16">
        <v>13100840</v>
      </c>
      <c r="P16">
        <v>-2525248</v>
      </c>
      <c r="Q16">
        <v>-1928</v>
      </c>
      <c r="R16" s="8"/>
    </row>
    <row r="17" spans="1:18" ht="15" customHeight="1" x14ac:dyDescent="0.3">
      <c r="A17" t="s">
        <v>8607</v>
      </c>
      <c r="B17" t="s">
        <v>341</v>
      </c>
      <c r="C17" t="s">
        <v>8608</v>
      </c>
      <c r="D17" t="s">
        <v>191</v>
      </c>
      <c r="E17" t="s">
        <v>8609</v>
      </c>
      <c r="F17">
        <v>2020</v>
      </c>
      <c r="G17">
        <v>0</v>
      </c>
      <c r="H17" t="s">
        <v>26</v>
      </c>
      <c r="I17" t="s">
        <v>43</v>
      </c>
      <c r="J17">
        <v>2339</v>
      </c>
      <c r="K17" t="s">
        <v>8610</v>
      </c>
      <c r="L17">
        <v>12990000</v>
      </c>
      <c r="M17">
        <v>0</v>
      </c>
      <c r="N17">
        <v>12990000</v>
      </c>
      <c r="O17">
        <v>12990000</v>
      </c>
      <c r="P17">
        <v>0</v>
      </c>
      <c r="Q17">
        <v>0</v>
      </c>
      <c r="R17" s="8"/>
    </row>
    <row r="18" spans="1:18" ht="15" customHeight="1" x14ac:dyDescent="0.3">
      <c r="A18" t="s">
        <v>8604</v>
      </c>
      <c r="B18" t="s">
        <v>341</v>
      </c>
      <c r="C18" t="s">
        <v>391</v>
      </c>
      <c r="D18" t="s">
        <v>131</v>
      </c>
      <c r="E18" t="s">
        <v>8605</v>
      </c>
      <c r="F18">
        <v>2019</v>
      </c>
      <c r="G18">
        <v>6400</v>
      </c>
      <c r="H18" t="s">
        <v>343</v>
      </c>
      <c r="I18" t="s">
        <v>8606</v>
      </c>
      <c r="J18">
        <v>1357</v>
      </c>
      <c r="K18" t="s">
        <v>28</v>
      </c>
      <c r="L18">
        <v>12497480</v>
      </c>
      <c r="M18">
        <v>3135424</v>
      </c>
      <c r="N18">
        <v>15632904</v>
      </c>
      <c r="O18">
        <v>15900000</v>
      </c>
      <c r="P18">
        <v>267096</v>
      </c>
      <c r="Q18">
        <v>168</v>
      </c>
      <c r="R18" s="8"/>
    </row>
    <row r="19" spans="1:18" ht="15" customHeight="1" x14ac:dyDescent="0.3">
      <c r="A19" t="s">
        <v>8681</v>
      </c>
      <c r="B19" t="s">
        <v>341</v>
      </c>
      <c r="C19" t="s">
        <v>5340</v>
      </c>
      <c r="D19" t="s">
        <v>50</v>
      </c>
      <c r="E19" t="s">
        <v>8682</v>
      </c>
      <c r="F19">
        <v>2019</v>
      </c>
      <c r="G19">
        <v>0</v>
      </c>
      <c r="H19" t="s">
        <v>343</v>
      </c>
      <c r="I19" t="s">
        <v>43</v>
      </c>
      <c r="J19">
        <v>2695</v>
      </c>
      <c r="K19" t="s">
        <v>8640</v>
      </c>
      <c r="L19">
        <v>0</v>
      </c>
      <c r="M19">
        <v>2624366</v>
      </c>
      <c r="N19">
        <v>2624366</v>
      </c>
      <c r="O19">
        <v>5790000</v>
      </c>
      <c r="P19">
        <v>3165634</v>
      </c>
      <c r="Q19">
        <v>5467</v>
      </c>
      <c r="R19" s="8"/>
    </row>
    <row r="20" spans="1:18" ht="15" customHeight="1" x14ac:dyDescent="0.3">
      <c r="A20" t="s">
        <v>8673</v>
      </c>
      <c r="B20" t="s">
        <v>341</v>
      </c>
      <c r="C20" t="s">
        <v>386</v>
      </c>
      <c r="D20" t="s">
        <v>50</v>
      </c>
      <c r="E20" t="s">
        <v>8666</v>
      </c>
      <c r="F20">
        <v>2019</v>
      </c>
      <c r="G20">
        <v>0</v>
      </c>
      <c r="H20" t="s">
        <v>343</v>
      </c>
      <c r="I20" t="s">
        <v>43</v>
      </c>
      <c r="J20">
        <v>2589</v>
      </c>
      <c r="K20" t="s">
        <v>8640</v>
      </c>
      <c r="L20">
        <v>0</v>
      </c>
      <c r="M20">
        <v>2454691</v>
      </c>
      <c r="N20">
        <v>2454691</v>
      </c>
      <c r="O20">
        <v>7190000</v>
      </c>
      <c r="P20">
        <v>4735309</v>
      </c>
      <c r="Q20">
        <v>6586</v>
      </c>
      <c r="R20" s="8"/>
    </row>
    <row r="21" spans="1:18" ht="15" customHeight="1" x14ac:dyDescent="0.3">
      <c r="A21" t="s">
        <v>8683</v>
      </c>
      <c r="B21" t="s">
        <v>341</v>
      </c>
      <c r="C21" t="s">
        <v>8608</v>
      </c>
      <c r="D21" t="s">
        <v>50</v>
      </c>
      <c r="E21" t="s">
        <v>8666</v>
      </c>
      <c r="F21">
        <v>2019</v>
      </c>
      <c r="G21">
        <v>0</v>
      </c>
      <c r="H21" t="s">
        <v>343</v>
      </c>
      <c r="I21" t="s">
        <v>43</v>
      </c>
      <c r="J21">
        <v>2589</v>
      </c>
      <c r="K21" t="s">
        <v>8640</v>
      </c>
      <c r="L21">
        <v>0</v>
      </c>
      <c r="M21">
        <v>2502458</v>
      </c>
      <c r="N21">
        <v>2502458</v>
      </c>
      <c r="O21">
        <v>7190000</v>
      </c>
      <c r="P21">
        <v>4687542</v>
      </c>
      <c r="Q21">
        <v>652</v>
      </c>
      <c r="R21" s="8"/>
    </row>
    <row r="22" spans="1:18" ht="15" customHeight="1" x14ac:dyDescent="0.3">
      <c r="A22" t="s">
        <v>8665</v>
      </c>
      <c r="B22" t="s">
        <v>341</v>
      </c>
      <c r="C22" t="s">
        <v>386</v>
      </c>
      <c r="D22" t="s">
        <v>50</v>
      </c>
      <c r="E22" t="s">
        <v>8666</v>
      </c>
      <c r="F22">
        <v>2019</v>
      </c>
      <c r="G22">
        <v>0</v>
      </c>
      <c r="H22" t="s">
        <v>343</v>
      </c>
      <c r="I22" t="s">
        <v>43</v>
      </c>
      <c r="J22">
        <v>2589</v>
      </c>
      <c r="K22" t="s">
        <v>8640</v>
      </c>
      <c r="L22">
        <v>0</v>
      </c>
      <c r="M22">
        <v>2315480</v>
      </c>
      <c r="N22">
        <v>2315480</v>
      </c>
      <c r="O22">
        <v>7190000</v>
      </c>
      <c r="P22">
        <v>4874520</v>
      </c>
      <c r="Q22">
        <v>678</v>
      </c>
      <c r="R22" s="8"/>
    </row>
    <row r="23" spans="1:18" ht="15" customHeight="1" x14ac:dyDescent="0.3">
      <c r="A23" t="s">
        <v>8669</v>
      </c>
      <c r="B23" t="s">
        <v>341</v>
      </c>
      <c r="C23" t="s">
        <v>4006</v>
      </c>
      <c r="D23" t="s">
        <v>62</v>
      </c>
      <c r="E23" t="s">
        <v>8670</v>
      </c>
      <c r="F23">
        <v>2022</v>
      </c>
      <c r="G23">
        <v>0</v>
      </c>
      <c r="H23" t="s">
        <v>343</v>
      </c>
      <c r="I23" t="s">
        <v>347</v>
      </c>
      <c r="J23">
        <v>1484</v>
      </c>
      <c r="K23" t="s">
        <v>8640</v>
      </c>
      <c r="L23">
        <v>0</v>
      </c>
      <c r="M23">
        <v>3479924</v>
      </c>
      <c r="N23">
        <v>3479924</v>
      </c>
      <c r="O23">
        <v>0</v>
      </c>
      <c r="P23">
        <v>-3479924</v>
      </c>
      <c r="Q23">
        <v>-347992400</v>
      </c>
      <c r="R23" s="8"/>
    </row>
    <row r="24" spans="1:18" ht="15" customHeight="1" x14ac:dyDescent="0.3">
      <c r="A24" t="s">
        <v>8676</v>
      </c>
      <c r="B24" t="s">
        <v>341</v>
      </c>
      <c r="C24" t="s">
        <v>386</v>
      </c>
      <c r="D24" t="s">
        <v>50</v>
      </c>
      <c r="E24" t="s">
        <v>8677</v>
      </c>
      <c r="F24">
        <v>2023</v>
      </c>
      <c r="G24">
        <v>0</v>
      </c>
      <c r="H24" t="s">
        <v>343</v>
      </c>
      <c r="I24" t="s">
        <v>43</v>
      </c>
      <c r="J24">
        <v>1311</v>
      </c>
      <c r="K24" t="s">
        <v>8640</v>
      </c>
      <c r="L24">
        <v>0</v>
      </c>
      <c r="M24">
        <v>1443780</v>
      </c>
      <c r="N24">
        <v>1443780</v>
      </c>
      <c r="O24">
        <v>9290000</v>
      </c>
      <c r="P24">
        <v>7846220</v>
      </c>
      <c r="Q24">
        <v>8446</v>
      </c>
      <c r="R24" s="8"/>
    </row>
    <row r="25" spans="1:18" ht="15" customHeight="1" x14ac:dyDescent="0.3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H25" t="s">
        <v>343</v>
      </c>
      <c r="I25" t="s">
        <v>175</v>
      </c>
      <c r="J25">
        <v>1086</v>
      </c>
      <c r="K25" t="s">
        <v>344</v>
      </c>
      <c r="L25">
        <v>18761887</v>
      </c>
      <c r="M25">
        <v>2068289</v>
      </c>
      <c r="N25">
        <v>20830176</v>
      </c>
      <c r="O25">
        <v>14990000</v>
      </c>
      <c r="P25">
        <v>-5840176</v>
      </c>
      <c r="Q25">
        <v>-3896</v>
      </c>
      <c r="R25" s="8"/>
    </row>
    <row r="26" spans="1:18" ht="15" customHeight="1" x14ac:dyDescent="0.3">
      <c r="A26" t="s">
        <v>8521</v>
      </c>
      <c r="B26" t="s">
        <v>341</v>
      </c>
      <c r="C26" t="s">
        <v>35</v>
      </c>
      <c r="D26" t="s">
        <v>62</v>
      </c>
      <c r="E26" t="s">
        <v>4129</v>
      </c>
      <c r="F26">
        <v>2024</v>
      </c>
      <c r="G26">
        <v>50982</v>
      </c>
      <c r="H26" t="s">
        <v>343</v>
      </c>
      <c r="I26" t="s">
        <v>354</v>
      </c>
      <c r="J26">
        <v>120</v>
      </c>
      <c r="K26" t="s">
        <v>344</v>
      </c>
      <c r="L26">
        <v>29014497</v>
      </c>
      <c r="M26">
        <v>3058563</v>
      </c>
      <c r="N26">
        <v>32073060</v>
      </c>
      <c r="O26">
        <v>20990000</v>
      </c>
      <c r="P26">
        <v>-11083060</v>
      </c>
      <c r="Q26">
        <v>-528</v>
      </c>
      <c r="R26" s="8"/>
    </row>
    <row r="27" spans="1:18" ht="15" customHeight="1" x14ac:dyDescent="0.3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H27" t="s">
        <v>343</v>
      </c>
      <c r="I27" t="s">
        <v>64</v>
      </c>
      <c r="J27">
        <v>644</v>
      </c>
      <c r="K27" t="s">
        <v>344</v>
      </c>
      <c r="L27">
        <v>30531382</v>
      </c>
      <c r="M27">
        <v>1126665</v>
      </c>
      <c r="N27">
        <v>31658047</v>
      </c>
      <c r="O27">
        <v>20590000</v>
      </c>
      <c r="P27">
        <v>-11068047</v>
      </c>
      <c r="Q27">
        <v>-5375</v>
      </c>
    </row>
    <row r="28" spans="1:18" ht="15" customHeight="1" x14ac:dyDescent="0.3">
      <c r="A28" t="s">
        <v>4119</v>
      </c>
      <c r="B28" t="s">
        <v>341</v>
      </c>
      <c r="C28" t="s">
        <v>5291</v>
      </c>
      <c r="D28" t="s">
        <v>62</v>
      </c>
      <c r="E28" t="s">
        <v>4120</v>
      </c>
      <c r="F28">
        <v>2024</v>
      </c>
      <c r="G28">
        <v>37</v>
      </c>
      <c r="H28" t="s">
        <v>343</v>
      </c>
      <c r="I28" t="s">
        <v>347</v>
      </c>
      <c r="J28">
        <v>521</v>
      </c>
      <c r="K28" t="s">
        <v>33</v>
      </c>
      <c r="L28">
        <v>16134417</v>
      </c>
      <c r="M28">
        <v>1936043</v>
      </c>
      <c r="N28">
        <v>18070460</v>
      </c>
      <c r="O28">
        <v>17690000</v>
      </c>
      <c r="P28">
        <v>-380460</v>
      </c>
      <c r="Q28">
        <v>-215</v>
      </c>
      <c r="R28" s="8"/>
    </row>
    <row r="29" spans="1:18" ht="15" customHeight="1" x14ac:dyDescent="0.3">
      <c r="A29" t="s">
        <v>359</v>
      </c>
      <c r="B29" t="s">
        <v>341</v>
      </c>
      <c r="C29" t="s">
        <v>30</v>
      </c>
      <c r="D29" t="s">
        <v>62</v>
      </c>
      <c r="E29" t="s">
        <v>356</v>
      </c>
      <c r="F29">
        <v>2024</v>
      </c>
      <c r="G29">
        <v>22197</v>
      </c>
      <c r="H29" t="s">
        <v>343</v>
      </c>
      <c r="I29" t="s">
        <v>357</v>
      </c>
      <c r="J29">
        <v>489</v>
      </c>
      <c r="K29" t="s">
        <v>344</v>
      </c>
      <c r="L29">
        <v>18519784</v>
      </c>
      <c r="M29">
        <v>2080236</v>
      </c>
      <c r="N29">
        <v>20600020</v>
      </c>
      <c r="O29">
        <v>14490000</v>
      </c>
      <c r="P29">
        <v>-6110020</v>
      </c>
      <c r="Q29">
        <v>-4217</v>
      </c>
    </row>
    <row r="30" spans="1:18" ht="15" customHeight="1" x14ac:dyDescent="0.3">
      <c r="A30" t="s">
        <v>441</v>
      </c>
      <c r="B30" t="s">
        <v>341</v>
      </c>
      <c r="C30" t="s">
        <v>5340</v>
      </c>
      <c r="D30" t="s">
        <v>24</v>
      </c>
      <c r="E30" t="s">
        <v>4089</v>
      </c>
      <c r="F30">
        <v>2024</v>
      </c>
      <c r="G30">
        <v>0</v>
      </c>
      <c r="H30" t="s">
        <v>26</v>
      </c>
      <c r="I30" t="s">
        <v>5341</v>
      </c>
      <c r="J30">
        <v>294</v>
      </c>
      <c r="K30" t="s">
        <v>52</v>
      </c>
      <c r="L30">
        <v>32900000</v>
      </c>
      <c r="M30">
        <v>0</v>
      </c>
      <c r="N30">
        <v>32900000</v>
      </c>
      <c r="O30">
        <v>39151000</v>
      </c>
      <c r="P30">
        <v>6251000</v>
      </c>
      <c r="Q30">
        <v>1597</v>
      </c>
      <c r="R30" s="8"/>
    </row>
    <row r="31" spans="1:18" ht="15" customHeight="1" x14ac:dyDescent="0.3">
      <c r="A31" t="s">
        <v>4121</v>
      </c>
      <c r="B31" t="s">
        <v>341</v>
      </c>
      <c r="C31" t="s">
        <v>35</v>
      </c>
      <c r="D31" t="s">
        <v>131</v>
      </c>
      <c r="E31" t="s">
        <v>4122</v>
      </c>
      <c r="F31">
        <v>2024</v>
      </c>
      <c r="G31">
        <v>21500</v>
      </c>
      <c r="H31" t="s">
        <v>343</v>
      </c>
      <c r="I31" t="s">
        <v>4123</v>
      </c>
      <c r="J31">
        <v>219</v>
      </c>
      <c r="K31" t="s">
        <v>344</v>
      </c>
      <c r="L31">
        <v>21489916</v>
      </c>
      <c r="M31">
        <v>2992473</v>
      </c>
      <c r="N31">
        <v>24482389</v>
      </c>
      <c r="O31">
        <v>22764706</v>
      </c>
      <c r="P31">
        <v>-1717683</v>
      </c>
      <c r="Q31">
        <v>-755</v>
      </c>
      <c r="R31" s="8"/>
    </row>
    <row r="32" spans="1:18" ht="15" customHeight="1" x14ac:dyDescent="0.3">
      <c r="A32" t="s">
        <v>5369</v>
      </c>
      <c r="B32" t="s">
        <v>341</v>
      </c>
      <c r="C32" t="s">
        <v>35</v>
      </c>
      <c r="D32" t="s">
        <v>24</v>
      </c>
      <c r="E32" t="s">
        <v>4089</v>
      </c>
      <c r="F32">
        <v>2025</v>
      </c>
      <c r="G32">
        <v>66000</v>
      </c>
      <c r="H32" t="s">
        <v>26</v>
      </c>
      <c r="I32" t="s">
        <v>94</v>
      </c>
      <c r="J32">
        <v>145</v>
      </c>
      <c r="K32" t="s">
        <v>52</v>
      </c>
      <c r="L32">
        <v>25000000</v>
      </c>
      <c r="M32">
        <v>0</v>
      </c>
      <c r="N32">
        <v>25000000</v>
      </c>
      <c r="O32">
        <v>32990000</v>
      </c>
      <c r="P32">
        <v>7990000</v>
      </c>
      <c r="Q32">
        <v>2422</v>
      </c>
      <c r="R32" s="8"/>
    </row>
    <row r="33" spans="1:18" ht="15" customHeight="1" x14ac:dyDescent="0.3">
      <c r="A33" t="s">
        <v>5342</v>
      </c>
      <c r="B33" t="s">
        <v>341</v>
      </c>
      <c r="C33" t="s">
        <v>5340</v>
      </c>
      <c r="D33" t="s">
        <v>24</v>
      </c>
      <c r="E33" t="s">
        <v>215</v>
      </c>
      <c r="F33">
        <v>2025</v>
      </c>
      <c r="G33">
        <v>0</v>
      </c>
      <c r="H33" t="s">
        <v>26</v>
      </c>
      <c r="I33" t="s">
        <v>43</v>
      </c>
      <c r="J33">
        <v>287</v>
      </c>
      <c r="K33" t="s">
        <v>8565</v>
      </c>
      <c r="L33">
        <v>39290000</v>
      </c>
      <c r="M33">
        <v>0</v>
      </c>
      <c r="N33">
        <v>39290000</v>
      </c>
      <c r="O33">
        <v>46755100</v>
      </c>
      <c r="P33">
        <v>7465100</v>
      </c>
      <c r="Q33">
        <v>1597</v>
      </c>
      <c r="R33" s="8"/>
    </row>
    <row r="34" spans="1:18" ht="15" customHeight="1" x14ac:dyDescent="0.3">
      <c r="A34" t="s">
        <v>5343</v>
      </c>
      <c r="B34" t="s">
        <v>341</v>
      </c>
      <c r="C34" t="s">
        <v>293</v>
      </c>
      <c r="D34" t="s">
        <v>4184</v>
      </c>
      <c r="E34" t="s">
        <v>5344</v>
      </c>
      <c r="F34">
        <v>2024</v>
      </c>
      <c r="G34">
        <v>0</v>
      </c>
      <c r="H34" t="s">
        <v>26</v>
      </c>
      <c r="I34" t="s">
        <v>5345</v>
      </c>
      <c r="J34">
        <v>149</v>
      </c>
      <c r="K34" t="s">
        <v>52</v>
      </c>
      <c r="L34">
        <v>11082000</v>
      </c>
      <c r="M34">
        <v>0</v>
      </c>
      <c r="N34">
        <v>11082000</v>
      </c>
      <c r="O34">
        <v>11082000</v>
      </c>
      <c r="P34">
        <v>0</v>
      </c>
      <c r="Q34">
        <v>0</v>
      </c>
    </row>
    <row r="35" spans="1:18" ht="15" customHeight="1" x14ac:dyDescent="0.3">
      <c r="A35" t="s">
        <v>553</v>
      </c>
      <c r="B35" t="s">
        <v>341</v>
      </c>
      <c r="C35" t="s">
        <v>35</v>
      </c>
      <c r="D35" t="s">
        <v>24</v>
      </c>
      <c r="E35" t="s">
        <v>4111</v>
      </c>
      <c r="F35">
        <v>2025</v>
      </c>
      <c r="G35">
        <v>13051</v>
      </c>
      <c r="H35" t="s">
        <v>26</v>
      </c>
      <c r="I35" t="s">
        <v>32</v>
      </c>
      <c r="J35">
        <v>246</v>
      </c>
      <c r="K35" t="s">
        <v>33</v>
      </c>
      <c r="L35">
        <v>43000000</v>
      </c>
      <c r="M35">
        <v>0</v>
      </c>
      <c r="N35">
        <v>43000000</v>
      </c>
      <c r="O35">
        <v>38990000</v>
      </c>
      <c r="P35">
        <v>-4010000</v>
      </c>
      <c r="Q35">
        <v>-1028</v>
      </c>
    </row>
    <row r="36" spans="1:18" ht="15" customHeight="1" x14ac:dyDescent="0.3">
      <c r="A36" t="s">
        <v>8585</v>
      </c>
      <c r="B36" t="s">
        <v>341</v>
      </c>
      <c r="C36" t="s">
        <v>35</v>
      </c>
      <c r="D36" t="s">
        <v>24</v>
      </c>
      <c r="E36" t="s">
        <v>8586</v>
      </c>
      <c r="F36">
        <v>2024</v>
      </c>
      <c r="G36">
        <v>0</v>
      </c>
      <c r="H36" t="s">
        <v>26</v>
      </c>
      <c r="I36" t="s">
        <v>5292</v>
      </c>
      <c r="J36">
        <v>163</v>
      </c>
      <c r="K36" t="s">
        <v>8584</v>
      </c>
      <c r="L36">
        <v>49771695</v>
      </c>
      <c r="M36">
        <v>0</v>
      </c>
      <c r="N36">
        <v>49771695</v>
      </c>
      <c r="O36">
        <v>49771695</v>
      </c>
      <c r="P36">
        <v>0</v>
      </c>
      <c r="Q36">
        <v>0</v>
      </c>
      <c r="R36" s="8"/>
    </row>
    <row r="37" spans="1:18" ht="15" customHeight="1" x14ac:dyDescent="0.3">
      <c r="A37" t="s">
        <v>5316</v>
      </c>
      <c r="B37" t="s">
        <v>341</v>
      </c>
      <c r="C37" t="s">
        <v>35</v>
      </c>
      <c r="D37" t="s">
        <v>62</v>
      </c>
      <c r="E37" t="s">
        <v>368</v>
      </c>
      <c r="F37">
        <v>2024</v>
      </c>
      <c r="G37">
        <v>0</v>
      </c>
      <c r="H37" t="s">
        <v>343</v>
      </c>
      <c r="I37" t="s">
        <v>152</v>
      </c>
      <c r="J37">
        <v>169</v>
      </c>
      <c r="K37" t="s">
        <v>344</v>
      </c>
      <c r="L37">
        <v>16746050</v>
      </c>
      <c r="M37">
        <v>1501605</v>
      </c>
      <c r="N37">
        <v>18247655</v>
      </c>
      <c r="O37">
        <v>13890000</v>
      </c>
      <c r="P37">
        <v>-4357655</v>
      </c>
      <c r="Q37">
        <v>-3137</v>
      </c>
      <c r="R37" s="8"/>
    </row>
    <row r="38" spans="1:18" ht="15" customHeight="1" x14ac:dyDescent="0.3">
      <c r="A38" t="s">
        <v>367</v>
      </c>
      <c r="B38" t="s">
        <v>341</v>
      </c>
      <c r="C38" t="s">
        <v>5291</v>
      </c>
      <c r="D38" t="s">
        <v>62</v>
      </c>
      <c r="E38" t="s">
        <v>368</v>
      </c>
      <c r="F38">
        <v>2024</v>
      </c>
      <c r="G38">
        <v>2700</v>
      </c>
      <c r="H38" t="s">
        <v>343</v>
      </c>
      <c r="I38" t="s">
        <v>273</v>
      </c>
      <c r="J38">
        <v>554</v>
      </c>
      <c r="K38" t="s">
        <v>344</v>
      </c>
      <c r="L38">
        <v>16733445</v>
      </c>
      <c r="M38">
        <v>1434077</v>
      </c>
      <c r="N38">
        <v>18167522</v>
      </c>
      <c r="O38">
        <v>13890000</v>
      </c>
      <c r="P38">
        <v>-4277522</v>
      </c>
      <c r="Q38">
        <v>-308</v>
      </c>
      <c r="R38" s="8"/>
    </row>
    <row r="39" spans="1:18" ht="15" customHeight="1" x14ac:dyDescent="0.3">
      <c r="A39" t="s">
        <v>467</v>
      </c>
      <c r="B39" t="s">
        <v>341</v>
      </c>
      <c r="C39" t="s">
        <v>4006</v>
      </c>
      <c r="D39" t="s">
        <v>24</v>
      </c>
      <c r="E39" t="s">
        <v>242</v>
      </c>
      <c r="F39">
        <v>2024</v>
      </c>
      <c r="G39">
        <v>37000</v>
      </c>
      <c r="H39" t="s">
        <v>26</v>
      </c>
      <c r="I39" t="s">
        <v>4039</v>
      </c>
      <c r="J39">
        <v>244</v>
      </c>
      <c r="K39" t="s">
        <v>8584</v>
      </c>
      <c r="L39">
        <v>23490000</v>
      </c>
      <c r="M39">
        <v>0</v>
      </c>
      <c r="N39">
        <v>23490000</v>
      </c>
      <c r="O39">
        <v>24990000</v>
      </c>
      <c r="P39">
        <v>1500000</v>
      </c>
      <c r="Q39">
        <v>6</v>
      </c>
      <c r="R39" s="8"/>
    </row>
    <row r="40" spans="1:18" ht="15" customHeight="1" x14ac:dyDescent="0.3">
      <c r="A40" t="s">
        <v>6273</v>
      </c>
      <c r="B40" t="s">
        <v>341</v>
      </c>
      <c r="C40" t="s">
        <v>10525</v>
      </c>
      <c r="D40" t="s">
        <v>24</v>
      </c>
      <c r="E40" t="s">
        <v>10527</v>
      </c>
      <c r="F40">
        <v>2024</v>
      </c>
      <c r="G40">
        <v>33641</v>
      </c>
      <c r="H40" t="s">
        <v>343</v>
      </c>
      <c r="I40" t="s">
        <v>4039</v>
      </c>
      <c r="J40">
        <v>23</v>
      </c>
      <c r="K40" t="s">
        <v>8584</v>
      </c>
      <c r="L40">
        <v>23490000</v>
      </c>
      <c r="M40">
        <v>0</v>
      </c>
      <c r="N40">
        <v>23490000</v>
      </c>
      <c r="O40">
        <v>24990000</v>
      </c>
      <c r="P40">
        <v>1500000</v>
      </c>
      <c r="Q40">
        <v>6</v>
      </c>
      <c r="R40" s="8"/>
    </row>
    <row r="41" spans="1:18" ht="15" customHeight="1" x14ac:dyDescent="0.3">
      <c r="A41" t="s">
        <v>348</v>
      </c>
      <c r="B41" t="s">
        <v>341</v>
      </c>
      <c r="C41" t="s">
        <v>30</v>
      </c>
      <c r="D41" t="s">
        <v>62</v>
      </c>
      <c r="E41" t="s">
        <v>349</v>
      </c>
      <c r="F41">
        <v>2025</v>
      </c>
      <c r="G41">
        <v>4385</v>
      </c>
      <c r="H41" t="s">
        <v>343</v>
      </c>
      <c r="I41" t="s">
        <v>175</v>
      </c>
      <c r="J41">
        <v>489</v>
      </c>
      <c r="K41" t="s">
        <v>344</v>
      </c>
      <c r="L41">
        <v>18511597</v>
      </c>
      <c r="M41">
        <v>814310</v>
      </c>
      <c r="N41">
        <v>19325907</v>
      </c>
      <c r="O41">
        <v>15790000</v>
      </c>
      <c r="P41">
        <v>-3535907</v>
      </c>
      <c r="Q41">
        <v>-2239</v>
      </c>
      <c r="R41" s="8"/>
    </row>
    <row r="42" spans="1:18" ht="15" customHeight="1" x14ac:dyDescent="0.3">
      <c r="A42" t="s">
        <v>369</v>
      </c>
      <c r="B42" t="s">
        <v>341</v>
      </c>
      <c r="C42" t="s">
        <v>5291</v>
      </c>
      <c r="D42" t="s">
        <v>62</v>
      </c>
      <c r="E42" t="s">
        <v>370</v>
      </c>
      <c r="F42">
        <v>2025</v>
      </c>
      <c r="G42">
        <v>3150</v>
      </c>
      <c r="H42" t="s">
        <v>343</v>
      </c>
      <c r="I42" t="s">
        <v>64</v>
      </c>
      <c r="J42">
        <v>533</v>
      </c>
      <c r="K42" t="s">
        <v>344</v>
      </c>
      <c r="L42">
        <v>19610840</v>
      </c>
      <c r="M42">
        <v>977921</v>
      </c>
      <c r="N42">
        <v>20588761</v>
      </c>
      <c r="O42">
        <v>16590000</v>
      </c>
      <c r="P42">
        <v>-3998761</v>
      </c>
      <c r="Q42">
        <v>-241</v>
      </c>
      <c r="R42" s="8"/>
    </row>
    <row r="43" spans="1:18" ht="15" customHeight="1" x14ac:dyDescent="0.3">
      <c r="A43" t="s">
        <v>360</v>
      </c>
      <c r="B43" t="s">
        <v>341</v>
      </c>
      <c r="C43" t="s">
        <v>35</v>
      </c>
      <c r="D43" t="s">
        <v>62</v>
      </c>
      <c r="E43" t="s">
        <v>361</v>
      </c>
      <c r="F43">
        <v>2025</v>
      </c>
      <c r="G43">
        <v>7735</v>
      </c>
      <c r="H43" t="s">
        <v>343</v>
      </c>
      <c r="I43" t="s">
        <v>64</v>
      </c>
      <c r="J43">
        <v>479</v>
      </c>
      <c r="K43" t="s">
        <v>344</v>
      </c>
      <c r="L43">
        <v>38661008</v>
      </c>
      <c r="M43">
        <v>876679</v>
      </c>
      <c r="N43">
        <v>39537687</v>
      </c>
      <c r="O43">
        <v>30590000</v>
      </c>
      <c r="P43">
        <v>-8947687</v>
      </c>
      <c r="Q43">
        <v>-2925</v>
      </c>
      <c r="R43" s="8"/>
    </row>
    <row r="44" spans="1:18" ht="15" customHeight="1" x14ac:dyDescent="0.3">
      <c r="A44" t="s">
        <v>362</v>
      </c>
      <c r="B44" t="s">
        <v>341</v>
      </c>
      <c r="C44" t="s">
        <v>5291</v>
      </c>
      <c r="D44" t="s">
        <v>62</v>
      </c>
      <c r="E44" t="s">
        <v>363</v>
      </c>
      <c r="F44">
        <v>2025</v>
      </c>
      <c r="G44">
        <v>9609</v>
      </c>
      <c r="H44" t="s">
        <v>343</v>
      </c>
      <c r="I44" t="s">
        <v>64</v>
      </c>
      <c r="J44">
        <v>484</v>
      </c>
      <c r="K44" t="s">
        <v>344</v>
      </c>
      <c r="L44">
        <v>25856134</v>
      </c>
      <c r="M44">
        <v>1237071</v>
      </c>
      <c r="N44">
        <v>27093205</v>
      </c>
      <c r="O44">
        <v>25990000</v>
      </c>
      <c r="P44">
        <v>-1103205</v>
      </c>
      <c r="Q44">
        <v>-424</v>
      </c>
      <c r="R44" s="8"/>
    </row>
    <row r="45" spans="1:18" ht="15" customHeight="1" x14ac:dyDescent="0.3">
      <c r="A45" t="s">
        <v>4128</v>
      </c>
      <c r="B45" t="s">
        <v>341</v>
      </c>
      <c r="C45" t="s">
        <v>35</v>
      </c>
      <c r="D45" t="s">
        <v>62</v>
      </c>
      <c r="E45" t="s">
        <v>4129</v>
      </c>
      <c r="F45">
        <v>2025</v>
      </c>
      <c r="G45">
        <v>16021</v>
      </c>
      <c r="H45" t="s">
        <v>343</v>
      </c>
      <c r="I45" t="s">
        <v>72</v>
      </c>
      <c r="J45">
        <v>451</v>
      </c>
      <c r="K45" t="s">
        <v>344</v>
      </c>
      <c r="L45">
        <v>27816817</v>
      </c>
      <c r="M45">
        <v>748769</v>
      </c>
      <c r="N45">
        <v>28565586</v>
      </c>
      <c r="O45">
        <v>21990000</v>
      </c>
      <c r="P45">
        <v>-6575586</v>
      </c>
      <c r="Q45">
        <v>-299</v>
      </c>
      <c r="R45" s="8"/>
    </row>
    <row r="46" spans="1:18" ht="15" customHeight="1" x14ac:dyDescent="0.3">
      <c r="A46" t="s">
        <v>620</v>
      </c>
      <c r="B46" t="s">
        <v>341</v>
      </c>
      <c r="C46" t="s">
        <v>5337</v>
      </c>
      <c r="D46" t="s">
        <v>5338</v>
      </c>
      <c r="E46" t="s">
        <v>5339</v>
      </c>
      <c r="F46">
        <v>2025</v>
      </c>
      <c r="G46">
        <v>0</v>
      </c>
      <c r="H46" t="s">
        <v>26</v>
      </c>
      <c r="I46" t="s">
        <v>43</v>
      </c>
      <c r="J46">
        <v>339</v>
      </c>
      <c r="K46" t="s">
        <v>52</v>
      </c>
      <c r="L46">
        <v>26953052</v>
      </c>
      <c r="M46">
        <v>0</v>
      </c>
      <c r="N46">
        <v>26953052</v>
      </c>
      <c r="O46">
        <v>26953052</v>
      </c>
      <c r="P46">
        <v>0</v>
      </c>
      <c r="Q46">
        <v>0</v>
      </c>
      <c r="R46" s="8"/>
    </row>
    <row r="47" spans="1:18" ht="15" customHeight="1" x14ac:dyDescent="0.3">
      <c r="A47" t="s">
        <v>887</v>
      </c>
      <c r="B47" t="s">
        <v>341</v>
      </c>
      <c r="C47" t="s">
        <v>5291</v>
      </c>
      <c r="D47" t="s">
        <v>24</v>
      </c>
      <c r="E47" t="s">
        <v>5335</v>
      </c>
      <c r="F47">
        <v>2025</v>
      </c>
      <c r="G47">
        <v>0</v>
      </c>
      <c r="H47" t="s">
        <v>26</v>
      </c>
      <c r="I47" t="s">
        <v>5336</v>
      </c>
      <c r="J47">
        <v>422</v>
      </c>
      <c r="K47" t="s">
        <v>52</v>
      </c>
      <c r="L47">
        <v>48090000</v>
      </c>
      <c r="M47">
        <v>0</v>
      </c>
      <c r="N47">
        <v>48090000</v>
      </c>
      <c r="O47">
        <v>61000000</v>
      </c>
      <c r="P47">
        <v>12910000</v>
      </c>
      <c r="Q47">
        <v>2116</v>
      </c>
      <c r="R47" s="8"/>
    </row>
    <row r="48" spans="1:18" ht="15" customHeight="1" x14ac:dyDescent="0.3">
      <c r="A48" t="s">
        <v>5318</v>
      </c>
      <c r="B48" t="s">
        <v>341</v>
      </c>
      <c r="C48" t="s">
        <v>5291</v>
      </c>
      <c r="D48" t="s">
        <v>62</v>
      </c>
      <c r="E48" t="s">
        <v>5319</v>
      </c>
      <c r="F48">
        <v>2025</v>
      </c>
      <c r="G48">
        <v>0</v>
      </c>
      <c r="H48" t="s">
        <v>343</v>
      </c>
      <c r="I48" t="s">
        <v>152</v>
      </c>
      <c r="J48">
        <v>169</v>
      </c>
      <c r="K48" t="s">
        <v>344</v>
      </c>
      <c r="L48">
        <v>25392269</v>
      </c>
      <c r="M48">
        <v>1639523</v>
      </c>
      <c r="N48">
        <v>27031792</v>
      </c>
      <c r="O48">
        <v>26990000</v>
      </c>
      <c r="P48">
        <v>-41792</v>
      </c>
      <c r="Q48">
        <v>-15</v>
      </c>
      <c r="R48" s="8"/>
    </row>
    <row r="49" spans="1:18" ht="15" customHeight="1" x14ac:dyDescent="0.3">
      <c r="A49" t="s">
        <v>4102</v>
      </c>
      <c r="B49" t="s">
        <v>341</v>
      </c>
      <c r="C49" t="s">
        <v>35</v>
      </c>
      <c r="D49" t="s">
        <v>62</v>
      </c>
      <c r="E49" t="s">
        <v>4016</v>
      </c>
      <c r="F49">
        <v>2025</v>
      </c>
      <c r="G49">
        <v>0</v>
      </c>
      <c r="H49" t="s">
        <v>343</v>
      </c>
      <c r="I49" t="s">
        <v>357</v>
      </c>
      <c r="J49">
        <v>238</v>
      </c>
      <c r="K49" t="s">
        <v>344</v>
      </c>
      <c r="L49">
        <v>19593950</v>
      </c>
      <c r="M49">
        <v>1241319</v>
      </c>
      <c r="N49">
        <v>20835269</v>
      </c>
      <c r="O49">
        <v>17890000</v>
      </c>
      <c r="P49">
        <v>-2945269</v>
      </c>
      <c r="Q49">
        <v>-1646</v>
      </c>
      <c r="R49" s="8"/>
    </row>
    <row r="50" spans="1:18" ht="15" customHeight="1" x14ac:dyDescent="0.3">
      <c r="A50" t="s">
        <v>8560</v>
      </c>
      <c r="B50" t="s">
        <v>341</v>
      </c>
      <c r="C50" t="s">
        <v>5291</v>
      </c>
      <c r="D50" t="s">
        <v>62</v>
      </c>
      <c r="E50" t="s">
        <v>8561</v>
      </c>
      <c r="F50">
        <v>2025</v>
      </c>
      <c r="G50">
        <v>0</v>
      </c>
      <c r="H50" t="s">
        <v>343</v>
      </c>
      <c r="I50" t="s">
        <v>152</v>
      </c>
      <c r="J50">
        <v>90</v>
      </c>
      <c r="K50" t="s">
        <v>344</v>
      </c>
      <c r="L50">
        <v>12945210</v>
      </c>
      <c r="M50">
        <v>923669</v>
      </c>
      <c r="N50">
        <v>13868879</v>
      </c>
      <c r="O50">
        <v>14025210</v>
      </c>
      <c r="P50">
        <v>156331</v>
      </c>
      <c r="Q50">
        <v>111</v>
      </c>
      <c r="R50" s="8"/>
    </row>
    <row r="51" spans="1:18" ht="15" customHeight="1" x14ac:dyDescent="0.3">
      <c r="A51" t="s">
        <v>8513</v>
      </c>
      <c r="B51" t="s">
        <v>341</v>
      </c>
      <c r="C51" t="s">
        <v>35</v>
      </c>
      <c r="D51" t="s">
        <v>230</v>
      </c>
      <c r="E51" t="s">
        <v>8575</v>
      </c>
      <c r="F51">
        <v>2025</v>
      </c>
      <c r="G51">
        <v>40200</v>
      </c>
      <c r="H51" t="s">
        <v>343</v>
      </c>
      <c r="I51" t="s">
        <v>347</v>
      </c>
      <c r="J51">
        <v>120</v>
      </c>
      <c r="K51" t="s">
        <v>344</v>
      </c>
      <c r="L51">
        <v>17140917</v>
      </c>
      <c r="M51">
        <v>641547</v>
      </c>
      <c r="N51">
        <v>17782464</v>
      </c>
      <c r="O51">
        <v>16290000</v>
      </c>
      <c r="P51">
        <v>-1492464</v>
      </c>
      <c r="Q51">
        <v>-916</v>
      </c>
    </row>
    <row r="52" spans="1:18" ht="15" customHeight="1" x14ac:dyDescent="0.3">
      <c r="A52" t="s">
        <v>4107</v>
      </c>
      <c r="B52" t="s">
        <v>341</v>
      </c>
      <c r="C52" t="s">
        <v>30</v>
      </c>
      <c r="D52" t="s">
        <v>58</v>
      </c>
      <c r="E52" t="s">
        <v>4108</v>
      </c>
      <c r="F52">
        <v>2025</v>
      </c>
      <c r="G52">
        <v>10800</v>
      </c>
      <c r="H52" t="s">
        <v>343</v>
      </c>
      <c r="I52" t="s">
        <v>4109</v>
      </c>
      <c r="J52">
        <v>290</v>
      </c>
      <c r="K52" t="s">
        <v>344</v>
      </c>
      <c r="L52">
        <v>13444790</v>
      </c>
      <c r="M52">
        <v>1226095</v>
      </c>
      <c r="N52">
        <v>14670885</v>
      </c>
      <c r="O52">
        <v>17490000</v>
      </c>
      <c r="P52">
        <v>2819115</v>
      </c>
      <c r="Q52">
        <v>1612</v>
      </c>
      <c r="R52" s="8"/>
    </row>
    <row r="53" spans="1:18" ht="15" customHeight="1" x14ac:dyDescent="0.3">
      <c r="A53" t="s">
        <v>7191</v>
      </c>
      <c r="B53" t="s">
        <v>341</v>
      </c>
      <c r="C53" t="s">
        <v>35</v>
      </c>
      <c r="D53" t="s">
        <v>62</v>
      </c>
      <c r="E53" t="s">
        <v>5319</v>
      </c>
      <c r="F53">
        <v>2025</v>
      </c>
      <c r="G53">
        <v>23967</v>
      </c>
      <c r="H53" t="s">
        <v>343</v>
      </c>
      <c r="I53" t="s">
        <v>354</v>
      </c>
      <c r="J53">
        <v>108</v>
      </c>
      <c r="K53" t="s">
        <v>344</v>
      </c>
      <c r="L53">
        <v>25546891</v>
      </c>
      <c r="M53">
        <v>1916780</v>
      </c>
      <c r="N53">
        <v>27463671</v>
      </c>
      <c r="O53">
        <v>24290000</v>
      </c>
      <c r="P53">
        <v>-3173671</v>
      </c>
      <c r="Q53">
        <v>-1307</v>
      </c>
      <c r="R53" s="8"/>
    </row>
    <row r="54" spans="1:18" ht="15" customHeight="1" x14ac:dyDescent="0.3">
      <c r="A54" t="s">
        <v>10649</v>
      </c>
      <c r="B54" t="s">
        <v>341</v>
      </c>
      <c r="C54" t="s">
        <v>391</v>
      </c>
      <c r="D54" t="s">
        <v>230</v>
      </c>
      <c r="E54" t="s">
        <v>10650</v>
      </c>
      <c r="F54">
        <v>2026</v>
      </c>
      <c r="G54">
        <v>0</v>
      </c>
      <c r="H54" t="s">
        <v>343</v>
      </c>
      <c r="I54" t="s">
        <v>152</v>
      </c>
      <c r="J54">
        <v>489</v>
      </c>
      <c r="K54" t="s">
        <v>10538</v>
      </c>
      <c r="L54">
        <v>17738487</v>
      </c>
      <c r="M54">
        <v>1366271</v>
      </c>
      <c r="N54">
        <v>19104758</v>
      </c>
      <c r="O54">
        <v>19235294</v>
      </c>
      <c r="P54">
        <v>130536</v>
      </c>
      <c r="Q54">
        <v>68</v>
      </c>
      <c r="R54" s="8"/>
    </row>
    <row r="55" spans="1:18" ht="15" customHeight="1" x14ac:dyDescent="0.3">
      <c r="A55" t="s">
        <v>5320</v>
      </c>
      <c r="B55" t="s">
        <v>341</v>
      </c>
      <c r="C55" t="s">
        <v>35</v>
      </c>
      <c r="D55" t="s">
        <v>230</v>
      </c>
      <c r="E55" t="s">
        <v>5321</v>
      </c>
      <c r="F55">
        <v>2026</v>
      </c>
      <c r="G55">
        <v>3623</v>
      </c>
      <c r="H55" t="s">
        <v>343</v>
      </c>
      <c r="I55" t="s">
        <v>273</v>
      </c>
      <c r="J55">
        <v>252</v>
      </c>
      <c r="K55" t="s">
        <v>344</v>
      </c>
      <c r="L55">
        <v>12713277</v>
      </c>
      <c r="M55">
        <v>905340</v>
      </c>
      <c r="N55">
        <v>13618617</v>
      </c>
      <c r="O55">
        <v>13990000</v>
      </c>
      <c r="P55">
        <v>371383</v>
      </c>
      <c r="Q55">
        <v>265</v>
      </c>
      <c r="R55" s="8"/>
    </row>
    <row r="56" spans="1:18" ht="15" customHeight="1" x14ac:dyDescent="0.3">
      <c r="A56" t="s">
        <v>8519</v>
      </c>
      <c r="B56" t="s">
        <v>341</v>
      </c>
      <c r="C56" t="s">
        <v>35</v>
      </c>
      <c r="D56" t="s">
        <v>62</v>
      </c>
      <c r="E56" t="s">
        <v>5319</v>
      </c>
      <c r="F56">
        <v>2025</v>
      </c>
      <c r="G56">
        <v>8160</v>
      </c>
      <c r="H56" t="s">
        <v>343</v>
      </c>
      <c r="I56" t="s">
        <v>152</v>
      </c>
      <c r="J56">
        <v>108</v>
      </c>
      <c r="K56" t="s">
        <v>344</v>
      </c>
      <c r="L56">
        <v>25546891</v>
      </c>
      <c r="M56">
        <v>2425655</v>
      </c>
      <c r="N56">
        <v>27972546</v>
      </c>
      <c r="O56">
        <v>27722689</v>
      </c>
      <c r="P56">
        <v>-249857</v>
      </c>
      <c r="Q56">
        <v>-9</v>
      </c>
      <c r="R56" s="8"/>
    </row>
    <row r="57" spans="1:18" ht="15" customHeight="1" x14ac:dyDescent="0.3">
      <c r="A57" t="s">
        <v>4115</v>
      </c>
      <c r="B57" t="s">
        <v>341</v>
      </c>
      <c r="C57" t="s">
        <v>35</v>
      </c>
      <c r="D57" t="s">
        <v>62</v>
      </c>
      <c r="E57" t="s">
        <v>4116</v>
      </c>
      <c r="F57">
        <v>2026</v>
      </c>
      <c r="G57">
        <v>0</v>
      </c>
      <c r="H57" t="s">
        <v>343</v>
      </c>
      <c r="I57" t="s">
        <v>357</v>
      </c>
      <c r="J57">
        <v>490</v>
      </c>
      <c r="K57" t="s">
        <v>8628</v>
      </c>
      <c r="L57">
        <v>21062857</v>
      </c>
      <c r="M57">
        <v>1471645</v>
      </c>
      <c r="N57">
        <v>22534502</v>
      </c>
      <c r="O57">
        <v>18990000</v>
      </c>
      <c r="P57">
        <v>-3544502</v>
      </c>
      <c r="Q57">
        <v>-1867</v>
      </c>
      <c r="R57" s="8"/>
    </row>
    <row r="58" spans="1:18" ht="15" customHeight="1" x14ac:dyDescent="0.3">
      <c r="A58" t="s">
        <v>5346</v>
      </c>
      <c r="B58" t="s">
        <v>341</v>
      </c>
      <c r="C58" t="s">
        <v>35</v>
      </c>
      <c r="D58" t="s">
        <v>24</v>
      </c>
      <c r="E58" t="s">
        <v>5309</v>
      </c>
      <c r="F58">
        <v>2025</v>
      </c>
      <c r="G58">
        <v>28620</v>
      </c>
      <c r="H58" t="s">
        <v>26</v>
      </c>
      <c r="I58" t="s">
        <v>5341</v>
      </c>
      <c r="J58">
        <v>147</v>
      </c>
      <c r="K58" t="s">
        <v>8584</v>
      </c>
      <c r="L58">
        <v>37000000</v>
      </c>
      <c r="M58">
        <v>0</v>
      </c>
      <c r="N58">
        <v>37000000</v>
      </c>
      <c r="O58">
        <v>32990000</v>
      </c>
      <c r="P58">
        <v>-4010000</v>
      </c>
      <c r="Q58">
        <v>-1216</v>
      </c>
      <c r="R58" s="8"/>
    </row>
    <row r="59" spans="1:18" ht="15" customHeight="1" x14ac:dyDescent="0.3">
      <c r="A59" t="s">
        <v>8678</v>
      </c>
      <c r="B59" t="s">
        <v>341</v>
      </c>
      <c r="C59" t="s">
        <v>386</v>
      </c>
      <c r="D59" t="s">
        <v>24</v>
      </c>
      <c r="E59" t="s">
        <v>8679</v>
      </c>
      <c r="F59">
        <v>2025</v>
      </c>
      <c r="G59">
        <v>0</v>
      </c>
      <c r="H59" t="s">
        <v>26</v>
      </c>
      <c r="I59" t="s">
        <v>8680</v>
      </c>
      <c r="J59">
        <v>65</v>
      </c>
      <c r="K59" t="s">
        <v>52</v>
      </c>
      <c r="L59">
        <v>58536100</v>
      </c>
      <c r="M59">
        <v>0</v>
      </c>
      <c r="N59">
        <v>58536100</v>
      </c>
      <c r="O59">
        <v>58536100</v>
      </c>
      <c r="P59">
        <v>0</v>
      </c>
      <c r="Q59">
        <v>0</v>
      </c>
    </row>
    <row r="60" spans="1:18" ht="15" customHeight="1" x14ac:dyDescent="0.3">
      <c r="A60" t="s">
        <v>10517</v>
      </c>
      <c r="B60" t="s">
        <v>341</v>
      </c>
      <c r="C60" t="s">
        <v>386</v>
      </c>
      <c r="D60" t="s">
        <v>24</v>
      </c>
      <c r="E60" t="s">
        <v>10717</v>
      </c>
      <c r="F60">
        <v>2026</v>
      </c>
      <c r="G60">
        <v>0</v>
      </c>
      <c r="H60" t="s">
        <v>343</v>
      </c>
      <c r="I60" t="s">
        <v>43</v>
      </c>
      <c r="J60">
        <v>13</v>
      </c>
      <c r="K60" t="s">
        <v>33</v>
      </c>
      <c r="L60">
        <v>27190000</v>
      </c>
      <c r="M60">
        <v>0</v>
      </c>
      <c r="N60">
        <v>27190000</v>
      </c>
      <c r="O60">
        <v>33310000</v>
      </c>
      <c r="P60">
        <v>6120000</v>
      </c>
      <c r="Q60">
        <v>1837</v>
      </c>
      <c r="R60" s="8"/>
    </row>
    <row r="61" spans="1:18" ht="15" customHeight="1" x14ac:dyDescent="0.3">
      <c r="A61" t="s">
        <v>9198</v>
      </c>
      <c r="B61" t="s">
        <v>341</v>
      </c>
      <c r="C61" t="s">
        <v>386</v>
      </c>
      <c r="D61" t="s">
        <v>58</v>
      </c>
      <c r="E61" t="s">
        <v>10730</v>
      </c>
      <c r="F61">
        <v>2025</v>
      </c>
      <c r="G61">
        <v>0</v>
      </c>
      <c r="H61" t="s">
        <v>343</v>
      </c>
      <c r="I61" t="s">
        <v>110</v>
      </c>
      <c r="J61">
        <v>10</v>
      </c>
      <c r="K61" t="s">
        <v>33</v>
      </c>
      <c r="L61">
        <v>17322689</v>
      </c>
      <c r="M61">
        <v>0</v>
      </c>
      <c r="N61">
        <v>17322689</v>
      </c>
      <c r="O61">
        <v>18899160</v>
      </c>
      <c r="P61">
        <v>1576471</v>
      </c>
      <c r="Q61">
        <v>834</v>
      </c>
      <c r="R61" s="8"/>
    </row>
    <row r="62" spans="1:18" ht="15" customHeight="1" x14ac:dyDescent="0.3">
      <c r="A62" t="s">
        <v>5535</v>
      </c>
      <c r="B62" t="s">
        <v>341</v>
      </c>
      <c r="C62" t="s">
        <v>293</v>
      </c>
      <c r="D62" t="s">
        <v>24</v>
      </c>
      <c r="E62" t="s">
        <v>8564</v>
      </c>
      <c r="F62">
        <v>2026</v>
      </c>
      <c r="G62">
        <v>5964</v>
      </c>
      <c r="H62" t="s">
        <v>26</v>
      </c>
      <c r="I62" t="s">
        <v>225</v>
      </c>
      <c r="J62">
        <v>101</v>
      </c>
      <c r="K62" t="s">
        <v>52</v>
      </c>
      <c r="L62">
        <v>33921345</v>
      </c>
      <c r="M62">
        <v>0</v>
      </c>
      <c r="N62">
        <v>33921345</v>
      </c>
      <c r="O62">
        <v>29990000</v>
      </c>
      <c r="P62">
        <v>-3931345</v>
      </c>
      <c r="Q62">
        <v>-1311</v>
      </c>
      <c r="R62" s="8"/>
    </row>
    <row r="63" spans="1:18" ht="15" customHeight="1" x14ac:dyDescent="0.3">
      <c r="A63" t="s">
        <v>7182</v>
      </c>
      <c r="B63" t="s">
        <v>341</v>
      </c>
      <c r="C63" t="s">
        <v>35</v>
      </c>
      <c r="D63" t="s">
        <v>58</v>
      </c>
      <c r="E63" t="s">
        <v>8578</v>
      </c>
      <c r="F63">
        <v>2026</v>
      </c>
      <c r="G63">
        <v>3756</v>
      </c>
      <c r="H63" t="s">
        <v>343</v>
      </c>
      <c r="I63" t="s">
        <v>8579</v>
      </c>
      <c r="J63">
        <v>126</v>
      </c>
      <c r="K63" t="s">
        <v>344</v>
      </c>
      <c r="L63">
        <v>14110588</v>
      </c>
      <c r="M63">
        <v>731651</v>
      </c>
      <c r="N63">
        <v>14842239</v>
      </c>
      <c r="O63">
        <v>16798319</v>
      </c>
      <c r="P63">
        <v>1956080</v>
      </c>
      <c r="Q63">
        <v>1164</v>
      </c>
      <c r="R63" s="8"/>
    </row>
    <row r="64" spans="1:18" ht="15" customHeight="1" x14ac:dyDescent="0.3">
      <c r="A64" t="s">
        <v>7195</v>
      </c>
      <c r="B64" t="s">
        <v>341</v>
      </c>
      <c r="C64" t="s">
        <v>35</v>
      </c>
      <c r="D64" t="s">
        <v>58</v>
      </c>
      <c r="E64" t="s">
        <v>8577</v>
      </c>
      <c r="F64">
        <v>2026</v>
      </c>
      <c r="G64">
        <v>3478</v>
      </c>
      <c r="H64" t="s">
        <v>343</v>
      </c>
      <c r="I64" t="s">
        <v>284</v>
      </c>
      <c r="J64">
        <v>126</v>
      </c>
      <c r="K64" t="s">
        <v>344</v>
      </c>
      <c r="L64">
        <v>33169412</v>
      </c>
      <c r="M64">
        <v>2080269</v>
      </c>
      <c r="N64">
        <v>35249681</v>
      </c>
      <c r="O64">
        <v>39487395</v>
      </c>
      <c r="P64">
        <v>4237714</v>
      </c>
      <c r="Q64">
        <v>1073</v>
      </c>
      <c r="R64" s="8"/>
    </row>
    <row r="65" spans="1:18" ht="15" customHeight="1" x14ac:dyDescent="0.3">
      <c r="A65" t="s">
        <v>10524</v>
      </c>
      <c r="B65" t="s">
        <v>341</v>
      </c>
      <c r="C65" t="s">
        <v>386</v>
      </c>
      <c r="D65" t="s">
        <v>24</v>
      </c>
      <c r="E65" t="s">
        <v>10526</v>
      </c>
      <c r="F65">
        <v>2026</v>
      </c>
      <c r="G65">
        <v>0</v>
      </c>
      <c r="H65" t="s">
        <v>343</v>
      </c>
      <c r="I65" t="s">
        <v>10535</v>
      </c>
      <c r="J65">
        <v>217</v>
      </c>
      <c r="K65" t="s">
        <v>10538</v>
      </c>
      <c r="L65">
        <v>24100168</v>
      </c>
      <c r="M65">
        <v>703323</v>
      </c>
      <c r="N65">
        <v>24803491</v>
      </c>
      <c r="O65">
        <v>27386555</v>
      </c>
      <c r="P65">
        <v>2583064</v>
      </c>
      <c r="Q65">
        <v>943</v>
      </c>
      <c r="R65" s="8"/>
    </row>
    <row r="66" spans="1:18" ht="15" customHeight="1" x14ac:dyDescent="0.3">
      <c r="A66" t="s">
        <v>8674</v>
      </c>
      <c r="B66" t="s">
        <v>341</v>
      </c>
      <c r="C66" t="s">
        <v>391</v>
      </c>
      <c r="D66" t="s">
        <v>3991</v>
      </c>
      <c r="E66" t="s">
        <v>8675</v>
      </c>
      <c r="F66">
        <v>2026</v>
      </c>
      <c r="G66">
        <v>0</v>
      </c>
      <c r="H66" t="s">
        <v>343</v>
      </c>
      <c r="I66" t="s">
        <v>4636</v>
      </c>
      <c r="J66">
        <v>174</v>
      </c>
      <c r="K66" t="s">
        <v>8628</v>
      </c>
      <c r="L66">
        <v>21210924</v>
      </c>
      <c r="M66">
        <v>976055</v>
      </c>
      <c r="N66">
        <v>22186979</v>
      </c>
      <c r="O66">
        <v>23521008</v>
      </c>
      <c r="P66">
        <v>1334029</v>
      </c>
      <c r="Q66">
        <v>567</v>
      </c>
      <c r="R66" s="8"/>
    </row>
    <row r="67" spans="1:18" ht="15" customHeight="1" x14ac:dyDescent="0.3">
      <c r="A67" t="s">
        <v>6474</v>
      </c>
      <c r="B67" t="s">
        <v>341</v>
      </c>
      <c r="C67" t="s">
        <v>5340</v>
      </c>
      <c r="D67" t="s">
        <v>24</v>
      </c>
      <c r="E67" t="s">
        <v>215</v>
      </c>
      <c r="F67">
        <v>2026</v>
      </c>
      <c r="G67">
        <v>2366</v>
      </c>
      <c r="H67" t="s">
        <v>343</v>
      </c>
      <c r="I67" t="s">
        <v>216</v>
      </c>
      <c r="J67">
        <v>93</v>
      </c>
      <c r="K67" t="s">
        <v>8565</v>
      </c>
      <c r="L67">
        <v>39737899</v>
      </c>
      <c r="M67">
        <v>0</v>
      </c>
      <c r="N67">
        <v>39737899</v>
      </c>
      <c r="O67">
        <v>47288100</v>
      </c>
      <c r="P67">
        <v>7550201</v>
      </c>
      <c r="Q67">
        <v>1597</v>
      </c>
      <c r="R67" s="8"/>
    </row>
    <row r="68" spans="1:18" ht="15" customHeight="1" x14ac:dyDescent="0.3">
      <c r="A68" t="s">
        <v>179</v>
      </c>
      <c r="B68" t="s">
        <v>22</v>
      </c>
      <c r="C68" t="s">
        <v>35</v>
      </c>
      <c r="D68" t="s">
        <v>154</v>
      </c>
      <c r="E68" t="s">
        <v>180</v>
      </c>
      <c r="F68">
        <v>2013</v>
      </c>
      <c r="G68">
        <v>160000</v>
      </c>
      <c r="H68" t="s">
        <v>26</v>
      </c>
      <c r="I68" t="s">
        <v>38</v>
      </c>
      <c r="J68">
        <v>1506</v>
      </c>
      <c r="K68" t="s">
        <v>28</v>
      </c>
      <c r="L68">
        <v>13800000</v>
      </c>
      <c r="M68">
        <v>513046</v>
      </c>
      <c r="N68">
        <v>14313046</v>
      </c>
      <c r="O68">
        <v>11490000</v>
      </c>
      <c r="P68">
        <v>-2823046</v>
      </c>
      <c r="Q68">
        <v>-2457</v>
      </c>
      <c r="R68" s="8"/>
    </row>
    <row r="69" spans="1:18" ht="15" customHeight="1" x14ac:dyDescent="0.3">
      <c r="A69" t="s">
        <v>116</v>
      </c>
      <c r="B69" t="s">
        <v>22</v>
      </c>
      <c r="C69" t="s">
        <v>35</v>
      </c>
      <c r="D69" t="s">
        <v>58</v>
      </c>
      <c r="E69" t="s">
        <v>8626</v>
      </c>
      <c r="F69">
        <v>2014</v>
      </c>
      <c r="G69">
        <v>83000</v>
      </c>
      <c r="H69" t="s">
        <v>26</v>
      </c>
      <c r="I69" t="s">
        <v>8627</v>
      </c>
      <c r="J69">
        <v>2316</v>
      </c>
      <c r="K69" t="s">
        <v>8628</v>
      </c>
      <c r="L69">
        <v>0</v>
      </c>
      <c r="M69">
        <v>2523835</v>
      </c>
      <c r="N69">
        <v>2523835</v>
      </c>
      <c r="O69">
        <v>8490000</v>
      </c>
      <c r="P69">
        <v>5966165</v>
      </c>
      <c r="Q69">
        <v>7027</v>
      </c>
      <c r="R69" s="8"/>
    </row>
    <row r="70" spans="1:18" ht="15" customHeight="1" x14ac:dyDescent="0.3">
      <c r="A70" t="s">
        <v>8661</v>
      </c>
      <c r="B70" t="s">
        <v>22</v>
      </c>
      <c r="C70" t="s">
        <v>8656</v>
      </c>
      <c r="D70" t="s">
        <v>58</v>
      </c>
      <c r="E70" t="s">
        <v>8662</v>
      </c>
      <c r="F70">
        <v>2014</v>
      </c>
      <c r="G70">
        <v>50000</v>
      </c>
      <c r="H70" t="s">
        <v>26</v>
      </c>
      <c r="I70" t="s">
        <v>8663</v>
      </c>
      <c r="J70">
        <v>2900</v>
      </c>
      <c r="K70" t="s">
        <v>8658</v>
      </c>
      <c r="L70">
        <v>0</v>
      </c>
      <c r="M70">
        <v>1812732</v>
      </c>
      <c r="N70">
        <v>1812732</v>
      </c>
      <c r="O70">
        <v>4390000</v>
      </c>
      <c r="P70">
        <v>2577268</v>
      </c>
      <c r="Q70">
        <v>5871</v>
      </c>
      <c r="R70" s="8"/>
    </row>
    <row r="71" spans="1:18" ht="15" customHeight="1" x14ac:dyDescent="0.3">
      <c r="A71" t="s">
        <v>8638</v>
      </c>
      <c r="B71" t="s">
        <v>22</v>
      </c>
      <c r="C71" t="s">
        <v>293</v>
      </c>
      <c r="D71" t="s">
        <v>50</v>
      </c>
      <c r="E71" t="s">
        <v>8639</v>
      </c>
      <c r="F71">
        <v>2014</v>
      </c>
      <c r="G71">
        <v>0</v>
      </c>
      <c r="H71" t="s">
        <v>26</v>
      </c>
      <c r="I71" t="s">
        <v>43</v>
      </c>
      <c r="J71">
        <v>4425</v>
      </c>
      <c r="K71" t="s">
        <v>8640</v>
      </c>
      <c r="L71">
        <v>108561</v>
      </c>
      <c r="M71">
        <v>3090141</v>
      </c>
      <c r="N71">
        <v>3198702</v>
      </c>
      <c r="O71">
        <v>4867100</v>
      </c>
      <c r="P71">
        <v>1668398</v>
      </c>
      <c r="Q71">
        <v>3428</v>
      </c>
      <c r="R71" s="8"/>
    </row>
    <row r="72" spans="1:18" ht="15" customHeight="1" x14ac:dyDescent="0.3">
      <c r="A72" t="s">
        <v>8645</v>
      </c>
      <c r="B72" t="s">
        <v>22</v>
      </c>
      <c r="C72" t="s">
        <v>35</v>
      </c>
      <c r="D72" t="s">
        <v>50</v>
      </c>
      <c r="E72" t="s">
        <v>8639</v>
      </c>
      <c r="F72">
        <v>2014</v>
      </c>
      <c r="G72">
        <v>0</v>
      </c>
      <c r="H72" t="s">
        <v>26</v>
      </c>
      <c r="I72" t="s">
        <v>43</v>
      </c>
      <c r="J72">
        <v>4432</v>
      </c>
      <c r="K72" t="s">
        <v>8640</v>
      </c>
      <c r="L72">
        <v>82597</v>
      </c>
      <c r="M72">
        <v>4016851</v>
      </c>
      <c r="N72">
        <v>4099448</v>
      </c>
      <c r="O72">
        <v>3490000</v>
      </c>
      <c r="P72">
        <v>-609448</v>
      </c>
      <c r="Q72">
        <v>-1746</v>
      </c>
      <c r="R72" s="8"/>
    </row>
    <row r="73" spans="1:18" ht="15" customHeight="1" x14ac:dyDescent="0.3">
      <c r="A73" t="s">
        <v>302</v>
      </c>
      <c r="B73" t="s">
        <v>22</v>
      </c>
      <c r="C73" t="s">
        <v>5291</v>
      </c>
      <c r="D73" t="s">
        <v>182</v>
      </c>
      <c r="E73" t="s">
        <v>303</v>
      </c>
      <c r="F73">
        <v>2015</v>
      </c>
      <c r="G73">
        <v>169000</v>
      </c>
      <c r="H73" t="s">
        <v>26</v>
      </c>
      <c r="I73" t="s">
        <v>94</v>
      </c>
      <c r="J73">
        <v>1591</v>
      </c>
      <c r="K73" t="s">
        <v>28</v>
      </c>
      <c r="L73">
        <v>10500000</v>
      </c>
      <c r="M73">
        <v>461694</v>
      </c>
      <c r="N73">
        <v>10961694</v>
      </c>
      <c r="O73">
        <v>8490000</v>
      </c>
      <c r="P73">
        <v>-2471694</v>
      </c>
      <c r="Q73">
        <v>-2911</v>
      </c>
      <c r="R73" s="8"/>
    </row>
    <row r="74" spans="1:18" ht="15" customHeight="1" x14ac:dyDescent="0.3">
      <c r="A74" t="s">
        <v>8655</v>
      </c>
      <c r="B74" t="s">
        <v>22</v>
      </c>
      <c r="C74" t="s">
        <v>8656</v>
      </c>
      <c r="D74" t="s">
        <v>58</v>
      </c>
      <c r="E74" t="s">
        <v>8657</v>
      </c>
      <c r="F74">
        <v>2016</v>
      </c>
      <c r="G74">
        <v>0</v>
      </c>
      <c r="H74" t="s">
        <v>26</v>
      </c>
      <c r="I74" t="s">
        <v>110</v>
      </c>
      <c r="J74">
        <v>3909</v>
      </c>
      <c r="K74" t="s">
        <v>8658</v>
      </c>
      <c r="L74">
        <v>323597</v>
      </c>
      <c r="M74">
        <v>3165631</v>
      </c>
      <c r="N74">
        <v>3489228</v>
      </c>
      <c r="O74">
        <v>14800000</v>
      </c>
      <c r="P74">
        <v>11310772</v>
      </c>
      <c r="Q74">
        <v>7642</v>
      </c>
      <c r="R74" s="8"/>
    </row>
    <row r="75" spans="1:18" ht="15" customHeight="1" x14ac:dyDescent="0.3">
      <c r="A75" t="s">
        <v>91</v>
      </c>
      <c r="B75" t="s">
        <v>22</v>
      </c>
      <c r="C75" t="s">
        <v>35</v>
      </c>
      <c r="D75" t="s">
        <v>92</v>
      </c>
      <c r="E75" t="s">
        <v>93</v>
      </c>
      <c r="F75">
        <v>2017</v>
      </c>
      <c r="G75">
        <v>75000</v>
      </c>
      <c r="H75" t="s">
        <v>26</v>
      </c>
      <c r="I75" t="s">
        <v>94</v>
      </c>
      <c r="J75">
        <v>330</v>
      </c>
      <c r="K75" t="s">
        <v>52</v>
      </c>
      <c r="L75">
        <v>7300000</v>
      </c>
      <c r="M75">
        <v>235530</v>
      </c>
      <c r="N75">
        <v>7535530</v>
      </c>
      <c r="O75">
        <v>9590000</v>
      </c>
      <c r="P75">
        <v>2054470</v>
      </c>
      <c r="Q75">
        <v>2142</v>
      </c>
    </row>
    <row r="76" spans="1:18" ht="15" customHeight="1" x14ac:dyDescent="0.3">
      <c r="A76" t="s">
        <v>6638</v>
      </c>
      <c r="B76" t="s">
        <v>22</v>
      </c>
      <c r="C76" t="s">
        <v>54</v>
      </c>
      <c r="D76" t="s">
        <v>24</v>
      </c>
      <c r="E76" t="s">
        <v>10637</v>
      </c>
      <c r="F76">
        <v>2018</v>
      </c>
      <c r="G76">
        <v>66252</v>
      </c>
      <c r="H76" t="s">
        <v>26</v>
      </c>
      <c r="I76" t="s">
        <v>322</v>
      </c>
      <c r="J76">
        <v>54</v>
      </c>
      <c r="K76" t="s">
        <v>121</v>
      </c>
      <c r="L76">
        <v>8600000</v>
      </c>
      <c r="M76">
        <v>258240</v>
      </c>
      <c r="N76">
        <v>8858240</v>
      </c>
      <c r="O76">
        <v>10490000</v>
      </c>
      <c r="P76">
        <v>1631760</v>
      </c>
      <c r="Q76">
        <v>1556</v>
      </c>
      <c r="R76" s="8"/>
    </row>
    <row r="77" spans="1:18" ht="15" customHeight="1" x14ac:dyDescent="0.3">
      <c r="A77" t="s">
        <v>254</v>
      </c>
      <c r="B77" t="s">
        <v>22</v>
      </c>
      <c r="C77" t="s">
        <v>35</v>
      </c>
      <c r="D77" t="s">
        <v>62</v>
      </c>
      <c r="E77" t="s">
        <v>255</v>
      </c>
      <c r="F77">
        <v>2018</v>
      </c>
      <c r="G77">
        <v>120000</v>
      </c>
      <c r="H77" t="s">
        <v>26</v>
      </c>
      <c r="I77" t="s">
        <v>67</v>
      </c>
      <c r="J77">
        <v>1617</v>
      </c>
      <c r="K77" t="s">
        <v>52</v>
      </c>
      <c r="L77">
        <v>17650000</v>
      </c>
      <c r="M77">
        <v>753678</v>
      </c>
      <c r="N77">
        <v>18403678</v>
      </c>
      <c r="O77">
        <v>14390000</v>
      </c>
      <c r="P77">
        <v>-4013678</v>
      </c>
      <c r="Q77">
        <v>-2789</v>
      </c>
      <c r="R77" s="8"/>
    </row>
    <row r="78" spans="1:18" ht="15" customHeight="1" x14ac:dyDescent="0.3">
      <c r="A78" t="s">
        <v>10718</v>
      </c>
      <c r="B78" t="s">
        <v>22</v>
      </c>
      <c r="C78" t="s">
        <v>54</v>
      </c>
      <c r="D78" t="s">
        <v>188</v>
      </c>
      <c r="E78" t="s">
        <v>10719</v>
      </c>
      <c r="F78">
        <v>2018</v>
      </c>
      <c r="G78">
        <v>68000</v>
      </c>
      <c r="H78" t="s">
        <v>26</v>
      </c>
      <c r="I78" t="s">
        <v>43</v>
      </c>
      <c r="J78">
        <v>1</v>
      </c>
      <c r="K78" t="s">
        <v>39</v>
      </c>
      <c r="L78">
        <v>9200000</v>
      </c>
      <c r="M78">
        <v>0</v>
      </c>
      <c r="N78">
        <v>9200000</v>
      </c>
      <c r="O78">
        <v>11990000</v>
      </c>
      <c r="P78">
        <v>2790000</v>
      </c>
      <c r="Q78">
        <v>2327</v>
      </c>
      <c r="R78" s="8"/>
    </row>
    <row r="79" spans="1:18" ht="15" customHeight="1" x14ac:dyDescent="0.3">
      <c r="A79" t="s">
        <v>245</v>
      </c>
      <c r="B79" t="s">
        <v>22</v>
      </c>
      <c r="C79" t="s">
        <v>30</v>
      </c>
      <c r="D79" t="s">
        <v>62</v>
      </c>
      <c r="E79" t="s">
        <v>246</v>
      </c>
      <c r="F79">
        <v>2018</v>
      </c>
      <c r="G79">
        <v>95984</v>
      </c>
      <c r="H79" t="s">
        <v>26</v>
      </c>
      <c r="I79" t="s">
        <v>247</v>
      </c>
      <c r="J79">
        <v>202</v>
      </c>
      <c r="K79" t="s">
        <v>52</v>
      </c>
      <c r="L79">
        <v>8800000</v>
      </c>
      <c r="M79">
        <v>258030</v>
      </c>
      <c r="N79">
        <v>9058030</v>
      </c>
      <c r="O79">
        <v>10490000</v>
      </c>
      <c r="P79">
        <v>1431970</v>
      </c>
      <c r="Q79">
        <v>1365</v>
      </c>
      <c r="R79" s="8"/>
    </row>
    <row r="80" spans="1:18" ht="15" customHeight="1" x14ac:dyDescent="0.3">
      <c r="A80" t="s">
        <v>8961</v>
      </c>
      <c r="B80" t="s">
        <v>22</v>
      </c>
      <c r="C80" t="s">
        <v>5291</v>
      </c>
      <c r="D80" t="s">
        <v>154</v>
      </c>
      <c r="E80" t="s">
        <v>10529</v>
      </c>
      <c r="F80">
        <v>2019</v>
      </c>
      <c r="G80">
        <v>44500</v>
      </c>
      <c r="H80" t="s">
        <v>26</v>
      </c>
      <c r="I80" t="s">
        <v>161</v>
      </c>
      <c r="J80">
        <v>26</v>
      </c>
      <c r="K80" t="s">
        <v>39</v>
      </c>
      <c r="L80">
        <v>9500000</v>
      </c>
      <c r="M80">
        <v>271740</v>
      </c>
      <c r="N80">
        <v>9771740</v>
      </c>
      <c r="O80">
        <v>10490000</v>
      </c>
      <c r="P80">
        <v>718260</v>
      </c>
      <c r="Q80">
        <v>685</v>
      </c>
      <c r="R80" s="8"/>
    </row>
    <row r="81" spans="1:18" ht="15" customHeight="1" x14ac:dyDescent="0.3">
      <c r="A81" t="s">
        <v>8635</v>
      </c>
      <c r="B81" t="s">
        <v>22</v>
      </c>
      <c r="C81" t="s">
        <v>5291</v>
      </c>
      <c r="D81" t="s">
        <v>36</v>
      </c>
      <c r="E81" t="s">
        <v>8636</v>
      </c>
      <c r="F81">
        <v>2019</v>
      </c>
      <c r="G81">
        <v>66000</v>
      </c>
      <c r="H81" t="s">
        <v>26</v>
      </c>
      <c r="I81" t="s">
        <v>123</v>
      </c>
      <c r="J81">
        <v>45</v>
      </c>
      <c r="K81" t="s">
        <v>52</v>
      </c>
      <c r="L81">
        <v>3900000</v>
      </c>
      <c r="M81">
        <v>187740</v>
      </c>
      <c r="N81">
        <v>4087740</v>
      </c>
      <c r="O81">
        <v>5290000</v>
      </c>
      <c r="P81">
        <v>1202260</v>
      </c>
      <c r="Q81">
        <v>2273</v>
      </c>
      <c r="R81" s="8"/>
    </row>
    <row r="82" spans="1:18" ht="15" customHeight="1" x14ac:dyDescent="0.3">
      <c r="A82" t="s">
        <v>10554</v>
      </c>
      <c r="B82" t="s">
        <v>22</v>
      </c>
      <c r="C82" t="s">
        <v>54</v>
      </c>
      <c r="D82" t="s">
        <v>4641</v>
      </c>
      <c r="E82" t="s">
        <v>10720</v>
      </c>
      <c r="F82">
        <v>2019</v>
      </c>
      <c r="G82">
        <v>69756</v>
      </c>
      <c r="H82" t="s">
        <v>26</v>
      </c>
      <c r="I82" t="s">
        <v>46</v>
      </c>
      <c r="J82">
        <v>1</v>
      </c>
      <c r="K82" t="s">
        <v>39</v>
      </c>
      <c r="L82">
        <v>7300000</v>
      </c>
      <c r="M82">
        <v>0</v>
      </c>
      <c r="N82">
        <v>7300000</v>
      </c>
      <c r="O82">
        <v>8990000</v>
      </c>
      <c r="P82">
        <v>1690000</v>
      </c>
      <c r="Q82">
        <v>188</v>
      </c>
      <c r="R82" s="8"/>
    </row>
    <row r="83" spans="1:18" ht="15" customHeight="1" x14ac:dyDescent="0.3">
      <c r="A83" t="s">
        <v>6539</v>
      </c>
      <c r="B83" t="s">
        <v>22</v>
      </c>
      <c r="C83" t="s">
        <v>5291</v>
      </c>
      <c r="D83" t="s">
        <v>4097</v>
      </c>
      <c r="E83" t="s">
        <v>8549</v>
      </c>
      <c r="F83">
        <v>2019</v>
      </c>
      <c r="G83">
        <v>95000</v>
      </c>
      <c r="H83" t="s">
        <v>26</v>
      </c>
      <c r="I83" t="s">
        <v>8550</v>
      </c>
      <c r="J83">
        <v>84</v>
      </c>
      <c r="K83" t="s">
        <v>52</v>
      </c>
      <c r="L83">
        <v>5800000</v>
      </c>
      <c r="M83">
        <v>216240</v>
      </c>
      <c r="N83">
        <v>6016240</v>
      </c>
      <c r="O83">
        <v>7690000</v>
      </c>
      <c r="P83">
        <v>1673760</v>
      </c>
      <c r="Q83">
        <v>2177</v>
      </c>
      <c r="R83" s="8"/>
    </row>
    <row r="84" spans="1:18" ht="15" customHeight="1" x14ac:dyDescent="0.3">
      <c r="A84" t="s">
        <v>253</v>
      </c>
      <c r="B84" t="s">
        <v>22</v>
      </c>
      <c r="C84" t="s">
        <v>35</v>
      </c>
      <c r="D84" t="s">
        <v>199</v>
      </c>
      <c r="E84" t="s">
        <v>8641</v>
      </c>
      <c r="F84">
        <v>2019</v>
      </c>
      <c r="G84">
        <v>72580</v>
      </c>
      <c r="H84" t="s">
        <v>26</v>
      </c>
      <c r="I84" t="s">
        <v>8642</v>
      </c>
      <c r="J84">
        <v>80</v>
      </c>
      <c r="K84" t="s">
        <v>52</v>
      </c>
      <c r="L84">
        <v>8300000</v>
      </c>
      <c r="M84">
        <v>253740</v>
      </c>
      <c r="N84">
        <v>8553740</v>
      </c>
      <c r="O84">
        <v>9290000</v>
      </c>
      <c r="P84">
        <v>736260</v>
      </c>
      <c r="Q84">
        <v>793</v>
      </c>
      <c r="R84" s="8"/>
    </row>
    <row r="85" spans="1:18" ht="15" customHeight="1" x14ac:dyDescent="0.3">
      <c r="A85" t="s">
        <v>5376</v>
      </c>
      <c r="B85" t="s">
        <v>22</v>
      </c>
      <c r="C85" t="s">
        <v>35</v>
      </c>
      <c r="D85" t="s">
        <v>24</v>
      </c>
      <c r="E85" t="s">
        <v>8582</v>
      </c>
      <c r="F85">
        <v>2020</v>
      </c>
      <c r="G85">
        <v>84600</v>
      </c>
      <c r="H85" t="s">
        <v>26</v>
      </c>
      <c r="I85" t="s">
        <v>8583</v>
      </c>
      <c r="J85">
        <v>145</v>
      </c>
      <c r="K85" t="s">
        <v>52</v>
      </c>
      <c r="L85">
        <v>17000000</v>
      </c>
      <c r="M85">
        <v>381030</v>
      </c>
      <c r="N85">
        <v>17381030</v>
      </c>
      <c r="O85">
        <v>22990000</v>
      </c>
      <c r="P85">
        <v>5608970</v>
      </c>
      <c r="Q85">
        <v>244</v>
      </c>
      <c r="R85" s="8"/>
    </row>
    <row r="86" spans="1:18" ht="15" customHeight="1" x14ac:dyDescent="0.3">
      <c r="A86" t="s">
        <v>265</v>
      </c>
      <c r="B86" t="s">
        <v>22</v>
      </c>
      <c r="C86" t="s">
        <v>54</v>
      </c>
      <c r="D86" t="s">
        <v>62</v>
      </c>
      <c r="E86" t="s">
        <v>266</v>
      </c>
      <c r="F86">
        <v>2020</v>
      </c>
      <c r="G86">
        <v>31000</v>
      </c>
      <c r="H86" t="s">
        <v>26</v>
      </c>
      <c r="I86" t="s">
        <v>64</v>
      </c>
      <c r="J86">
        <v>1543</v>
      </c>
      <c r="K86" t="s">
        <v>52</v>
      </c>
      <c r="L86">
        <v>20000000</v>
      </c>
      <c r="M86">
        <v>1051072</v>
      </c>
      <c r="N86">
        <v>21051072</v>
      </c>
      <c r="O86">
        <v>14990000</v>
      </c>
      <c r="P86">
        <v>-6061072</v>
      </c>
      <c r="Q86">
        <v>-4043</v>
      </c>
      <c r="R86" s="8"/>
    </row>
    <row r="87" spans="1:18" ht="15" customHeight="1" x14ac:dyDescent="0.3">
      <c r="A87" t="s">
        <v>318</v>
      </c>
      <c r="B87" t="s">
        <v>22</v>
      </c>
      <c r="C87" t="s">
        <v>54</v>
      </c>
      <c r="D87" t="s">
        <v>24</v>
      </c>
      <c r="E87" t="s">
        <v>119</v>
      </c>
      <c r="F87">
        <v>2020</v>
      </c>
      <c r="G87">
        <v>97261</v>
      </c>
      <c r="H87" t="s">
        <v>26</v>
      </c>
      <c r="I87" t="s">
        <v>27</v>
      </c>
      <c r="J87">
        <v>266</v>
      </c>
      <c r="K87" t="s">
        <v>121</v>
      </c>
      <c r="L87">
        <v>34200000</v>
      </c>
      <c r="M87">
        <v>639030</v>
      </c>
      <c r="N87">
        <v>34839030</v>
      </c>
      <c r="O87">
        <v>45990000</v>
      </c>
      <c r="P87">
        <v>11150970</v>
      </c>
      <c r="Q87">
        <v>2425</v>
      </c>
      <c r="R87" s="8"/>
    </row>
    <row r="88" spans="1:18" ht="15" customHeight="1" x14ac:dyDescent="0.3">
      <c r="A88" t="s">
        <v>263</v>
      </c>
      <c r="B88" t="s">
        <v>22</v>
      </c>
      <c r="C88" t="s">
        <v>5291</v>
      </c>
      <c r="D88" t="s">
        <v>199</v>
      </c>
      <c r="E88" t="s">
        <v>264</v>
      </c>
      <c r="F88">
        <v>2020</v>
      </c>
      <c r="G88">
        <v>96150</v>
      </c>
      <c r="H88" t="s">
        <v>26</v>
      </c>
      <c r="I88" t="s">
        <v>43</v>
      </c>
      <c r="J88">
        <v>570</v>
      </c>
      <c r="K88" t="s">
        <v>52</v>
      </c>
      <c r="L88">
        <v>14190000</v>
      </c>
      <c r="M88">
        <v>338880</v>
      </c>
      <c r="N88">
        <v>14528880</v>
      </c>
      <c r="O88">
        <v>13990000</v>
      </c>
      <c r="P88">
        <v>-538880</v>
      </c>
      <c r="Q88">
        <v>-385</v>
      </c>
      <c r="R88" s="8"/>
    </row>
    <row r="89" spans="1:18" ht="15" customHeight="1" x14ac:dyDescent="0.3">
      <c r="A89" t="s">
        <v>118</v>
      </c>
      <c r="B89" t="s">
        <v>22</v>
      </c>
      <c r="C89" t="s">
        <v>54</v>
      </c>
      <c r="D89" t="s">
        <v>24</v>
      </c>
      <c r="E89" t="s">
        <v>119</v>
      </c>
      <c r="F89">
        <v>2020</v>
      </c>
      <c r="G89">
        <v>80000</v>
      </c>
      <c r="H89" t="s">
        <v>26</v>
      </c>
      <c r="I89" t="s">
        <v>120</v>
      </c>
      <c r="J89">
        <v>266</v>
      </c>
      <c r="K89" t="s">
        <v>33</v>
      </c>
      <c r="L89">
        <v>37200000</v>
      </c>
      <c r="M89">
        <v>684030</v>
      </c>
      <c r="N89">
        <v>37884030</v>
      </c>
      <c r="O89">
        <v>45990000</v>
      </c>
      <c r="P89">
        <v>8105970</v>
      </c>
      <c r="Q89">
        <v>1763</v>
      </c>
      <c r="R89" s="8"/>
    </row>
    <row r="90" spans="1:18" ht="15" customHeight="1" x14ac:dyDescent="0.3">
      <c r="A90" t="s">
        <v>112</v>
      </c>
      <c r="B90" t="s">
        <v>22</v>
      </c>
      <c r="C90" t="s">
        <v>54</v>
      </c>
      <c r="D90" t="s">
        <v>24</v>
      </c>
      <c r="E90" t="s">
        <v>113</v>
      </c>
      <c r="F90">
        <v>2020</v>
      </c>
      <c r="G90">
        <v>55000</v>
      </c>
      <c r="H90" t="s">
        <v>26</v>
      </c>
      <c r="I90" t="s">
        <v>114</v>
      </c>
      <c r="J90">
        <v>1227</v>
      </c>
      <c r="K90" t="s">
        <v>52</v>
      </c>
      <c r="L90">
        <v>18000000</v>
      </c>
      <c r="M90">
        <v>673380</v>
      </c>
      <c r="N90">
        <v>18673380</v>
      </c>
      <c r="O90">
        <v>18490000</v>
      </c>
      <c r="P90">
        <v>-183380</v>
      </c>
      <c r="Q90">
        <v>-99</v>
      </c>
      <c r="R90" s="8"/>
    </row>
    <row r="91" spans="1:18" ht="15" customHeight="1" x14ac:dyDescent="0.3">
      <c r="A91" t="s">
        <v>1087</v>
      </c>
      <c r="B91" t="s">
        <v>22</v>
      </c>
      <c r="C91" t="s">
        <v>35</v>
      </c>
      <c r="D91" t="s">
        <v>137</v>
      </c>
      <c r="E91" t="s">
        <v>5294</v>
      </c>
      <c r="F91">
        <v>2020</v>
      </c>
      <c r="G91">
        <v>96000</v>
      </c>
      <c r="H91" t="s">
        <v>26</v>
      </c>
      <c r="I91" t="s">
        <v>46</v>
      </c>
      <c r="J91">
        <v>169</v>
      </c>
      <c r="K91" t="s">
        <v>33</v>
      </c>
      <c r="L91">
        <v>8500000</v>
      </c>
      <c r="M91">
        <v>253530</v>
      </c>
      <c r="N91">
        <v>8753530</v>
      </c>
      <c r="O91">
        <v>10990000</v>
      </c>
      <c r="P91">
        <v>2236470</v>
      </c>
      <c r="Q91">
        <v>2035</v>
      </c>
      <c r="R91" s="8"/>
    </row>
    <row r="92" spans="1:18" ht="15" customHeight="1" x14ac:dyDescent="0.3">
      <c r="A92" t="s">
        <v>6051</v>
      </c>
      <c r="B92" t="s">
        <v>22</v>
      </c>
      <c r="C92" t="s">
        <v>54</v>
      </c>
      <c r="D92" t="s">
        <v>92</v>
      </c>
      <c r="E92" t="s">
        <v>8572</v>
      </c>
      <c r="F92">
        <v>2020</v>
      </c>
      <c r="G92">
        <v>85300</v>
      </c>
      <c r="H92" t="s">
        <v>26</v>
      </c>
      <c r="I92" t="s">
        <v>114</v>
      </c>
      <c r="J92">
        <v>113</v>
      </c>
      <c r="K92" t="s">
        <v>33</v>
      </c>
      <c r="L92">
        <v>24500000</v>
      </c>
      <c r="M92">
        <v>496740</v>
      </c>
      <c r="N92">
        <v>24996740</v>
      </c>
      <c r="O92">
        <v>28990000</v>
      </c>
      <c r="P92">
        <v>3993260</v>
      </c>
      <c r="Q92">
        <v>1377</v>
      </c>
      <c r="R92" s="8"/>
    </row>
    <row r="93" spans="1:18" ht="15" customHeight="1" x14ac:dyDescent="0.3">
      <c r="A93" t="s">
        <v>10545</v>
      </c>
      <c r="B93" t="s">
        <v>22</v>
      </c>
      <c r="C93" t="s">
        <v>5291</v>
      </c>
      <c r="D93" t="s">
        <v>62</v>
      </c>
      <c r="E93" t="s">
        <v>10721</v>
      </c>
      <c r="F93">
        <v>2020</v>
      </c>
      <c r="G93">
        <v>55000</v>
      </c>
      <c r="H93" t="s">
        <v>26</v>
      </c>
      <c r="I93" t="s">
        <v>4004</v>
      </c>
      <c r="J93">
        <v>9</v>
      </c>
      <c r="K93" t="s">
        <v>39</v>
      </c>
      <c r="L93">
        <v>12600000</v>
      </c>
      <c r="M93">
        <v>0</v>
      </c>
      <c r="N93">
        <v>12600000</v>
      </c>
      <c r="O93">
        <v>15990000</v>
      </c>
      <c r="P93">
        <v>3390000</v>
      </c>
      <c r="Q93">
        <v>212</v>
      </c>
      <c r="R93" s="8"/>
    </row>
    <row r="94" spans="1:18" ht="15" customHeight="1" x14ac:dyDescent="0.3">
      <c r="A94" t="s">
        <v>212</v>
      </c>
      <c r="B94" t="s">
        <v>22</v>
      </c>
      <c r="C94" t="s">
        <v>54</v>
      </c>
      <c r="D94" t="s">
        <v>24</v>
      </c>
      <c r="E94" t="s">
        <v>213</v>
      </c>
      <c r="F94">
        <v>2021</v>
      </c>
      <c r="G94">
        <v>26963</v>
      </c>
      <c r="H94" t="s">
        <v>26</v>
      </c>
      <c r="I94" t="s">
        <v>60</v>
      </c>
      <c r="J94">
        <v>1273</v>
      </c>
      <c r="K94" t="s">
        <v>52</v>
      </c>
      <c r="L94">
        <v>15500000</v>
      </c>
      <c r="M94">
        <v>899467</v>
      </c>
      <c r="N94">
        <v>16399467</v>
      </c>
      <c r="O94">
        <v>12990000</v>
      </c>
      <c r="P94">
        <v>-3409467</v>
      </c>
      <c r="Q94">
        <v>-2625</v>
      </c>
      <c r="R94" s="8"/>
    </row>
    <row r="95" spans="1:18" ht="15" customHeight="1" x14ac:dyDescent="0.3">
      <c r="A95" t="s">
        <v>316</v>
      </c>
      <c r="B95" t="s">
        <v>22</v>
      </c>
      <c r="C95" t="s">
        <v>5291</v>
      </c>
      <c r="D95" t="s">
        <v>182</v>
      </c>
      <c r="E95" t="s">
        <v>317</v>
      </c>
      <c r="F95">
        <v>2021</v>
      </c>
      <c r="G95">
        <v>75000</v>
      </c>
      <c r="H95" t="s">
        <v>26</v>
      </c>
      <c r="I95" t="s">
        <v>43</v>
      </c>
      <c r="J95">
        <v>373</v>
      </c>
      <c r="K95" t="s">
        <v>52</v>
      </c>
      <c r="L95">
        <v>11000000</v>
      </c>
      <c r="M95">
        <v>443877</v>
      </c>
      <c r="N95">
        <v>11443877</v>
      </c>
      <c r="O95">
        <v>12990000</v>
      </c>
      <c r="P95">
        <v>1546123</v>
      </c>
      <c r="Q95">
        <v>119</v>
      </c>
      <c r="R95" s="8"/>
    </row>
    <row r="96" spans="1:18" ht="15" customHeight="1" x14ac:dyDescent="0.3">
      <c r="A96" t="s">
        <v>6361</v>
      </c>
      <c r="B96" t="s">
        <v>22</v>
      </c>
      <c r="C96" t="s">
        <v>54</v>
      </c>
      <c r="D96" t="s">
        <v>92</v>
      </c>
      <c r="E96" t="s">
        <v>10310</v>
      </c>
      <c r="F96">
        <v>2021</v>
      </c>
      <c r="G96">
        <v>83079</v>
      </c>
      <c r="H96" t="s">
        <v>26</v>
      </c>
      <c r="I96" t="s">
        <v>10311</v>
      </c>
      <c r="J96">
        <v>84</v>
      </c>
      <c r="K96" t="s">
        <v>33</v>
      </c>
      <c r="L96">
        <v>7100000</v>
      </c>
      <c r="M96">
        <v>235740</v>
      </c>
      <c r="N96">
        <v>7335740</v>
      </c>
      <c r="O96">
        <v>8990000</v>
      </c>
      <c r="P96">
        <v>1654260</v>
      </c>
      <c r="Q96">
        <v>184</v>
      </c>
      <c r="R96" s="8"/>
    </row>
    <row r="97" spans="1:18" ht="15" customHeight="1" x14ac:dyDescent="0.3">
      <c r="A97" t="s">
        <v>4977</v>
      </c>
      <c r="B97" t="s">
        <v>22</v>
      </c>
      <c r="C97" t="s">
        <v>54</v>
      </c>
      <c r="D97" t="s">
        <v>24</v>
      </c>
      <c r="E97" t="s">
        <v>8569</v>
      </c>
      <c r="F97">
        <v>2021</v>
      </c>
      <c r="G97">
        <v>47500</v>
      </c>
      <c r="H97" t="s">
        <v>26</v>
      </c>
      <c r="I97" t="s">
        <v>5306</v>
      </c>
      <c r="J97">
        <v>108</v>
      </c>
      <c r="K97" t="s">
        <v>52</v>
      </c>
      <c r="L97">
        <v>20000000</v>
      </c>
      <c r="M97">
        <v>429240</v>
      </c>
      <c r="N97">
        <v>20429240</v>
      </c>
      <c r="O97">
        <v>31990000</v>
      </c>
      <c r="P97">
        <v>11560760</v>
      </c>
      <c r="Q97">
        <v>3614</v>
      </c>
      <c r="R97" s="8"/>
    </row>
    <row r="98" spans="1:18" ht="15" customHeight="1" x14ac:dyDescent="0.3">
      <c r="A98" t="s">
        <v>10507</v>
      </c>
      <c r="B98" t="s">
        <v>22</v>
      </c>
      <c r="C98" t="s">
        <v>54</v>
      </c>
      <c r="D98" t="s">
        <v>230</v>
      </c>
      <c r="E98" t="s">
        <v>10638</v>
      </c>
      <c r="F98">
        <v>2021</v>
      </c>
      <c r="G98">
        <v>46000</v>
      </c>
      <c r="H98" t="s">
        <v>26</v>
      </c>
      <c r="I98" t="s">
        <v>10639</v>
      </c>
      <c r="J98">
        <v>20</v>
      </c>
      <c r="K98" t="s">
        <v>52</v>
      </c>
      <c r="L98">
        <v>5000000</v>
      </c>
      <c r="M98">
        <v>204240</v>
      </c>
      <c r="N98">
        <v>5204240</v>
      </c>
      <c r="O98">
        <v>8490000</v>
      </c>
      <c r="P98">
        <v>3285760</v>
      </c>
      <c r="Q98">
        <v>387</v>
      </c>
      <c r="R98" s="8"/>
    </row>
    <row r="99" spans="1:18" ht="15" customHeight="1" x14ac:dyDescent="0.3">
      <c r="A99" t="s">
        <v>4759</v>
      </c>
      <c r="B99" t="s">
        <v>22</v>
      </c>
      <c r="C99" t="s">
        <v>5291</v>
      </c>
      <c r="D99" t="s">
        <v>62</v>
      </c>
      <c r="E99" t="s">
        <v>218</v>
      </c>
      <c r="F99">
        <v>2021</v>
      </c>
      <c r="G99">
        <v>77000</v>
      </c>
      <c r="H99" t="s">
        <v>26</v>
      </c>
      <c r="I99" t="s">
        <v>125</v>
      </c>
      <c r="J99">
        <v>115</v>
      </c>
      <c r="K99" t="s">
        <v>33</v>
      </c>
      <c r="L99">
        <v>14600000</v>
      </c>
      <c r="M99">
        <v>348240</v>
      </c>
      <c r="N99">
        <v>14948240</v>
      </c>
      <c r="O99">
        <v>16490000</v>
      </c>
      <c r="P99">
        <v>1541760</v>
      </c>
      <c r="Q99">
        <v>935</v>
      </c>
      <c r="R99" s="8"/>
    </row>
    <row r="100" spans="1:18" ht="15" customHeight="1" x14ac:dyDescent="0.3">
      <c r="A100" t="s">
        <v>159</v>
      </c>
      <c r="B100" t="s">
        <v>22</v>
      </c>
      <c r="C100" t="s">
        <v>35</v>
      </c>
      <c r="D100" t="s">
        <v>137</v>
      </c>
      <c r="E100" t="s">
        <v>160</v>
      </c>
      <c r="F100">
        <v>2021</v>
      </c>
      <c r="G100">
        <v>85390</v>
      </c>
      <c r="H100" t="s">
        <v>26</v>
      </c>
      <c r="I100" t="s">
        <v>161</v>
      </c>
      <c r="J100">
        <v>363</v>
      </c>
      <c r="K100" t="s">
        <v>52</v>
      </c>
      <c r="L100">
        <v>7700000</v>
      </c>
      <c r="M100">
        <v>241530</v>
      </c>
      <c r="N100">
        <v>7941530</v>
      </c>
      <c r="O100">
        <v>9790000</v>
      </c>
      <c r="P100">
        <v>1848470</v>
      </c>
      <c r="Q100">
        <v>1888</v>
      </c>
      <c r="R100" s="8"/>
    </row>
    <row r="101" spans="1:18" ht="15" customHeight="1" x14ac:dyDescent="0.3">
      <c r="A101" t="s">
        <v>324</v>
      </c>
      <c r="B101" t="s">
        <v>22</v>
      </c>
      <c r="C101" t="s">
        <v>5291</v>
      </c>
      <c r="D101" t="s">
        <v>36</v>
      </c>
      <c r="E101" t="s">
        <v>325</v>
      </c>
      <c r="F101">
        <v>2021</v>
      </c>
      <c r="G101">
        <v>40095</v>
      </c>
      <c r="H101" t="s">
        <v>26</v>
      </c>
      <c r="I101" t="s">
        <v>106</v>
      </c>
      <c r="J101">
        <v>274</v>
      </c>
      <c r="K101" t="s">
        <v>211</v>
      </c>
      <c r="L101">
        <v>6200000</v>
      </c>
      <c r="M101">
        <v>219030</v>
      </c>
      <c r="N101">
        <v>6419030</v>
      </c>
      <c r="O101">
        <v>8190000</v>
      </c>
      <c r="P101">
        <v>1770970</v>
      </c>
      <c r="Q101">
        <v>2162</v>
      </c>
      <c r="R101" s="8"/>
    </row>
    <row r="102" spans="1:18" ht="15" customHeight="1" x14ac:dyDescent="0.3">
      <c r="A102" t="s">
        <v>6489</v>
      </c>
      <c r="B102" t="s">
        <v>22</v>
      </c>
      <c r="C102" t="s">
        <v>54</v>
      </c>
      <c r="D102" t="s">
        <v>7790</v>
      </c>
      <c r="E102" t="s">
        <v>8557</v>
      </c>
      <c r="F102">
        <v>2022</v>
      </c>
      <c r="G102">
        <v>58000</v>
      </c>
      <c r="H102" t="s">
        <v>26</v>
      </c>
      <c r="I102" t="s">
        <v>109</v>
      </c>
      <c r="J102">
        <v>86</v>
      </c>
      <c r="K102" t="s">
        <v>33</v>
      </c>
      <c r="L102">
        <v>8900000</v>
      </c>
      <c r="M102">
        <v>262740</v>
      </c>
      <c r="N102">
        <v>9162740</v>
      </c>
      <c r="O102">
        <v>9990000</v>
      </c>
      <c r="P102">
        <v>827260</v>
      </c>
      <c r="Q102">
        <v>828</v>
      </c>
      <c r="R102" s="8"/>
    </row>
    <row r="103" spans="1:18" ht="15" customHeight="1" x14ac:dyDescent="0.3">
      <c r="A103" t="s">
        <v>9507</v>
      </c>
      <c r="B103" t="s">
        <v>22</v>
      </c>
      <c r="C103" t="s">
        <v>54</v>
      </c>
      <c r="D103" t="s">
        <v>131</v>
      </c>
      <c r="E103" t="s">
        <v>10532</v>
      </c>
      <c r="F103">
        <v>2022</v>
      </c>
      <c r="G103">
        <v>82000</v>
      </c>
      <c r="H103" t="s">
        <v>26</v>
      </c>
      <c r="I103" t="s">
        <v>10537</v>
      </c>
      <c r="J103">
        <v>26</v>
      </c>
      <c r="K103" t="s">
        <v>52</v>
      </c>
      <c r="L103">
        <v>19200000</v>
      </c>
      <c r="M103">
        <v>417240</v>
      </c>
      <c r="N103">
        <v>19617240</v>
      </c>
      <c r="O103">
        <v>23290000</v>
      </c>
      <c r="P103">
        <v>3672760</v>
      </c>
      <c r="Q103">
        <v>1577</v>
      </c>
      <c r="R103" s="8"/>
    </row>
    <row r="104" spans="1:18" ht="15" customHeight="1" x14ac:dyDescent="0.3">
      <c r="A104" t="s">
        <v>149</v>
      </c>
      <c r="B104" t="s">
        <v>22</v>
      </c>
      <c r="C104" t="s">
        <v>5291</v>
      </c>
      <c r="D104" t="s">
        <v>145</v>
      </c>
      <c r="E104" t="s">
        <v>150</v>
      </c>
      <c r="F104">
        <v>2022</v>
      </c>
      <c r="G104">
        <v>0</v>
      </c>
      <c r="H104" t="s">
        <v>26</v>
      </c>
      <c r="I104" t="s">
        <v>43</v>
      </c>
      <c r="J104">
        <v>205</v>
      </c>
      <c r="K104" t="s">
        <v>52</v>
      </c>
      <c r="L104">
        <v>8137896</v>
      </c>
      <c r="M104">
        <v>248098</v>
      </c>
      <c r="N104">
        <v>8385994</v>
      </c>
      <c r="O104">
        <v>6390000</v>
      </c>
      <c r="P104">
        <v>-1995994</v>
      </c>
      <c r="Q104">
        <v>-3124</v>
      </c>
      <c r="R104" s="8"/>
    </row>
    <row r="105" spans="1:18" ht="15" customHeight="1" x14ac:dyDescent="0.3">
      <c r="A105" t="s">
        <v>790</v>
      </c>
      <c r="B105" t="s">
        <v>22</v>
      </c>
      <c r="C105" t="s">
        <v>54</v>
      </c>
      <c r="D105" t="s">
        <v>62</v>
      </c>
      <c r="E105" t="s">
        <v>207</v>
      </c>
      <c r="F105">
        <v>2022</v>
      </c>
      <c r="G105">
        <v>49059</v>
      </c>
      <c r="H105" t="s">
        <v>26</v>
      </c>
      <c r="I105" t="s">
        <v>64</v>
      </c>
      <c r="J105">
        <v>10</v>
      </c>
      <c r="K105" t="s">
        <v>47</v>
      </c>
      <c r="L105">
        <v>8500000</v>
      </c>
      <c r="M105">
        <v>256740</v>
      </c>
      <c r="N105">
        <v>8756740</v>
      </c>
      <c r="O105">
        <v>10590000</v>
      </c>
      <c r="P105">
        <v>1833260</v>
      </c>
      <c r="Q105">
        <v>1731</v>
      </c>
      <c r="R105" s="8"/>
    </row>
    <row r="106" spans="1:18" ht="15" customHeight="1" x14ac:dyDescent="0.3">
      <c r="A106" t="s">
        <v>10564</v>
      </c>
      <c r="B106" t="s">
        <v>22</v>
      </c>
      <c r="C106" t="s">
        <v>54</v>
      </c>
      <c r="D106" t="s">
        <v>108</v>
      </c>
      <c r="E106" t="s">
        <v>10722</v>
      </c>
      <c r="F106">
        <v>2021</v>
      </c>
      <c r="G106">
        <v>90000</v>
      </c>
      <c r="H106" t="s">
        <v>26</v>
      </c>
      <c r="I106" t="s">
        <v>109</v>
      </c>
      <c r="J106">
        <v>10</v>
      </c>
      <c r="K106" t="s">
        <v>52</v>
      </c>
      <c r="L106">
        <v>5200000</v>
      </c>
      <c r="M106">
        <v>0</v>
      </c>
      <c r="N106">
        <v>5200000</v>
      </c>
      <c r="O106">
        <v>7290000</v>
      </c>
      <c r="P106">
        <v>2090000</v>
      </c>
      <c r="Q106">
        <v>2867</v>
      </c>
      <c r="R106" s="8"/>
    </row>
    <row r="107" spans="1:18" ht="15" customHeight="1" x14ac:dyDescent="0.3">
      <c r="A107" t="s">
        <v>10325</v>
      </c>
      <c r="B107" t="s">
        <v>22</v>
      </c>
      <c r="C107" t="s">
        <v>5291</v>
      </c>
      <c r="D107" t="s">
        <v>250</v>
      </c>
      <c r="E107" t="s">
        <v>10640</v>
      </c>
      <c r="F107">
        <v>2022</v>
      </c>
      <c r="G107">
        <v>80925</v>
      </c>
      <c r="H107" t="s">
        <v>26</v>
      </c>
      <c r="I107" t="s">
        <v>10641</v>
      </c>
      <c r="J107">
        <v>20</v>
      </c>
      <c r="K107" t="s">
        <v>39</v>
      </c>
      <c r="L107">
        <v>14000000</v>
      </c>
      <c r="M107">
        <v>339240</v>
      </c>
      <c r="N107">
        <v>14339240</v>
      </c>
      <c r="O107">
        <v>16990000</v>
      </c>
      <c r="P107">
        <v>2650760</v>
      </c>
      <c r="Q107">
        <v>156</v>
      </c>
      <c r="R107" s="8"/>
    </row>
    <row r="108" spans="1:18" ht="15" customHeight="1" x14ac:dyDescent="0.3">
      <c r="A108" t="s">
        <v>309</v>
      </c>
      <c r="B108" t="s">
        <v>22</v>
      </c>
      <c r="C108" t="s">
        <v>35</v>
      </c>
      <c r="D108" t="s">
        <v>24</v>
      </c>
      <c r="E108" t="s">
        <v>213</v>
      </c>
      <c r="F108">
        <v>2022</v>
      </c>
      <c r="G108">
        <v>25200</v>
      </c>
      <c r="H108" t="s">
        <v>26</v>
      </c>
      <c r="I108" t="s">
        <v>310</v>
      </c>
      <c r="J108">
        <v>450</v>
      </c>
      <c r="K108" t="s">
        <v>52</v>
      </c>
      <c r="L108">
        <v>10300000</v>
      </c>
      <c r="M108">
        <v>280530</v>
      </c>
      <c r="N108">
        <v>10580530</v>
      </c>
      <c r="O108">
        <v>10490000</v>
      </c>
      <c r="P108">
        <v>-90530</v>
      </c>
      <c r="Q108">
        <v>-86</v>
      </c>
      <c r="R108" s="8"/>
    </row>
    <row r="109" spans="1:18" ht="15" customHeight="1" x14ac:dyDescent="0.3">
      <c r="A109" t="s">
        <v>6491</v>
      </c>
      <c r="B109" t="s">
        <v>22</v>
      </c>
      <c r="C109" t="s">
        <v>5291</v>
      </c>
      <c r="D109" t="s">
        <v>4031</v>
      </c>
      <c r="E109" t="s">
        <v>8551</v>
      </c>
      <c r="F109">
        <v>2022</v>
      </c>
      <c r="G109">
        <v>58239</v>
      </c>
      <c r="H109" t="s">
        <v>26</v>
      </c>
      <c r="I109" t="s">
        <v>60</v>
      </c>
      <c r="J109">
        <v>84</v>
      </c>
      <c r="K109" t="s">
        <v>33</v>
      </c>
      <c r="L109">
        <v>10100000</v>
      </c>
      <c r="M109">
        <v>280740</v>
      </c>
      <c r="N109">
        <v>10380740</v>
      </c>
      <c r="O109">
        <v>12490000</v>
      </c>
      <c r="P109">
        <v>2109260</v>
      </c>
      <c r="Q109">
        <v>1689</v>
      </c>
      <c r="R109" s="8"/>
    </row>
    <row r="110" spans="1:18" ht="15" customHeight="1" x14ac:dyDescent="0.3">
      <c r="A110" t="s">
        <v>5500</v>
      </c>
      <c r="B110" t="s">
        <v>22</v>
      </c>
      <c r="C110" t="s">
        <v>30</v>
      </c>
      <c r="D110" t="s">
        <v>62</v>
      </c>
      <c r="E110" t="s">
        <v>8616</v>
      </c>
      <c r="F110">
        <v>2022</v>
      </c>
      <c r="G110">
        <v>63400</v>
      </c>
      <c r="H110" t="s">
        <v>26</v>
      </c>
      <c r="I110" t="s">
        <v>64</v>
      </c>
      <c r="J110">
        <v>37</v>
      </c>
      <c r="K110" t="s">
        <v>47</v>
      </c>
      <c r="L110">
        <v>9700000</v>
      </c>
      <c r="M110">
        <v>274740</v>
      </c>
      <c r="N110">
        <v>9974740</v>
      </c>
      <c r="O110">
        <v>12190000</v>
      </c>
      <c r="P110">
        <v>2215260</v>
      </c>
      <c r="Q110">
        <v>1817</v>
      </c>
      <c r="R110" s="8"/>
    </row>
    <row r="111" spans="1:18" ht="15" customHeight="1" x14ac:dyDescent="0.3">
      <c r="A111" t="s">
        <v>5354</v>
      </c>
      <c r="B111" t="s">
        <v>22</v>
      </c>
      <c r="C111" t="s">
        <v>54</v>
      </c>
      <c r="D111" t="s">
        <v>24</v>
      </c>
      <c r="E111" t="s">
        <v>8581</v>
      </c>
      <c r="F111">
        <v>2023</v>
      </c>
      <c r="G111">
        <v>70000</v>
      </c>
      <c r="H111" t="s">
        <v>26</v>
      </c>
      <c r="I111" t="s">
        <v>43</v>
      </c>
      <c r="J111">
        <v>127</v>
      </c>
      <c r="K111" t="s">
        <v>33</v>
      </c>
      <c r="L111">
        <v>14500000</v>
      </c>
      <c r="M111">
        <v>343530</v>
      </c>
      <c r="N111">
        <v>14843530</v>
      </c>
      <c r="O111">
        <v>16990000</v>
      </c>
      <c r="P111">
        <v>2146470</v>
      </c>
      <c r="Q111">
        <v>1263</v>
      </c>
      <c r="R111" s="8"/>
    </row>
    <row r="112" spans="1:18" ht="15" customHeight="1" x14ac:dyDescent="0.3">
      <c r="A112" t="s">
        <v>5383</v>
      </c>
      <c r="B112" t="s">
        <v>22</v>
      </c>
      <c r="C112" t="s">
        <v>54</v>
      </c>
      <c r="D112" t="s">
        <v>36</v>
      </c>
      <c r="E112" t="s">
        <v>312</v>
      </c>
      <c r="F112">
        <v>2022</v>
      </c>
      <c r="G112">
        <v>56079</v>
      </c>
      <c r="H112" t="s">
        <v>26</v>
      </c>
      <c r="I112" t="s">
        <v>8587</v>
      </c>
      <c r="J112">
        <v>169</v>
      </c>
      <c r="K112" t="s">
        <v>52</v>
      </c>
      <c r="L112">
        <v>10000000</v>
      </c>
      <c r="M112">
        <v>276030</v>
      </c>
      <c r="N112">
        <v>10276030</v>
      </c>
      <c r="O112">
        <v>11990000</v>
      </c>
      <c r="P112">
        <v>1713970</v>
      </c>
      <c r="Q112">
        <v>1429</v>
      </c>
      <c r="R112" s="8"/>
    </row>
    <row r="113" spans="1:18" ht="15" customHeight="1" x14ac:dyDescent="0.3">
      <c r="A113" t="s">
        <v>8650</v>
      </c>
      <c r="B113" t="s">
        <v>22</v>
      </c>
      <c r="C113" t="s">
        <v>5291</v>
      </c>
      <c r="D113" t="s">
        <v>108</v>
      </c>
      <c r="E113" t="s">
        <v>8651</v>
      </c>
      <c r="F113">
        <v>2022</v>
      </c>
      <c r="G113">
        <v>75000</v>
      </c>
      <c r="H113" t="s">
        <v>26</v>
      </c>
      <c r="I113" t="s">
        <v>43</v>
      </c>
      <c r="J113">
        <v>52</v>
      </c>
      <c r="K113" t="s">
        <v>33</v>
      </c>
      <c r="L113">
        <v>7100000</v>
      </c>
      <c r="M113">
        <v>235740</v>
      </c>
      <c r="N113">
        <v>7335740</v>
      </c>
      <c r="O113">
        <v>9490000</v>
      </c>
      <c r="P113">
        <v>2154260</v>
      </c>
      <c r="Q113">
        <v>227</v>
      </c>
      <c r="R113" s="8"/>
    </row>
    <row r="114" spans="1:18" ht="15" customHeight="1" x14ac:dyDescent="0.3">
      <c r="A114" t="s">
        <v>285</v>
      </c>
      <c r="B114" t="s">
        <v>22</v>
      </c>
      <c r="C114" t="s">
        <v>54</v>
      </c>
      <c r="D114" t="s">
        <v>188</v>
      </c>
      <c r="E114" t="s">
        <v>286</v>
      </c>
      <c r="F114">
        <v>2022</v>
      </c>
      <c r="G114">
        <v>28000</v>
      </c>
      <c r="H114" t="s">
        <v>26</v>
      </c>
      <c r="I114" t="s">
        <v>43</v>
      </c>
      <c r="J114">
        <v>324</v>
      </c>
      <c r="K114" t="s">
        <v>33</v>
      </c>
      <c r="L114">
        <v>20000000</v>
      </c>
      <c r="M114">
        <v>426030</v>
      </c>
      <c r="N114">
        <v>20426030</v>
      </c>
      <c r="O114">
        <v>21500000</v>
      </c>
      <c r="P114">
        <v>1073970</v>
      </c>
      <c r="Q114">
        <v>5</v>
      </c>
    </row>
    <row r="115" spans="1:18" ht="15" customHeight="1" x14ac:dyDescent="0.3">
      <c r="A115" t="s">
        <v>4733</v>
      </c>
      <c r="B115" t="s">
        <v>22</v>
      </c>
      <c r="C115" t="s">
        <v>54</v>
      </c>
      <c r="D115" t="s">
        <v>194</v>
      </c>
      <c r="E115" t="s">
        <v>307</v>
      </c>
      <c r="F115">
        <v>2022</v>
      </c>
      <c r="G115">
        <v>72237</v>
      </c>
      <c r="H115" t="s">
        <v>26</v>
      </c>
      <c r="I115" t="s">
        <v>5302</v>
      </c>
      <c r="J115">
        <v>155</v>
      </c>
      <c r="K115" t="s">
        <v>33</v>
      </c>
      <c r="L115">
        <v>30400000</v>
      </c>
      <c r="M115">
        <v>582030</v>
      </c>
      <c r="N115">
        <v>30982030</v>
      </c>
      <c r="O115">
        <v>35990000</v>
      </c>
      <c r="P115">
        <v>5007970</v>
      </c>
      <c r="Q115">
        <v>1391</v>
      </c>
    </row>
    <row r="116" spans="1:18" ht="15" customHeight="1" x14ac:dyDescent="0.3">
      <c r="A116" t="s">
        <v>10567</v>
      </c>
      <c r="B116" t="s">
        <v>22</v>
      </c>
      <c r="C116" t="s">
        <v>54</v>
      </c>
      <c r="D116" t="s">
        <v>41</v>
      </c>
      <c r="E116" t="s">
        <v>10642</v>
      </c>
      <c r="F116">
        <v>2022</v>
      </c>
      <c r="G116">
        <v>48094</v>
      </c>
      <c r="H116" t="s">
        <v>26</v>
      </c>
      <c r="I116" t="s">
        <v>43</v>
      </c>
      <c r="J116">
        <v>20</v>
      </c>
      <c r="K116" t="s">
        <v>39</v>
      </c>
      <c r="L116">
        <v>6000000</v>
      </c>
      <c r="M116">
        <v>219240</v>
      </c>
      <c r="N116">
        <v>6219240</v>
      </c>
      <c r="O116">
        <v>8290000</v>
      </c>
      <c r="P116">
        <v>2070760</v>
      </c>
      <c r="Q116">
        <v>2498</v>
      </c>
    </row>
    <row r="117" spans="1:18" ht="15" customHeight="1" x14ac:dyDescent="0.3">
      <c r="A117" t="s">
        <v>4067</v>
      </c>
      <c r="B117" t="s">
        <v>22</v>
      </c>
      <c r="C117" t="s">
        <v>5291</v>
      </c>
      <c r="D117" t="s">
        <v>24</v>
      </c>
      <c r="E117" t="s">
        <v>4100</v>
      </c>
      <c r="F117">
        <v>2023</v>
      </c>
      <c r="G117">
        <v>45000</v>
      </c>
      <c r="H117" t="s">
        <v>26</v>
      </c>
      <c r="I117" t="s">
        <v>32</v>
      </c>
      <c r="J117">
        <v>176</v>
      </c>
      <c r="K117" t="s">
        <v>33</v>
      </c>
      <c r="L117">
        <v>17500000</v>
      </c>
      <c r="M117">
        <v>388530</v>
      </c>
      <c r="N117">
        <v>17888530</v>
      </c>
      <c r="O117">
        <v>19990000</v>
      </c>
      <c r="P117">
        <v>2101470</v>
      </c>
      <c r="Q117">
        <v>1051</v>
      </c>
    </row>
    <row r="118" spans="1:18" ht="15" customHeight="1" x14ac:dyDescent="0.3">
      <c r="A118" t="s">
        <v>10353</v>
      </c>
      <c r="B118" t="s">
        <v>22</v>
      </c>
      <c r="C118" t="s">
        <v>5291</v>
      </c>
      <c r="D118" t="s">
        <v>41</v>
      </c>
      <c r="E118" t="s">
        <v>10642</v>
      </c>
      <c r="F118">
        <v>2023</v>
      </c>
      <c r="G118">
        <v>29000</v>
      </c>
      <c r="H118" t="s">
        <v>26</v>
      </c>
      <c r="I118" t="s">
        <v>43</v>
      </c>
      <c r="J118">
        <v>21</v>
      </c>
      <c r="K118" t="s">
        <v>33</v>
      </c>
      <c r="L118">
        <v>7200000</v>
      </c>
      <c r="M118">
        <v>237240</v>
      </c>
      <c r="N118">
        <v>7437240</v>
      </c>
      <c r="O118">
        <v>8790000</v>
      </c>
      <c r="P118">
        <v>1352760</v>
      </c>
      <c r="Q118">
        <v>1539</v>
      </c>
      <c r="R118" s="8"/>
    </row>
    <row r="119" spans="1:18" ht="15" customHeight="1" x14ac:dyDescent="0.3">
      <c r="A119" t="s">
        <v>10723</v>
      </c>
      <c r="B119" t="s">
        <v>22</v>
      </c>
      <c r="C119" t="s">
        <v>5291</v>
      </c>
      <c r="D119" t="s">
        <v>5297</v>
      </c>
      <c r="E119" t="s">
        <v>10724</v>
      </c>
      <c r="F119">
        <v>2022</v>
      </c>
      <c r="G119">
        <v>23796</v>
      </c>
      <c r="H119" t="s">
        <v>26</v>
      </c>
      <c r="I119" t="s">
        <v>60</v>
      </c>
      <c r="J119">
        <v>8</v>
      </c>
      <c r="K119" t="s">
        <v>47</v>
      </c>
      <c r="L119">
        <v>6400000</v>
      </c>
      <c r="M119">
        <v>225240</v>
      </c>
      <c r="N119">
        <v>6625240</v>
      </c>
      <c r="O119">
        <v>8290000</v>
      </c>
      <c r="P119">
        <v>1664760</v>
      </c>
      <c r="Q119">
        <v>2008</v>
      </c>
      <c r="R119" s="8"/>
    </row>
    <row r="120" spans="1:18" ht="15" customHeight="1" x14ac:dyDescent="0.3">
      <c r="A120" t="s">
        <v>5948</v>
      </c>
      <c r="B120" t="s">
        <v>22</v>
      </c>
      <c r="C120" t="s">
        <v>5291</v>
      </c>
      <c r="D120" t="s">
        <v>58</v>
      </c>
      <c r="E120" t="s">
        <v>8562</v>
      </c>
      <c r="F120">
        <v>2023</v>
      </c>
      <c r="G120">
        <v>43000</v>
      </c>
      <c r="H120" t="s">
        <v>26</v>
      </c>
      <c r="I120" t="s">
        <v>4088</v>
      </c>
      <c r="J120">
        <v>90</v>
      </c>
      <c r="K120" t="s">
        <v>33</v>
      </c>
      <c r="L120">
        <v>17000000</v>
      </c>
      <c r="M120">
        <v>384240</v>
      </c>
      <c r="N120">
        <v>17384240</v>
      </c>
      <c r="O120">
        <v>19990000</v>
      </c>
      <c r="P120">
        <v>2605760</v>
      </c>
      <c r="Q120">
        <v>1304</v>
      </c>
      <c r="R120" s="8"/>
    </row>
    <row r="121" spans="1:18" ht="15" customHeight="1" x14ac:dyDescent="0.3">
      <c r="A121" t="s">
        <v>117</v>
      </c>
      <c r="B121" t="s">
        <v>22</v>
      </c>
      <c r="C121" t="s">
        <v>30</v>
      </c>
      <c r="D121" t="s">
        <v>62</v>
      </c>
      <c r="E121" t="s">
        <v>80</v>
      </c>
      <c r="F121">
        <v>2023</v>
      </c>
      <c r="G121">
        <v>45360</v>
      </c>
      <c r="H121" t="s">
        <v>26</v>
      </c>
      <c r="I121" t="s">
        <v>64</v>
      </c>
      <c r="J121">
        <v>296</v>
      </c>
      <c r="K121" t="s">
        <v>33</v>
      </c>
      <c r="L121">
        <v>12100000</v>
      </c>
      <c r="M121">
        <v>307530</v>
      </c>
      <c r="N121">
        <v>12407530</v>
      </c>
      <c r="O121">
        <v>13990000</v>
      </c>
      <c r="P121">
        <v>1582470</v>
      </c>
      <c r="Q121">
        <v>1131</v>
      </c>
      <c r="R121" s="8"/>
    </row>
    <row r="122" spans="1:18" ht="15" customHeight="1" x14ac:dyDescent="0.3">
      <c r="A122" t="s">
        <v>315</v>
      </c>
      <c r="B122" t="s">
        <v>22</v>
      </c>
      <c r="C122" t="s">
        <v>5291</v>
      </c>
      <c r="D122" t="s">
        <v>62</v>
      </c>
      <c r="E122" t="s">
        <v>218</v>
      </c>
      <c r="F122">
        <v>2023</v>
      </c>
      <c r="G122">
        <v>66999</v>
      </c>
      <c r="H122" t="s">
        <v>26</v>
      </c>
      <c r="I122" t="s">
        <v>64</v>
      </c>
      <c r="J122">
        <v>252</v>
      </c>
      <c r="K122" t="s">
        <v>33</v>
      </c>
      <c r="L122">
        <v>19800000</v>
      </c>
      <c r="M122">
        <v>423030</v>
      </c>
      <c r="N122">
        <v>20223030</v>
      </c>
      <c r="O122">
        <v>22690000</v>
      </c>
      <c r="P122">
        <v>2466970</v>
      </c>
      <c r="Q122">
        <v>1087</v>
      </c>
      <c r="R122" s="8"/>
    </row>
    <row r="123" spans="1:18" ht="15" customHeight="1" x14ac:dyDescent="0.3">
      <c r="A123" t="s">
        <v>297</v>
      </c>
      <c r="B123" t="s">
        <v>22</v>
      </c>
      <c r="C123" t="s">
        <v>5291</v>
      </c>
      <c r="D123" t="s">
        <v>137</v>
      </c>
      <c r="E123" t="s">
        <v>235</v>
      </c>
      <c r="F123">
        <v>2023</v>
      </c>
      <c r="G123">
        <v>45000</v>
      </c>
      <c r="H123" t="s">
        <v>26</v>
      </c>
      <c r="I123" t="s">
        <v>46</v>
      </c>
      <c r="J123">
        <v>237</v>
      </c>
      <c r="K123" t="s">
        <v>33</v>
      </c>
      <c r="L123">
        <v>15400000</v>
      </c>
      <c r="M123">
        <v>566967</v>
      </c>
      <c r="N123">
        <v>15966967</v>
      </c>
      <c r="O123">
        <v>17390000</v>
      </c>
      <c r="P123">
        <v>1423033</v>
      </c>
      <c r="Q123">
        <v>818</v>
      </c>
      <c r="R123" s="8"/>
    </row>
    <row r="124" spans="1:18" ht="15" customHeight="1" x14ac:dyDescent="0.3">
      <c r="A124" t="s">
        <v>4070</v>
      </c>
      <c r="B124" t="s">
        <v>22</v>
      </c>
      <c r="C124" t="s">
        <v>30</v>
      </c>
      <c r="D124" t="s">
        <v>24</v>
      </c>
      <c r="E124" t="s">
        <v>5304</v>
      </c>
      <c r="F124">
        <v>2023</v>
      </c>
      <c r="G124">
        <v>114000</v>
      </c>
      <c r="H124" t="s">
        <v>26</v>
      </c>
      <c r="I124" t="s">
        <v>322</v>
      </c>
      <c r="J124">
        <v>150</v>
      </c>
      <c r="K124" t="s">
        <v>33</v>
      </c>
      <c r="L124">
        <v>26500000</v>
      </c>
      <c r="M124">
        <v>523530</v>
      </c>
      <c r="N124">
        <v>27023530</v>
      </c>
      <c r="O124">
        <v>30290000</v>
      </c>
      <c r="P124">
        <v>3266470</v>
      </c>
      <c r="Q124">
        <v>1078</v>
      </c>
      <c r="R124" s="8"/>
    </row>
    <row r="125" spans="1:18" ht="15" customHeight="1" x14ac:dyDescent="0.3">
      <c r="A125" t="s">
        <v>75</v>
      </c>
      <c r="B125" t="s">
        <v>22</v>
      </c>
      <c r="C125" t="s">
        <v>5291</v>
      </c>
      <c r="D125" t="s">
        <v>62</v>
      </c>
      <c r="E125" t="s">
        <v>76</v>
      </c>
      <c r="F125">
        <v>2023</v>
      </c>
      <c r="G125">
        <v>67000</v>
      </c>
      <c r="H125" t="s">
        <v>26</v>
      </c>
      <c r="I125" t="s">
        <v>43</v>
      </c>
      <c r="J125">
        <v>329</v>
      </c>
      <c r="K125" t="s">
        <v>211</v>
      </c>
      <c r="L125">
        <v>14000000</v>
      </c>
      <c r="M125">
        <v>336030</v>
      </c>
      <c r="N125">
        <v>14336030</v>
      </c>
      <c r="O125">
        <v>13750000</v>
      </c>
      <c r="P125">
        <v>-586030</v>
      </c>
      <c r="Q125">
        <v>-426</v>
      </c>
    </row>
    <row r="126" spans="1:18" ht="15" customHeight="1" x14ac:dyDescent="0.3">
      <c r="A126" t="s">
        <v>193</v>
      </c>
      <c r="B126" t="s">
        <v>22</v>
      </c>
      <c r="C126" t="s">
        <v>54</v>
      </c>
      <c r="D126" t="s">
        <v>194</v>
      </c>
      <c r="E126" t="s">
        <v>195</v>
      </c>
      <c r="F126">
        <v>2023</v>
      </c>
      <c r="G126">
        <v>33892</v>
      </c>
      <c r="H126" t="s">
        <v>26</v>
      </c>
      <c r="I126" t="s">
        <v>43</v>
      </c>
      <c r="J126">
        <v>212</v>
      </c>
      <c r="K126" t="s">
        <v>33</v>
      </c>
      <c r="L126">
        <v>26200000</v>
      </c>
      <c r="M126">
        <v>519030</v>
      </c>
      <c r="N126">
        <v>26719030</v>
      </c>
      <c r="O126">
        <v>29490000</v>
      </c>
      <c r="P126">
        <v>2770970</v>
      </c>
      <c r="Q126">
        <v>94</v>
      </c>
      <c r="R126" s="8"/>
    </row>
    <row r="127" spans="1:18" ht="15" customHeight="1" x14ac:dyDescent="0.3">
      <c r="A127" t="s">
        <v>126</v>
      </c>
      <c r="B127" t="s">
        <v>22</v>
      </c>
      <c r="C127" t="s">
        <v>54</v>
      </c>
      <c r="D127" t="s">
        <v>92</v>
      </c>
      <c r="E127" t="s">
        <v>127</v>
      </c>
      <c r="F127">
        <v>2023</v>
      </c>
      <c r="G127">
        <v>44495</v>
      </c>
      <c r="H127" t="s">
        <v>26</v>
      </c>
      <c r="I127" t="s">
        <v>94</v>
      </c>
      <c r="J127">
        <v>273</v>
      </c>
      <c r="K127" t="s">
        <v>33</v>
      </c>
      <c r="L127">
        <v>48000000</v>
      </c>
      <c r="M127">
        <v>846030</v>
      </c>
      <c r="N127">
        <v>48846030</v>
      </c>
      <c r="O127">
        <v>49990000</v>
      </c>
      <c r="P127">
        <v>1143970</v>
      </c>
      <c r="Q127">
        <v>229</v>
      </c>
      <c r="R127" s="8"/>
    </row>
    <row r="128" spans="1:18" ht="15" customHeight="1" x14ac:dyDescent="0.3">
      <c r="A128" t="s">
        <v>4063</v>
      </c>
      <c r="B128" t="s">
        <v>22</v>
      </c>
      <c r="C128" t="s">
        <v>35</v>
      </c>
      <c r="D128" t="s">
        <v>62</v>
      </c>
      <c r="E128" t="s">
        <v>129</v>
      </c>
      <c r="F128">
        <v>2023</v>
      </c>
      <c r="G128">
        <v>76000</v>
      </c>
      <c r="H128" t="s">
        <v>26</v>
      </c>
      <c r="I128" t="s">
        <v>152</v>
      </c>
      <c r="J128">
        <v>168</v>
      </c>
      <c r="K128" t="s">
        <v>33</v>
      </c>
      <c r="L128">
        <v>16500000</v>
      </c>
      <c r="M128">
        <v>373530</v>
      </c>
      <c r="N128">
        <v>16873530</v>
      </c>
      <c r="O128">
        <v>19290000</v>
      </c>
      <c r="P128">
        <v>2416470</v>
      </c>
      <c r="Q128">
        <v>1253</v>
      </c>
      <c r="R128" s="8"/>
    </row>
    <row r="129" spans="1:18" ht="15" customHeight="1" x14ac:dyDescent="0.3">
      <c r="A129" t="s">
        <v>9776</v>
      </c>
      <c r="B129" t="s">
        <v>22</v>
      </c>
      <c r="C129" t="s">
        <v>54</v>
      </c>
      <c r="D129" t="s">
        <v>24</v>
      </c>
      <c r="E129" t="s">
        <v>10533</v>
      </c>
      <c r="F129">
        <v>2023</v>
      </c>
      <c r="G129">
        <v>101000</v>
      </c>
      <c r="H129" t="s">
        <v>26</v>
      </c>
      <c r="I129" t="s">
        <v>216</v>
      </c>
      <c r="J129">
        <v>26</v>
      </c>
      <c r="K129" t="s">
        <v>33</v>
      </c>
      <c r="L129">
        <v>19700000</v>
      </c>
      <c r="M129">
        <v>424740</v>
      </c>
      <c r="N129">
        <v>20124740</v>
      </c>
      <c r="O129">
        <v>24990000</v>
      </c>
      <c r="P129">
        <v>4865260</v>
      </c>
      <c r="Q129">
        <v>1947</v>
      </c>
      <c r="R129" s="8"/>
    </row>
    <row r="130" spans="1:18" ht="15" customHeight="1" x14ac:dyDescent="0.3">
      <c r="A130" t="s">
        <v>10725</v>
      </c>
      <c r="B130" t="s">
        <v>22</v>
      </c>
      <c r="C130" t="s">
        <v>54</v>
      </c>
      <c r="D130" t="s">
        <v>92</v>
      </c>
      <c r="E130" t="s">
        <v>10726</v>
      </c>
      <c r="F130">
        <v>2023</v>
      </c>
      <c r="G130">
        <v>52000</v>
      </c>
      <c r="H130" t="s">
        <v>26</v>
      </c>
      <c r="I130" t="s">
        <v>43</v>
      </c>
      <c r="J130">
        <v>1</v>
      </c>
      <c r="K130" t="s">
        <v>39</v>
      </c>
      <c r="L130">
        <v>8100000</v>
      </c>
      <c r="M130">
        <v>0</v>
      </c>
      <c r="N130">
        <v>8100000</v>
      </c>
      <c r="O130">
        <v>9890000</v>
      </c>
      <c r="P130">
        <v>1790000</v>
      </c>
      <c r="Q130">
        <v>181</v>
      </c>
      <c r="R130" s="8"/>
    </row>
    <row r="131" spans="1:18" ht="15" customHeight="1" x14ac:dyDescent="0.3">
      <c r="A131" t="s">
        <v>6404</v>
      </c>
      <c r="B131" t="s">
        <v>22</v>
      </c>
      <c r="C131" t="s">
        <v>54</v>
      </c>
      <c r="D131" t="s">
        <v>4097</v>
      </c>
      <c r="E131" t="s">
        <v>10415</v>
      </c>
      <c r="F131">
        <v>2023</v>
      </c>
      <c r="G131">
        <v>22251</v>
      </c>
      <c r="H131" t="s">
        <v>26</v>
      </c>
      <c r="I131" t="s">
        <v>43</v>
      </c>
      <c r="J131">
        <v>29</v>
      </c>
      <c r="K131" t="s">
        <v>33</v>
      </c>
      <c r="L131">
        <v>12100000</v>
      </c>
      <c r="M131">
        <v>310740</v>
      </c>
      <c r="N131">
        <v>12410740</v>
      </c>
      <c r="O131">
        <v>14490000</v>
      </c>
      <c r="P131">
        <v>2079260</v>
      </c>
      <c r="Q131">
        <v>1435</v>
      </c>
      <c r="R131" s="8"/>
    </row>
    <row r="132" spans="1:18" ht="15" customHeight="1" x14ac:dyDescent="0.3">
      <c r="A132" t="s">
        <v>5300</v>
      </c>
      <c r="B132" t="s">
        <v>22</v>
      </c>
      <c r="C132" t="s">
        <v>54</v>
      </c>
      <c r="D132" t="s">
        <v>24</v>
      </c>
      <c r="E132" t="s">
        <v>4100</v>
      </c>
      <c r="F132">
        <v>2023</v>
      </c>
      <c r="G132">
        <v>80000</v>
      </c>
      <c r="H132" t="s">
        <v>26</v>
      </c>
      <c r="I132" t="s">
        <v>143</v>
      </c>
      <c r="J132">
        <v>155</v>
      </c>
      <c r="K132" t="s">
        <v>33</v>
      </c>
      <c r="L132">
        <v>15400000</v>
      </c>
      <c r="M132">
        <v>357030</v>
      </c>
      <c r="N132">
        <v>15757030</v>
      </c>
      <c r="O132">
        <v>19290000</v>
      </c>
      <c r="P132">
        <v>3532970</v>
      </c>
      <c r="Q132">
        <v>1832</v>
      </c>
      <c r="R132" s="8"/>
    </row>
    <row r="133" spans="1:18" ht="15" customHeight="1" x14ac:dyDescent="0.3">
      <c r="A133" t="s">
        <v>9739</v>
      </c>
      <c r="B133" t="s">
        <v>22</v>
      </c>
      <c r="C133" t="s">
        <v>54</v>
      </c>
      <c r="D133" t="s">
        <v>137</v>
      </c>
      <c r="E133" t="s">
        <v>262</v>
      </c>
      <c r="F133">
        <v>2023</v>
      </c>
      <c r="G133">
        <v>74175</v>
      </c>
      <c r="H133" t="s">
        <v>26</v>
      </c>
      <c r="I133" t="s">
        <v>46</v>
      </c>
      <c r="J133">
        <v>29</v>
      </c>
      <c r="K133" t="s">
        <v>52</v>
      </c>
      <c r="L133">
        <v>13500000</v>
      </c>
      <c r="M133">
        <v>331740</v>
      </c>
      <c r="N133">
        <v>13831740</v>
      </c>
      <c r="O133">
        <v>16990000</v>
      </c>
      <c r="P133">
        <v>3158260</v>
      </c>
      <c r="Q133">
        <v>1859</v>
      </c>
      <c r="R133" s="8"/>
    </row>
    <row r="134" spans="1:18" ht="15" customHeight="1" x14ac:dyDescent="0.3">
      <c r="A134" t="s">
        <v>5313</v>
      </c>
      <c r="B134" t="s">
        <v>22</v>
      </c>
      <c r="C134" t="s">
        <v>5291</v>
      </c>
      <c r="D134" t="s">
        <v>191</v>
      </c>
      <c r="E134" t="s">
        <v>5314</v>
      </c>
      <c r="F134">
        <v>2023</v>
      </c>
      <c r="G134">
        <v>44000</v>
      </c>
      <c r="H134" t="s">
        <v>26</v>
      </c>
      <c r="I134" t="s">
        <v>184</v>
      </c>
      <c r="J134">
        <v>127</v>
      </c>
      <c r="K134" t="s">
        <v>47</v>
      </c>
      <c r="L134">
        <v>15200000</v>
      </c>
      <c r="M134">
        <v>354030</v>
      </c>
      <c r="N134">
        <v>15554030</v>
      </c>
      <c r="O134">
        <v>18190000</v>
      </c>
      <c r="P134">
        <v>2635970</v>
      </c>
      <c r="Q134">
        <v>1449</v>
      </c>
      <c r="R134" s="8"/>
    </row>
    <row r="135" spans="1:18" ht="15" customHeight="1" x14ac:dyDescent="0.3">
      <c r="A135" t="s">
        <v>290</v>
      </c>
      <c r="B135" t="s">
        <v>22</v>
      </c>
      <c r="C135" t="s">
        <v>54</v>
      </c>
      <c r="D135" t="s">
        <v>62</v>
      </c>
      <c r="E135" t="s">
        <v>291</v>
      </c>
      <c r="F135">
        <v>2023</v>
      </c>
      <c r="G135">
        <v>25000</v>
      </c>
      <c r="H135" t="s">
        <v>26</v>
      </c>
      <c r="I135" t="s">
        <v>247</v>
      </c>
      <c r="J135">
        <v>236</v>
      </c>
      <c r="K135" t="s">
        <v>33</v>
      </c>
      <c r="L135">
        <v>16000000</v>
      </c>
      <c r="M135">
        <v>366030</v>
      </c>
      <c r="N135">
        <v>16366030</v>
      </c>
      <c r="O135">
        <v>16990000</v>
      </c>
      <c r="P135">
        <v>623970</v>
      </c>
      <c r="Q135">
        <v>367</v>
      </c>
      <c r="R135" s="8"/>
    </row>
    <row r="136" spans="1:18" ht="15" customHeight="1" x14ac:dyDescent="0.3">
      <c r="A136" t="s">
        <v>84</v>
      </c>
      <c r="B136" t="s">
        <v>22</v>
      </c>
      <c r="C136" t="s">
        <v>54</v>
      </c>
      <c r="D136" t="s">
        <v>85</v>
      </c>
      <c r="E136" t="s">
        <v>86</v>
      </c>
      <c r="F136">
        <v>2023</v>
      </c>
      <c r="G136">
        <v>15600</v>
      </c>
      <c r="H136" t="s">
        <v>26</v>
      </c>
      <c r="I136" t="s">
        <v>87</v>
      </c>
      <c r="J136">
        <v>814</v>
      </c>
      <c r="K136" t="s">
        <v>28</v>
      </c>
      <c r="L136">
        <v>28500000</v>
      </c>
      <c r="M136">
        <v>1097663</v>
      </c>
      <c r="N136">
        <v>29597663</v>
      </c>
      <c r="O136">
        <v>33190000</v>
      </c>
      <c r="P136">
        <v>3592337</v>
      </c>
      <c r="Q136">
        <v>1082</v>
      </c>
      <c r="R136" s="8"/>
    </row>
    <row r="137" spans="1:18" ht="15" customHeight="1" x14ac:dyDescent="0.3">
      <c r="A137" t="s">
        <v>128</v>
      </c>
      <c r="B137" t="s">
        <v>22</v>
      </c>
      <c r="C137" t="s">
        <v>30</v>
      </c>
      <c r="D137" t="s">
        <v>62</v>
      </c>
      <c r="E137" t="s">
        <v>129</v>
      </c>
      <c r="F137">
        <v>2023</v>
      </c>
      <c r="G137">
        <v>28000</v>
      </c>
      <c r="H137" t="s">
        <v>26</v>
      </c>
      <c r="I137" t="s">
        <v>125</v>
      </c>
      <c r="J137">
        <v>359</v>
      </c>
      <c r="K137" t="s">
        <v>33</v>
      </c>
      <c r="L137">
        <v>20600000</v>
      </c>
      <c r="M137">
        <v>435030</v>
      </c>
      <c r="N137">
        <v>21035030</v>
      </c>
      <c r="O137">
        <v>19990000</v>
      </c>
      <c r="P137">
        <v>-1045030</v>
      </c>
      <c r="Q137">
        <v>-523</v>
      </c>
      <c r="R137" s="8"/>
    </row>
    <row r="138" spans="1:18" ht="15" customHeight="1" x14ac:dyDescent="0.3">
      <c r="A138" t="s">
        <v>10175</v>
      </c>
      <c r="B138" t="s">
        <v>22</v>
      </c>
      <c r="C138" t="s">
        <v>54</v>
      </c>
      <c r="D138" t="s">
        <v>137</v>
      </c>
      <c r="E138" t="s">
        <v>10386</v>
      </c>
      <c r="F138">
        <v>2023</v>
      </c>
      <c r="G138">
        <v>41000</v>
      </c>
      <c r="H138" t="s">
        <v>26</v>
      </c>
      <c r="I138" t="s">
        <v>143</v>
      </c>
      <c r="J138">
        <v>22</v>
      </c>
      <c r="K138" t="s">
        <v>47</v>
      </c>
      <c r="L138">
        <v>11000000</v>
      </c>
      <c r="M138">
        <v>294240</v>
      </c>
      <c r="N138">
        <v>11294240</v>
      </c>
      <c r="O138">
        <v>12990000</v>
      </c>
      <c r="P138">
        <v>1695760</v>
      </c>
      <c r="Q138">
        <v>1305</v>
      </c>
      <c r="R138" s="8"/>
    </row>
    <row r="139" spans="1:18" ht="15" customHeight="1" x14ac:dyDescent="0.3">
      <c r="A139" t="s">
        <v>9631</v>
      </c>
      <c r="B139" t="s">
        <v>22</v>
      </c>
      <c r="C139" t="s">
        <v>5291</v>
      </c>
      <c r="D139" t="s">
        <v>62</v>
      </c>
      <c r="E139" t="s">
        <v>10534</v>
      </c>
      <c r="F139">
        <v>2023</v>
      </c>
      <c r="G139">
        <v>26000</v>
      </c>
      <c r="H139" t="s">
        <v>26</v>
      </c>
      <c r="I139" t="s">
        <v>64</v>
      </c>
      <c r="J139">
        <v>26</v>
      </c>
      <c r="K139" t="s">
        <v>47</v>
      </c>
      <c r="L139">
        <v>7150000</v>
      </c>
      <c r="M139">
        <v>236490</v>
      </c>
      <c r="N139">
        <v>7386490</v>
      </c>
      <c r="O139">
        <v>8990000</v>
      </c>
      <c r="P139">
        <v>1603510</v>
      </c>
      <c r="Q139">
        <v>1784</v>
      </c>
    </row>
    <row r="140" spans="1:18" ht="15" customHeight="1" x14ac:dyDescent="0.3">
      <c r="A140" t="s">
        <v>141</v>
      </c>
      <c r="B140" t="s">
        <v>22</v>
      </c>
      <c r="C140" t="s">
        <v>5291</v>
      </c>
      <c r="D140" t="s">
        <v>41</v>
      </c>
      <c r="E140" t="s">
        <v>142</v>
      </c>
      <c r="F140">
        <v>2023</v>
      </c>
      <c r="G140">
        <v>40695</v>
      </c>
      <c r="H140" t="s">
        <v>26</v>
      </c>
      <c r="I140" t="s">
        <v>143</v>
      </c>
      <c r="J140">
        <v>314</v>
      </c>
      <c r="K140" t="s">
        <v>52</v>
      </c>
      <c r="L140">
        <v>10600000</v>
      </c>
      <c r="M140">
        <v>285030</v>
      </c>
      <c r="N140">
        <v>10885030</v>
      </c>
      <c r="O140">
        <v>12790000</v>
      </c>
      <c r="P140">
        <v>1904970</v>
      </c>
      <c r="Q140">
        <v>1489</v>
      </c>
    </row>
    <row r="141" spans="1:18" ht="15" customHeight="1" x14ac:dyDescent="0.3">
      <c r="A141" t="s">
        <v>6216</v>
      </c>
      <c r="B141" t="s">
        <v>22</v>
      </c>
      <c r="C141" t="s">
        <v>5291</v>
      </c>
      <c r="D141" t="s">
        <v>137</v>
      </c>
      <c r="E141" t="s">
        <v>8653</v>
      </c>
      <c r="F141">
        <v>2023</v>
      </c>
      <c r="G141">
        <v>71248</v>
      </c>
      <c r="H141" t="s">
        <v>26</v>
      </c>
      <c r="I141" t="s">
        <v>43</v>
      </c>
      <c r="J141">
        <v>54</v>
      </c>
      <c r="K141" t="s">
        <v>33</v>
      </c>
      <c r="L141">
        <v>15500000</v>
      </c>
      <c r="M141">
        <v>361740</v>
      </c>
      <c r="N141">
        <v>15861740</v>
      </c>
      <c r="O141">
        <v>19990000</v>
      </c>
      <c r="P141">
        <v>4128260</v>
      </c>
      <c r="Q141">
        <v>2065</v>
      </c>
      <c r="R141" s="8"/>
    </row>
    <row r="142" spans="1:18" ht="15" customHeight="1" x14ac:dyDescent="0.3">
      <c r="A142" t="s">
        <v>10570</v>
      </c>
      <c r="B142" t="s">
        <v>22</v>
      </c>
      <c r="C142" t="s">
        <v>54</v>
      </c>
      <c r="D142" t="s">
        <v>62</v>
      </c>
      <c r="E142" t="s">
        <v>218</v>
      </c>
      <c r="F142">
        <v>2023</v>
      </c>
      <c r="G142">
        <v>47000</v>
      </c>
      <c r="H142" t="s">
        <v>26</v>
      </c>
      <c r="I142" t="s">
        <v>152</v>
      </c>
      <c r="J142">
        <v>10</v>
      </c>
      <c r="K142" t="s">
        <v>39</v>
      </c>
      <c r="L142">
        <v>18000000</v>
      </c>
      <c r="M142">
        <v>0</v>
      </c>
      <c r="N142">
        <v>18000000</v>
      </c>
      <c r="O142">
        <v>21390000</v>
      </c>
      <c r="P142">
        <v>3390000</v>
      </c>
      <c r="Q142">
        <v>1585</v>
      </c>
      <c r="R142" s="8"/>
    </row>
    <row r="143" spans="1:18" ht="15" customHeight="1" x14ac:dyDescent="0.3">
      <c r="A143" t="s">
        <v>6293</v>
      </c>
      <c r="B143" t="s">
        <v>22</v>
      </c>
      <c r="C143" t="s">
        <v>54</v>
      </c>
      <c r="D143" t="s">
        <v>62</v>
      </c>
      <c r="E143" t="s">
        <v>291</v>
      </c>
      <c r="F143">
        <v>2023</v>
      </c>
      <c r="G143">
        <v>63000</v>
      </c>
      <c r="H143" t="s">
        <v>26</v>
      </c>
      <c r="I143" t="s">
        <v>64</v>
      </c>
      <c r="J143">
        <v>108</v>
      </c>
      <c r="K143" t="s">
        <v>33</v>
      </c>
      <c r="L143">
        <v>14000000</v>
      </c>
      <c r="M143">
        <v>339240</v>
      </c>
      <c r="N143">
        <v>14339240</v>
      </c>
      <c r="O143">
        <v>16490000</v>
      </c>
      <c r="P143">
        <v>2150760</v>
      </c>
      <c r="Q143">
        <v>1304</v>
      </c>
      <c r="R143" s="8"/>
    </row>
    <row r="144" spans="1:18" ht="15" customHeight="1" x14ac:dyDescent="0.3">
      <c r="A144" t="s">
        <v>234</v>
      </c>
      <c r="B144" t="s">
        <v>22</v>
      </c>
      <c r="C144" t="s">
        <v>54</v>
      </c>
      <c r="D144" t="s">
        <v>137</v>
      </c>
      <c r="E144" t="s">
        <v>235</v>
      </c>
      <c r="F144">
        <v>2023</v>
      </c>
      <c r="G144">
        <v>45836</v>
      </c>
      <c r="H144" t="s">
        <v>26</v>
      </c>
      <c r="I144" t="s">
        <v>114</v>
      </c>
      <c r="J144">
        <v>419</v>
      </c>
      <c r="K144" t="s">
        <v>33</v>
      </c>
      <c r="L144">
        <v>17500000</v>
      </c>
      <c r="M144">
        <v>598467</v>
      </c>
      <c r="N144">
        <v>18098467</v>
      </c>
      <c r="O144">
        <v>17290000</v>
      </c>
      <c r="P144">
        <v>-808467</v>
      </c>
      <c r="Q144">
        <v>-468</v>
      </c>
      <c r="R144" s="8"/>
    </row>
    <row r="145" spans="1:18" ht="15" customHeight="1" x14ac:dyDescent="0.3">
      <c r="A145" t="s">
        <v>828</v>
      </c>
      <c r="B145" t="s">
        <v>22</v>
      </c>
      <c r="C145" t="s">
        <v>30</v>
      </c>
      <c r="D145" t="s">
        <v>62</v>
      </c>
      <c r="E145" t="s">
        <v>207</v>
      </c>
      <c r="F145">
        <v>2023</v>
      </c>
      <c r="G145">
        <v>59539</v>
      </c>
      <c r="H145" t="s">
        <v>26</v>
      </c>
      <c r="I145" t="s">
        <v>8634</v>
      </c>
      <c r="J145">
        <v>37</v>
      </c>
      <c r="K145" t="s">
        <v>33</v>
      </c>
      <c r="L145">
        <v>9000000</v>
      </c>
      <c r="M145">
        <v>264240</v>
      </c>
      <c r="N145">
        <v>9264240</v>
      </c>
      <c r="O145">
        <v>11290000</v>
      </c>
      <c r="P145">
        <v>2025760</v>
      </c>
      <c r="Q145">
        <v>1794</v>
      </c>
      <c r="R145" s="8"/>
    </row>
    <row r="146" spans="1:18" ht="15" customHeight="1" x14ac:dyDescent="0.3">
      <c r="A146" t="s">
        <v>241</v>
      </c>
      <c r="B146" t="s">
        <v>22</v>
      </c>
      <c r="C146" t="s">
        <v>5291</v>
      </c>
      <c r="D146" t="s">
        <v>24</v>
      </c>
      <c r="E146" t="s">
        <v>242</v>
      </c>
      <c r="F146">
        <v>2025</v>
      </c>
      <c r="G146">
        <v>34500</v>
      </c>
      <c r="H146" t="s">
        <v>26</v>
      </c>
      <c r="I146" t="s">
        <v>43</v>
      </c>
      <c r="J146">
        <v>216</v>
      </c>
      <c r="K146" t="s">
        <v>33</v>
      </c>
      <c r="L146">
        <v>27000000</v>
      </c>
      <c r="M146">
        <v>531030</v>
      </c>
      <c r="N146">
        <v>27531030</v>
      </c>
      <c r="O146">
        <v>29490000</v>
      </c>
      <c r="P146">
        <v>1958970</v>
      </c>
      <c r="Q146">
        <v>664</v>
      </c>
      <c r="R146" s="8"/>
    </row>
    <row r="147" spans="1:18" ht="15" customHeight="1" x14ac:dyDescent="0.3">
      <c r="A147" t="s">
        <v>5073</v>
      </c>
      <c r="B147" t="s">
        <v>22</v>
      </c>
      <c r="C147" t="s">
        <v>54</v>
      </c>
      <c r="D147" t="s">
        <v>166</v>
      </c>
      <c r="E147" t="s">
        <v>10643</v>
      </c>
      <c r="F147">
        <v>2024</v>
      </c>
      <c r="G147">
        <v>56985</v>
      </c>
      <c r="H147" t="s">
        <v>26</v>
      </c>
      <c r="I147" t="s">
        <v>43</v>
      </c>
      <c r="J147">
        <v>22</v>
      </c>
      <c r="K147" t="s">
        <v>47</v>
      </c>
      <c r="L147">
        <v>17000000</v>
      </c>
      <c r="M147">
        <v>384240</v>
      </c>
      <c r="N147">
        <v>17384240</v>
      </c>
      <c r="O147">
        <v>20290000</v>
      </c>
      <c r="P147">
        <v>2905760</v>
      </c>
      <c r="Q147">
        <v>1432</v>
      </c>
      <c r="R147" s="8"/>
    </row>
    <row r="148" spans="1:18" ht="15" customHeight="1" x14ac:dyDescent="0.3">
      <c r="A148" t="s">
        <v>9763</v>
      </c>
      <c r="B148" t="s">
        <v>22</v>
      </c>
      <c r="C148" t="s">
        <v>54</v>
      </c>
      <c r="D148" t="s">
        <v>24</v>
      </c>
      <c r="E148" t="s">
        <v>10530</v>
      </c>
      <c r="F148">
        <v>2025</v>
      </c>
      <c r="G148">
        <v>31490</v>
      </c>
      <c r="H148" t="s">
        <v>26</v>
      </c>
      <c r="I148" t="s">
        <v>83</v>
      </c>
      <c r="J148">
        <v>26</v>
      </c>
      <c r="K148" t="s">
        <v>39</v>
      </c>
      <c r="L148">
        <v>22500000</v>
      </c>
      <c r="M148">
        <v>466740</v>
      </c>
      <c r="N148">
        <v>22966740</v>
      </c>
      <c r="O148">
        <v>25990000</v>
      </c>
      <c r="P148">
        <v>3023260</v>
      </c>
      <c r="Q148">
        <v>1163</v>
      </c>
      <c r="R148" s="8"/>
    </row>
    <row r="149" spans="1:18" ht="15" customHeight="1" x14ac:dyDescent="0.3">
      <c r="A149" t="s">
        <v>6483</v>
      </c>
      <c r="B149" t="s">
        <v>22</v>
      </c>
      <c r="C149" t="s">
        <v>30</v>
      </c>
      <c r="D149" t="s">
        <v>188</v>
      </c>
      <c r="E149" t="s">
        <v>8563</v>
      </c>
      <c r="F149">
        <v>2024</v>
      </c>
      <c r="G149">
        <v>25840</v>
      </c>
      <c r="H149" t="s">
        <v>26</v>
      </c>
      <c r="I149" t="s">
        <v>94</v>
      </c>
      <c r="J149">
        <v>92</v>
      </c>
      <c r="K149" t="s">
        <v>33</v>
      </c>
      <c r="L149">
        <v>17200000</v>
      </c>
      <c r="M149">
        <v>387240</v>
      </c>
      <c r="N149">
        <v>17587240</v>
      </c>
      <c r="O149">
        <v>19990000</v>
      </c>
      <c r="P149">
        <v>2402760</v>
      </c>
      <c r="Q149">
        <v>1202</v>
      </c>
      <c r="R149" s="8"/>
    </row>
    <row r="150" spans="1:18" ht="15" customHeight="1" x14ac:dyDescent="0.3">
      <c r="A150" t="s">
        <v>8720</v>
      </c>
      <c r="B150" t="s">
        <v>22</v>
      </c>
      <c r="C150" t="s">
        <v>54</v>
      </c>
      <c r="D150" t="s">
        <v>24</v>
      </c>
      <c r="E150" t="s">
        <v>10727</v>
      </c>
      <c r="F150">
        <v>2024</v>
      </c>
      <c r="G150">
        <v>45600</v>
      </c>
      <c r="H150" t="s">
        <v>26</v>
      </c>
      <c r="I150" t="s">
        <v>43</v>
      </c>
      <c r="J150">
        <v>1</v>
      </c>
      <c r="K150" t="s">
        <v>39</v>
      </c>
      <c r="L150">
        <v>16350000</v>
      </c>
      <c r="M150">
        <v>0</v>
      </c>
      <c r="N150">
        <v>16350000</v>
      </c>
      <c r="O150">
        <v>19790000</v>
      </c>
      <c r="P150">
        <v>3440000</v>
      </c>
      <c r="Q150">
        <v>1738</v>
      </c>
      <c r="R150" s="8"/>
    </row>
    <row r="151" spans="1:18" ht="15" customHeight="1" x14ac:dyDescent="0.3">
      <c r="A151" t="s">
        <v>8726</v>
      </c>
      <c r="B151" t="s">
        <v>22</v>
      </c>
      <c r="C151" t="s">
        <v>54</v>
      </c>
      <c r="D151" t="s">
        <v>24</v>
      </c>
      <c r="E151" t="s">
        <v>4034</v>
      </c>
      <c r="F151">
        <v>2024</v>
      </c>
      <c r="G151">
        <v>38300</v>
      </c>
      <c r="H151" t="s">
        <v>26</v>
      </c>
      <c r="I151" t="s">
        <v>43</v>
      </c>
      <c r="J151">
        <v>1</v>
      </c>
      <c r="K151" t="s">
        <v>39</v>
      </c>
      <c r="L151">
        <v>18000000</v>
      </c>
      <c r="M151">
        <v>0</v>
      </c>
      <c r="N151">
        <v>18000000</v>
      </c>
      <c r="O151">
        <v>21990000</v>
      </c>
      <c r="P151">
        <v>3990000</v>
      </c>
      <c r="Q151">
        <v>1814</v>
      </c>
      <c r="R151" s="8"/>
    </row>
    <row r="152" spans="1:18" ht="15" customHeight="1" x14ac:dyDescent="0.3">
      <c r="A152" t="s">
        <v>6437</v>
      </c>
      <c r="B152" t="s">
        <v>22</v>
      </c>
      <c r="C152" t="s">
        <v>54</v>
      </c>
      <c r="D152" t="s">
        <v>62</v>
      </c>
      <c r="E152" t="s">
        <v>71</v>
      </c>
      <c r="F152">
        <v>2024</v>
      </c>
      <c r="G152">
        <v>81000</v>
      </c>
      <c r="H152" t="s">
        <v>26</v>
      </c>
      <c r="I152" t="s">
        <v>273</v>
      </c>
      <c r="J152">
        <v>86</v>
      </c>
      <c r="K152" t="s">
        <v>33</v>
      </c>
      <c r="L152">
        <v>15500000</v>
      </c>
      <c r="M152">
        <v>361740</v>
      </c>
      <c r="N152">
        <v>15861740</v>
      </c>
      <c r="O152">
        <v>18990000</v>
      </c>
      <c r="P152">
        <v>3128260</v>
      </c>
      <c r="Q152">
        <v>1647</v>
      </c>
      <c r="R152" s="8"/>
    </row>
    <row r="153" spans="1:18" ht="15" customHeight="1" x14ac:dyDescent="0.3">
      <c r="A153" t="s">
        <v>9610</v>
      </c>
      <c r="B153" t="s">
        <v>22</v>
      </c>
      <c r="C153" t="s">
        <v>54</v>
      </c>
      <c r="D153" t="s">
        <v>137</v>
      </c>
      <c r="E153" t="s">
        <v>10528</v>
      </c>
      <c r="F153">
        <v>2024</v>
      </c>
      <c r="G153">
        <v>28600</v>
      </c>
      <c r="H153" t="s">
        <v>26</v>
      </c>
      <c r="I153" t="s">
        <v>10536</v>
      </c>
      <c r="J153">
        <v>26</v>
      </c>
      <c r="K153" t="s">
        <v>33</v>
      </c>
      <c r="L153">
        <v>10000000</v>
      </c>
      <c r="M153">
        <v>279240</v>
      </c>
      <c r="N153">
        <v>10279240</v>
      </c>
      <c r="O153">
        <v>11990000</v>
      </c>
      <c r="P153">
        <v>1710760</v>
      </c>
      <c r="Q153">
        <v>1427</v>
      </c>
      <c r="R153" s="8"/>
    </row>
    <row r="154" spans="1:18" ht="15" customHeight="1" x14ac:dyDescent="0.3">
      <c r="A154" t="s">
        <v>6652</v>
      </c>
      <c r="B154" t="s">
        <v>22</v>
      </c>
      <c r="C154" t="s">
        <v>70</v>
      </c>
      <c r="D154" t="s">
        <v>41</v>
      </c>
      <c r="E154" t="s">
        <v>8643</v>
      </c>
      <c r="F154">
        <v>2024</v>
      </c>
      <c r="G154">
        <v>8249</v>
      </c>
      <c r="H154" t="s">
        <v>26</v>
      </c>
      <c r="I154" t="s">
        <v>60</v>
      </c>
      <c r="J154">
        <v>68</v>
      </c>
      <c r="K154" t="s">
        <v>33</v>
      </c>
      <c r="L154">
        <v>8500000</v>
      </c>
      <c r="M154">
        <v>256740</v>
      </c>
      <c r="N154">
        <v>8756740</v>
      </c>
      <c r="O154">
        <v>10490000</v>
      </c>
      <c r="P154">
        <v>1733260</v>
      </c>
      <c r="Q154">
        <v>1652</v>
      </c>
      <c r="R154" s="8"/>
    </row>
    <row r="155" spans="1:18" ht="15" customHeight="1" x14ac:dyDescent="0.3">
      <c r="A155" t="s">
        <v>5380</v>
      </c>
      <c r="B155" t="s">
        <v>22</v>
      </c>
      <c r="C155" t="s">
        <v>54</v>
      </c>
      <c r="D155" t="s">
        <v>24</v>
      </c>
      <c r="E155" t="s">
        <v>177</v>
      </c>
      <c r="F155">
        <v>2024</v>
      </c>
      <c r="G155">
        <v>30900</v>
      </c>
      <c r="H155" t="s">
        <v>26</v>
      </c>
      <c r="I155" t="s">
        <v>8588</v>
      </c>
      <c r="J155">
        <v>197</v>
      </c>
      <c r="K155" t="s">
        <v>33</v>
      </c>
      <c r="L155">
        <v>39300000</v>
      </c>
      <c r="M155">
        <v>718740</v>
      </c>
      <c r="N155">
        <v>40018740</v>
      </c>
      <c r="O155">
        <v>43990000</v>
      </c>
      <c r="P155">
        <v>3971260</v>
      </c>
      <c r="Q155">
        <v>903</v>
      </c>
    </row>
    <row r="156" spans="1:18" ht="15" customHeight="1" x14ac:dyDescent="0.3">
      <c r="A156" t="s">
        <v>300</v>
      </c>
      <c r="B156" t="s">
        <v>22</v>
      </c>
      <c r="C156" t="s">
        <v>54</v>
      </c>
      <c r="D156" t="s">
        <v>24</v>
      </c>
      <c r="E156" t="s">
        <v>301</v>
      </c>
      <c r="F156">
        <v>2024</v>
      </c>
      <c r="G156">
        <v>5000</v>
      </c>
      <c r="H156" t="s">
        <v>26</v>
      </c>
      <c r="I156" t="s">
        <v>32</v>
      </c>
      <c r="J156">
        <v>798</v>
      </c>
      <c r="K156" t="s">
        <v>33</v>
      </c>
      <c r="L156">
        <v>33990000</v>
      </c>
      <c r="M156">
        <v>709880</v>
      </c>
      <c r="N156">
        <v>34699880</v>
      </c>
      <c r="O156">
        <v>27990000</v>
      </c>
      <c r="P156">
        <v>-6709880</v>
      </c>
      <c r="Q156">
        <v>-2397</v>
      </c>
    </row>
    <row r="157" spans="1:18" ht="15" customHeight="1" x14ac:dyDescent="0.3">
      <c r="A157" t="s">
        <v>6236</v>
      </c>
      <c r="B157" t="s">
        <v>22</v>
      </c>
      <c r="C157" t="s">
        <v>5291</v>
      </c>
      <c r="D157" t="s">
        <v>62</v>
      </c>
      <c r="E157" t="s">
        <v>71</v>
      </c>
      <c r="F157">
        <v>2024</v>
      </c>
      <c r="G157">
        <v>29570</v>
      </c>
      <c r="H157" t="s">
        <v>26</v>
      </c>
      <c r="I157" t="s">
        <v>72</v>
      </c>
      <c r="J157">
        <v>108</v>
      </c>
      <c r="K157" t="s">
        <v>33</v>
      </c>
      <c r="L157">
        <v>16000000</v>
      </c>
      <c r="M157">
        <v>369240</v>
      </c>
      <c r="N157">
        <v>16369240</v>
      </c>
      <c r="O157">
        <v>19990000</v>
      </c>
      <c r="P157">
        <v>3620760</v>
      </c>
      <c r="Q157">
        <v>1811</v>
      </c>
    </row>
    <row r="158" spans="1:18" ht="15" customHeight="1" x14ac:dyDescent="0.3">
      <c r="A158" t="s">
        <v>6486</v>
      </c>
      <c r="B158" t="s">
        <v>22</v>
      </c>
      <c r="C158" t="s">
        <v>104</v>
      </c>
      <c r="D158" t="s">
        <v>85</v>
      </c>
      <c r="E158" t="s">
        <v>8558</v>
      </c>
      <c r="F158">
        <v>2024</v>
      </c>
      <c r="G158">
        <v>31107</v>
      </c>
      <c r="H158" t="s">
        <v>26</v>
      </c>
      <c r="I158" t="s">
        <v>8559</v>
      </c>
      <c r="J158">
        <v>86</v>
      </c>
      <c r="K158" t="s">
        <v>33</v>
      </c>
      <c r="L158">
        <v>9600000</v>
      </c>
      <c r="M158">
        <v>273240</v>
      </c>
      <c r="N158">
        <v>9873240</v>
      </c>
      <c r="O158">
        <v>11590000</v>
      </c>
      <c r="P158">
        <v>1716760</v>
      </c>
      <c r="Q158">
        <v>1481</v>
      </c>
    </row>
    <row r="159" spans="1:18" ht="15" customHeight="1" x14ac:dyDescent="0.3">
      <c r="A159" t="s">
        <v>5554</v>
      </c>
      <c r="B159" t="s">
        <v>22</v>
      </c>
      <c r="C159" t="s">
        <v>54</v>
      </c>
      <c r="D159" t="s">
        <v>392</v>
      </c>
      <c r="E159" t="s">
        <v>8552</v>
      </c>
      <c r="F159">
        <v>2025</v>
      </c>
      <c r="G159">
        <v>20000</v>
      </c>
      <c r="H159" t="s">
        <v>26</v>
      </c>
      <c r="I159" t="s">
        <v>43</v>
      </c>
      <c r="J159">
        <v>108</v>
      </c>
      <c r="K159" t="s">
        <v>33</v>
      </c>
      <c r="L159">
        <v>31627180</v>
      </c>
      <c r="M159">
        <v>603648</v>
      </c>
      <c r="N159">
        <v>32230828</v>
      </c>
      <c r="O159">
        <v>36990000</v>
      </c>
      <c r="P159">
        <v>4759172</v>
      </c>
      <c r="Q159">
        <v>1287</v>
      </c>
    </row>
    <row r="160" spans="1:18" ht="15" customHeight="1" x14ac:dyDescent="0.3">
      <c r="A160" t="s">
        <v>5308</v>
      </c>
      <c r="B160" t="s">
        <v>22</v>
      </c>
      <c r="C160" t="s">
        <v>30</v>
      </c>
      <c r="D160" t="s">
        <v>24</v>
      </c>
      <c r="E160" t="s">
        <v>5309</v>
      </c>
      <c r="F160">
        <v>2024</v>
      </c>
      <c r="G160">
        <v>40100</v>
      </c>
      <c r="H160" t="s">
        <v>26</v>
      </c>
      <c r="I160" t="s">
        <v>216</v>
      </c>
      <c r="J160">
        <v>145</v>
      </c>
      <c r="K160" t="s">
        <v>33</v>
      </c>
      <c r="L160">
        <v>24000000</v>
      </c>
      <c r="M160">
        <v>877705</v>
      </c>
      <c r="N160">
        <v>24877705</v>
      </c>
      <c r="O160">
        <v>28490000</v>
      </c>
      <c r="P160">
        <v>3612295</v>
      </c>
      <c r="Q160">
        <v>1268</v>
      </c>
      <c r="R160" s="8"/>
    </row>
    <row r="161" spans="1:18" ht="15" customHeight="1" x14ac:dyDescent="0.3">
      <c r="A161" t="s">
        <v>3993</v>
      </c>
      <c r="B161" t="s">
        <v>22</v>
      </c>
      <c r="C161" t="s">
        <v>54</v>
      </c>
      <c r="D161" t="s">
        <v>188</v>
      </c>
      <c r="E161" t="s">
        <v>3994</v>
      </c>
      <c r="F161">
        <v>2024</v>
      </c>
      <c r="G161">
        <v>58500</v>
      </c>
      <c r="H161" t="s">
        <v>26</v>
      </c>
      <c r="I161" t="s">
        <v>109</v>
      </c>
      <c r="J161">
        <v>197</v>
      </c>
      <c r="K161" t="s">
        <v>33</v>
      </c>
      <c r="L161">
        <v>23500000</v>
      </c>
      <c r="M161">
        <v>903834</v>
      </c>
      <c r="N161">
        <v>24403834</v>
      </c>
      <c r="O161">
        <v>26390000</v>
      </c>
      <c r="P161">
        <v>1986166</v>
      </c>
      <c r="Q161">
        <v>753</v>
      </c>
      <c r="R161" s="8"/>
    </row>
    <row r="162" spans="1:18" ht="15" customHeight="1" x14ac:dyDescent="0.3">
      <c r="A162" t="s">
        <v>5301</v>
      </c>
      <c r="B162" t="s">
        <v>22</v>
      </c>
      <c r="C162" t="s">
        <v>54</v>
      </c>
      <c r="D162" t="s">
        <v>58</v>
      </c>
      <c r="E162" t="s">
        <v>283</v>
      </c>
      <c r="F162">
        <v>2024</v>
      </c>
      <c r="G162">
        <v>43000</v>
      </c>
      <c r="H162" t="s">
        <v>26</v>
      </c>
      <c r="I162" t="s">
        <v>110</v>
      </c>
      <c r="J162">
        <v>155</v>
      </c>
      <c r="K162" t="s">
        <v>33</v>
      </c>
      <c r="L162">
        <v>17750000</v>
      </c>
      <c r="M162">
        <v>392280</v>
      </c>
      <c r="N162">
        <v>18142280</v>
      </c>
      <c r="O162">
        <v>19990000</v>
      </c>
      <c r="P162">
        <v>1847720</v>
      </c>
      <c r="Q162">
        <v>924</v>
      </c>
      <c r="R162" s="8"/>
    </row>
    <row r="163" spans="1:18" ht="15" customHeight="1" x14ac:dyDescent="0.3">
      <c r="A163" t="s">
        <v>10167</v>
      </c>
      <c r="B163" t="s">
        <v>22</v>
      </c>
      <c r="C163" t="s">
        <v>54</v>
      </c>
      <c r="D163" t="s">
        <v>62</v>
      </c>
      <c r="E163" t="s">
        <v>10728</v>
      </c>
      <c r="F163">
        <v>2024</v>
      </c>
      <c r="G163">
        <v>27000</v>
      </c>
      <c r="H163" t="s">
        <v>26</v>
      </c>
      <c r="I163" t="s">
        <v>125</v>
      </c>
      <c r="J163">
        <v>8</v>
      </c>
      <c r="K163" t="s">
        <v>39</v>
      </c>
      <c r="L163">
        <v>18400000</v>
      </c>
      <c r="M163">
        <v>0</v>
      </c>
      <c r="N163">
        <v>18400000</v>
      </c>
      <c r="O163">
        <v>21690000</v>
      </c>
      <c r="P163">
        <v>3290000</v>
      </c>
      <c r="Q163">
        <v>1517</v>
      </c>
      <c r="R163" s="8"/>
    </row>
    <row r="164" spans="1:18" ht="15" customHeight="1" x14ac:dyDescent="0.3">
      <c r="A164" t="s">
        <v>417</v>
      </c>
      <c r="B164" t="s">
        <v>22</v>
      </c>
      <c r="C164" t="s">
        <v>54</v>
      </c>
      <c r="D164" t="s">
        <v>392</v>
      </c>
      <c r="E164" t="s">
        <v>3996</v>
      </c>
      <c r="F164">
        <v>2024</v>
      </c>
      <c r="G164">
        <v>30000</v>
      </c>
      <c r="H164" t="s">
        <v>26</v>
      </c>
      <c r="I164" t="s">
        <v>60</v>
      </c>
      <c r="J164">
        <v>196</v>
      </c>
      <c r="K164" t="s">
        <v>33</v>
      </c>
      <c r="L164">
        <v>20000000</v>
      </c>
      <c r="M164">
        <v>524003</v>
      </c>
      <c r="N164">
        <v>20524003</v>
      </c>
      <c r="O164">
        <v>20990000</v>
      </c>
      <c r="P164">
        <v>465997</v>
      </c>
      <c r="Q164">
        <v>222</v>
      </c>
      <c r="R164" s="8"/>
    </row>
    <row r="165" spans="1:18" ht="15" customHeight="1" x14ac:dyDescent="0.3">
      <c r="A165" t="s">
        <v>4853</v>
      </c>
      <c r="B165" t="s">
        <v>22</v>
      </c>
      <c r="C165" t="s">
        <v>104</v>
      </c>
      <c r="D165" t="s">
        <v>24</v>
      </c>
      <c r="E165" t="s">
        <v>10387</v>
      </c>
      <c r="F165">
        <v>2024</v>
      </c>
      <c r="G165">
        <v>49885</v>
      </c>
      <c r="H165" t="s">
        <v>26</v>
      </c>
      <c r="I165" t="s">
        <v>310</v>
      </c>
      <c r="J165">
        <v>21</v>
      </c>
      <c r="K165" t="s">
        <v>39</v>
      </c>
      <c r="L165">
        <v>13250000</v>
      </c>
      <c r="M165">
        <v>327990</v>
      </c>
      <c r="N165">
        <v>13577990</v>
      </c>
      <c r="O165">
        <v>15990000</v>
      </c>
      <c r="P165">
        <v>2412010</v>
      </c>
      <c r="Q165">
        <v>1508</v>
      </c>
      <c r="R165" s="8"/>
    </row>
    <row r="166" spans="1:18" ht="15" customHeight="1" x14ac:dyDescent="0.3">
      <c r="A166" t="s">
        <v>10371</v>
      </c>
      <c r="B166" t="s">
        <v>22</v>
      </c>
      <c r="C166" t="s">
        <v>54</v>
      </c>
      <c r="D166" t="s">
        <v>58</v>
      </c>
      <c r="E166" t="s">
        <v>10644</v>
      </c>
      <c r="F166">
        <v>2024</v>
      </c>
      <c r="G166">
        <v>67616</v>
      </c>
      <c r="H166" t="s">
        <v>26</v>
      </c>
      <c r="I166" t="s">
        <v>3988</v>
      </c>
      <c r="J166">
        <v>20</v>
      </c>
      <c r="K166" t="s">
        <v>39</v>
      </c>
      <c r="L166">
        <v>13750000</v>
      </c>
      <c r="M166">
        <v>335490</v>
      </c>
      <c r="N166">
        <v>14085490</v>
      </c>
      <c r="O166">
        <v>16990000</v>
      </c>
      <c r="P166">
        <v>2904510</v>
      </c>
      <c r="Q166">
        <v>171</v>
      </c>
      <c r="R166" s="8"/>
    </row>
    <row r="167" spans="1:18" ht="15" customHeight="1" x14ac:dyDescent="0.3">
      <c r="A167" t="s">
        <v>5469</v>
      </c>
      <c r="B167" t="s">
        <v>22</v>
      </c>
      <c r="C167" t="s">
        <v>54</v>
      </c>
      <c r="D167" t="s">
        <v>24</v>
      </c>
      <c r="E167" t="s">
        <v>4100</v>
      </c>
      <c r="F167">
        <v>2024</v>
      </c>
      <c r="G167">
        <v>52000</v>
      </c>
      <c r="H167" t="s">
        <v>26</v>
      </c>
      <c r="I167" t="s">
        <v>8615</v>
      </c>
      <c r="J167">
        <v>78</v>
      </c>
      <c r="K167" t="s">
        <v>33</v>
      </c>
      <c r="L167">
        <v>18900000</v>
      </c>
      <c r="M167">
        <v>412740</v>
      </c>
      <c r="N167">
        <v>19312740</v>
      </c>
      <c r="O167">
        <v>23590000</v>
      </c>
      <c r="P167">
        <v>4277260</v>
      </c>
      <c r="Q167">
        <v>1813</v>
      </c>
      <c r="R167" s="8"/>
    </row>
    <row r="168" spans="1:18" ht="15" customHeight="1" x14ac:dyDescent="0.3">
      <c r="A168" t="s">
        <v>10163</v>
      </c>
      <c r="B168" t="s">
        <v>22</v>
      </c>
      <c r="C168" t="s">
        <v>54</v>
      </c>
      <c r="D168" t="s">
        <v>24</v>
      </c>
      <c r="E168" t="s">
        <v>10387</v>
      </c>
      <c r="F168">
        <v>2024</v>
      </c>
      <c r="G168">
        <v>36000</v>
      </c>
      <c r="H168" t="s">
        <v>26</v>
      </c>
      <c r="I168" t="s">
        <v>310</v>
      </c>
      <c r="J168">
        <v>31</v>
      </c>
      <c r="K168" t="s">
        <v>47</v>
      </c>
      <c r="L168">
        <v>12200000</v>
      </c>
      <c r="M168">
        <v>312240</v>
      </c>
      <c r="N168">
        <v>12512240</v>
      </c>
      <c r="O168">
        <v>14490000</v>
      </c>
      <c r="P168">
        <v>1977760</v>
      </c>
      <c r="Q168">
        <v>1365</v>
      </c>
      <c r="R168" s="8"/>
    </row>
    <row r="169" spans="1:18" ht="15" customHeight="1" x14ac:dyDescent="0.3">
      <c r="A169" t="s">
        <v>214</v>
      </c>
      <c r="B169" t="s">
        <v>22</v>
      </c>
      <c r="C169" t="s">
        <v>54</v>
      </c>
      <c r="D169" t="s">
        <v>24</v>
      </c>
      <c r="E169" t="s">
        <v>215</v>
      </c>
      <c r="F169">
        <v>2024</v>
      </c>
      <c r="G169">
        <v>69690</v>
      </c>
      <c r="H169" t="s">
        <v>26</v>
      </c>
      <c r="I169" t="s">
        <v>216</v>
      </c>
      <c r="J169">
        <v>302</v>
      </c>
      <c r="K169" t="s">
        <v>33</v>
      </c>
      <c r="L169">
        <v>34000000</v>
      </c>
      <c r="M169">
        <v>1178778</v>
      </c>
      <c r="N169">
        <v>35178778</v>
      </c>
      <c r="O169">
        <v>34990000</v>
      </c>
      <c r="P169">
        <v>-188778</v>
      </c>
      <c r="Q169">
        <v>-54</v>
      </c>
      <c r="R169" s="8"/>
    </row>
    <row r="170" spans="1:18" ht="15" customHeight="1" x14ac:dyDescent="0.3">
      <c r="A170" t="s">
        <v>8617</v>
      </c>
      <c r="B170" t="s">
        <v>22</v>
      </c>
      <c r="C170" t="s">
        <v>54</v>
      </c>
      <c r="D170" t="s">
        <v>137</v>
      </c>
      <c r="E170" t="s">
        <v>8618</v>
      </c>
      <c r="F170">
        <v>2024</v>
      </c>
      <c r="G170">
        <v>35000</v>
      </c>
      <c r="H170" t="s">
        <v>26</v>
      </c>
      <c r="I170" t="s">
        <v>8619</v>
      </c>
      <c r="J170">
        <v>62</v>
      </c>
      <c r="K170" t="s">
        <v>33</v>
      </c>
      <c r="L170">
        <v>29300000</v>
      </c>
      <c r="M170">
        <v>568740</v>
      </c>
      <c r="N170">
        <v>29868740</v>
      </c>
      <c r="O170">
        <v>35990000</v>
      </c>
      <c r="P170">
        <v>6121260</v>
      </c>
      <c r="Q170">
        <v>1701</v>
      </c>
      <c r="R170" s="8"/>
    </row>
    <row r="171" spans="1:18" ht="15" customHeight="1" x14ac:dyDescent="0.3">
      <c r="A171" t="s">
        <v>6314</v>
      </c>
      <c r="B171" t="s">
        <v>22</v>
      </c>
      <c r="C171" t="s">
        <v>54</v>
      </c>
      <c r="D171" t="s">
        <v>24</v>
      </c>
      <c r="E171" t="s">
        <v>8571</v>
      </c>
      <c r="F171">
        <v>2024</v>
      </c>
      <c r="G171">
        <v>13800</v>
      </c>
      <c r="H171" t="s">
        <v>26</v>
      </c>
      <c r="I171" t="s">
        <v>120</v>
      </c>
      <c r="J171">
        <v>108</v>
      </c>
      <c r="K171" t="s">
        <v>33</v>
      </c>
      <c r="L171">
        <v>31300000</v>
      </c>
      <c r="M171">
        <v>598740</v>
      </c>
      <c r="N171">
        <v>31898740</v>
      </c>
      <c r="O171">
        <v>36490000</v>
      </c>
      <c r="P171">
        <v>4591260</v>
      </c>
      <c r="Q171">
        <v>1258</v>
      </c>
      <c r="R171" s="8"/>
    </row>
    <row r="172" spans="1:18" ht="15" customHeight="1" x14ac:dyDescent="0.3">
      <c r="A172" t="s">
        <v>10366</v>
      </c>
      <c r="B172" t="s">
        <v>22</v>
      </c>
      <c r="C172" t="s">
        <v>54</v>
      </c>
      <c r="D172" t="s">
        <v>24</v>
      </c>
      <c r="E172" t="s">
        <v>10729</v>
      </c>
      <c r="F172">
        <v>2024</v>
      </c>
      <c r="G172">
        <v>27891</v>
      </c>
      <c r="H172" t="s">
        <v>26</v>
      </c>
      <c r="I172" t="s">
        <v>8615</v>
      </c>
      <c r="J172">
        <v>8</v>
      </c>
      <c r="K172" t="s">
        <v>39</v>
      </c>
      <c r="L172">
        <v>18750000</v>
      </c>
      <c r="M172">
        <v>0</v>
      </c>
      <c r="N172">
        <v>18750000</v>
      </c>
      <c r="O172">
        <v>21990000</v>
      </c>
      <c r="P172">
        <v>3240000</v>
      </c>
      <c r="Q172">
        <v>1473</v>
      </c>
      <c r="R172" s="8"/>
    </row>
    <row r="173" spans="1:18" ht="15" customHeight="1" x14ac:dyDescent="0.3">
      <c r="A173" t="s">
        <v>10355</v>
      </c>
      <c r="B173" t="s">
        <v>22</v>
      </c>
      <c r="C173" t="s">
        <v>54</v>
      </c>
      <c r="D173" t="s">
        <v>199</v>
      </c>
      <c r="E173" t="s">
        <v>10645</v>
      </c>
      <c r="F173">
        <v>2024</v>
      </c>
      <c r="G173">
        <v>36000</v>
      </c>
      <c r="H173" t="s">
        <v>26</v>
      </c>
      <c r="I173" t="s">
        <v>10646</v>
      </c>
      <c r="J173">
        <v>21</v>
      </c>
      <c r="K173" t="s">
        <v>47</v>
      </c>
      <c r="L173">
        <v>6200000</v>
      </c>
      <c r="M173">
        <v>222240</v>
      </c>
      <c r="N173">
        <v>6422240</v>
      </c>
      <c r="O173">
        <v>7990000</v>
      </c>
      <c r="P173">
        <v>1567760</v>
      </c>
      <c r="Q173">
        <v>1962</v>
      </c>
      <c r="R173" s="8"/>
    </row>
    <row r="174" spans="1:18" ht="15" customHeight="1" x14ac:dyDescent="0.3">
      <c r="A174" t="s">
        <v>181</v>
      </c>
      <c r="B174" t="s">
        <v>22</v>
      </c>
      <c r="C174" t="s">
        <v>5291</v>
      </c>
      <c r="D174" t="s">
        <v>182</v>
      </c>
      <c r="E174" t="s">
        <v>183</v>
      </c>
      <c r="F174">
        <v>2024</v>
      </c>
      <c r="G174">
        <v>35150</v>
      </c>
      <c r="H174" t="s">
        <v>26</v>
      </c>
      <c r="I174" t="s">
        <v>184</v>
      </c>
      <c r="J174">
        <v>202</v>
      </c>
      <c r="K174" t="s">
        <v>33</v>
      </c>
      <c r="L174">
        <v>16400000</v>
      </c>
      <c r="M174">
        <v>372030</v>
      </c>
      <c r="N174">
        <v>16772030</v>
      </c>
      <c r="O174">
        <v>18690000</v>
      </c>
      <c r="P174">
        <v>1917970</v>
      </c>
      <c r="Q174">
        <v>1026</v>
      </c>
      <c r="R174" s="8"/>
    </row>
    <row r="175" spans="1:18" ht="15" customHeight="1" x14ac:dyDescent="0.3">
      <c r="A175" t="s">
        <v>5599</v>
      </c>
      <c r="B175" t="s">
        <v>22</v>
      </c>
      <c r="C175" t="s">
        <v>30</v>
      </c>
      <c r="D175" t="s">
        <v>131</v>
      </c>
      <c r="E175" t="s">
        <v>8614</v>
      </c>
      <c r="F175">
        <v>2024</v>
      </c>
      <c r="G175">
        <v>76000</v>
      </c>
      <c r="H175" t="s">
        <v>26</v>
      </c>
      <c r="I175" t="s">
        <v>4123</v>
      </c>
      <c r="J175">
        <v>57</v>
      </c>
      <c r="K175" t="s">
        <v>33</v>
      </c>
      <c r="L175">
        <v>19000000</v>
      </c>
      <c r="M175">
        <v>414240</v>
      </c>
      <c r="N175">
        <v>19414240</v>
      </c>
      <c r="O175">
        <v>23990000</v>
      </c>
      <c r="P175">
        <v>4575760</v>
      </c>
      <c r="Q175">
        <v>1907</v>
      </c>
      <c r="R175" s="8"/>
    </row>
    <row r="176" spans="1:18" ht="15" customHeight="1" x14ac:dyDescent="0.3">
      <c r="A176" t="s">
        <v>6606</v>
      </c>
      <c r="B176" t="s">
        <v>22</v>
      </c>
      <c r="C176" t="s">
        <v>54</v>
      </c>
      <c r="D176" t="s">
        <v>4091</v>
      </c>
      <c r="E176" t="s">
        <v>8648</v>
      </c>
      <c r="F176">
        <v>2024</v>
      </c>
      <c r="G176">
        <v>19000</v>
      </c>
      <c r="H176" t="s">
        <v>26</v>
      </c>
      <c r="I176" t="s">
        <v>109</v>
      </c>
      <c r="J176">
        <v>71</v>
      </c>
      <c r="K176" t="s">
        <v>33</v>
      </c>
      <c r="L176">
        <v>13500000</v>
      </c>
      <c r="M176">
        <v>331740</v>
      </c>
      <c r="N176">
        <v>13831740</v>
      </c>
      <c r="O176">
        <v>16490000</v>
      </c>
      <c r="P176">
        <v>2658260</v>
      </c>
      <c r="Q176">
        <v>1612</v>
      </c>
      <c r="R176" s="8"/>
    </row>
    <row r="177" spans="1:18" ht="15" customHeight="1" x14ac:dyDescent="0.3">
      <c r="A177" t="s">
        <v>573</v>
      </c>
      <c r="B177" t="s">
        <v>22</v>
      </c>
      <c r="C177" t="s">
        <v>54</v>
      </c>
      <c r="D177" t="s">
        <v>36</v>
      </c>
      <c r="E177" t="s">
        <v>10647</v>
      </c>
      <c r="F177">
        <v>2024</v>
      </c>
      <c r="G177">
        <v>30883</v>
      </c>
      <c r="H177" t="s">
        <v>26</v>
      </c>
      <c r="I177" t="s">
        <v>8587</v>
      </c>
      <c r="J177">
        <v>20</v>
      </c>
      <c r="K177" t="s">
        <v>33</v>
      </c>
      <c r="L177">
        <v>7500000</v>
      </c>
      <c r="M177">
        <v>241740</v>
      </c>
      <c r="N177">
        <v>7741740</v>
      </c>
      <c r="O177">
        <v>9290000</v>
      </c>
      <c r="P177">
        <v>1548260</v>
      </c>
      <c r="Q177">
        <v>1667</v>
      </c>
    </row>
    <row r="178" spans="1:18" ht="15" customHeight="1" x14ac:dyDescent="0.3">
      <c r="A178" t="s">
        <v>10453</v>
      </c>
      <c r="B178" t="s">
        <v>22</v>
      </c>
      <c r="C178" t="s">
        <v>54</v>
      </c>
      <c r="D178" t="s">
        <v>24</v>
      </c>
      <c r="E178" t="s">
        <v>10648</v>
      </c>
      <c r="F178">
        <v>2024</v>
      </c>
      <c r="G178">
        <v>42000</v>
      </c>
      <c r="H178" t="s">
        <v>26</v>
      </c>
      <c r="I178" t="s">
        <v>32</v>
      </c>
      <c r="J178">
        <v>20</v>
      </c>
      <c r="K178" t="s">
        <v>39</v>
      </c>
      <c r="L178">
        <v>12600000</v>
      </c>
      <c r="M178">
        <v>318240</v>
      </c>
      <c r="N178">
        <v>12918240</v>
      </c>
      <c r="O178">
        <v>15990000</v>
      </c>
      <c r="P178">
        <v>3071760</v>
      </c>
      <c r="Q178">
        <v>1921</v>
      </c>
      <c r="R178" s="8"/>
    </row>
    <row r="179" spans="1:18" ht="15" customHeight="1" x14ac:dyDescent="0.3">
      <c r="A179" t="s">
        <v>4075</v>
      </c>
      <c r="B179" t="s">
        <v>22</v>
      </c>
      <c r="C179" t="s">
        <v>5291</v>
      </c>
      <c r="D179" t="s">
        <v>58</v>
      </c>
      <c r="E179" t="s">
        <v>4087</v>
      </c>
      <c r="F179">
        <v>2024</v>
      </c>
      <c r="G179">
        <v>37000</v>
      </c>
      <c r="H179" t="s">
        <v>26</v>
      </c>
      <c r="I179" t="s">
        <v>4088</v>
      </c>
      <c r="J179">
        <v>182</v>
      </c>
      <c r="K179" t="s">
        <v>33</v>
      </c>
      <c r="L179">
        <v>28000000</v>
      </c>
      <c r="M179">
        <v>1142194</v>
      </c>
      <c r="N179">
        <v>29142194</v>
      </c>
      <c r="O179">
        <v>33490000</v>
      </c>
      <c r="P179">
        <v>4347806</v>
      </c>
      <c r="Q179">
        <v>1298</v>
      </c>
      <c r="R179" s="8"/>
    </row>
    <row r="180" spans="1:18" ht="15" customHeight="1" x14ac:dyDescent="0.3">
      <c r="A180" t="s">
        <v>249</v>
      </c>
      <c r="B180" t="s">
        <v>22</v>
      </c>
      <c r="C180" t="s">
        <v>54</v>
      </c>
      <c r="D180" t="s">
        <v>250</v>
      </c>
      <c r="E180" t="s">
        <v>251</v>
      </c>
      <c r="F180">
        <v>2025</v>
      </c>
      <c r="G180">
        <v>19678</v>
      </c>
      <c r="H180" t="s">
        <v>26</v>
      </c>
      <c r="I180" t="s">
        <v>252</v>
      </c>
      <c r="J180">
        <v>293</v>
      </c>
      <c r="K180" t="s">
        <v>33</v>
      </c>
      <c r="L180">
        <v>38000000</v>
      </c>
      <c r="M180">
        <v>1283058</v>
      </c>
      <c r="N180">
        <v>39283058</v>
      </c>
      <c r="O180">
        <v>36990000</v>
      </c>
      <c r="P180">
        <v>-2293058</v>
      </c>
      <c r="Q180">
        <v>-62</v>
      </c>
      <c r="R180" s="8"/>
    </row>
    <row r="181" spans="1:18" ht="15" customHeight="1" x14ac:dyDescent="0.3">
      <c r="A181" t="s">
        <v>69</v>
      </c>
      <c r="B181" t="s">
        <v>22</v>
      </c>
      <c r="C181" t="s">
        <v>70</v>
      </c>
      <c r="D181" t="s">
        <v>62</v>
      </c>
      <c r="E181" t="s">
        <v>71</v>
      </c>
      <c r="F181">
        <v>2025</v>
      </c>
      <c r="G181">
        <v>5800</v>
      </c>
      <c r="H181" t="s">
        <v>26</v>
      </c>
      <c r="I181" t="s">
        <v>72</v>
      </c>
      <c r="J181">
        <v>294</v>
      </c>
      <c r="K181" t="s">
        <v>33</v>
      </c>
      <c r="L181">
        <v>27929100</v>
      </c>
      <c r="M181">
        <v>918614</v>
      </c>
      <c r="N181">
        <v>28847714</v>
      </c>
      <c r="O181">
        <v>20990000</v>
      </c>
      <c r="P181">
        <v>-7857714</v>
      </c>
      <c r="Q181">
        <v>-3744</v>
      </c>
      <c r="R181" s="8"/>
    </row>
    <row r="182" spans="1:18" ht="15" customHeight="1" x14ac:dyDescent="0.3">
      <c r="A182" t="s">
        <v>200</v>
      </c>
      <c r="B182" t="s">
        <v>22</v>
      </c>
      <c r="C182" t="s">
        <v>35</v>
      </c>
      <c r="D182" t="s">
        <v>201</v>
      </c>
      <c r="E182" t="s">
        <v>202</v>
      </c>
      <c r="F182">
        <v>2025</v>
      </c>
      <c r="G182">
        <v>1905</v>
      </c>
      <c r="H182" t="s">
        <v>26</v>
      </c>
      <c r="I182" t="s">
        <v>43</v>
      </c>
      <c r="J182">
        <v>506</v>
      </c>
      <c r="K182" t="s">
        <v>52</v>
      </c>
      <c r="L182">
        <v>10300000</v>
      </c>
      <c r="M182">
        <v>280530</v>
      </c>
      <c r="N182">
        <v>10580530</v>
      </c>
      <c r="O182">
        <v>11290000</v>
      </c>
      <c r="P182">
        <v>709470</v>
      </c>
      <c r="Q182">
        <v>628</v>
      </c>
      <c r="R182" s="8"/>
    </row>
    <row r="183" spans="1:18" ht="15" customHeight="1" x14ac:dyDescent="0.3">
      <c r="A183" t="s">
        <v>5270</v>
      </c>
      <c r="B183" t="s">
        <v>22</v>
      </c>
      <c r="C183" t="s">
        <v>54</v>
      </c>
      <c r="D183" t="s">
        <v>55</v>
      </c>
      <c r="E183" t="s">
        <v>8659</v>
      </c>
      <c r="F183">
        <v>2025</v>
      </c>
      <c r="G183">
        <v>44200</v>
      </c>
      <c r="H183" t="s">
        <v>26</v>
      </c>
      <c r="I183" t="s">
        <v>8660</v>
      </c>
      <c r="J183">
        <v>59</v>
      </c>
      <c r="K183" t="s">
        <v>33</v>
      </c>
      <c r="L183">
        <v>22000000</v>
      </c>
      <c r="M183">
        <v>459240</v>
      </c>
      <c r="N183">
        <v>22459240</v>
      </c>
      <c r="O183">
        <v>28990000</v>
      </c>
      <c r="P183">
        <v>6530760</v>
      </c>
      <c r="Q183">
        <v>2253</v>
      </c>
      <c r="R183" s="8"/>
    </row>
    <row r="184" spans="1:18" ht="15" customHeight="1" x14ac:dyDescent="0.3">
      <c r="A184" t="s">
        <v>8646</v>
      </c>
      <c r="B184" t="s">
        <v>22</v>
      </c>
      <c r="C184" t="s">
        <v>54</v>
      </c>
      <c r="D184" t="s">
        <v>62</v>
      </c>
      <c r="E184" t="s">
        <v>8647</v>
      </c>
      <c r="F184">
        <v>2025</v>
      </c>
      <c r="G184">
        <v>22000</v>
      </c>
      <c r="H184" t="s">
        <v>26</v>
      </c>
      <c r="I184" t="s">
        <v>357</v>
      </c>
      <c r="J184">
        <v>62</v>
      </c>
      <c r="K184" t="s">
        <v>33</v>
      </c>
      <c r="L184">
        <v>12246151</v>
      </c>
      <c r="M184">
        <v>312932</v>
      </c>
      <c r="N184">
        <v>12559083</v>
      </c>
      <c r="O184">
        <v>14290000</v>
      </c>
      <c r="P184">
        <v>1730917</v>
      </c>
      <c r="Q184">
        <v>1211</v>
      </c>
      <c r="R184" s="8"/>
    </row>
    <row r="185" spans="1:18" ht="15" customHeight="1" x14ac:dyDescent="0.3">
      <c r="A185" t="s">
        <v>6328</v>
      </c>
      <c r="B185" t="s">
        <v>22</v>
      </c>
      <c r="C185" t="s">
        <v>54</v>
      </c>
      <c r="D185" t="s">
        <v>62</v>
      </c>
      <c r="E185" t="s">
        <v>218</v>
      </c>
      <c r="F185">
        <v>2025</v>
      </c>
      <c r="G185">
        <v>20000</v>
      </c>
      <c r="H185" t="s">
        <v>26</v>
      </c>
      <c r="I185" t="s">
        <v>64</v>
      </c>
      <c r="J185">
        <v>113</v>
      </c>
      <c r="K185" t="s">
        <v>33</v>
      </c>
      <c r="L185">
        <v>23500000</v>
      </c>
      <c r="M185">
        <v>481740</v>
      </c>
      <c r="N185">
        <v>23981740</v>
      </c>
      <c r="O185">
        <v>25990000</v>
      </c>
      <c r="P185">
        <v>2008260</v>
      </c>
      <c r="Q185">
        <v>773</v>
      </c>
      <c r="R185" s="8"/>
    </row>
    <row r="186" spans="1:18" ht="15" customHeight="1" x14ac:dyDescent="0.3">
      <c r="A186" t="s">
        <v>319</v>
      </c>
      <c r="B186" t="s">
        <v>22</v>
      </c>
      <c r="C186" t="s">
        <v>54</v>
      </c>
      <c r="D186" t="s">
        <v>188</v>
      </c>
      <c r="E186" t="s">
        <v>320</v>
      </c>
      <c r="F186">
        <v>2025</v>
      </c>
      <c r="G186">
        <v>17000</v>
      </c>
      <c r="H186" t="s">
        <v>26</v>
      </c>
      <c r="I186" t="s">
        <v>109</v>
      </c>
      <c r="J186">
        <v>293</v>
      </c>
      <c r="K186" t="s">
        <v>33</v>
      </c>
      <c r="L186">
        <v>28700000</v>
      </c>
      <c r="M186">
        <v>1053703</v>
      </c>
      <c r="N186">
        <v>29753703</v>
      </c>
      <c r="O186">
        <v>32990000</v>
      </c>
      <c r="P186">
        <v>3236297</v>
      </c>
      <c r="Q186">
        <v>981</v>
      </c>
      <c r="R186" s="8"/>
    </row>
    <row r="187" spans="1:18" ht="15" customHeight="1" x14ac:dyDescent="0.3">
      <c r="A187" t="s">
        <v>5362</v>
      </c>
      <c r="B187" t="s">
        <v>22</v>
      </c>
      <c r="C187" t="s">
        <v>30</v>
      </c>
      <c r="D187" t="s">
        <v>50</v>
      </c>
      <c r="E187" t="s">
        <v>8580</v>
      </c>
      <c r="F187">
        <v>2025</v>
      </c>
      <c r="G187">
        <v>37000</v>
      </c>
      <c r="H187" t="s">
        <v>26</v>
      </c>
      <c r="I187" t="s">
        <v>94</v>
      </c>
      <c r="J187">
        <v>127</v>
      </c>
      <c r="K187" t="s">
        <v>33</v>
      </c>
      <c r="L187">
        <v>13900000</v>
      </c>
      <c r="M187">
        <v>334530</v>
      </c>
      <c r="N187">
        <v>14234530</v>
      </c>
      <c r="O187">
        <v>16590000</v>
      </c>
      <c r="P187">
        <v>2355470</v>
      </c>
      <c r="Q187">
        <v>142</v>
      </c>
      <c r="R187" s="8"/>
    </row>
    <row r="188" spans="1:18" ht="15" customHeight="1" x14ac:dyDescent="0.3">
      <c r="A188" t="s">
        <v>6538</v>
      </c>
      <c r="B188" t="s">
        <v>22</v>
      </c>
      <c r="C188" t="s">
        <v>5291</v>
      </c>
      <c r="D188" t="s">
        <v>188</v>
      </c>
      <c r="E188" t="s">
        <v>8548</v>
      </c>
      <c r="F188">
        <v>2025</v>
      </c>
      <c r="G188">
        <v>7193</v>
      </c>
      <c r="H188" t="s">
        <v>26</v>
      </c>
      <c r="I188" t="s">
        <v>38</v>
      </c>
      <c r="J188">
        <v>84</v>
      </c>
      <c r="K188" t="s">
        <v>33</v>
      </c>
      <c r="L188">
        <v>10350000</v>
      </c>
      <c r="M188">
        <v>284490</v>
      </c>
      <c r="N188">
        <v>10634490</v>
      </c>
      <c r="O188">
        <v>12890000</v>
      </c>
      <c r="P188">
        <v>2255510</v>
      </c>
      <c r="Q188">
        <v>175</v>
      </c>
      <c r="R188" s="8"/>
    </row>
    <row r="189" spans="1:18" ht="15" customHeight="1" x14ac:dyDescent="0.3">
      <c r="A189" t="s">
        <v>162</v>
      </c>
      <c r="B189" t="s">
        <v>22</v>
      </c>
      <c r="C189" t="s">
        <v>35</v>
      </c>
      <c r="D189" t="s">
        <v>163</v>
      </c>
      <c r="E189" t="s">
        <v>164</v>
      </c>
      <c r="F189">
        <v>2025</v>
      </c>
      <c r="G189">
        <v>10200</v>
      </c>
      <c r="H189" t="s">
        <v>26</v>
      </c>
      <c r="I189" t="s">
        <v>5293</v>
      </c>
      <c r="J189">
        <v>255</v>
      </c>
      <c r="K189" t="s">
        <v>211</v>
      </c>
      <c r="L189">
        <v>15500000</v>
      </c>
      <c r="M189">
        <v>358530</v>
      </c>
      <c r="N189">
        <v>15858530</v>
      </c>
      <c r="O189">
        <v>16490000</v>
      </c>
      <c r="P189">
        <v>631470</v>
      </c>
      <c r="Q189">
        <v>383</v>
      </c>
      <c r="R189" s="8"/>
    </row>
    <row r="190" spans="1:18" ht="15" customHeight="1" x14ac:dyDescent="0.3">
      <c r="A190" t="s">
        <v>256</v>
      </c>
      <c r="B190" t="s">
        <v>22</v>
      </c>
      <c r="C190" t="s">
        <v>5291</v>
      </c>
      <c r="D190" t="s">
        <v>62</v>
      </c>
      <c r="E190" t="s">
        <v>257</v>
      </c>
      <c r="F190">
        <v>2025</v>
      </c>
      <c r="G190">
        <v>4687</v>
      </c>
      <c r="H190" t="s">
        <v>26</v>
      </c>
      <c r="I190" t="s">
        <v>152</v>
      </c>
      <c r="J190">
        <v>294</v>
      </c>
      <c r="K190" t="s">
        <v>33</v>
      </c>
      <c r="L190">
        <v>28490000</v>
      </c>
      <c r="M190">
        <v>914223</v>
      </c>
      <c r="N190">
        <v>29404223</v>
      </c>
      <c r="O190">
        <v>23890000</v>
      </c>
      <c r="P190">
        <v>-5514223</v>
      </c>
      <c r="Q190">
        <v>-2308</v>
      </c>
      <c r="R190" s="8"/>
    </row>
    <row r="191" spans="1:18" ht="15" customHeight="1" x14ac:dyDescent="0.3">
      <c r="A191" t="s">
        <v>10173</v>
      </c>
      <c r="B191" t="s">
        <v>22</v>
      </c>
      <c r="C191" t="s">
        <v>54</v>
      </c>
      <c r="D191" t="s">
        <v>24</v>
      </c>
      <c r="E191" t="s">
        <v>4111</v>
      </c>
      <c r="F191">
        <v>2025</v>
      </c>
      <c r="G191">
        <v>43000</v>
      </c>
      <c r="H191" t="s">
        <v>26</v>
      </c>
      <c r="I191" t="s">
        <v>10388</v>
      </c>
      <c r="J191">
        <v>31</v>
      </c>
      <c r="K191" t="s">
        <v>52</v>
      </c>
      <c r="L191">
        <v>30000000</v>
      </c>
      <c r="M191">
        <v>579240</v>
      </c>
      <c r="N191">
        <v>30579240</v>
      </c>
      <c r="O191">
        <v>36990000</v>
      </c>
      <c r="P191">
        <v>6410760</v>
      </c>
      <c r="Q191">
        <v>1733</v>
      </c>
      <c r="R191" s="8"/>
    </row>
    <row r="192" spans="1:18" ht="15" customHeight="1" x14ac:dyDescent="0.3">
      <c r="A192" t="s">
        <v>6581</v>
      </c>
      <c r="B192" t="s">
        <v>22</v>
      </c>
      <c r="C192" t="s">
        <v>54</v>
      </c>
      <c r="D192" t="s">
        <v>250</v>
      </c>
      <c r="E192" t="s">
        <v>8553</v>
      </c>
      <c r="F192">
        <v>2025</v>
      </c>
      <c r="G192">
        <v>39700</v>
      </c>
      <c r="H192" t="s">
        <v>26</v>
      </c>
      <c r="I192" t="s">
        <v>8554</v>
      </c>
      <c r="J192">
        <v>85</v>
      </c>
      <c r="K192" t="s">
        <v>33</v>
      </c>
      <c r="L192">
        <v>18300000</v>
      </c>
      <c r="M192">
        <v>403740</v>
      </c>
      <c r="N192">
        <v>18703740</v>
      </c>
      <c r="O192">
        <v>20990000</v>
      </c>
      <c r="P192">
        <v>2286260</v>
      </c>
      <c r="Q192">
        <v>1089</v>
      </c>
      <c r="R192" s="8"/>
    </row>
    <row r="193" spans="1:18" ht="15" customHeight="1" x14ac:dyDescent="0.3">
      <c r="A193" t="s">
        <v>6495</v>
      </c>
      <c r="B193" t="s">
        <v>22</v>
      </c>
      <c r="C193" t="s">
        <v>54</v>
      </c>
      <c r="D193" t="s">
        <v>191</v>
      </c>
      <c r="E193" t="s">
        <v>192</v>
      </c>
      <c r="F193">
        <v>2025</v>
      </c>
      <c r="G193">
        <v>13500</v>
      </c>
      <c r="H193" t="s">
        <v>26</v>
      </c>
      <c r="I193" t="s">
        <v>38</v>
      </c>
      <c r="J193">
        <v>78</v>
      </c>
      <c r="K193" t="s">
        <v>33</v>
      </c>
      <c r="L193">
        <v>26300000</v>
      </c>
      <c r="M193">
        <v>523740</v>
      </c>
      <c r="N193">
        <v>26823740</v>
      </c>
      <c r="O193">
        <v>27990000</v>
      </c>
      <c r="P193">
        <v>1166260</v>
      </c>
      <c r="Q193">
        <v>417</v>
      </c>
      <c r="R193" s="8"/>
    </row>
    <row r="194" spans="1:18" ht="15" customHeight="1" x14ac:dyDescent="0.3">
      <c r="A194" t="s">
        <v>10472</v>
      </c>
      <c r="B194" t="s">
        <v>22</v>
      </c>
      <c r="C194" t="s">
        <v>30</v>
      </c>
      <c r="D194" t="s">
        <v>58</v>
      </c>
      <c r="E194" t="s">
        <v>10651</v>
      </c>
      <c r="F194">
        <v>2025</v>
      </c>
      <c r="G194">
        <v>41752</v>
      </c>
      <c r="H194" t="s">
        <v>26</v>
      </c>
      <c r="I194" t="s">
        <v>10652</v>
      </c>
      <c r="J194">
        <v>20</v>
      </c>
      <c r="K194" t="s">
        <v>47</v>
      </c>
      <c r="L194">
        <v>7900000</v>
      </c>
      <c r="M194">
        <v>247740</v>
      </c>
      <c r="N194">
        <v>8147740</v>
      </c>
      <c r="O194">
        <v>9990000</v>
      </c>
      <c r="P194">
        <v>1842260</v>
      </c>
      <c r="Q194">
        <v>1844</v>
      </c>
      <c r="R194" s="8"/>
    </row>
    <row r="195" spans="1:18" ht="15" customHeight="1" x14ac:dyDescent="0.3">
      <c r="A195" t="s">
        <v>4057</v>
      </c>
      <c r="B195" t="s">
        <v>22</v>
      </c>
      <c r="C195" t="s">
        <v>5291</v>
      </c>
      <c r="D195" t="s">
        <v>194</v>
      </c>
      <c r="E195" t="s">
        <v>5295</v>
      </c>
      <c r="F195">
        <v>2025</v>
      </c>
      <c r="G195">
        <v>16869</v>
      </c>
      <c r="H195" t="s">
        <v>26</v>
      </c>
      <c r="I195" t="s">
        <v>5296</v>
      </c>
      <c r="J195">
        <v>167</v>
      </c>
      <c r="K195" t="s">
        <v>33</v>
      </c>
      <c r="L195">
        <v>29000000</v>
      </c>
      <c r="M195">
        <v>561030</v>
      </c>
      <c r="N195">
        <v>29561030</v>
      </c>
      <c r="O195">
        <v>31590000</v>
      </c>
      <c r="P195">
        <v>2028970</v>
      </c>
      <c r="Q195">
        <v>642</v>
      </c>
      <c r="R195" s="8"/>
    </row>
    <row r="196" spans="1:18" ht="15" customHeight="1" x14ac:dyDescent="0.3">
      <c r="A196" t="s">
        <v>5266</v>
      </c>
      <c r="B196" t="s">
        <v>22</v>
      </c>
      <c r="C196" t="s">
        <v>54</v>
      </c>
      <c r="D196" t="s">
        <v>50</v>
      </c>
      <c r="E196" t="s">
        <v>8632</v>
      </c>
      <c r="F196">
        <v>2025</v>
      </c>
      <c r="G196">
        <v>6443</v>
      </c>
      <c r="H196" t="s">
        <v>26</v>
      </c>
      <c r="I196" t="s">
        <v>43</v>
      </c>
      <c r="J196">
        <v>66</v>
      </c>
      <c r="K196" t="s">
        <v>52</v>
      </c>
      <c r="L196">
        <v>9000000</v>
      </c>
      <c r="M196">
        <v>264240</v>
      </c>
      <c r="N196">
        <v>9264240</v>
      </c>
      <c r="O196">
        <v>11290000</v>
      </c>
      <c r="P196">
        <v>2025760</v>
      </c>
      <c r="Q196">
        <v>1794</v>
      </c>
    </row>
    <row r="197" spans="1:18" ht="15" customHeight="1" x14ac:dyDescent="0.3">
      <c r="A197" t="s">
        <v>6487</v>
      </c>
      <c r="B197" t="s">
        <v>22</v>
      </c>
      <c r="C197" t="s">
        <v>5291</v>
      </c>
      <c r="D197" t="s">
        <v>163</v>
      </c>
      <c r="E197" t="s">
        <v>8555</v>
      </c>
      <c r="F197">
        <v>2025</v>
      </c>
      <c r="G197">
        <v>12000</v>
      </c>
      <c r="H197" t="s">
        <v>26</v>
      </c>
      <c r="I197" t="s">
        <v>8556</v>
      </c>
      <c r="J197">
        <v>86</v>
      </c>
      <c r="K197" t="s">
        <v>33</v>
      </c>
      <c r="L197">
        <v>17500000</v>
      </c>
      <c r="M197">
        <v>391740</v>
      </c>
      <c r="N197">
        <v>17891740</v>
      </c>
      <c r="O197">
        <v>19990000</v>
      </c>
      <c r="P197">
        <v>2098260</v>
      </c>
      <c r="Q197">
        <v>105</v>
      </c>
      <c r="R197" s="8"/>
    </row>
    <row r="198" spans="1:18" ht="15" customHeight="1" x14ac:dyDescent="0.3">
      <c r="A198" t="s">
        <v>6572</v>
      </c>
      <c r="B198" t="s">
        <v>22</v>
      </c>
      <c r="C198" t="s">
        <v>5291</v>
      </c>
      <c r="D198" t="s">
        <v>166</v>
      </c>
      <c r="E198" t="s">
        <v>8621</v>
      </c>
      <c r="F198">
        <v>2025</v>
      </c>
      <c r="G198">
        <v>4950</v>
      </c>
      <c r="H198" t="s">
        <v>26</v>
      </c>
      <c r="I198" t="s">
        <v>8622</v>
      </c>
      <c r="J198">
        <v>50</v>
      </c>
      <c r="K198" t="s">
        <v>33</v>
      </c>
      <c r="L198">
        <v>21000000</v>
      </c>
      <c r="M198">
        <v>444240</v>
      </c>
      <c r="N198">
        <v>21444240</v>
      </c>
      <c r="O198">
        <v>24690000</v>
      </c>
      <c r="P198">
        <v>3245760</v>
      </c>
      <c r="Q198">
        <v>1315</v>
      </c>
      <c r="R198" s="8"/>
    </row>
    <row r="199" spans="1:18" ht="15" customHeight="1" x14ac:dyDescent="0.3">
      <c r="A199" t="s">
        <v>10166</v>
      </c>
      <c r="B199" t="s">
        <v>22</v>
      </c>
      <c r="C199" t="s">
        <v>54</v>
      </c>
      <c r="D199" t="s">
        <v>201</v>
      </c>
      <c r="E199" t="s">
        <v>10531</v>
      </c>
      <c r="F199">
        <v>2025</v>
      </c>
      <c r="G199">
        <v>11000</v>
      </c>
      <c r="H199" t="s">
        <v>26</v>
      </c>
      <c r="I199" t="s">
        <v>43</v>
      </c>
      <c r="J199">
        <v>28</v>
      </c>
      <c r="K199" t="s">
        <v>47</v>
      </c>
      <c r="L199">
        <v>10000000</v>
      </c>
      <c r="M199">
        <v>279240</v>
      </c>
      <c r="N199">
        <v>10279240</v>
      </c>
      <c r="O199">
        <v>12190000</v>
      </c>
      <c r="P199">
        <v>1910760</v>
      </c>
      <c r="Q199">
        <v>1567</v>
      </c>
    </row>
    <row r="200" spans="1:18" ht="15" customHeight="1" x14ac:dyDescent="0.3">
      <c r="A200" t="s">
        <v>10171</v>
      </c>
      <c r="B200" t="s">
        <v>22</v>
      </c>
      <c r="C200" t="s">
        <v>54</v>
      </c>
      <c r="D200" t="s">
        <v>4641</v>
      </c>
      <c r="E200" t="s">
        <v>10417</v>
      </c>
      <c r="F200">
        <v>2026</v>
      </c>
      <c r="G200">
        <v>4000</v>
      </c>
      <c r="H200" t="s">
        <v>26</v>
      </c>
      <c r="I200" t="s">
        <v>10418</v>
      </c>
      <c r="J200">
        <v>30</v>
      </c>
      <c r="K200" t="s">
        <v>33</v>
      </c>
      <c r="L200">
        <v>15000000</v>
      </c>
      <c r="M200">
        <v>354240</v>
      </c>
      <c r="N200">
        <v>15354240</v>
      </c>
      <c r="O200">
        <v>17990000</v>
      </c>
      <c r="P200">
        <v>2635760</v>
      </c>
      <c r="Q200">
        <v>1465</v>
      </c>
      <c r="R200" s="8"/>
    </row>
    <row r="201" spans="1:18" ht="15" customHeight="1" x14ac:dyDescent="0.3">
      <c r="A201" t="s">
        <v>5603</v>
      </c>
      <c r="B201" t="s">
        <v>22</v>
      </c>
      <c r="C201" t="s">
        <v>104</v>
      </c>
      <c r="D201" t="s">
        <v>163</v>
      </c>
      <c r="E201" t="s">
        <v>164</v>
      </c>
      <c r="F201">
        <v>2026</v>
      </c>
      <c r="G201">
        <v>6400</v>
      </c>
      <c r="H201" t="s">
        <v>26</v>
      </c>
      <c r="I201" t="s">
        <v>8570</v>
      </c>
      <c r="J201">
        <v>108</v>
      </c>
      <c r="K201" t="s">
        <v>33</v>
      </c>
      <c r="L201">
        <v>14500000</v>
      </c>
      <c r="M201">
        <v>346740</v>
      </c>
      <c r="N201">
        <v>14846740</v>
      </c>
      <c r="O201">
        <v>16490000</v>
      </c>
      <c r="P201">
        <v>1643260</v>
      </c>
      <c r="Q201">
        <v>997</v>
      </c>
      <c r="R201" s="8"/>
    </row>
    <row r="202" spans="1:18" ht="15" customHeight="1" x14ac:dyDescent="0.3">
      <c r="A202" t="s">
        <v>6559</v>
      </c>
      <c r="B202" t="s">
        <v>22</v>
      </c>
      <c r="C202" t="s">
        <v>70</v>
      </c>
      <c r="D202" t="s">
        <v>36</v>
      </c>
      <c r="E202" t="s">
        <v>8547</v>
      </c>
      <c r="F202">
        <v>2026</v>
      </c>
      <c r="G202">
        <v>22255</v>
      </c>
      <c r="H202" t="s">
        <v>26</v>
      </c>
      <c r="I202" t="s">
        <v>4039</v>
      </c>
      <c r="J202">
        <v>84</v>
      </c>
      <c r="K202" t="s">
        <v>33</v>
      </c>
      <c r="L202">
        <v>10000000</v>
      </c>
      <c r="M202">
        <v>279240</v>
      </c>
      <c r="N202">
        <v>10279240</v>
      </c>
      <c r="O202">
        <v>11690000</v>
      </c>
      <c r="P202">
        <v>1410760</v>
      </c>
      <c r="Q202">
        <v>1207</v>
      </c>
      <c r="R202" s="8"/>
    </row>
    <row r="203" spans="1:18" ht="15" customHeight="1" x14ac:dyDescent="0.3">
      <c r="A203" t="s">
        <v>10668</v>
      </c>
      <c r="B203" t="s">
        <v>22</v>
      </c>
      <c r="C203" t="s">
        <v>54</v>
      </c>
      <c r="D203" t="s">
        <v>24</v>
      </c>
      <c r="E203" t="s">
        <v>10731</v>
      </c>
      <c r="F203">
        <v>2026</v>
      </c>
      <c r="G203">
        <v>12700</v>
      </c>
      <c r="H203" t="s">
        <v>26</v>
      </c>
      <c r="I203" t="s">
        <v>10732</v>
      </c>
      <c r="J203">
        <v>1</v>
      </c>
      <c r="K203" t="s">
        <v>39</v>
      </c>
      <c r="L203">
        <v>16200000</v>
      </c>
      <c r="M203">
        <v>0</v>
      </c>
      <c r="N203">
        <v>16200000</v>
      </c>
      <c r="O203">
        <v>18890000</v>
      </c>
      <c r="P203">
        <v>2690000</v>
      </c>
      <c r="Q203">
        <v>1424</v>
      </c>
      <c r="R203" s="8"/>
    </row>
    <row r="204" spans="1:18" ht="15" customHeight="1" x14ac:dyDescent="0.3">
      <c r="A204" t="s">
        <v>9645</v>
      </c>
      <c r="B204" t="s">
        <v>22</v>
      </c>
      <c r="C204" t="s">
        <v>30</v>
      </c>
      <c r="D204" t="s">
        <v>50</v>
      </c>
      <c r="E204" t="s">
        <v>10419</v>
      </c>
      <c r="F204">
        <v>2026</v>
      </c>
      <c r="G204">
        <v>1800</v>
      </c>
      <c r="H204" t="s">
        <v>26</v>
      </c>
      <c r="I204" t="s">
        <v>43</v>
      </c>
      <c r="J204">
        <v>29</v>
      </c>
      <c r="K204" t="s">
        <v>47</v>
      </c>
      <c r="L204">
        <v>7400000</v>
      </c>
      <c r="M204">
        <v>240240</v>
      </c>
      <c r="N204">
        <v>7640240</v>
      </c>
      <c r="O204">
        <v>8990000</v>
      </c>
      <c r="P204">
        <v>1349760</v>
      </c>
      <c r="Q204">
        <v>1501</v>
      </c>
      <c r="R204" s="8"/>
    </row>
    <row r="205" spans="1:18" ht="15" customHeight="1" x14ac:dyDescent="0.3">
      <c r="A205" t="s">
        <v>8690</v>
      </c>
      <c r="B205" t="s">
        <v>22</v>
      </c>
      <c r="C205" t="s">
        <v>54</v>
      </c>
      <c r="D205" t="s">
        <v>191</v>
      </c>
      <c r="E205" t="s">
        <v>10389</v>
      </c>
      <c r="F205">
        <v>2026</v>
      </c>
      <c r="G205">
        <v>6207</v>
      </c>
      <c r="H205" t="s">
        <v>26</v>
      </c>
      <c r="I205" t="s">
        <v>43</v>
      </c>
      <c r="J205">
        <v>31</v>
      </c>
      <c r="K205" t="s">
        <v>52</v>
      </c>
      <c r="L205">
        <v>15000000</v>
      </c>
      <c r="M205">
        <v>354240</v>
      </c>
      <c r="N205">
        <v>15354240</v>
      </c>
      <c r="O205">
        <v>17490000</v>
      </c>
      <c r="P205">
        <v>2135760</v>
      </c>
      <c r="Q205">
        <v>1221</v>
      </c>
      <c r="R205" s="8"/>
    </row>
    <row r="206" spans="1:18" ht="15" customHeight="1" x14ac:dyDescent="0.3">
      <c r="A206" t="s">
        <v>480</v>
      </c>
      <c r="B206" t="s">
        <v>385</v>
      </c>
      <c r="C206" t="s">
        <v>5337</v>
      </c>
      <c r="D206" t="s">
        <v>188</v>
      </c>
      <c r="E206" t="s">
        <v>8590</v>
      </c>
      <c r="F206">
        <v>2017</v>
      </c>
      <c r="G206">
        <v>200000</v>
      </c>
      <c r="H206" t="s">
        <v>26</v>
      </c>
      <c r="I206" t="s">
        <v>43</v>
      </c>
      <c r="J206">
        <v>240</v>
      </c>
      <c r="K206" t="s">
        <v>52</v>
      </c>
      <c r="L206">
        <v>12605042</v>
      </c>
      <c r="M206">
        <v>0</v>
      </c>
      <c r="N206">
        <v>12605042</v>
      </c>
      <c r="O206">
        <v>17690000</v>
      </c>
      <c r="P206">
        <v>5084958</v>
      </c>
      <c r="Q206">
        <v>2874</v>
      </c>
    </row>
    <row r="207" spans="1:18" ht="15" customHeight="1" x14ac:dyDescent="0.3">
      <c r="A207" t="s">
        <v>8602</v>
      </c>
      <c r="B207" t="s">
        <v>385</v>
      </c>
      <c r="C207" t="s">
        <v>5291</v>
      </c>
      <c r="D207" t="s">
        <v>89</v>
      </c>
      <c r="E207" t="s">
        <v>8603</v>
      </c>
      <c r="F207">
        <v>2020</v>
      </c>
      <c r="G207">
        <v>10500</v>
      </c>
      <c r="H207" t="s">
        <v>26</v>
      </c>
      <c r="I207" t="s">
        <v>60</v>
      </c>
      <c r="J207">
        <v>1186</v>
      </c>
      <c r="K207" t="s">
        <v>28</v>
      </c>
      <c r="L207">
        <v>10356480</v>
      </c>
      <c r="M207">
        <v>72666</v>
      </c>
      <c r="N207">
        <v>10429146</v>
      </c>
      <c r="O207">
        <v>8990000</v>
      </c>
      <c r="P207">
        <v>-1439146</v>
      </c>
      <c r="Q207">
        <v>-1601</v>
      </c>
      <c r="R207" s="8"/>
    </row>
    <row r="208" spans="1:18" ht="15" customHeight="1" x14ac:dyDescent="0.3">
      <c r="A208" t="s">
        <v>8684</v>
      </c>
      <c r="B208" t="s">
        <v>385</v>
      </c>
      <c r="C208" t="s">
        <v>5323</v>
      </c>
      <c r="D208" t="s">
        <v>194</v>
      </c>
      <c r="E208" t="s">
        <v>8685</v>
      </c>
      <c r="F208">
        <v>2020</v>
      </c>
      <c r="G208">
        <v>0</v>
      </c>
      <c r="H208" t="s">
        <v>343</v>
      </c>
      <c r="I208" t="s">
        <v>5327</v>
      </c>
      <c r="J208">
        <v>2336</v>
      </c>
      <c r="K208" t="s">
        <v>8640</v>
      </c>
      <c r="L208">
        <v>6854706</v>
      </c>
      <c r="M208">
        <v>2676883</v>
      </c>
      <c r="N208">
        <v>9531589</v>
      </c>
      <c r="O208">
        <v>12490000</v>
      </c>
      <c r="P208">
        <v>2958411</v>
      </c>
      <c r="Q208">
        <v>2369</v>
      </c>
      <c r="R208" s="8"/>
    </row>
    <row r="209" spans="1:18" ht="15" customHeight="1" x14ac:dyDescent="0.3">
      <c r="A209" t="s">
        <v>8596</v>
      </c>
      <c r="B209" t="s">
        <v>385</v>
      </c>
      <c r="C209" t="s">
        <v>4006</v>
      </c>
      <c r="D209" t="s">
        <v>188</v>
      </c>
      <c r="E209" t="s">
        <v>8597</v>
      </c>
      <c r="F209">
        <v>2022</v>
      </c>
      <c r="G209">
        <v>0</v>
      </c>
      <c r="H209" t="s">
        <v>26</v>
      </c>
      <c r="I209" t="s">
        <v>43</v>
      </c>
      <c r="J209">
        <v>364</v>
      </c>
      <c r="K209" t="s">
        <v>52</v>
      </c>
      <c r="L209">
        <v>31092437</v>
      </c>
      <c r="M209">
        <v>0</v>
      </c>
      <c r="N209">
        <v>31092437</v>
      </c>
      <c r="O209">
        <v>37000000</v>
      </c>
      <c r="P209">
        <v>5907563</v>
      </c>
      <c r="Q209">
        <v>1597</v>
      </c>
      <c r="R209" s="8"/>
    </row>
    <row r="210" spans="1:18" ht="15" customHeight="1" x14ac:dyDescent="0.3">
      <c r="A210" t="s">
        <v>8599</v>
      </c>
      <c r="B210" t="s">
        <v>385</v>
      </c>
      <c r="C210" t="s">
        <v>5291</v>
      </c>
      <c r="D210" t="s">
        <v>5297</v>
      </c>
      <c r="E210" t="s">
        <v>8600</v>
      </c>
      <c r="F210">
        <v>2023</v>
      </c>
      <c r="G210">
        <v>3400</v>
      </c>
      <c r="H210" t="s">
        <v>26</v>
      </c>
      <c r="I210" t="s">
        <v>38</v>
      </c>
      <c r="J210">
        <v>836</v>
      </c>
      <c r="K210" t="s">
        <v>8565</v>
      </c>
      <c r="L210">
        <v>21408968</v>
      </c>
      <c r="M210">
        <v>367754</v>
      </c>
      <c r="N210">
        <v>21776722</v>
      </c>
      <c r="O210">
        <v>21408969</v>
      </c>
      <c r="P210">
        <v>-367753</v>
      </c>
      <c r="Q210">
        <v>-172</v>
      </c>
      <c r="R210" s="8"/>
    </row>
    <row r="211" spans="1:18" ht="15" customHeight="1" x14ac:dyDescent="0.3">
      <c r="A211" t="s">
        <v>4136</v>
      </c>
      <c r="B211" t="s">
        <v>385</v>
      </c>
      <c r="C211" t="s">
        <v>54</v>
      </c>
      <c r="D211" t="s">
        <v>36</v>
      </c>
      <c r="E211" t="s">
        <v>3995</v>
      </c>
      <c r="F211">
        <v>2023</v>
      </c>
      <c r="G211">
        <v>717</v>
      </c>
      <c r="H211" t="s">
        <v>26</v>
      </c>
      <c r="I211" t="s">
        <v>4039</v>
      </c>
      <c r="J211">
        <v>618</v>
      </c>
      <c r="K211" t="s">
        <v>33</v>
      </c>
      <c r="L211">
        <v>22851906</v>
      </c>
      <c r="M211">
        <v>0</v>
      </c>
      <c r="N211">
        <v>22851906</v>
      </c>
      <c r="O211">
        <v>15990000</v>
      </c>
      <c r="P211">
        <v>-6861906</v>
      </c>
      <c r="Q211">
        <v>-4291</v>
      </c>
      <c r="R211" s="8"/>
    </row>
    <row r="212" spans="1:18" ht="15" customHeight="1" x14ac:dyDescent="0.3">
      <c r="A212" t="s">
        <v>5325</v>
      </c>
      <c r="B212" t="s">
        <v>385</v>
      </c>
      <c r="C212" t="s">
        <v>5323</v>
      </c>
      <c r="D212" t="s">
        <v>5326</v>
      </c>
      <c r="E212" t="s">
        <v>5332</v>
      </c>
      <c r="F212">
        <v>2023</v>
      </c>
      <c r="G212">
        <v>11258</v>
      </c>
      <c r="H212" t="s">
        <v>26</v>
      </c>
      <c r="I212" t="s">
        <v>5327</v>
      </c>
      <c r="J212">
        <v>498</v>
      </c>
      <c r="K212" t="s">
        <v>33</v>
      </c>
      <c r="L212">
        <v>22990000</v>
      </c>
      <c r="M212">
        <v>20000</v>
      </c>
      <c r="N212">
        <v>23010000</v>
      </c>
      <c r="O212">
        <v>22990000</v>
      </c>
      <c r="P212">
        <v>-20000</v>
      </c>
      <c r="Q212">
        <v>-9</v>
      </c>
      <c r="R212" s="8"/>
    </row>
    <row r="213" spans="1:18" ht="15" customHeight="1" x14ac:dyDescent="0.3">
      <c r="A213" t="s">
        <v>4135</v>
      </c>
      <c r="B213" t="s">
        <v>385</v>
      </c>
      <c r="C213" t="s">
        <v>54</v>
      </c>
      <c r="D213" t="s">
        <v>163</v>
      </c>
      <c r="E213" t="s">
        <v>395</v>
      </c>
      <c r="F213">
        <v>2024</v>
      </c>
      <c r="G213">
        <v>10171</v>
      </c>
      <c r="H213" t="s">
        <v>343</v>
      </c>
      <c r="I213" t="s">
        <v>43</v>
      </c>
      <c r="J213">
        <v>339</v>
      </c>
      <c r="K213" t="s">
        <v>33</v>
      </c>
      <c r="L213">
        <v>17583866</v>
      </c>
      <c r="M213">
        <v>1418899</v>
      </c>
      <c r="N213">
        <v>19002765</v>
      </c>
      <c r="O213">
        <v>18090000</v>
      </c>
      <c r="P213">
        <v>-912765</v>
      </c>
      <c r="Q213">
        <v>-505</v>
      </c>
      <c r="R213" s="8"/>
    </row>
    <row r="214" spans="1:18" ht="15" customHeight="1" x14ac:dyDescent="0.3">
      <c r="A214" t="s">
        <v>10715</v>
      </c>
      <c r="B214" t="s">
        <v>385</v>
      </c>
      <c r="C214" t="s">
        <v>8592</v>
      </c>
      <c r="D214" t="s">
        <v>392</v>
      </c>
      <c r="E214" t="s">
        <v>10716</v>
      </c>
      <c r="F214">
        <v>2024</v>
      </c>
      <c r="G214">
        <v>15100</v>
      </c>
      <c r="H214" t="s">
        <v>343</v>
      </c>
      <c r="I214" t="s">
        <v>143</v>
      </c>
      <c r="J214">
        <v>906</v>
      </c>
      <c r="K214" t="s">
        <v>344</v>
      </c>
      <c r="L214">
        <v>30243697</v>
      </c>
      <c r="M214">
        <v>847880</v>
      </c>
      <c r="N214">
        <v>31091577</v>
      </c>
      <c r="O214">
        <v>19790000</v>
      </c>
      <c r="P214">
        <v>-11301577</v>
      </c>
      <c r="Q214">
        <v>-5711</v>
      </c>
      <c r="R214" s="8"/>
    </row>
    <row r="215" spans="1:18" ht="15" customHeight="1" x14ac:dyDescent="0.3">
      <c r="A215" t="s">
        <v>415</v>
      </c>
      <c r="B215" t="s">
        <v>385</v>
      </c>
      <c r="C215" t="s">
        <v>4006</v>
      </c>
      <c r="D215" t="s">
        <v>4043</v>
      </c>
      <c r="E215" t="s">
        <v>4146</v>
      </c>
      <c r="F215">
        <v>2025</v>
      </c>
      <c r="G215">
        <v>0</v>
      </c>
      <c r="H215" t="s">
        <v>26</v>
      </c>
      <c r="I215" t="s">
        <v>43</v>
      </c>
      <c r="J215">
        <v>192</v>
      </c>
      <c r="K215" t="s">
        <v>8584</v>
      </c>
      <c r="L215">
        <v>37656800</v>
      </c>
      <c r="M215">
        <v>0</v>
      </c>
      <c r="N215">
        <v>37656800</v>
      </c>
      <c r="O215">
        <v>38000000</v>
      </c>
      <c r="P215">
        <v>343200</v>
      </c>
      <c r="Q215">
        <v>9</v>
      </c>
    </row>
    <row r="216" spans="1:18" ht="15" customHeight="1" x14ac:dyDescent="0.3">
      <c r="A216" t="s">
        <v>5322</v>
      </c>
      <c r="B216" t="s">
        <v>385</v>
      </c>
      <c r="C216" t="s">
        <v>5323</v>
      </c>
      <c r="D216" t="s">
        <v>194</v>
      </c>
      <c r="E216" t="s">
        <v>5331</v>
      </c>
      <c r="F216">
        <v>2024</v>
      </c>
      <c r="G216">
        <v>40010</v>
      </c>
      <c r="H216" t="s">
        <v>343</v>
      </c>
      <c r="I216" t="s">
        <v>5324</v>
      </c>
      <c r="J216">
        <v>893</v>
      </c>
      <c r="K216" t="s">
        <v>344</v>
      </c>
      <c r="L216">
        <v>29750700</v>
      </c>
      <c r="M216">
        <v>2559508</v>
      </c>
      <c r="N216">
        <v>32310208</v>
      </c>
      <c r="O216">
        <v>31990000</v>
      </c>
      <c r="P216">
        <v>-320208</v>
      </c>
      <c r="Q216">
        <v>-1</v>
      </c>
      <c r="R216" s="8"/>
    </row>
    <row r="217" spans="1:18" ht="15" customHeight="1" x14ac:dyDescent="0.3">
      <c r="A217" t="s">
        <v>8591</v>
      </c>
      <c r="B217" t="s">
        <v>385</v>
      </c>
      <c r="C217" t="s">
        <v>8592</v>
      </c>
      <c r="D217" t="s">
        <v>182</v>
      </c>
      <c r="E217" t="s">
        <v>8593</v>
      </c>
      <c r="F217">
        <v>2023</v>
      </c>
      <c r="G217">
        <v>0</v>
      </c>
      <c r="H217" t="s">
        <v>26</v>
      </c>
      <c r="I217" t="s">
        <v>222</v>
      </c>
      <c r="J217">
        <v>289</v>
      </c>
      <c r="K217" t="s">
        <v>52</v>
      </c>
      <c r="L217">
        <v>22563664</v>
      </c>
      <c r="M217">
        <v>0</v>
      </c>
      <c r="N217">
        <v>22563664</v>
      </c>
      <c r="O217">
        <v>22563664</v>
      </c>
      <c r="P217">
        <v>0</v>
      </c>
      <c r="Q217">
        <v>0</v>
      </c>
      <c r="R217" s="8"/>
    </row>
    <row r="218" spans="1:18" ht="15" customHeight="1" x14ac:dyDescent="0.3">
      <c r="A218" t="s">
        <v>390</v>
      </c>
      <c r="B218" t="s">
        <v>385</v>
      </c>
      <c r="C218" t="s">
        <v>391</v>
      </c>
      <c r="D218" t="s">
        <v>392</v>
      </c>
      <c r="E218" t="s">
        <v>393</v>
      </c>
      <c r="F218">
        <v>2024</v>
      </c>
      <c r="G218">
        <v>19482</v>
      </c>
      <c r="H218" t="s">
        <v>343</v>
      </c>
      <c r="I218" t="s">
        <v>173</v>
      </c>
      <c r="J218">
        <v>349</v>
      </c>
      <c r="K218" t="s">
        <v>344</v>
      </c>
      <c r="L218">
        <v>29403361</v>
      </c>
      <c r="M218">
        <v>1237255</v>
      </c>
      <c r="N218">
        <v>30640616</v>
      </c>
      <c r="O218">
        <v>28990000</v>
      </c>
      <c r="P218">
        <v>-1650616</v>
      </c>
      <c r="Q218">
        <v>-569</v>
      </c>
      <c r="R218" s="8"/>
    </row>
    <row r="219" spans="1:18" ht="15" customHeight="1" x14ac:dyDescent="0.3">
      <c r="A219" t="s">
        <v>449</v>
      </c>
      <c r="B219" t="s">
        <v>385</v>
      </c>
      <c r="C219" t="s">
        <v>30</v>
      </c>
      <c r="D219" t="s">
        <v>36</v>
      </c>
      <c r="E219" t="s">
        <v>4144</v>
      </c>
      <c r="F219">
        <v>2024</v>
      </c>
      <c r="G219">
        <v>0</v>
      </c>
      <c r="H219" t="s">
        <v>26</v>
      </c>
      <c r="I219" t="s">
        <v>4145</v>
      </c>
      <c r="J219">
        <v>324</v>
      </c>
      <c r="K219" t="s">
        <v>33</v>
      </c>
      <c r="L219">
        <v>11990000</v>
      </c>
      <c r="M219">
        <v>0</v>
      </c>
      <c r="N219">
        <v>11990000</v>
      </c>
      <c r="O219">
        <v>11990000</v>
      </c>
      <c r="P219">
        <v>0</v>
      </c>
      <c r="Q219">
        <v>0</v>
      </c>
      <c r="R219" s="8"/>
    </row>
    <row r="220" spans="1:18" ht="15" customHeight="1" x14ac:dyDescent="0.3">
      <c r="A220" t="s">
        <v>4139</v>
      </c>
      <c r="B220" t="s">
        <v>385</v>
      </c>
      <c r="C220" t="s">
        <v>30</v>
      </c>
      <c r="D220" t="s">
        <v>182</v>
      </c>
      <c r="E220" t="s">
        <v>4140</v>
      </c>
      <c r="F220">
        <v>2024</v>
      </c>
      <c r="G220">
        <v>0</v>
      </c>
      <c r="H220" t="s">
        <v>26</v>
      </c>
      <c r="I220" t="s">
        <v>222</v>
      </c>
      <c r="J220">
        <v>519</v>
      </c>
      <c r="K220" t="s">
        <v>52</v>
      </c>
      <c r="L220">
        <v>24957854</v>
      </c>
      <c r="M220">
        <v>0</v>
      </c>
      <c r="N220">
        <v>24957854</v>
      </c>
      <c r="O220">
        <v>24957854</v>
      </c>
      <c r="P220">
        <v>0</v>
      </c>
      <c r="Q220">
        <v>0</v>
      </c>
      <c r="R220" s="8"/>
    </row>
    <row r="221" spans="1:18" ht="15" customHeight="1" x14ac:dyDescent="0.3">
      <c r="A221" t="s">
        <v>8595</v>
      </c>
      <c r="B221" t="s">
        <v>385</v>
      </c>
      <c r="C221" t="s">
        <v>54</v>
      </c>
      <c r="D221" t="s">
        <v>201</v>
      </c>
      <c r="E221" t="s">
        <v>5333</v>
      </c>
      <c r="F221">
        <v>2025</v>
      </c>
      <c r="G221">
        <v>9892</v>
      </c>
      <c r="H221" t="s">
        <v>343</v>
      </c>
      <c r="I221" t="s">
        <v>94</v>
      </c>
      <c r="J221">
        <v>339</v>
      </c>
      <c r="K221" t="s">
        <v>344</v>
      </c>
      <c r="L221">
        <v>13950252</v>
      </c>
      <c r="M221">
        <v>1098407</v>
      </c>
      <c r="N221">
        <v>15048659</v>
      </c>
      <c r="O221">
        <v>15990000</v>
      </c>
      <c r="P221">
        <v>941341</v>
      </c>
      <c r="Q221">
        <v>589</v>
      </c>
      <c r="R221" s="8"/>
    </row>
    <row r="222" spans="1:18" ht="15" customHeight="1" x14ac:dyDescent="0.3">
      <c r="A222" t="s">
        <v>394</v>
      </c>
      <c r="B222" t="s">
        <v>385</v>
      </c>
      <c r="C222" t="s">
        <v>54</v>
      </c>
      <c r="D222" t="s">
        <v>163</v>
      </c>
      <c r="E222" t="s">
        <v>395</v>
      </c>
      <c r="F222">
        <v>2025</v>
      </c>
      <c r="G222">
        <v>8508</v>
      </c>
      <c r="H222" t="s">
        <v>343</v>
      </c>
      <c r="I222" t="s">
        <v>43</v>
      </c>
      <c r="J222">
        <v>339</v>
      </c>
      <c r="K222" t="s">
        <v>344</v>
      </c>
      <c r="L222">
        <v>17732643</v>
      </c>
      <c r="M222">
        <v>1035113</v>
      </c>
      <c r="N222">
        <v>18767756</v>
      </c>
      <c r="O222">
        <v>17990000</v>
      </c>
      <c r="P222">
        <v>-777756</v>
      </c>
      <c r="Q222">
        <v>-432</v>
      </c>
      <c r="R222" s="8"/>
    </row>
    <row r="223" spans="1:18" ht="15" customHeight="1" x14ac:dyDescent="0.3">
      <c r="A223" t="s">
        <v>8573</v>
      </c>
      <c r="B223" t="s">
        <v>385</v>
      </c>
      <c r="C223" t="s">
        <v>5323</v>
      </c>
      <c r="D223" t="s">
        <v>194</v>
      </c>
      <c r="E223" t="s">
        <v>8574</v>
      </c>
      <c r="F223">
        <v>2025</v>
      </c>
      <c r="G223">
        <v>0</v>
      </c>
      <c r="H223" t="s">
        <v>26</v>
      </c>
      <c r="I223" t="s">
        <v>161</v>
      </c>
      <c r="J223">
        <v>114</v>
      </c>
      <c r="K223" t="s">
        <v>52</v>
      </c>
      <c r="L223">
        <v>65150753</v>
      </c>
      <c r="M223">
        <v>0</v>
      </c>
      <c r="N223">
        <v>65150753</v>
      </c>
      <c r="O223">
        <v>65150753</v>
      </c>
      <c r="P223">
        <v>0</v>
      </c>
      <c r="Q223">
        <v>0</v>
      </c>
      <c r="R223" s="8"/>
    </row>
    <row r="224" spans="1:18" ht="15" customHeight="1" x14ac:dyDescent="0.3">
      <c r="A224" t="s">
        <v>6554</v>
      </c>
      <c r="B224" t="s">
        <v>385</v>
      </c>
      <c r="C224" t="s">
        <v>5291</v>
      </c>
      <c r="D224" t="s">
        <v>41</v>
      </c>
      <c r="E224" t="s">
        <v>10416</v>
      </c>
      <c r="F224">
        <v>2025</v>
      </c>
      <c r="G224">
        <v>12507</v>
      </c>
      <c r="H224" t="s">
        <v>343</v>
      </c>
      <c r="I224" t="s">
        <v>43</v>
      </c>
      <c r="J224">
        <v>90</v>
      </c>
      <c r="K224" t="s">
        <v>344</v>
      </c>
      <c r="L224">
        <v>13434000</v>
      </c>
      <c r="M224">
        <v>630975</v>
      </c>
      <c r="N224">
        <v>14064975</v>
      </c>
      <c r="O224">
        <v>18990000</v>
      </c>
      <c r="P224">
        <v>4925025</v>
      </c>
      <c r="Q224">
        <v>2593</v>
      </c>
      <c r="R224" s="8"/>
    </row>
    <row r="225" spans="1:18" ht="15" customHeight="1" x14ac:dyDescent="0.3">
      <c r="A225" t="s">
        <v>4141</v>
      </c>
      <c r="B225" t="s">
        <v>385</v>
      </c>
      <c r="C225" t="s">
        <v>54</v>
      </c>
      <c r="D225" t="s">
        <v>163</v>
      </c>
      <c r="E225" t="s">
        <v>4142</v>
      </c>
      <c r="F225">
        <v>2025</v>
      </c>
      <c r="G225">
        <v>0</v>
      </c>
      <c r="H225" t="s">
        <v>343</v>
      </c>
      <c r="I225" t="s">
        <v>4143</v>
      </c>
      <c r="J225">
        <v>324</v>
      </c>
      <c r="K225" t="s">
        <v>344</v>
      </c>
      <c r="L225">
        <v>23227563</v>
      </c>
      <c r="M225">
        <v>0</v>
      </c>
      <c r="N225">
        <v>23227563</v>
      </c>
      <c r="O225">
        <v>21490000</v>
      </c>
      <c r="P225">
        <v>-1737563</v>
      </c>
      <c r="Q225">
        <v>-809</v>
      </c>
      <c r="R225" s="8"/>
    </row>
    <row r="226" spans="1:18" ht="15" customHeight="1" x14ac:dyDescent="0.3">
      <c r="A226" t="s">
        <v>5352</v>
      </c>
      <c r="B226" t="s">
        <v>385</v>
      </c>
      <c r="C226" t="s">
        <v>30</v>
      </c>
      <c r="D226" t="s">
        <v>7205</v>
      </c>
      <c r="E226" t="s">
        <v>8576</v>
      </c>
      <c r="F226">
        <v>2026</v>
      </c>
      <c r="G226">
        <v>748</v>
      </c>
      <c r="H226" t="s">
        <v>26</v>
      </c>
      <c r="I226" t="s">
        <v>43</v>
      </c>
      <c r="J226">
        <v>122</v>
      </c>
      <c r="K226" t="s">
        <v>47</v>
      </c>
      <c r="L226">
        <v>14500000</v>
      </c>
      <c r="M226">
        <v>0</v>
      </c>
      <c r="N226">
        <v>14500000</v>
      </c>
      <c r="O226">
        <v>14990000</v>
      </c>
      <c r="P226">
        <v>490000</v>
      </c>
      <c r="Q226">
        <v>327</v>
      </c>
      <c r="R226" s="8"/>
    </row>
    <row r="227" spans="1:18" ht="15" customHeight="1" x14ac:dyDescent="0.3">
      <c r="R227" s="8"/>
    </row>
    <row r="229" spans="1:18" ht="15" customHeight="1" x14ac:dyDescent="0.3">
      <c r="R229" s="8"/>
    </row>
    <row r="230" spans="1:18" ht="15" customHeight="1" x14ac:dyDescent="0.3">
      <c r="R230" s="8"/>
    </row>
    <row r="231" spans="1:18" ht="15" customHeight="1" x14ac:dyDescent="0.3">
      <c r="R231" s="8"/>
    </row>
    <row r="232" spans="1:18" ht="15" customHeight="1" x14ac:dyDescent="0.3">
      <c r="R232" s="8"/>
    </row>
    <row r="233" spans="1:18" ht="15" customHeight="1" x14ac:dyDescent="0.3">
      <c r="R233" s="8"/>
    </row>
    <row r="234" spans="1:18" ht="15" customHeight="1" x14ac:dyDescent="0.3">
      <c r="R234" s="8"/>
    </row>
    <row r="235" spans="1:18" ht="15" customHeight="1" x14ac:dyDescent="0.3">
      <c r="R235" s="8"/>
    </row>
    <row r="236" spans="1:18" ht="15" customHeight="1" x14ac:dyDescent="0.3">
      <c r="R236" s="8"/>
    </row>
    <row r="237" spans="1:18" ht="15" customHeight="1" x14ac:dyDescent="0.3">
      <c r="R237" s="8"/>
    </row>
    <row r="238" spans="1:18" ht="15" customHeight="1" x14ac:dyDescent="0.3">
      <c r="R238" s="8"/>
    </row>
  </sheetData>
  <autoFilter ref="A1:R1" xr:uid="{E21AB458-9F9D-40BE-A744-2DA75AF98FF2}">
    <sortState xmlns:xlrd2="http://schemas.microsoft.com/office/spreadsheetml/2017/richdata2" ref="A2:R226">
      <sortCondition ref="B1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62"/>
  <sheetViews>
    <sheetView topLeftCell="A4139" zoomScale="84" workbookViewId="0">
      <selection activeCell="A4161" sqref="A4161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5383</v>
      </c>
      <c r="B3895" s="7">
        <v>46051.561111111114</v>
      </c>
      <c r="C3895">
        <v>10000000</v>
      </c>
    </row>
    <row r="3896" spans="1:3" ht="15" customHeight="1" x14ac:dyDescent="0.3">
      <c r="A3896" t="s">
        <v>4931</v>
      </c>
      <c r="B3896" s="7">
        <v>46051.561805555553</v>
      </c>
      <c r="C3896">
        <v>12000000</v>
      </c>
    </row>
    <row r="3897" spans="1:3" ht="15" customHeight="1" x14ac:dyDescent="0.3">
      <c r="A3897" t="s">
        <v>5143</v>
      </c>
      <c r="B3897" s="7">
        <v>46051.563194444447</v>
      </c>
      <c r="C3897">
        <v>10700000</v>
      </c>
    </row>
    <row r="3898" spans="1:3" ht="15" customHeight="1" x14ac:dyDescent="0.3">
      <c r="A3898" t="s">
        <v>4913</v>
      </c>
      <c r="B3898" s="7">
        <v>46051.706944444442</v>
      </c>
      <c r="C3898">
        <v>16000000</v>
      </c>
    </row>
    <row r="3899" spans="1:3" ht="15" customHeight="1" x14ac:dyDescent="0.3">
      <c r="A3899" t="s">
        <v>5209</v>
      </c>
      <c r="B3899" s="7">
        <v>46052.407638888886</v>
      </c>
      <c r="C3899">
        <v>10000000</v>
      </c>
    </row>
    <row r="3900" spans="1:3" ht="15" customHeight="1" x14ac:dyDescent="0.3">
      <c r="A3900" t="s">
        <v>4987</v>
      </c>
      <c r="B3900" s="7">
        <v>46052.456944444442</v>
      </c>
      <c r="C3900">
        <v>12650000</v>
      </c>
    </row>
    <row r="3901" spans="1:3" ht="15" customHeight="1" x14ac:dyDescent="0.3">
      <c r="A3901" t="s">
        <v>5121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4915</v>
      </c>
      <c r="B3903" s="7">
        <v>46052.730555555558</v>
      </c>
      <c r="C3903">
        <v>5200000</v>
      </c>
    </row>
    <row r="3904" spans="1:3" ht="15" customHeight="1" x14ac:dyDescent="0.3">
      <c r="A3904" t="s">
        <v>4322</v>
      </c>
      <c r="B3904" s="7">
        <v>46052.737500000003</v>
      </c>
      <c r="C3904">
        <v>24500000</v>
      </c>
    </row>
    <row r="3905" spans="1:3" ht="15" customHeight="1" x14ac:dyDescent="0.3">
      <c r="A3905" t="s">
        <v>4984</v>
      </c>
      <c r="B3905" s="7">
        <v>46052.754166666666</v>
      </c>
      <c r="C3905">
        <v>7000000</v>
      </c>
    </row>
    <row r="3906" spans="1:3" ht="15" customHeight="1" x14ac:dyDescent="0.3">
      <c r="A3906" t="s">
        <v>5021</v>
      </c>
      <c r="B3906" s="7">
        <v>46053.512499999997</v>
      </c>
      <c r="C3906">
        <v>9600000</v>
      </c>
    </row>
    <row r="3907" spans="1:3" ht="15" customHeight="1" x14ac:dyDescent="0.3">
      <c r="A3907" t="s">
        <v>5382</v>
      </c>
      <c r="B3907" s="7">
        <v>46055.652777777781</v>
      </c>
      <c r="C3907">
        <v>27600000</v>
      </c>
    </row>
    <row r="3908" spans="1:3" ht="15" customHeight="1" x14ac:dyDescent="0.3">
      <c r="A3908" t="s">
        <v>5204</v>
      </c>
      <c r="B3908" s="7">
        <v>46056.461805555555</v>
      </c>
      <c r="C3908">
        <v>16500000</v>
      </c>
    </row>
    <row r="3909" spans="1:3" ht="15" customHeight="1" x14ac:dyDescent="0.3">
      <c r="A3909" t="s">
        <v>5381</v>
      </c>
      <c r="B3909" s="7">
        <v>46056.671527777777</v>
      </c>
      <c r="C3909">
        <v>8100000</v>
      </c>
    </row>
    <row r="3910" spans="1:3" ht="15" customHeight="1" x14ac:dyDescent="0.3">
      <c r="A3910" t="s">
        <v>5236</v>
      </c>
      <c r="B3910" s="7">
        <v>46057.647916666669</v>
      </c>
      <c r="C3910">
        <v>28890000</v>
      </c>
    </row>
    <row r="3911" spans="1:3" ht="15" customHeight="1" x14ac:dyDescent="0.3">
      <c r="A3911" t="s">
        <v>5064</v>
      </c>
      <c r="B3911" s="7">
        <v>46058.682638888888</v>
      </c>
      <c r="C3911">
        <v>11300000</v>
      </c>
    </row>
    <row r="3912" spans="1:3" ht="15" customHeight="1" x14ac:dyDescent="0.3">
      <c r="A3912" t="s">
        <v>5215</v>
      </c>
      <c r="B3912" s="7">
        <v>46058.723611111112</v>
      </c>
      <c r="C3912">
        <v>9000000</v>
      </c>
    </row>
    <row r="3913" spans="1:3" ht="15" customHeight="1" x14ac:dyDescent="0.3">
      <c r="A3913" t="s">
        <v>5300</v>
      </c>
      <c r="B3913" s="7">
        <v>46059.693055555559</v>
      </c>
      <c r="C3913">
        <v>15400000</v>
      </c>
    </row>
    <row r="3914" spans="1:3" ht="15" customHeight="1" x14ac:dyDescent="0.3">
      <c r="A3914" t="s">
        <v>5298</v>
      </c>
      <c r="B3914" s="7">
        <v>46059.695138888892</v>
      </c>
      <c r="C3914">
        <v>7000000</v>
      </c>
    </row>
    <row r="3915" spans="1:3" ht="15" customHeight="1" x14ac:dyDescent="0.3">
      <c r="A3915" t="s">
        <v>4733</v>
      </c>
      <c r="B3915" s="7">
        <v>46063.42083333333</v>
      </c>
      <c r="C3915">
        <v>30400000</v>
      </c>
    </row>
    <row r="3916" spans="1:3" ht="15" customHeight="1" x14ac:dyDescent="0.3">
      <c r="A3916" t="s">
        <v>5380</v>
      </c>
      <c r="B3916" s="7">
        <v>46063.456944444442</v>
      </c>
      <c r="C3916">
        <v>39300000</v>
      </c>
    </row>
    <row r="3917" spans="1:3" ht="15" customHeight="1" x14ac:dyDescent="0.3">
      <c r="A3917" t="s">
        <v>5299</v>
      </c>
      <c r="B3917" s="7">
        <v>46064.667361111111</v>
      </c>
      <c r="C3917">
        <v>8600000</v>
      </c>
    </row>
    <row r="3918" spans="1:3" ht="15" customHeight="1" x14ac:dyDescent="0.3">
      <c r="A3918" t="s">
        <v>5379</v>
      </c>
      <c r="B3918" s="7">
        <v>46065.71875</v>
      </c>
      <c r="C3918">
        <v>8500000</v>
      </c>
    </row>
    <row r="3919" spans="1:3" ht="15" customHeight="1" x14ac:dyDescent="0.3">
      <c r="A3919" t="s">
        <v>5378</v>
      </c>
      <c r="B3919" s="7">
        <v>46066.70416666667</v>
      </c>
      <c r="C3919">
        <v>16000000</v>
      </c>
    </row>
    <row r="3920" spans="1:3" ht="15" customHeight="1" x14ac:dyDescent="0.3">
      <c r="A3920" t="s">
        <v>5303</v>
      </c>
      <c r="B3920" s="7">
        <v>46069.628472222219</v>
      </c>
      <c r="C3920">
        <v>11000000</v>
      </c>
    </row>
    <row r="3921" spans="1:3" ht="15" customHeight="1" x14ac:dyDescent="0.3">
      <c r="A3921" t="s">
        <v>4804</v>
      </c>
      <c r="B3921" s="7">
        <v>46069.629861111112</v>
      </c>
      <c r="C3921">
        <v>9400000</v>
      </c>
    </row>
    <row r="3922" spans="1:3" ht="15" customHeight="1" x14ac:dyDescent="0.3">
      <c r="A3922" t="s">
        <v>5377</v>
      </c>
      <c r="B3922" s="7">
        <v>46069.72152777778</v>
      </c>
      <c r="C3922">
        <v>18500000</v>
      </c>
    </row>
    <row r="3923" spans="1:3" ht="15" customHeight="1" x14ac:dyDescent="0.3">
      <c r="A3923" t="s">
        <v>5301</v>
      </c>
      <c r="B3923" s="7">
        <v>46069.759722222225</v>
      </c>
      <c r="C3923">
        <v>17750000</v>
      </c>
    </row>
    <row r="3924" spans="1:3" ht="15" customHeight="1" x14ac:dyDescent="0.3">
      <c r="A3924" t="s">
        <v>5376</v>
      </c>
      <c r="B3924" s="7">
        <v>46073.662499999999</v>
      </c>
      <c r="C3924">
        <v>17000000</v>
      </c>
    </row>
    <row r="3925" spans="1:3" ht="15" customHeight="1" x14ac:dyDescent="0.3">
      <c r="A3925" t="s">
        <v>5375</v>
      </c>
      <c r="B3925" s="7">
        <v>46076.677083333336</v>
      </c>
      <c r="C3925">
        <v>12500000</v>
      </c>
    </row>
    <row r="3926" spans="1:3" ht="15" customHeight="1" x14ac:dyDescent="0.3">
      <c r="A3926" t="s">
        <v>5374</v>
      </c>
      <c r="B3926" s="7">
        <v>46077.444444444445</v>
      </c>
      <c r="C3926">
        <v>14500000</v>
      </c>
    </row>
    <row r="3927" spans="1:3" ht="15" customHeight="1" x14ac:dyDescent="0.3">
      <c r="A3927" t="s">
        <v>5305</v>
      </c>
      <c r="B3927" s="7">
        <v>46078.509027777778</v>
      </c>
      <c r="C3927">
        <v>6800000</v>
      </c>
    </row>
    <row r="3928" spans="1:3" ht="15" customHeight="1" x14ac:dyDescent="0.3">
      <c r="A3928" t="s">
        <v>5373</v>
      </c>
      <c r="B3928" s="7">
        <v>46078.509722222225</v>
      </c>
      <c r="C3928">
        <v>10900000</v>
      </c>
    </row>
    <row r="3929" spans="1:3" ht="15" customHeight="1" x14ac:dyDescent="0.3">
      <c r="A3929" t="s">
        <v>5372</v>
      </c>
      <c r="B3929" s="7">
        <v>46078.79583333333</v>
      </c>
      <c r="C3929">
        <v>10000000</v>
      </c>
    </row>
    <row r="3930" spans="1:3" ht="15" customHeight="1" x14ac:dyDescent="0.3">
      <c r="A3930" t="s">
        <v>5346</v>
      </c>
      <c r="B3930" s="7">
        <v>46078.808333333334</v>
      </c>
      <c r="C3930">
        <v>37000000</v>
      </c>
    </row>
    <row r="3931" spans="1:3" ht="15" customHeight="1" x14ac:dyDescent="0.3">
      <c r="A3931" t="s">
        <v>5308</v>
      </c>
      <c r="B3931" s="7">
        <v>46079.561805555553</v>
      </c>
      <c r="C3931">
        <v>24000000</v>
      </c>
    </row>
    <row r="3932" spans="1:3" ht="15" customHeight="1" x14ac:dyDescent="0.3">
      <c r="A3932" t="s">
        <v>5371</v>
      </c>
      <c r="B3932" s="7">
        <v>46079.743055555555</v>
      </c>
      <c r="C3932">
        <v>17500000</v>
      </c>
    </row>
    <row r="3933" spans="1:3" ht="15" customHeight="1" x14ac:dyDescent="0.3">
      <c r="A3933" t="s">
        <v>5370</v>
      </c>
      <c r="B3933" s="7">
        <v>46080.513888888891</v>
      </c>
      <c r="C3933">
        <v>22000000</v>
      </c>
    </row>
    <row r="3934" spans="1:3" ht="15" customHeight="1" x14ac:dyDescent="0.3">
      <c r="A3934" t="s">
        <v>5369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5368</v>
      </c>
      <c r="B3936" s="7">
        <v>46080.679166666669</v>
      </c>
      <c r="C3936">
        <v>9400000</v>
      </c>
    </row>
    <row r="3937" spans="1:3" ht="15" customHeight="1" x14ac:dyDescent="0.3">
      <c r="A3937" t="s">
        <v>5367</v>
      </c>
      <c r="B3937" s="7">
        <v>46080.686805555553</v>
      </c>
      <c r="C3937">
        <v>10500000</v>
      </c>
    </row>
    <row r="3938" spans="1:3" ht="15" customHeight="1" x14ac:dyDescent="0.3">
      <c r="A3938" t="s">
        <v>5366</v>
      </c>
      <c r="B3938" s="7">
        <v>46080.716666666667</v>
      </c>
      <c r="C3938">
        <v>10600000</v>
      </c>
    </row>
    <row r="3939" spans="1:3" ht="15" customHeight="1" x14ac:dyDescent="0.3">
      <c r="A3939" t="s">
        <v>5365</v>
      </c>
      <c r="B3939" s="7">
        <v>46080.71875</v>
      </c>
      <c r="C3939">
        <v>12700000</v>
      </c>
    </row>
    <row r="3940" spans="1:3" ht="15" customHeight="1" x14ac:dyDescent="0.3">
      <c r="A3940" t="s">
        <v>5307</v>
      </c>
      <c r="B3940" s="7">
        <v>46080.742361111108</v>
      </c>
      <c r="C3940">
        <v>15500000</v>
      </c>
    </row>
    <row r="3941" spans="1:3" ht="15" customHeight="1" x14ac:dyDescent="0.3">
      <c r="A3941" t="s">
        <v>5364</v>
      </c>
      <c r="B3941" s="7">
        <v>46080.770138888889</v>
      </c>
      <c r="C3941">
        <v>14400000</v>
      </c>
    </row>
    <row r="3942" spans="1:3" ht="15" customHeight="1" x14ac:dyDescent="0.3">
      <c r="A3942" t="s">
        <v>5363</v>
      </c>
      <c r="B3942" s="7">
        <v>46084.777777777781</v>
      </c>
      <c r="C3942">
        <v>9000000</v>
      </c>
    </row>
    <row r="3943" spans="1:3" ht="15" customHeight="1" x14ac:dyDescent="0.3">
      <c r="A3943" t="s">
        <v>5310</v>
      </c>
      <c r="B3943" s="7">
        <v>46086.40347222222</v>
      </c>
      <c r="C3943">
        <v>8000000</v>
      </c>
    </row>
    <row r="3944" spans="1:3" ht="15" customHeight="1" x14ac:dyDescent="0.3">
      <c r="A3944" t="s">
        <v>5311</v>
      </c>
      <c r="B3944" s="7">
        <v>46086.795138888891</v>
      </c>
      <c r="C3944">
        <v>5700000</v>
      </c>
    </row>
    <row r="3945" spans="1:3" ht="15" customHeight="1" x14ac:dyDescent="0.3">
      <c r="A3945" t="s">
        <v>5312</v>
      </c>
      <c r="B3945" s="7">
        <v>46090.727777777778</v>
      </c>
      <c r="C3945">
        <v>5700000</v>
      </c>
    </row>
    <row r="3946" spans="1:3" ht="15" customHeight="1" x14ac:dyDescent="0.3">
      <c r="A3946" t="s">
        <v>5362</v>
      </c>
      <c r="B3946" s="7">
        <v>46091.490277777775</v>
      </c>
      <c r="C3946">
        <v>13900000</v>
      </c>
    </row>
    <row r="3947" spans="1:3" ht="15" customHeight="1" x14ac:dyDescent="0.3">
      <c r="A3947" t="s">
        <v>5361</v>
      </c>
      <c r="B3947" s="7">
        <v>46091.6875</v>
      </c>
      <c r="C3947">
        <v>8500000</v>
      </c>
    </row>
    <row r="3948" spans="1:3" ht="15" customHeight="1" x14ac:dyDescent="0.3">
      <c r="A3948" t="s">
        <v>5360</v>
      </c>
      <c r="B3948" s="7">
        <v>46091.694444444445</v>
      </c>
      <c r="C3948">
        <v>6300000</v>
      </c>
    </row>
    <row r="3949" spans="1:3" ht="15" customHeight="1" x14ac:dyDescent="0.3">
      <c r="A3949" t="s">
        <v>5359</v>
      </c>
      <c r="B3949" s="7">
        <v>46091.696527777778</v>
      </c>
      <c r="C3949">
        <v>6750000</v>
      </c>
    </row>
    <row r="3950" spans="1:3" ht="15" customHeight="1" x14ac:dyDescent="0.3">
      <c r="A3950" t="s">
        <v>5358</v>
      </c>
      <c r="B3950" s="7">
        <v>46092.474999999999</v>
      </c>
      <c r="C3950">
        <v>7000000</v>
      </c>
    </row>
    <row r="3951" spans="1:3" ht="15" customHeight="1" x14ac:dyDescent="0.3">
      <c r="A3951" t="s">
        <v>5357</v>
      </c>
      <c r="B3951" s="7">
        <v>46093.693749999999</v>
      </c>
      <c r="C3951">
        <v>6700000</v>
      </c>
    </row>
    <row r="3952" spans="1:3" ht="15" customHeight="1" x14ac:dyDescent="0.3">
      <c r="A3952" t="s">
        <v>5356</v>
      </c>
      <c r="B3952" s="7">
        <v>46093.71597222222</v>
      </c>
      <c r="C3952">
        <v>7000000</v>
      </c>
    </row>
    <row r="3953" spans="1:3" ht="15" customHeight="1" x14ac:dyDescent="0.3">
      <c r="A3953" t="s">
        <v>5355</v>
      </c>
      <c r="B3953" s="7">
        <v>46094.737500000003</v>
      </c>
      <c r="C3953">
        <v>10200000</v>
      </c>
    </row>
    <row r="3954" spans="1:3" ht="15" customHeight="1" x14ac:dyDescent="0.3">
      <c r="A3954" t="s">
        <v>5313</v>
      </c>
      <c r="B3954" s="7">
        <v>46097.481944444444</v>
      </c>
      <c r="C3954">
        <v>15200000</v>
      </c>
    </row>
    <row r="3955" spans="1:3" ht="15" customHeight="1" x14ac:dyDescent="0.3">
      <c r="A3955" t="s">
        <v>5354</v>
      </c>
      <c r="B3955" s="7">
        <v>46097.568055555559</v>
      </c>
      <c r="C3955">
        <v>14500000</v>
      </c>
    </row>
    <row r="3956" spans="1:3" ht="15" customHeight="1" x14ac:dyDescent="0.3">
      <c r="A3956" t="s">
        <v>5353</v>
      </c>
      <c r="B3956" s="7">
        <v>46097.568749999999</v>
      </c>
      <c r="C3956">
        <v>9300000</v>
      </c>
    </row>
    <row r="3957" spans="1:3" ht="15" customHeight="1" x14ac:dyDescent="0.3">
      <c r="A3957" t="s">
        <v>5351</v>
      </c>
      <c r="B3957" s="7">
        <v>46099.411805555559</v>
      </c>
      <c r="C3957">
        <v>6000000</v>
      </c>
    </row>
    <row r="3958" spans="1:3" ht="15" customHeight="1" x14ac:dyDescent="0.3">
      <c r="A3958" t="s">
        <v>5350</v>
      </c>
      <c r="B3958" s="7">
        <v>46100.42083333333</v>
      </c>
      <c r="C3958">
        <v>6300000</v>
      </c>
    </row>
    <row r="3959" spans="1:3" ht="15" customHeight="1" x14ac:dyDescent="0.3">
      <c r="A3959" t="s">
        <v>5349</v>
      </c>
      <c r="B3959" s="7">
        <v>46100.432638888888</v>
      </c>
      <c r="C3959">
        <v>17838100</v>
      </c>
    </row>
    <row r="3960" spans="1:3" ht="15" customHeight="1" x14ac:dyDescent="0.3">
      <c r="A3960" t="s">
        <v>4500</v>
      </c>
      <c r="B3960" s="7">
        <v>46100.741666666669</v>
      </c>
      <c r="C3960">
        <v>7800000</v>
      </c>
    </row>
    <row r="3961" spans="1:3" ht="15" customHeight="1" x14ac:dyDescent="0.3">
      <c r="A3961" t="s">
        <v>5591</v>
      </c>
      <c r="B3961" s="7">
        <v>46101.654861111114</v>
      </c>
      <c r="C3961">
        <v>20000000</v>
      </c>
    </row>
    <row r="3962" spans="1:3" ht="15" customHeight="1" x14ac:dyDescent="0.3">
      <c r="A3962" t="s">
        <v>5543</v>
      </c>
      <c r="B3962" s="7">
        <v>46101.681250000001</v>
      </c>
      <c r="C3962">
        <v>6800000</v>
      </c>
    </row>
    <row r="3963" spans="1:3" ht="15" customHeight="1" x14ac:dyDescent="0.3">
      <c r="A3963" t="s">
        <v>6151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7762</v>
      </c>
      <c r="B3965" s="7">
        <v>46105.447916666664</v>
      </c>
      <c r="C3965">
        <v>5700000</v>
      </c>
    </row>
    <row r="3966" spans="1:3" ht="15" customHeight="1" x14ac:dyDescent="0.3">
      <c r="A3966" t="s">
        <v>5938</v>
      </c>
      <c r="B3966" s="7">
        <v>46105.486111111109</v>
      </c>
      <c r="C3966">
        <v>11800000</v>
      </c>
    </row>
    <row r="3967" spans="1:3" ht="15" customHeight="1" x14ac:dyDescent="0.3">
      <c r="A3967" t="s">
        <v>5576</v>
      </c>
      <c r="B3967" s="7">
        <v>46105.486111111109</v>
      </c>
      <c r="C3967">
        <v>9000000</v>
      </c>
    </row>
    <row r="3968" spans="1:3" ht="15" customHeight="1" x14ac:dyDescent="0.3">
      <c r="A3968" t="s">
        <v>5468</v>
      </c>
      <c r="B3968" s="7">
        <v>46106.567361111112</v>
      </c>
      <c r="C3968">
        <v>5700000</v>
      </c>
    </row>
    <row r="3969" spans="1:3" ht="15" customHeight="1" x14ac:dyDescent="0.3">
      <c r="A3969" t="s">
        <v>4759</v>
      </c>
      <c r="B3969" s="7">
        <v>46106.79583333333</v>
      </c>
      <c r="C3969">
        <v>14600000</v>
      </c>
    </row>
    <row r="3970" spans="1:3" ht="15" customHeight="1" x14ac:dyDescent="0.3">
      <c r="A3970" t="s">
        <v>6051</v>
      </c>
      <c r="B3970" s="7">
        <v>46107.386805555558</v>
      </c>
      <c r="C3970">
        <v>24500000</v>
      </c>
    </row>
    <row r="3971" spans="1:3" ht="15" customHeight="1" x14ac:dyDescent="0.3">
      <c r="A3971" t="s">
        <v>5585</v>
      </c>
      <c r="B3971" s="7">
        <v>46107.478472222225</v>
      </c>
      <c r="C3971">
        <v>5500000</v>
      </c>
    </row>
    <row r="3972" spans="1:3" ht="15" customHeight="1" x14ac:dyDescent="0.3">
      <c r="A3972" t="s">
        <v>5545</v>
      </c>
      <c r="B3972" s="7">
        <v>46107.701388888891</v>
      </c>
      <c r="C3972">
        <v>11500000</v>
      </c>
    </row>
    <row r="3973" spans="1:3" ht="15" customHeight="1" x14ac:dyDescent="0.3">
      <c r="A3973" t="s">
        <v>5551</v>
      </c>
      <c r="B3973" s="7">
        <v>46107.782638888886</v>
      </c>
      <c r="C3973">
        <v>15000000</v>
      </c>
    </row>
    <row r="3974" spans="1:3" ht="15" customHeight="1" x14ac:dyDescent="0.3">
      <c r="A3974" t="s">
        <v>6272</v>
      </c>
      <c r="B3974" s="7">
        <v>46108.480555555558</v>
      </c>
      <c r="C3974">
        <v>19700000</v>
      </c>
    </row>
    <row r="3975" spans="1:3" ht="15" customHeight="1" x14ac:dyDescent="0.3">
      <c r="A3975" t="s">
        <v>6328</v>
      </c>
      <c r="B3975" s="7">
        <v>46108.558333333334</v>
      </c>
      <c r="C3975">
        <v>23500000</v>
      </c>
    </row>
    <row r="3976" spans="1:3" ht="15" customHeight="1" x14ac:dyDescent="0.3">
      <c r="A3976" t="s">
        <v>6236</v>
      </c>
      <c r="B3976" s="7">
        <v>46108.678472222222</v>
      </c>
      <c r="C3976">
        <v>16000000</v>
      </c>
    </row>
    <row r="3977" spans="1:3" ht="15" customHeight="1" x14ac:dyDescent="0.3">
      <c r="A3977" t="s">
        <v>5554</v>
      </c>
      <c r="B3977" s="7">
        <v>46108.697222222225</v>
      </c>
      <c r="C3977">
        <v>31627180</v>
      </c>
    </row>
    <row r="3978" spans="1:3" ht="15" customHeight="1" x14ac:dyDescent="0.3">
      <c r="A3978" t="s">
        <v>5544</v>
      </c>
      <c r="B3978" s="7">
        <v>46108.697222222225</v>
      </c>
      <c r="C3978">
        <v>31627180</v>
      </c>
    </row>
    <row r="3979" spans="1:3" ht="15" customHeight="1" x14ac:dyDescent="0.3">
      <c r="A3979" t="s">
        <v>6324</v>
      </c>
      <c r="B3979" s="7">
        <v>46111.384722222225</v>
      </c>
      <c r="C3979">
        <v>16000000</v>
      </c>
    </row>
    <row r="3980" spans="1:3" ht="15" customHeight="1" x14ac:dyDescent="0.3">
      <c r="A3980" t="s">
        <v>4977</v>
      </c>
      <c r="B3980" s="7">
        <v>46111.387499999997</v>
      </c>
      <c r="C3980">
        <v>20000000</v>
      </c>
    </row>
    <row r="3981" spans="1:3" ht="15" customHeight="1" x14ac:dyDescent="0.3">
      <c r="A3981" t="s">
        <v>6327</v>
      </c>
      <c r="B3981" s="7">
        <v>46111.455555555556</v>
      </c>
      <c r="C3981">
        <v>10100000</v>
      </c>
    </row>
    <row r="3982" spans="1:3" ht="15" customHeight="1" x14ac:dyDescent="0.3">
      <c r="A3982" t="s">
        <v>6297</v>
      </c>
      <c r="B3982" s="7">
        <v>46111.607638888891</v>
      </c>
      <c r="C3982">
        <v>10000000</v>
      </c>
    </row>
    <row r="3983" spans="1:3" ht="15" customHeight="1" x14ac:dyDescent="0.3">
      <c r="A3983" t="s">
        <v>5352</v>
      </c>
      <c r="B3983" s="7">
        <v>46111.61041666667</v>
      </c>
      <c r="C3983">
        <v>17243100</v>
      </c>
    </row>
    <row r="3984" spans="1:3" ht="15" customHeight="1" x14ac:dyDescent="0.3">
      <c r="A3984" t="s">
        <v>5603</v>
      </c>
      <c r="B3984" s="7">
        <v>46111.667361111111</v>
      </c>
      <c r="C3984">
        <v>14500000</v>
      </c>
    </row>
    <row r="3985" spans="1:3" ht="15" customHeight="1" x14ac:dyDescent="0.3">
      <c r="A3985" t="s">
        <v>5240</v>
      </c>
      <c r="B3985" s="7">
        <v>46111.723611111112</v>
      </c>
      <c r="C3985">
        <v>10700000</v>
      </c>
    </row>
    <row r="3986" spans="1:3" ht="15" customHeight="1" x14ac:dyDescent="0.3">
      <c r="A3986" t="s">
        <v>6286</v>
      </c>
      <c r="B3986" s="7">
        <v>46111.726388888892</v>
      </c>
      <c r="C3986">
        <v>18500000</v>
      </c>
    </row>
    <row r="3987" spans="1:3" ht="15" customHeight="1" x14ac:dyDescent="0.3">
      <c r="A3987" t="s">
        <v>6305</v>
      </c>
      <c r="B3987" s="7">
        <v>46111.731944444444</v>
      </c>
      <c r="C3987">
        <v>6800000</v>
      </c>
    </row>
    <row r="3988" spans="1:3" ht="15" customHeight="1" x14ac:dyDescent="0.3">
      <c r="A3988" t="s">
        <v>6378</v>
      </c>
      <c r="B3988" s="7">
        <v>46111.73333333333</v>
      </c>
      <c r="C3988">
        <v>7600000</v>
      </c>
    </row>
    <row r="3989" spans="1:3" ht="15" customHeight="1" x14ac:dyDescent="0.3">
      <c r="A3989" t="s">
        <v>6323</v>
      </c>
      <c r="B3989" s="7">
        <v>46111.787499999999</v>
      </c>
      <c r="C3989">
        <v>11500000</v>
      </c>
    </row>
    <row r="3990" spans="1:3" ht="15" customHeight="1" x14ac:dyDescent="0.3">
      <c r="A3990" t="s">
        <v>6348</v>
      </c>
      <c r="B3990" s="7">
        <v>46111.788194444445</v>
      </c>
      <c r="C3990">
        <v>7500000</v>
      </c>
    </row>
    <row r="3991" spans="1:3" ht="15" customHeight="1" x14ac:dyDescent="0.3">
      <c r="A3991" t="s">
        <v>6336</v>
      </c>
      <c r="B3991" s="7">
        <v>46112.479861111111</v>
      </c>
      <c r="C3991">
        <v>13000000</v>
      </c>
    </row>
    <row r="3992" spans="1:3" ht="15" customHeight="1" x14ac:dyDescent="0.3">
      <c r="A3992" t="s">
        <v>6296</v>
      </c>
      <c r="B3992" s="7">
        <v>46112.525000000001</v>
      </c>
      <c r="C3992">
        <v>9100000</v>
      </c>
    </row>
    <row r="3993" spans="1:3" ht="15" customHeight="1" x14ac:dyDescent="0.3">
      <c r="A3993" t="s">
        <v>5532</v>
      </c>
      <c r="B3993" s="7">
        <v>46112.557638888888</v>
      </c>
      <c r="C3993">
        <v>11000000</v>
      </c>
    </row>
    <row r="3994" spans="1:3" ht="15" customHeight="1" x14ac:dyDescent="0.3">
      <c r="A3994" t="s">
        <v>5535</v>
      </c>
      <c r="B3994" s="7">
        <v>46112.677777777775</v>
      </c>
      <c r="C3994">
        <v>33921345</v>
      </c>
    </row>
    <row r="3995" spans="1:3" ht="15" customHeight="1" x14ac:dyDescent="0.3">
      <c r="A3995" t="s">
        <v>6314</v>
      </c>
      <c r="B3995" s="7">
        <v>46112.681944444441</v>
      </c>
      <c r="C3995">
        <v>31300000</v>
      </c>
    </row>
    <row r="3996" spans="1:3" ht="15" customHeight="1" x14ac:dyDescent="0.3">
      <c r="A3996" t="s">
        <v>6293</v>
      </c>
      <c r="B3996" s="7">
        <v>46112.797222222223</v>
      </c>
      <c r="C3996">
        <v>14000000</v>
      </c>
    </row>
    <row r="3997" spans="1:3" ht="15" customHeight="1" x14ac:dyDescent="0.3">
      <c r="A3997" t="s">
        <v>6299</v>
      </c>
      <c r="B3997" s="7">
        <v>46114.673611111109</v>
      </c>
      <c r="C3997">
        <v>6900000</v>
      </c>
    </row>
    <row r="3998" spans="1:3" ht="15" customHeight="1" x14ac:dyDescent="0.3">
      <c r="A3998" t="s">
        <v>6365</v>
      </c>
      <c r="B3998" s="7">
        <v>46114.716666666667</v>
      </c>
      <c r="C3998">
        <v>13300000</v>
      </c>
    </row>
    <row r="3999" spans="1:3" ht="15" customHeight="1" x14ac:dyDescent="0.3">
      <c r="A3999" t="s">
        <v>6335</v>
      </c>
      <c r="B3999" s="7">
        <v>46118.790972222225</v>
      </c>
      <c r="C3999">
        <v>8700000</v>
      </c>
    </row>
    <row r="4000" spans="1:3" ht="15" customHeight="1" x14ac:dyDescent="0.3">
      <c r="A4000" t="s">
        <v>5530</v>
      </c>
      <c r="B4000" s="7">
        <v>46119.713888888888</v>
      </c>
      <c r="C4000">
        <v>6500000</v>
      </c>
    </row>
    <row r="4001" spans="1:3" ht="15" customHeight="1" x14ac:dyDescent="0.3">
      <c r="A4001" t="s">
        <v>6360</v>
      </c>
      <c r="B4001" s="7">
        <v>46119.714583333334</v>
      </c>
      <c r="C4001">
        <v>9500000</v>
      </c>
    </row>
    <row r="4002" spans="1:3" ht="15" customHeight="1" x14ac:dyDescent="0.3">
      <c r="A4002" t="s">
        <v>5606</v>
      </c>
      <c r="B4002" s="7">
        <v>46119.758333333331</v>
      </c>
      <c r="C4002">
        <v>21000000</v>
      </c>
    </row>
    <row r="4003" spans="1:3" ht="15" customHeight="1" x14ac:dyDescent="0.3">
      <c r="A4003" t="s">
        <v>5471</v>
      </c>
      <c r="B4003" s="7">
        <v>46120.743750000001</v>
      </c>
      <c r="C4003">
        <v>6200000</v>
      </c>
    </row>
    <row r="4004" spans="1:3" ht="15" customHeight="1" x14ac:dyDescent="0.3">
      <c r="A4004" t="s">
        <v>6326</v>
      </c>
      <c r="B4004" s="7">
        <v>46121.520138888889</v>
      </c>
      <c r="C4004">
        <v>11300000</v>
      </c>
    </row>
    <row r="4005" spans="1:3" ht="15" customHeight="1" x14ac:dyDescent="0.3">
      <c r="A4005" t="s">
        <v>6420</v>
      </c>
      <c r="B4005" s="7">
        <v>46125.511805555558</v>
      </c>
      <c r="C4005">
        <v>15500000</v>
      </c>
    </row>
    <row r="4006" spans="1:3" ht="15" customHeight="1" x14ac:dyDescent="0.3">
      <c r="A4006" t="s">
        <v>6458</v>
      </c>
      <c r="B4006" s="7">
        <v>46125.533333333333</v>
      </c>
      <c r="C4006">
        <v>12000000</v>
      </c>
    </row>
    <row r="4007" spans="1:3" ht="15" customHeight="1" x14ac:dyDescent="0.3">
      <c r="A4007" t="s">
        <v>6474</v>
      </c>
      <c r="B4007" s="7">
        <v>46125.57708333333</v>
      </c>
      <c r="C4007">
        <v>47288100</v>
      </c>
    </row>
    <row r="4008" spans="1:3" ht="15" customHeight="1" x14ac:dyDescent="0.3">
      <c r="A4008" t="s">
        <v>6339</v>
      </c>
      <c r="B4008" s="7">
        <v>46125.577777777777</v>
      </c>
      <c r="C4008">
        <v>10200000</v>
      </c>
    </row>
    <row r="4009" spans="1:3" ht="15" customHeight="1" x14ac:dyDescent="0.3">
      <c r="A4009" t="s">
        <v>6430</v>
      </c>
      <c r="B4009" s="7">
        <v>46125.578472222223</v>
      </c>
      <c r="C4009">
        <v>5400000</v>
      </c>
    </row>
    <row r="4010" spans="1:3" ht="15" customHeight="1" x14ac:dyDescent="0.3">
      <c r="A4010" t="s">
        <v>6469</v>
      </c>
      <c r="B4010" s="7">
        <v>46125.706250000003</v>
      </c>
      <c r="C4010">
        <v>12500000</v>
      </c>
    </row>
    <row r="4011" spans="1:3" ht="15" customHeight="1" x14ac:dyDescent="0.3">
      <c r="A4011" t="s">
        <v>6401</v>
      </c>
      <c r="B4011" s="7">
        <v>46126.559027777781</v>
      </c>
      <c r="C4011">
        <v>9600000</v>
      </c>
    </row>
    <row r="4012" spans="1:3" ht="15" customHeight="1" x14ac:dyDescent="0.3">
      <c r="A4012" t="s">
        <v>6410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6481</v>
      </c>
      <c r="B4014" s="7">
        <v>46128.668749999997</v>
      </c>
      <c r="C4014">
        <v>6550000</v>
      </c>
    </row>
    <row r="4015" spans="1:3" ht="15" customHeight="1" x14ac:dyDescent="0.3">
      <c r="A4015" t="s">
        <v>6446</v>
      </c>
      <c r="B4015" s="7">
        <v>46128.747916666667</v>
      </c>
      <c r="C4015">
        <v>12000000</v>
      </c>
    </row>
    <row r="4016" spans="1:3" ht="15" customHeight="1" x14ac:dyDescent="0.3">
      <c r="A4016" t="s">
        <v>6519</v>
      </c>
      <c r="B4016" s="7">
        <v>46129.668749999997</v>
      </c>
      <c r="C4016">
        <v>11000000</v>
      </c>
    </row>
    <row r="4017" spans="1:3" ht="15" customHeight="1" x14ac:dyDescent="0.3">
      <c r="A4017" t="s">
        <v>6520</v>
      </c>
      <c r="B4017" s="7">
        <v>46129.669444444444</v>
      </c>
      <c r="C4017">
        <v>7000000</v>
      </c>
    </row>
    <row r="4018" spans="1:3" ht="15" customHeight="1" x14ac:dyDescent="0.3">
      <c r="A4018" t="s">
        <v>6483</v>
      </c>
      <c r="B4018" s="7">
        <v>46129.67291666667</v>
      </c>
      <c r="C4018">
        <v>17200000</v>
      </c>
    </row>
    <row r="4019" spans="1:3" ht="15" customHeight="1" x14ac:dyDescent="0.3">
      <c r="A4019" t="s">
        <v>6406</v>
      </c>
      <c r="B4019" s="7">
        <v>46129.680555555555</v>
      </c>
      <c r="C4019">
        <v>10000000</v>
      </c>
    </row>
    <row r="4020" spans="1:3" ht="15" customHeight="1" x14ac:dyDescent="0.3">
      <c r="A4020" t="s">
        <v>6574</v>
      </c>
      <c r="B4020" s="7">
        <v>46130.433333333334</v>
      </c>
      <c r="C4020">
        <v>13500000</v>
      </c>
    </row>
    <row r="4021" spans="1:3" ht="15" customHeight="1" x14ac:dyDescent="0.3">
      <c r="A4021" t="s">
        <v>5948</v>
      </c>
      <c r="B4021" s="7">
        <v>46133.490972222222</v>
      </c>
      <c r="C4021">
        <v>17000000</v>
      </c>
    </row>
    <row r="4022" spans="1:3" ht="15" customHeight="1" x14ac:dyDescent="0.3">
      <c r="A4022" t="s">
        <v>6487</v>
      </c>
      <c r="B4022" s="7">
        <v>46133.708333333336</v>
      </c>
      <c r="C4022">
        <v>17500000</v>
      </c>
    </row>
    <row r="4023" spans="1:3" ht="15" customHeight="1" x14ac:dyDescent="0.3">
      <c r="A4023" t="s">
        <v>6486</v>
      </c>
      <c r="B4023" s="7">
        <v>46133.709027777775</v>
      </c>
      <c r="C4023">
        <v>9600000</v>
      </c>
    </row>
    <row r="4024" spans="1:3" ht="15" customHeight="1" x14ac:dyDescent="0.3">
      <c r="A4024" t="s">
        <v>6437</v>
      </c>
      <c r="B4024" s="7">
        <v>46133.710416666669</v>
      </c>
      <c r="C4024">
        <v>15500000</v>
      </c>
    </row>
    <row r="4025" spans="1:3" ht="15" customHeight="1" x14ac:dyDescent="0.3">
      <c r="A4025" t="s">
        <v>5976</v>
      </c>
      <c r="B4025" s="7">
        <v>46133.745138888888</v>
      </c>
      <c r="C4025">
        <v>6000000</v>
      </c>
    </row>
    <row r="4026" spans="1:3" ht="15" customHeight="1" x14ac:dyDescent="0.3">
      <c r="A4026" t="s">
        <v>6524</v>
      </c>
      <c r="B4026" s="7">
        <v>46133.745833333334</v>
      </c>
      <c r="C4026">
        <v>12000000</v>
      </c>
    </row>
    <row r="4027" spans="1:3" ht="15" customHeight="1" x14ac:dyDescent="0.3">
      <c r="A4027" t="s">
        <v>6489</v>
      </c>
      <c r="B4027" s="7">
        <v>46133.751388888886</v>
      </c>
      <c r="C4027">
        <v>8900000</v>
      </c>
    </row>
    <row r="4028" spans="1:3" ht="15" customHeight="1" x14ac:dyDescent="0.3">
      <c r="A4028" t="s">
        <v>6575</v>
      </c>
      <c r="B4028" s="7">
        <v>46134.415277777778</v>
      </c>
      <c r="C4028">
        <v>7700000</v>
      </c>
    </row>
    <row r="4029" spans="1:3" ht="15" customHeight="1" x14ac:dyDescent="0.3">
      <c r="A4029" t="s">
        <v>5577</v>
      </c>
      <c r="B4029" s="7">
        <v>46134.723611111112</v>
      </c>
      <c r="C4029">
        <v>13200000</v>
      </c>
    </row>
    <row r="4030" spans="1:3" ht="15" customHeight="1" x14ac:dyDescent="0.3">
      <c r="A4030" t="s">
        <v>6552</v>
      </c>
      <c r="B4030" s="7">
        <v>46134.777777777781</v>
      </c>
      <c r="C4030">
        <v>6900000</v>
      </c>
    </row>
    <row r="4031" spans="1:3" ht="15" customHeight="1" x14ac:dyDescent="0.3">
      <c r="A4031" t="s">
        <v>6491</v>
      </c>
      <c r="B4031" s="7">
        <v>46135.546527777777</v>
      </c>
      <c r="C4031">
        <v>10100000</v>
      </c>
    </row>
    <row r="4032" spans="1:3" ht="15" customHeight="1" x14ac:dyDescent="0.3">
      <c r="A4032" t="s">
        <v>6426</v>
      </c>
      <c r="B4032" s="7">
        <v>46135.724999999999</v>
      </c>
      <c r="C4032">
        <v>5900000</v>
      </c>
    </row>
    <row r="4033" spans="1:3" ht="15" customHeight="1" x14ac:dyDescent="0.3">
      <c r="A4033" t="s">
        <v>6559</v>
      </c>
      <c r="B4033" s="7">
        <v>46135.754861111112</v>
      </c>
      <c r="C4033">
        <v>10000000</v>
      </c>
    </row>
    <row r="4034" spans="1:3" ht="15" customHeight="1" x14ac:dyDescent="0.3">
      <c r="A4034" t="s">
        <v>7158</v>
      </c>
      <c r="B4034" s="7">
        <v>46135.769444444442</v>
      </c>
      <c r="C4034">
        <v>10250000</v>
      </c>
    </row>
    <row r="4035" spans="1:3" ht="15" customHeight="1" x14ac:dyDescent="0.3">
      <c r="A4035" t="s">
        <v>6539</v>
      </c>
      <c r="B4035" s="7">
        <v>46136.429861111108</v>
      </c>
      <c r="C4035">
        <v>5800000</v>
      </c>
    </row>
    <row r="4036" spans="1:3" ht="15" customHeight="1" x14ac:dyDescent="0.3">
      <c r="A4036" t="s">
        <v>6538</v>
      </c>
      <c r="B4036" s="7">
        <v>46136.686805555553</v>
      </c>
      <c r="C4036">
        <v>10350000</v>
      </c>
    </row>
    <row r="4037" spans="1:3" ht="15" customHeight="1" x14ac:dyDescent="0.3">
      <c r="A4037" t="s">
        <v>6566</v>
      </c>
      <c r="B4037" s="7">
        <v>46136.75</v>
      </c>
      <c r="C4037">
        <v>6150000</v>
      </c>
    </row>
    <row r="4038" spans="1:3" ht="15" customHeight="1" x14ac:dyDescent="0.3">
      <c r="A4038" t="s">
        <v>6581</v>
      </c>
      <c r="B4038" s="7">
        <v>46139.411111111112</v>
      </c>
      <c r="C4038">
        <v>18300000</v>
      </c>
    </row>
    <row r="4039" spans="1:3" ht="15" customHeight="1" x14ac:dyDescent="0.3">
      <c r="A4039" t="s">
        <v>6273</v>
      </c>
      <c r="B4039" s="7">
        <v>46139.418749999997</v>
      </c>
      <c r="C4039">
        <v>27953100</v>
      </c>
    </row>
    <row r="4040" spans="1:3" ht="15" customHeight="1" x14ac:dyDescent="0.3">
      <c r="A4040" t="s">
        <v>6485</v>
      </c>
      <c r="B4040" s="7">
        <v>46139.767361111109</v>
      </c>
      <c r="C4040">
        <v>14850000</v>
      </c>
    </row>
    <row r="4041" spans="1:3" ht="15" customHeight="1" x14ac:dyDescent="0.3">
      <c r="A4041" t="s">
        <v>6632</v>
      </c>
      <c r="B4041" s="7">
        <v>46139.770833333336</v>
      </c>
      <c r="C4041">
        <v>13500000</v>
      </c>
    </row>
    <row r="4042" spans="1:3" ht="15" customHeight="1" x14ac:dyDescent="0.3">
      <c r="A4042" t="s">
        <v>5555</v>
      </c>
      <c r="B4042" s="7">
        <v>46140.424305555556</v>
      </c>
      <c r="C4042">
        <v>30154462</v>
      </c>
    </row>
    <row r="4043" spans="1:3" ht="15" customHeight="1" x14ac:dyDescent="0.3">
      <c r="A4043" t="s">
        <v>6361</v>
      </c>
      <c r="B4043" s="7">
        <v>46140.502083333333</v>
      </c>
      <c r="C4043">
        <v>7100000</v>
      </c>
    </row>
    <row r="4044" spans="1:3" ht="15" customHeight="1" x14ac:dyDescent="0.3">
      <c r="A4044" t="s">
        <v>6545</v>
      </c>
      <c r="B4044" s="7">
        <v>46140.515277777777</v>
      </c>
      <c r="C4044">
        <v>21400000</v>
      </c>
    </row>
    <row r="4045" spans="1:3" ht="15" customHeight="1" x14ac:dyDescent="0.3">
      <c r="A4045" t="s">
        <v>6414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6631</v>
      </c>
      <c r="B4047" s="7">
        <v>46141.411111111112</v>
      </c>
      <c r="C4047">
        <v>15700000</v>
      </c>
    </row>
    <row r="4048" spans="1:3" ht="15" customHeight="1" x14ac:dyDescent="0.3">
      <c r="A4048" t="s">
        <v>6630</v>
      </c>
      <c r="B4048" s="7">
        <v>46141.481249999997</v>
      </c>
      <c r="C4048">
        <v>8300000</v>
      </c>
    </row>
    <row r="4049" spans="1:3" ht="15" customHeight="1" x14ac:dyDescent="0.3">
      <c r="A4049" t="s">
        <v>6498</v>
      </c>
      <c r="B4049" s="7">
        <v>46141.691666666666</v>
      </c>
      <c r="C4049">
        <v>5900000</v>
      </c>
    </row>
    <row r="4050" spans="1:3" ht="15" customHeight="1" x14ac:dyDescent="0.3">
      <c r="A4050" t="s">
        <v>6495</v>
      </c>
      <c r="B4050" s="7">
        <v>46141.734027777777</v>
      </c>
      <c r="C4050">
        <v>26300000</v>
      </c>
    </row>
    <row r="4051" spans="1:3" ht="15" customHeight="1" x14ac:dyDescent="0.3">
      <c r="A4051" t="s">
        <v>6629</v>
      </c>
      <c r="B4051" s="7">
        <v>46142.503472222219</v>
      </c>
      <c r="C4051">
        <v>4800000</v>
      </c>
    </row>
    <row r="4052" spans="1:3" ht="15" customHeight="1" x14ac:dyDescent="0.3">
      <c r="A4052" t="s">
        <v>5469</v>
      </c>
      <c r="B4052" s="7">
        <v>46142.682638888888</v>
      </c>
      <c r="C4052">
        <v>18900000</v>
      </c>
    </row>
    <row r="4053" spans="1:3" ht="15" customHeight="1" x14ac:dyDescent="0.3">
      <c r="A4053" t="s">
        <v>5424</v>
      </c>
      <c r="B4053" s="7">
        <v>46142.813194444447</v>
      </c>
      <c r="C4053">
        <v>9500000</v>
      </c>
    </row>
    <row r="4054" spans="1:3" ht="15" customHeight="1" x14ac:dyDescent="0.3">
      <c r="A4054" t="s">
        <v>6617</v>
      </c>
      <c r="B4054" s="7">
        <v>46146.747916666667</v>
      </c>
      <c r="C4054">
        <v>11200000</v>
      </c>
    </row>
    <row r="4055" spans="1:3" ht="15" customHeight="1" x14ac:dyDescent="0.3">
      <c r="A4055" t="s">
        <v>6536</v>
      </c>
      <c r="B4055" s="7">
        <v>46148.522916666669</v>
      </c>
      <c r="C4055">
        <v>11300000</v>
      </c>
    </row>
    <row r="4056" spans="1:3" ht="15" customHeight="1" x14ac:dyDescent="0.3">
      <c r="A4056" t="s">
        <v>8337</v>
      </c>
      <c r="B4056" s="7">
        <v>46150.564583333333</v>
      </c>
      <c r="C4056">
        <v>22120000</v>
      </c>
    </row>
    <row r="4057" spans="1:3" ht="15" customHeight="1" x14ac:dyDescent="0.3">
      <c r="A4057" t="s">
        <v>8710</v>
      </c>
      <c r="B4057" s="7">
        <v>46150.768750000003</v>
      </c>
      <c r="C4057">
        <v>7200000</v>
      </c>
    </row>
    <row r="4058" spans="1:3" ht="15" customHeight="1" x14ac:dyDescent="0.3">
      <c r="A4058" t="s">
        <v>6606</v>
      </c>
      <c r="B4058" s="7">
        <v>46153.497916666667</v>
      </c>
      <c r="C4058">
        <v>13500000</v>
      </c>
    </row>
    <row r="4059" spans="1:3" ht="15" customHeight="1" x14ac:dyDescent="0.3">
      <c r="A4059" t="s">
        <v>8646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6652</v>
      </c>
      <c r="B4061" s="7">
        <v>46153.70208333333</v>
      </c>
      <c r="C4061">
        <v>8500000</v>
      </c>
    </row>
    <row r="4062" spans="1:3" ht="15" customHeight="1" x14ac:dyDescent="0.3">
      <c r="A4062" t="s">
        <v>5266</v>
      </c>
      <c r="B4062" s="7">
        <v>46153.703472222223</v>
      </c>
      <c r="C4062">
        <v>9000000</v>
      </c>
    </row>
    <row r="4063" spans="1:3" ht="15" customHeight="1" x14ac:dyDescent="0.3">
      <c r="A4063" t="s">
        <v>8709</v>
      </c>
      <c r="B4063" s="7">
        <v>46154.425694444442</v>
      </c>
      <c r="C4063">
        <v>5300000</v>
      </c>
    </row>
    <row r="4064" spans="1:3" ht="15" customHeight="1" x14ac:dyDescent="0.3">
      <c r="A4064" t="s">
        <v>8708</v>
      </c>
      <c r="B4064" s="7">
        <v>46154.710416666669</v>
      </c>
      <c r="C4064">
        <v>16000000</v>
      </c>
    </row>
    <row r="4065" spans="1:3" ht="15" customHeight="1" x14ac:dyDescent="0.3">
      <c r="A4065" t="s">
        <v>8652</v>
      </c>
      <c r="B4065" s="7">
        <v>46155.418055555558</v>
      </c>
      <c r="C4065">
        <v>12900000</v>
      </c>
    </row>
    <row r="4066" spans="1:3" ht="15" customHeight="1" x14ac:dyDescent="0.3">
      <c r="A4066" t="s">
        <v>8631</v>
      </c>
      <c r="B4066" s="7">
        <v>46160.418055555558</v>
      </c>
      <c r="C4066">
        <v>7800000</v>
      </c>
    </row>
    <row r="4067" spans="1:3" ht="15" customHeight="1" x14ac:dyDescent="0.3">
      <c r="A4067" t="s">
        <v>8707</v>
      </c>
      <c r="B4067" s="7">
        <v>46160.479166666664</v>
      </c>
      <c r="C4067">
        <v>13400000</v>
      </c>
    </row>
    <row r="4068" spans="1:3" ht="15" customHeight="1" x14ac:dyDescent="0.3">
      <c r="A4068" t="s">
        <v>6649</v>
      </c>
      <c r="B4068" s="7">
        <v>46160.698611111111</v>
      </c>
      <c r="C4068">
        <v>20000000</v>
      </c>
    </row>
    <row r="4069" spans="1:3" ht="15" customHeight="1" x14ac:dyDescent="0.3">
      <c r="A4069" t="s">
        <v>8617</v>
      </c>
      <c r="B4069" s="7">
        <v>46161.484722222223</v>
      </c>
      <c r="C4069">
        <v>29300000</v>
      </c>
    </row>
    <row r="4070" spans="1:3" ht="15" customHeight="1" x14ac:dyDescent="0.3">
      <c r="A4070" t="s">
        <v>8706</v>
      </c>
      <c r="B4070" s="7">
        <v>46161.53125</v>
      </c>
      <c r="C4070">
        <v>10200000</v>
      </c>
    </row>
    <row r="4071" spans="1:3" ht="15" customHeight="1" x14ac:dyDescent="0.3">
      <c r="A4071" t="s">
        <v>8705</v>
      </c>
      <c r="B4071" s="7">
        <v>46161.54791666667</v>
      </c>
      <c r="C4071">
        <v>10300000</v>
      </c>
    </row>
    <row r="4072" spans="1:3" ht="15" customHeight="1" x14ac:dyDescent="0.3">
      <c r="A4072" t="s">
        <v>5270</v>
      </c>
      <c r="B4072" s="7">
        <v>46161.649305555555</v>
      </c>
      <c r="C4072">
        <v>22000000</v>
      </c>
    </row>
    <row r="4073" spans="1:3" ht="15" customHeight="1" x14ac:dyDescent="0.3">
      <c r="A4073" t="s">
        <v>8704</v>
      </c>
      <c r="B4073" s="7">
        <v>46164.392361111109</v>
      </c>
      <c r="C4073">
        <v>7850000</v>
      </c>
    </row>
    <row r="4074" spans="1:3" ht="15" customHeight="1" x14ac:dyDescent="0.3">
      <c r="A4074" t="s">
        <v>5496</v>
      </c>
      <c r="B4074" s="7">
        <v>46164.535416666666</v>
      </c>
      <c r="C4074">
        <v>8900000</v>
      </c>
    </row>
    <row r="4075" spans="1:3" ht="15" customHeight="1" x14ac:dyDescent="0.3">
      <c r="A4075" t="s">
        <v>8703</v>
      </c>
      <c r="B4075" s="7">
        <v>46164.728472222225</v>
      </c>
      <c r="C4075">
        <v>9800000</v>
      </c>
    </row>
    <row r="4076" spans="1:3" ht="15" customHeight="1" x14ac:dyDescent="0.3">
      <c r="A4076" t="s">
        <v>8702</v>
      </c>
      <c r="B4076" s="7">
        <v>46166.719444444447</v>
      </c>
      <c r="C4076">
        <v>7200000</v>
      </c>
    </row>
    <row r="4077" spans="1:3" ht="15" customHeight="1" x14ac:dyDescent="0.3">
      <c r="A4077" t="s">
        <v>5599</v>
      </c>
      <c r="B4077" s="7">
        <v>46167.386111111111</v>
      </c>
      <c r="C4077">
        <v>19000000</v>
      </c>
    </row>
    <row r="4078" spans="1:3" ht="15" customHeight="1" x14ac:dyDescent="0.3">
      <c r="A4078" t="s">
        <v>8654</v>
      </c>
      <c r="B4078" s="7">
        <v>46167.386805555558</v>
      </c>
      <c r="C4078">
        <v>9300000</v>
      </c>
    </row>
    <row r="4079" spans="1:3" ht="15" customHeight="1" x14ac:dyDescent="0.3">
      <c r="A4079" t="s">
        <v>6216</v>
      </c>
      <c r="B4079" s="7">
        <v>46167.684027777781</v>
      </c>
      <c r="C4079">
        <v>15500000</v>
      </c>
    </row>
    <row r="4080" spans="1:3" ht="15" customHeight="1" x14ac:dyDescent="0.3">
      <c r="A4080" t="s">
        <v>8649</v>
      </c>
      <c r="B4080" s="7">
        <v>46168.393750000003</v>
      </c>
      <c r="C4080">
        <v>7100000</v>
      </c>
    </row>
    <row r="4081" spans="1:3" ht="15" customHeight="1" x14ac:dyDescent="0.3">
      <c r="A4081" t="s">
        <v>8630</v>
      </c>
      <c r="B4081" s="7">
        <v>46168.535416666666</v>
      </c>
      <c r="C4081">
        <v>16500000</v>
      </c>
    </row>
    <row r="4082" spans="1:3" ht="15" customHeight="1" x14ac:dyDescent="0.3">
      <c r="A4082" t="s">
        <v>8701</v>
      </c>
      <c r="B4082" s="7">
        <v>46168.537499999999</v>
      </c>
      <c r="C4082">
        <v>11500000</v>
      </c>
    </row>
    <row r="4083" spans="1:3" ht="15" customHeight="1" x14ac:dyDescent="0.3">
      <c r="A4083" t="s">
        <v>6638</v>
      </c>
      <c r="B4083" s="7">
        <v>46168.760416666664</v>
      </c>
      <c r="C4083">
        <v>8600000</v>
      </c>
    </row>
    <row r="4084" spans="1:3" ht="15" customHeight="1" x14ac:dyDescent="0.3">
      <c r="A4084" t="s">
        <v>8700</v>
      </c>
      <c r="B4084" s="7">
        <v>46168.785416666666</v>
      </c>
      <c r="C4084">
        <v>6450000</v>
      </c>
    </row>
    <row r="4085" spans="1:3" ht="15" customHeight="1" x14ac:dyDescent="0.3">
      <c r="A4085" t="s">
        <v>5629</v>
      </c>
      <c r="B4085" s="7">
        <v>46169.549305555556</v>
      </c>
      <c r="C4085">
        <v>7600000</v>
      </c>
    </row>
    <row r="4086" spans="1:3" ht="15" customHeight="1" x14ac:dyDescent="0.3">
      <c r="A4086" t="s">
        <v>8620</v>
      </c>
      <c r="B4086" s="7">
        <v>46170.560416666667</v>
      </c>
      <c r="C4086">
        <v>44500000</v>
      </c>
    </row>
    <row r="4087" spans="1:3" ht="15" customHeight="1" x14ac:dyDescent="0.3">
      <c r="A4087" t="s">
        <v>8623</v>
      </c>
      <c r="B4087" s="7">
        <v>46170.761805555558</v>
      </c>
      <c r="C4087">
        <v>21000000</v>
      </c>
    </row>
    <row r="4088" spans="1:3" ht="15" customHeight="1" x14ac:dyDescent="0.3">
      <c r="A4088" t="s">
        <v>8699</v>
      </c>
      <c r="B4088" s="7">
        <v>46171.395138888889</v>
      </c>
      <c r="C4088">
        <v>18300000</v>
      </c>
    </row>
    <row r="4089" spans="1:3" ht="15" customHeight="1" x14ac:dyDescent="0.3">
      <c r="A4089" t="s">
        <v>8650</v>
      </c>
      <c r="B4089" s="7">
        <v>46171.525694444441</v>
      </c>
      <c r="C4089">
        <v>7100000</v>
      </c>
    </row>
    <row r="4090" spans="1:3" ht="15" customHeight="1" x14ac:dyDescent="0.3">
      <c r="A4090" t="s">
        <v>8698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8624</v>
      </c>
      <c r="B4092" s="7">
        <v>46172.436111111114</v>
      </c>
      <c r="C4092">
        <v>12500000</v>
      </c>
    </row>
    <row r="4093" spans="1:3" ht="15" customHeight="1" x14ac:dyDescent="0.3">
      <c r="A4093" t="s">
        <v>6572</v>
      </c>
      <c r="B4093" s="7">
        <v>46172.445138888892</v>
      </c>
      <c r="C4093">
        <v>21000000</v>
      </c>
    </row>
    <row r="4094" spans="1:3" ht="15" customHeight="1" x14ac:dyDescent="0.3">
      <c r="A4094" t="s">
        <v>8697</v>
      </c>
      <c r="B4094" s="7">
        <v>46172.447222222225</v>
      </c>
      <c r="C4094">
        <v>9650000</v>
      </c>
    </row>
    <row r="4095" spans="1:3" ht="15" customHeight="1" x14ac:dyDescent="0.3">
      <c r="A4095" t="s">
        <v>8635</v>
      </c>
      <c r="B4095" s="7">
        <v>46172.591666666667</v>
      </c>
      <c r="C4095">
        <v>3900000</v>
      </c>
    </row>
    <row r="4096" spans="1:3" ht="15" customHeight="1" x14ac:dyDescent="0.3">
      <c r="A4096" t="s">
        <v>6656</v>
      </c>
      <c r="B4096" s="7">
        <v>46174.693749999999</v>
      </c>
      <c r="C4096">
        <v>18700000</v>
      </c>
    </row>
    <row r="4097" spans="1:3" ht="15" customHeight="1" x14ac:dyDescent="0.3">
      <c r="A4097" t="s">
        <v>8637</v>
      </c>
      <c r="B4097" s="7">
        <v>46175.759027777778</v>
      </c>
      <c r="C4097">
        <v>9700000</v>
      </c>
    </row>
    <row r="4098" spans="1:3" ht="15" customHeight="1" x14ac:dyDescent="0.3">
      <c r="A4098" t="s">
        <v>8696</v>
      </c>
      <c r="B4098" s="7">
        <v>46176.572916666664</v>
      </c>
      <c r="C4098">
        <v>9200000</v>
      </c>
    </row>
    <row r="4099" spans="1:3" ht="15" customHeight="1" x14ac:dyDescent="0.3">
      <c r="A4099" t="s">
        <v>8695</v>
      </c>
      <c r="B4099" s="7">
        <v>46176.696527777778</v>
      </c>
      <c r="C4099">
        <v>11500000</v>
      </c>
    </row>
    <row r="4100" spans="1:3" ht="15" customHeight="1" x14ac:dyDescent="0.3">
      <c r="A4100" t="s">
        <v>8625</v>
      </c>
      <c r="B4100" s="7">
        <v>46178.420138888891</v>
      </c>
      <c r="C4100">
        <v>4600000</v>
      </c>
    </row>
    <row r="4101" spans="1:3" ht="15" customHeight="1" x14ac:dyDescent="0.3">
      <c r="A4101" t="s">
        <v>8694</v>
      </c>
      <c r="B4101" s="7">
        <v>46178.498611111114</v>
      </c>
      <c r="C4101">
        <v>9600000</v>
      </c>
    </row>
    <row r="4102" spans="1:3" ht="15" customHeight="1" x14ac:dyDescent="0.3">
      <c r="A4102" t="s">
        <v>6319</v>
      </c>
      <c r="B4102" s="7">
        <v>46181.474305555559</v>
      </c>
      <c r="C4102">
        <v>7000000</v>
      </c>
    </row>
    <row r="4103" spans="1:3" ht="15" customHeight="1" x14ac:dyDescent="0.3">
      <c r="A4103" t="s">
        <v>5378</v>
      </c>
      <c r="B4103" s="7">
        <v>46181.643055555556</v>
      </c>
      <c r="C4103">
        <v>16000000</v>
      </c>
    </row>
    <row r="4104" spans="1:3" ht="15" customHeight="1" x14ac:dyDescent="0.3">
      <c r="A4104" t="s">
        <v>5265</v>
      </c>
      <c r="B4104" s="7">
        <v>46181.697916666664</v>
      </c>
      <c r="C4104">
        <v>10100000</v>
      </c>
    </row>
    <row r="4105" spans="1:3" ht="15" customHeight="1" x14ac:dyDescent="0.3">
      <c r="A4105" t="s">
        <v>5586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5500</v>
      </c>
      <c r="B4107" s="7">
        <v>46183.413888888892</v>
      </c>
      <c r="C4107">
        <v>9700000</v>
      </c>
    </row>
    <row r="4108" spans="1:3" ht="15" customHeight="1" x14ac:dyDescent="0.3">
      <c r="A4108" t="s">
        <v>8693</v>
      </c>
      <c r="B4108" s="7">
        <v>46183.540277777778</v>
      </c>
      <c r="C4108">
        <v>12000000</v>
      </c>
    </row>
    <row r="4109" spans="1:3" ht="15" customHeight="1" x14ac:dyDescent="0.3">
      <c r="A4109" t="s">
        <v>8633</v>
      </c>
      <c r="B4109" s="7">
        <v>46183.675694444442</v>
      </c>
      <c r="C4109">
        <v>7850000</v>
      </c>
    </row>
    <row r="4110" spans="1:3" ht="15" customHeight="1" x14ac:dyDescent="0.3">
      <c r="A4110" t="s">
        <v>8644</v>
      </c>
      <c r="B4110" s="7">
        <v>46183.676388888889</v>
      </c>
      <c r="C4110">
        <v>12400000</v>
      </c>
    </row>
    <row r="4111" spans="1:3" ht="15" customHeight="1" x14ac:dyDescent="0.3">
      <c r="A4111" t="s">
        <v>8629</v>
      </c>
      <c r="B4111" s="7">
        <v>46183.789583333331</v>
      </c>
      <c r="C4111">
        <v>12750000</v>
      </c>
    </row>
    <row r="4112" spans="1:3" ht="15" customHeight="1" x14ac:dyDescent="0.3">
      <c r="A4112" t="s">
        <v>8692</v>
      </c>
      <c r="B4112" s="7">
        <v>46184.645138888889</v>
      </c>
      <c r="C4112">
        <v>10300000</v>
      </c>
    </row>
    <row r="4113" spans="1:3" ht="15" customHeight="1" x14ac:dyDescent="0.3">
      <c r="A4113" t="s">
        <v>8691</v>
      </c>
      <c r="B4113" s="7">
        <v>46184.756249999999</v>
      </c>
      <c r="C4113">
        <v>10700000</v>
      </c>
    </row>
    <row r="4114" spans="1:3" ht="15" customHeight="1" x14ac:dyDescent="0.3">
      <c r="A4114" t="s">
        <v>8690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5545</v>
      </c>
      <c r="B4116" s="7">
        <v>46185.454861111109</v>
      </c>
      <c r="C4116">
        <v>13890000</v>
      </c>
    </row>
    <row r="4117" spans="1:3" ht="15" customHeight="1" x14ac:dyDescent="0.3">
      <c r="A4117" t="s">
        <v>8689</v>
      </c>
      <c r="B4117" s="7">
        <v>46185.719444444447</v>
      </c>
      <c r="C4117">
        <v>10500000</v>
      </c>
    </row>
    <row r="4118" spans="1:3" ht="15" customHeight="1" x14ac:dyDescent="0.3">
      <c r="A4118" t="s">
        <v>8688</v>
      </c>
      <c r="B4118" s="7">
        <v>46185.734027777777</v>
      </c>
      <c r="C4118">
        <v>6300000</v>
      </c>
    </row>
    <row r="4119" spans="1:3" ht="15" customHeight="1" x14ac:dyDescent="0.3">
      <c r="A4119" t="s">
        <v>6612</v>
      </c>
      <c r="B4119" s="7">
        <v>46188.490972222222</v>
      </c>
      <c r="C4119">
        <v>14000000</v>
      </c>
    </row>
    <row r="4120" spans="1:3" ht="15" customHeight="1" x14ac:dyDescent="0.3">
      <c r="A4120" t="s">
        <v>8687</v>
      </c>
      <c r="B4120" s="7">
        <v>46189.750694444447</v>
      </c>
      <c r="C4120">
        <v>23500000</v>
      </c>
    </row>
    <row r="4121" spans="1:3" ht="15" customHeight="1" x14ac:dyDescent="0.3">
      <c r="A4121" t="s">
        <v>8686</v>
      </c>
      <c r="B4121" s="7">
        <v>46190.395833333336</v>
      </c>
      <c r="C4121">
        <v>6500000</v>
      </c>
    </row>
    <row r="4122" spans="1:3" ht="15" customHeight="1" x14ac:dyDescent="0.3">
      <c r="A4122" t="s">
        <v>10173</v>
      </c>
      <c r="B4122" s="7">
        <v>46190.456250000003</v>
      </c>
      <c r="C4122">
        <v>30000000</v>
      </c>
    </row>
    <row r="4123" spans="1:3" ht="15" customHeight="1" x14ac:dyDescent="0.3">
      <c r="A4123" t="s">
        <v>9666</v>
      </c>
      <c r="B4123" s="7">
        <v>46190.668749999997</v>
      </c>
      <c r="C4123">
        <v>9000000</v>
      </c>
    </row>
    <row r="4124" spans="1:3" ht="15" customHeight="1" x14ac:dyDescent="0.3">
      <c r="A4124" t="s">
        <v>10163</v>
      </c>
      <c r="B4124" s="7">
        <v>46191.463888888888</v>
      </c>
      <c r="C4124">
        <v>12200000</v>
      </c>
    </row>
    <row r="4125" spans="1:3" ht="15" customHeight="1" x14ac:dyDescent="0.3">
      <c r="A4125" t="s">
        <v>5627</v>
      </c>
      <c r="B4125" s="7">
        <v>46191.561805555553</v>
      </c>
      <c r="C4125">
        <v>8000000</v>
      </c>
    </row>
    <row r="4126" spans="1:3" ht="15" customHeight="1" x14ac:dyDescent="0.3">
      <c r="A4126" t="s">
        <v>9748</v>
      </c>
      <c r="B4126" s="7">
        <v>46192.413888888892</v>
      </c>
      <c r="C4126">
        <v>6150000</v>
      </c>
    </row>
    <row r="4127" spans="1:3" ht="15" customHeight="1" x14ac:dyDescent="0.3">
      <c r="A4127" t="s">
        <v>6473</v>
      </c>
      <c r="B4127" s="7">
        <v>46192.418055555558</v>
      </c>
      <c r="C4127">
        <v>14800000</v>
      </c>
    </row>
    <row r="4128" spans="1:3" ht="15" customHeight="1" x14ac:dyDescent="0.3">
      <c r="A4128" t="s">
        <v>9645</v>
      </c>
      <c r="B4128" s="7">
        <v>46193.498611111114</v>
      </c>
      <c r="C4128">
        <v>7400000</v>
      </c>
    </row>
    <row r="4129" spans="1:3" ht="15" customHeight="1" x14ac:dyDescent="0.3">
      <c r="A4129" t="s">
        <v>10171</v>
      </c>
      <c r="B4129" s="7">
        <v>46195.456250000003</v>
      </c>
      <c r="C4129">
        <v>15000000</v>
      </c>
    </row>
    <row r="4130" spans="1:3" ht="15" customHeight="1" x14ac:dyDescent="0.3">
      <c r="A4130" t="s">
        <v>9730</v>
      </c>
      <c r="B4130" s="7">
        <v>46195.457638888889</v>
      </c>
      <c r="C4130">
        <v>8300000</v>
      </c>
    </row>
    <row r="4131" spans="1:3" ht="15" customHeight="1" x14ac:dyDescent="0.3">
      <c r="A4131" t="s">
        <v>6404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9739</v>
      </c>
      <c r="B4133" s="7">
        <v>46195.720138888886</v>
      </c>
      <c r="C4133">
        <v>13500000</v>
      </c>
    </row>
    <row r="4134" spans="1:3" ht="15" customHeight="1" x14ac:dyDescent="0.3">
      <c r="A4134" t="s">
        <v>10166</v>
      </c>
      <c r="B4134" s="7">
        <v>46196.450694444444</v>
      </c>
      <c r="C4134">
        <v>10000000</v>
      </c>
    </row>
    <row r="4135" spans="1:3" ht="15" customHeight="1" x14ac:dyDescent="0.3">
      <c r="A4135" t="s">
        <v>9610</v>
      </c>
      <c r="B4135" s="7">
        <v>46196.686111111114</v>
      </c>
      <c r="C4135">
        <v>10000000</v>
      </c>
    </row>
    <row r="4136" spans="1:3" ht="15" customHeight="1" x14ac:dyDescent="0.3">
      <c r="A4136" t="s">
        <v>9631</v>
      </c>
      <c r="B4136" s="7">
        <v>46196.689583333333</v>
      </c>
      <c r="C4136">
        <v>7150000</v>
      </c>
    </row>
    <row r="4137" spans="1:3" ht="15" customHeight="1" x14ac:dyDescent="0.3">
      <c r="A4137" t="s">
        <v>6390</v>
      </c>
      <c r="B4137" s="7">
        <v>46197.409722222219</v>
      </c>
      <c r="C4137">
        <v>7200000</v>
      </c>
    </row>
    <row r="4138" spans="1:3" ht="15" customHeight="1" x14ac:dyDescent="0.3">
      <c r="A4138" t="s">
        <v>10343</v>
      </c>
      <c r="B4138" s="7">
        <v>46197.418055555558</v>
      </c>
      <c r="C4138">
        <v>11400000</v>
      </c>
    </row>
    <row r="4139" spans="1:3" ht="15" customHeight="1" x14ac:dyDescent="0.3">
      <c r="A4139" t="s">
        <v>9776</v>
      </c>
      <c r="B4139" s="7">
        <v>46197.452777777777</v>
      </c>
      <c r="C4139">
        <v>19700000</v>
      </c>
    </row>
    <row r="4140" spans="1:3" ht="15" customHeight="1" x14ac:dyDescent="0.3">
      <c r="A4140" t="s">
        <v>8961</v>
      </c>
      <c r="B4140" s="7">
        <v>46197.477083333331</v>
      </c>
      <c r="C4140">
        <v>9500000</v>
      </c>
    </row>
    <row r="4141" spans="1:3" ht="15" customHeight="1" x14ac:dyDescent="0.3">
      <c r="A4141" t="s">
        <v>9507</v>
      </c>
      <c r="B4141" s="7">
        <v>46197.668055555558</v>
      </c>
      <c r="C4141">
        <v>19200000</v>
      </c>
    </row>
    <row r="4142" spans="1:3" ht="15" customHeight="1" x14ac:dyDescent="0.3">
      <c r="A4142" t="s">
        <v>9763</v>
      </c>
      <c r="B4142" s="7">
        <v>46198.452777777777</v>
      </c>
      <c r="C4142">
        <v>22500000</v>
      </c>
    </row>
    <row r="4143" spans="1:3" ht="15" customHeight="1" x14ac:dyDescent="0.3">
      <c r="A4143" t="s">
        <v>10509</v>
      </c>
      <c r="B4143" s="7">
        <v>46198.560416666667</v>
      </c>
      <c r="C4143">
        <v>8000000</v>
      </c>
    </row>
    <row r="4144" spans="1:3" ht="15" customHeight="1" x14ac:dyDescent="0.3">
      <c r="A4144" t="s">
        <v>10371</v>
      </c>
      <c r="B4144" s="7">
        <v>46198.722916666666</v>
      </c>
      <c r="C4144">
        <v>13750000</v>
      </c>
    </row>
    <row r="4145" spans="1:3" ht="15" customHeight="1" x14ac:dyDescent="0.3">
      <c r="A4145" t="s">
        <v>10427</v>
      </c>
      <c r="B4145" s="7">
        <v>46198.744444444441</v>
      </c>
      <c r="C4145">
        <v>13000000</v>
      </c>
    </row>
    <row r="4146" spans="1:3" ht="15" customHeight="1" x14ac:dyDescent="0.3">
      <c r="A4146" t="s">
        <v>10492</v>
      </c>
      <c r="B4146" s="7">
        <v>46199.519444444442</v>
      </c>
      <c r="C4146">
        <v>9300000</v>
      </c>
    </row>
    <row r="4147" spans="1:3" ht="15" customHeight="1" x14ac:dyDescent="0.3">
      <c r="A4147" t="s">
        <v>573</v>
      </c>
      <c r="B4147" s="7">
        <v>46199.559027777781</v>
      </c>
      <c r="C4147">
        <v>7500000</v>
      </c>
    </row>
    <row r="4148" spans="1:3" ht="15" customHeight="1" x14ac:dyDescent="0.3">
      <c r="A4148" t="s">
        <v>10353</v>
      </c>
      <c r="B4148" s="7">
        <v>46199.693055555559</v>
      </c>
      <c r="C4148">
        <v>7200000</v>
      </c>
    </row>
    <row r="4149" spans="1:3" ht="15" customHeight="1" x14ac:dyDescent="0.3">
      <c r="A4149" t="s">
        <v>10539</v>
      </c>
      <c r="B4149" s="7">
        <v>46199.729861111111</v>
      </c>
      <c r="C4149">
        <v>14990000</v>
      </c>
    </row>
    <row r="4150" spans="1:3" ht="15" customHeight="1" x14ac:dyDescent="0.3">
      <c r="A4150" t="s">
        <v>9354</v>
      </c>
      <c r="B4150" s="7">
        <v>46199.756249999999</v>
      </c>
      <c r="C4150">
        <v>11500000</v>
      </c>
    </row>
    <row r="4151" spans="1:3" ht="15" customHeight="1" x14ac:dyDescent="0.3">
      <c r="A4151" t="s">
        <v>10355</v>
      </c>
      <c r="B4151" s="7">
        <v>46200.431944444441</v>
      </c>
      <c r="C4151">
        <v>6200000</v>
      </c>
    </row>
    <row r="4152" spans="1:3" ht="15" customHeight="1" x14ac:dyDescent="0.3">
      <c r="A4152" t="s">
        <v>10507</v>
      </c>
      <c r="B4152" s="7">
        <v>46200.434027777781</v>
      </c>
      <c r="C4152">
        <v>5000000</v>
      </c>
    </row>
    <row r="4153" spans="1:3" ht="15" customHeight="1" x14ac:dyDescent="0.3">
      <c r="A4153" t="s">
        <v>10472</v>
      </c>
      <c r="B4153" s="7">
        <v>46200.462500000001</v>
      </c>
      <c r="C4153">
        <v>7900000</v>
      </c>
    </row>
    <row r="4154" spans="1:3" ht="15" customHeight="1" x14ac:dyDescent="0.3">
      <c r="A4154" t="s">
        <v>4853</v>
      </c>
      <c r="B4154" s="7">
        <v>46200.563888888886</v>
      </c>
      <c r="C4154">
        <v>13250000</v>
      </c>
    </row>
    <row r="4155" spans="1:3" ht="15" customHeight="1" x14ac:dyDescent="0.3">
      <c r="A4155" t="s">
        <v>10453</v>
      </c>
      <c r="B4155" s="7">
        <v>46203.461805555555</v>
      </c>
      <c r="C4155">
        <v>12600000</v>
      </c>
    </row>
    <row r="4156" spans="1:3" ht="15" customHeight="1" x14ac:dyDescent="0.3">
      <c r="A4156" t="s">
        <v>5073</v>
      </c>
      <c r="B4156" s="7">
        <v>46203.474999999999</v>
      </c>
      <c r="C4156">
        <v>17000000</v>
      </c>
    </row>
    <row r="4157" spans="1:3" ht="15" customHeight="1" x14ac:dyDescent="0.3">
      <c r="A4157" t="s">
        <v>10325</v>
      </c>
      <c r="B4157" s="7">
        <v>46203.561805555553</v>
      </c>
      <c r="C4157">
        <v>14000000</v>
      </c>
    </row>
    <row r="4158" spans="1:3" ht="15" customHeight="1" x14ac:dyDescent="0.3">
      <c r="A4158" t="s">
        <v>9780</v>
      </c>
      <c r="B4158" s="7">
        <v>46203.662499999999</v>
      </c>
      <c r="C4158">
        <v>9200000</v>
      </c>
    </row>
    <row r="4159" spans="1:3" ht="15" customHeight="1" x14ac:dyDescent="0.3">
      <c r="A4159" t="s">
        <v>10175</v>
      </c>
      <c r="B4159" s="7">
        <v>46203.663888888892</v>
      </c>
      <c r="C4159">
        <v>11000000</v>
      </c>
    </row>
    <row r="4160" spans="1:3" ht="15" customHeight="1" x14ac:dyDescent="0.3">
      <c r="A4160" t="s">
        <v>10406</v>
      </c>
      <c r="B4160" s="7">
        <v>46203.724999999999</v>
      </c>
      <c r="C4160">
        <v>26990000</v>
      </c>
    </row>
    <row r="4161" spans="1:3" ht="15" customHeight="1" x14ac:dyDescent="0.3">
      <c r="A4161" t="s">
        <v>10540</v>
      </c>
      <c r="B4161" s="7">
        <v>46203.824305555558</v>
      </c>
      <c r="C4161">
        <v>10300000</v>
      </c>
    </row>
    <row r="4162" spans="1:3" ht="15" customHeight="1" x14ac:dyDescent="0.3">
      <c r="B4162" s="7"/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AJUSTE DE PRECIOS 19-01-2026</vt:lpstr>
      <vt:lpstr>AJUSTE PRECIOS 14-01</vt:lpstr>
      <vt:lpstr>AJUSTE PRECIOS 13-01</vt:lpstr>
      <vt:lpstr>Rotación</vt:lpstr>
      <vt:lpstr>FORMULA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2026-07-23T16:05:21Z</dcterms:modified>
</cp:coreProperties>
</file>