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autoCompressPictures="0"/>
  <mc:AlternateContent xmlns:mc="http://schemas.openxmlformats.org/markup-compatibility/2006">
    <mc:Choice Requires="x15">
      <x15ac:absPath xmlns:x15ac="http://schemas.microsoft.com/office/spreadsheetml/2010/11/ac" url="D:\yash_jain_vesu\Future_Vision\books\advance_excel\excel_workshhets\Advanced-Excel-Formulas-and-Functions-main\Advanced-Excel-Formulas-and-Functions-main\"/>
    </mc:Choice>
  </mc:AlternateContent>
  <xr:revisionPtr revIDLastSave="0" documentId="13_ncr:1_{2EE83853-3F70-4283-B4A6-7FC9937555F3}" xr6:coauthVersionLast="47" xr6:coauthVersionMax="47" xr10:uidLastSave="{00000000-0000-0000-0000-000000000000}"/>
  <bookViews>
    <workbookView xWindow="-120" yWindow="-120" windowWidth="29040" windowHeight="15840" tabRatio="645" firstSheet="10" activeTab="18" xr2:uid="{00000000-000D-0000-FFFF-FFFF00000000}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State Abbreviations" sheetId="12" r:id="rId6"/>
    <sheet name="State Income (2001-2004)" sheetId="13" r:id="rId7"/>
    <sheet name="Lookup Functions" sheetId="11" r:id="rId8"/>
    <sheet name="Advanced VLOOKUP" sheetId="33" r:id="rId9"/>
    <sheet name="VLOOKUP RANGE" sheetId="34" r:id="rId10"/>
    <sheet name="HLOOKUP" sheetId="35" r:id="rId11"/>
    <sheet name="INDEX &amp; MATCH" sheetId="14" r:id="rId12"/>
    <sheet name="Text Functions" sheetId="16" r:id="rId13"/>
    <sheet name="Formula Formatting" sheetId="41" r:id="rId14"/>
    <sheet name="Dates_Time" sheetId="32" r:id="rId15"/>
    <sheet name="Connecticut" sheetId="37" r:id="rId16"/>
    <sheet name="Maine" sheetId="39" r:id="rId17"/>
    <sheet name="New Hampshire" sheetId="38" r:id="rId18"/>
    <sheet name="Consolidate Summary" sheetId="40" r:id="rId19"/>
  </sheets>
  <definedNames>
    <definedName name="_xlnm._FilterDatabase" localSheetId="8" hidden="1">'Advanced VLOOKUP'!$A$9:$I$46</definedName>
    <definedName name="_xlnm._FilterDatabase" localSheetId="3" hidden="1">'Database Functions'!$B$4:$G$34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32" l="1"/>
  <c r="H6" i="29" a="1"/>
  <c r="H6" i="29" s="1"/>
  <c r="H8" i="29" a="1"/>
  <c r="H8" i="29" s="1"/>
  <c r="E2" i="41" l="1"/>
  <c r="G2" i="41" s="1"/>
  <c r="C3" i="41"/>
  <c r="G3" i="41"/>
  <c r="C4" i="41"/>
  <c r="E4" i="41"/>
  <c r="G4" i="41" s="1"/>
  <c r="C5" i="41"/>
  <c r="E5" i="41"/>
  <c r="G5" i="41" s="1"/>
  <c r="C6" i="41"/>
  <c r="E6" i="41"/>
  <c r="G6" i="41"/>
  <c r="C7" i="41"/>
  <c r="E7" i="41"/>
  <c r="G7" i="41"/>
  <c r="C8" i="41"/>
  <c r="E8" i="41"/>
  <c r="G8" i="41"/>
  <c r="C9" i="41"/>
  <c r="E9" i="41"/>
  <c r="G9" i="41"/>
  <c r="C10" i="41"/>
  <c r="E10" i="41"/>
  <c r="G10" i="41"/>
  <c r="C11" i="41"/>
  <c r="E11" i="41"/>
  <c r="G11" i="41" s="1"/>
  <c r="C12" i="41"/>
  <c r="E12" i="41"/>
  <c r="G12" i="41" s="1"/>
  <c r="C13" i="41"/>
  <c r="E13" i="41"/>
  <c r="G13" i="41" s="1"/>
  <c r="C14" i="41"/>
  <c r="E14" i="41"/>
  <c r="G14" i="41"/>
  <c r="C15" i="41"/>
  <c r="E15" i="41"/>
  <c r="G15" i="41"/>
  <c r="C16" i="41"/>
  <c r="E16" i="41"/>
  <c r="G16" i="41"/>
  <c r="C17" i="41"/>
  <c r="E17" i="41"/>
  <c r="G17" i="41"/>
  <c r="C18" i="41"/>
  <c r="E18" i="41"/>
  <c r="G18" i="41"/>
  <c r="C19" i="41"/>
  <c r="E19" i="41"/>
  <c r="G19" i="41" s="1"/>
  <c r="C20" i="41"/>
  <c r="G20" i="41"/>
  <c r="C21" i="41"/>
  <c r="E21" i="41"/>
  <c r="G21" i="41"/>
  <c r="C22" i="41"/>
  <c r="G22" i="41"/>
  <c r="C23" i="41"/>
  <c r="E23" i="41"/>
  <c r="G23" i="41"/>
  <c r="C24" i="41"/>
  <c r="E24" i="41"/>
  <c r="G24" i="41"/>
  <c r="C25" i="41"/>
  <c r="E25" i="41"/>
  <c r="G25" i="41" s="1"/>
  <c r="B9" i="40" l="1"/>
  <c r="C9" i="40"/>
  <c r="D9" i="40"/>
  <c r="E9" i="40"/>
  <c r="B9" i="39"/>
  <c r="C9" i="39"/>
  <c r="D9" i="39"/>
  <c r="E9" i="39"/>
  <c r="B9" i="38"/>
  <c r="C9" i="38"/>
  <c r="D9" i="38"/>
  <c r="E9" i="38"/>
  <c r="B9" i="37"/>
  <c r="C9" i="37"/>
  <c r="D9" i="37"/>
  <c r="E9" i="37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B6" i="35"/>
  <c r="C4" i="34"/>
  <c r="B5" i="32"/>
  <c r="C5" i="32" s="1"/>
  <c r="B6" i="32"/>
  <c r="C6" i="32" s="1"/>
  <c r="B7" i="32"/>
  <c r="C7" i="32" s="1"/>
  <c r="B8" i="32"/>
  <c r="C8" i="32" s="1"/>
  <c r="B9" i="32"/>
  <c r="C9" i="32" s="1"/>
  <c r="B14" i="32"/>
  <c r="H4" i="29" l="1" a="1"/>
  <c r="H4" i="29" s="1"/>
  <c r="H2" i="29" a="1"/>
  <c r="H2" i="29" s="1"/>
  <c r="D2" i="22" l="1"/>
  <c r="G2" i="16" l="1"/>
  <c r="F2" i="16"/>
  <c r="E2" i="16"/>
  <c r="D2" i="16"/>
  <c r="C2" i="16"/>
  <c r="B2" i="16"/>
  <c r="I3" i="14"/>
  <c r="G5" i="14"/>
  <c r="G2" i="1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2" i="11"/>
  <c r="H8" i="10"/>
  <c r="J8" i="10"/>
  <c r="I8" i="10"/>
  <c r="G2" i="22" l="1"/>
  <c r="F2" i="22"/>
  <c r="E2" i="22"/>
  <c r="F2" i="19"/>
  <c r="E2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<sst xmlns="http://schemas.openxmlformats.org/spreadsheetml/2006/main" count="1255" uniqueCount="418">
  <si>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</si>
  <si>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</si>
  <si>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</si>
  <si>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</si>
  <si>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</si>
  <si>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</si>
  <si>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</si>
  <si>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</si>
  <si>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</si>
  <si>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</si>
  <si>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</si>
  <si>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</si>
  <si>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</si>
  <si>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</si>
  <si>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</si>
  <si>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</si>
  <si>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</si>
  <si>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</si>
  <si>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</si>
  <si>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</si>
  <si>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</si>
  <si>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</si>
  <si>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</si>
  <si>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</si>
  <si>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</si>
  <si>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</si>
  <si>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</si>
  <si>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</si>
  <si>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</si>
  <si>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</si>
  <si>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</si>
  <si>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</si>
  <si>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</si>
  <si>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</si>
  <si>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</si>
  <si>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</si>
  <si>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</si>
  <si>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</si>
  <si>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</si>
  <si>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</si>
  <si>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</si>
  <si>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</si>
  <si>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</si>
  <si>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</si>
  <si>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</si>
  <si>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</si>
  <si>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</si>
  <si>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</si>
  <si>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</si>
  <si>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</si>
  <si>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</si>
  <si>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</si>
  <si>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</si>
  <si>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</si>
  <si>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</si>
  <si>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</si>
  <si>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</si>
  <si>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</si>
  <si>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</si>
  <si>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</si>
  <si>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</si>
  <si>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</si>
  <si>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</si>
  <si>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</si>
  <si>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</si>
  <si>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</si>
  <si>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</si>
  <si>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</si>
  <si>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</si>
  <si>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</si>
  <si>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</si>
  <si>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</si>
  <si>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</si>
  <si>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</si>
  <si>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</si>
  <si>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</si>
  <si>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</si>
  <si>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</si>
  <si>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</si>
  <si>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</si>
  <si>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</si>
  <si>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</si>
  <si>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</si>
  <si>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</si>
  <si>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</si>
  <si>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</si>
  <si>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</si>
  <si>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</si>
  <si>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</si>
  <si>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</si>
  <si>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</si>
  <si>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</si>
  <si>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</si>
  <si>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</si>
  <si>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</si>
  <si>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</si>
  <si>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</si>
  <si>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</si>
  <si>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</si>
  <si>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</si>
  <si>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</si>
  <si>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</si>
  <si>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</si>
  <si>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</si>
  <si>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</si>
  <si>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</si>
  <si>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</si>
  <si>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</si>
  <si>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</si>
  <si>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NM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</si>
  <si>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</si>
  <si>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</si>
  <si>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</si>
  <si>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</si>
  <si>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</si>
  <si>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</si>
  <si>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</si>
  <si>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</si>
  <si>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</si>
  <si>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</si>
  <si>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</si>
  <si>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</si>
  <si>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</si>
  <si>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</si>
  <si>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</si>
  <si>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Apparel</t>
  </si>
  <si>
    <t>Electronics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</si>
  <si>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</si>
  <si>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</si>
  <si>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</si>
  <si>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</si>
  <si>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</si>
  <si>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</si>
  <si>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</si>
  <si>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</si>
  <si>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</si>
  <si>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</si>
  <si>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</si>
  <si>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</si>
  <si>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</si>
  <si>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</si>
  <si>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</si>
  <si>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</si>
  <si>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</si>
  <si>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</si>
  <si>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</si>
  <si>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</si>
  <si>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</si>
  <si>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</si>
  <si>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</si>
  <si>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</si>
  <si>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</si>
  <si>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</si>
  <si>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</si>
  <si>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</si>
  <si>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</si>
  <si>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</si>
  <si>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(v2)</t>
  </si>
  <si>
    <t>Product Size (v1)</t>
  </si>
  <si>
    <t>Product Size (v2)</t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</si>
  <si>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</si>
  <si>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</si>
  <si>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</si>
  <si>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</si>
  <si>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</si>
  <si>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</si>
  <si>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</si>
  <si>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</si>
  <si>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</si>
  <si>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</si>
  <si>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</si>
  <si>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</si>
  <si>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</si>
  <si>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</si>
  <si>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</si>
  <si>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</si>
  <si>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</si>
  <si>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</si>
  <si>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</si>
  <si>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</si>
  <si>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</si>
  <si>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</si>
  <si>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</si>
  <si>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</si>
  <si>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</si>
  <si>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</si>
  <si>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</si>
  <si>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</si>
  <si>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</si>
  <si>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</si>
  <si>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</si>
  <si>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</si>
  <si>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</si>
  <si>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</si>
  <si>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</si>
  <si>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</si>
  <si>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</si>
  <si>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</si>
  <si>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</si>
  <si>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</si>
  <si>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</si>
  <si>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</si>
  <si>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</si>
  <si>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</si>
  <si>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</si>
  <si>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</si>
  <si>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</si>
  <si>
    <t>Telephone</t>
  </si>
  <si>
    <t>E-mail</t>
  </si>
  <si>
    <t>Last Name</t>
  </si>
  <si>
    <t>First Name</t>
  </si>
  <si>
    <t>AGE</t>
  </si>
  <si>
    <t>DAYS SINCE BIRTH</t>
  </si>
  <si>
    <t>BIRTHDAY</t>
  </si>
  <si>
    <t>How Old Are You?</t>
  </si>
  <si>
    <t>Overdue:</t>
  </si>
  <si>
    <t>Date:</t>
  </si>
  <si>
    <t>Companies</t>
  </si>
  <si>
    <t>Days</t>
  </si>
  <si>
    <t>Bill Due</t>
  </si>
  <si>
    <t>Today's Date: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</si>
  <si>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</si>
  <si>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</si>
  <si>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</si>
  <si>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</si>
  <si>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</si>
  <si>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</si>
  <si>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</si>
  <si>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</si>
  <si>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</si>
  <si>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Miller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</si>
  <si>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</si>
  <si>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</si>
  <si>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</si>
  <si>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</si>
  <si>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</si>
  <si>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</si>
  <si>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</si>
  <si>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</si>
  <si>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</si>
  <si>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</si>
  <si>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</si>
  <si>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Smith</t>
  </si>
  <si>
    <t>robertc</t>
  </si>
  <si>
    <t>Rob</t>
  </si>
  <si>
    <t>jeanf</t>
  </si>
  <si>
    <t>Fontaine</t>
  </si>
  <si>
    <t>ursulam</t>
  </si>
  <si>
    <t>Ursula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</si>
  <si>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</si>
  <si>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</si>
  <si>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</si>
  <si>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</si>
  <si>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</si>
  <si>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</si>
  <si>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</si>
  <si>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</si>
  <si>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</si>
  <si>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</si>
  <si>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</si>
  <si>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</si>
  <si>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s</t>
  </si>
  <si>
    <t>marks</t>
  </si>
  <si>
    <t>MK</t>
  </si>
  <si>
    <t>Sammler</t>
  </si>
  <si>
    <t>isoldea</t>
  </si>
  <si>
    <t>Isolde</t>
  </si>
  <si>
    <t>Alstain</t>
  </si>
  <si>
    <t>janetm</t>
  </si>
  <si>
    <t>Janet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</si>
  <si>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</si>
  <si>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</si>
  <si>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</si>
  <si>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</si>
  <si>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</si>
  <si>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</si>
  <si>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</si>
  <si>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</si>
  <si>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</si>
  <si>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</si>
  <si>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</si>
  <si>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</si>
  <si>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</si>
  <si>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</si>
  <si>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pamk</t>
  </si>
  <si>
    <t>Pam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</si>
  <si>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</si>
  <si>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</si>
  <si>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</si>
  <si>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</si>
  <si>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</si>
  <si>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</si>
  <si>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</si>
  <si>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</si>
  <si>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</si>
  <si>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</si>
  <si>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</si>
  <si>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randys</t>
  </si>
  <si>
    <t>Randy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</si>
  <si>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</si>
  <si>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</si>
  <si>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</si>
  <si>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</si>
  <si>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</si>
  <si>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</si>
  <si>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</si>
  <si>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</si>
  <si>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</si>
  <si>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</si>
  <si>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</si>
  <si>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</si>
  <si>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</si>
  <si>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</si>
  <si>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</si>
  <si>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</si>
  <si>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</si>
  <si>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</si>
  <si>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</si>
  <si>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</si>
  <si>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</si>
  <si>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</si>
  <si>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</si>
  <si>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</si>
  <si>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</si>
  <si>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</si>
  <si>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</si>
  <si>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</si>
  <si>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</si>
  <si>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</si>
  <si>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Pay Rate</t>
  </si>
  <si>
    <t>Hire Date</t>
  </si>
  <si>
    <t>Location</t>
  </si>
  <si>
    <t>Phone Ext</t>
  </si>
  <si>
    <t>Dept</t>
  </si>
  <si>
    <t>Emp ID</t>
  </si>
  <si>
    <t>Employee Information - Master List</t>
  </si>
  <si>
    <t>Employee Lookup</t>
  </si>
  <si>
    <t>Holiday</t>
  </si>
  <si>
    <t>Standard or Holiday Bonus? --&gt;</t>
  </si>
  <si>
    <t>Grover</t>
  </si>
  <si>
    <t>Elmo</t>
  </si>
  <si>
    <t>Elmer</t>
  </si>
  <si>
    <t>Daffy</t>
  </si>
  <si>
    <t>Bugs</t>
  </si>
  <si>
    <t>Donald</t>
  </si>
  <si>
    <t>Bonus</t>
  </si>
  <si>
    <t>Mickey</t>
  </si>
  <si>
    <t>Bonus Lookup Table</t>
  </si>
  <si>
    <t>Name</t>
  </si>
  <si>
    <t>Bonus Calculation Table</t>
  </si>
  <si>
    <t>Warehouse 3</t>
  </si>
  <si>
    <t>Warehouse 2</t>
  </si>
  <si>
    <t>Warehouse 1</t>
  </si>
  <si>
    <t>AX50</t>
  </si>
  <si>
    <t>AX25</t>
  </si>
  <si>
    <t>AX10</t>
  </si>
  <si>
    <t>XP300</t>
  </si>
  <si>
    <t>XP200</t>
  </si>
  <si>
    <t>XP100</t>
  </si>
  <si>
    <t>Product Code:</t>
  </si>
  <si>
    <t>Master Inventory Sheet</t>
  </si>
  <si>
    <t>Enter Product Code:</t>
  </si>
  <si>
    <t>Inventory Status Check</t>
  </si>
  <si>
    <t>Product Orders</t>
  </si>
  <si>
    <t>Standard</t>
  </si>
  <si>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</si>
  <si>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</si>
  <si>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</si>
  <si>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</si>
  <si>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</si>
  <si>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</si>
  <si>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</si>
  <si>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</si>
  <si>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</si>
  <si>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</si>
  <si>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</si>
  <si>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</si>
  <si>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</si>
  <si>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</si>
  <si>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Overhead</t>
  </si>
  <si>
    <t>South</t>
  </si>
  <si>
    <t>North</t>
  </si>
  <si>
    <t>AVG. Expense</t>
  </si>
  <si>
    <t>Category</t>
  </si>
  <si>
    <t>East</t>
  </si>
  <si>
    <t>Total Expense</t>
  </si>
  <si>
    <t>Total Expenses</t>
  </si>
  <si>
    <t>Division</t>
  </si>
  <si>
    <t>March</t>
  </si>
  <si>
    <t>February</t>
  </si>
  <si>
    <t>January</t>
  </si>
  <si>
    <t>Pear Company - Q1 Expenses</t>
  </si>
  <si>
    <t>Totals:</t>
  </si>
  <si>
    <t>Misc.</t>
  </si>
  <si>
    <t>Training</t>
  </si>
  <si>
    <t>QTR 4</t>
  </si>
  <si>
    <t>QTR 3</t>
  </si>
  <si>
    <t>QTR 2</t>
  </si>
  <si>
    <t>QTR 1</t>
  </si>
  <si>
    <t>Item</t>
  </si>
  <si>
    <t>Connecticut Division</t>
  </si>
  <si>
    <t>New Hampshire Division</t>
  </si>
  <si>
    <t>Maine Division</t>
  </si>
  <si>
    <t>All Division Summary</t>
  </si>
  <si>
    <t>Kids</t>
  </si>
  <si>
    <t>Profit Margin</t>
  </si>
  <si>
    <t>Top Product Category</t>
  </si>
  <si>
    <t>Profit</t>
  </si>
  <si>
    <t>Cost</t>
  </si>
  <si>
    <t>Revenue Change</t>
  </si>
  <si>
    <t>Bell Wireless</t>
  </si>
  <si>
    <t>RBC Credit Card</t>
  </si>
  <si>
    <t>Bank of America</t>
  </si>
  <si>
    <t>Broadview Rentals</t>
  </si>
  <si>
    <t>Sask Power Bills</t>
  </si>
  <si>
    <t>(use sumifs)</t>
  </si>
  <si>
    <t>(use sumif)</t>
  </si>
  <si>
    <t>(use average 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</si>
</sst>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&quot;$&quot;#,##0"/>
    <numFmt numFmtId="166" formatCode=";;;"/>
    <numFmt numFmtId="167" formatCode="[$-F800]dddd\,\ mmmm\ dd\,\ yyyy"/>
    <numFmt numFmtId="168" formatCode="dd\-mmm\-yy"/>
    <numFmt numFmtId="169" formatCode="&quot;$&quot;#,##0.00"/>
    <numFmt numFmtId="170" formatCode="_(* #,##0.00_);_(* \(#,##0.00\);_(* &quot;-&quot;??_);_(@_)"/>
    <numFmt numFmtId="171" formatCode="_(* #,##0_);_(* \(#,##0\);_(* &quot;-&quot;_);_(@_)"/>
    <numFmt numFmtId="172" formatCode="0.0%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 Light"/>
      <family val="1"/>
      <scheme val="maj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8"/>
      <color theme="3"/>
      <name val="Calibri Light"/>
      <family val="1"/>
      <scheme val="maj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 Light"/>
      <family val="1"/>
      <scheme val="major"/>
    </font>
    <font>
      <i/>
      <sz val="10"/>
      <name val="Arial"/>
      <family val="2"/>
    </font>
    <font>
      <u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2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8" applyNumberFormat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9" borderId="0" applyNumberFormat="0" applyBorder="0" applyAlignment="0" applyProtection="0"/>
    <xf numFmtId="0" fontId="1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5" fillId="0" borderId="0"/>
    <xf numFmtId="0" fontId="14" fillId="16" borderId="0" applyNumberFormat="0" applyBorder="0" applyAlignment="0" applyProtection="0"/>
    <xf numFmtId="164" fontId="5" fillId="0" borderId="0" applyFont="0" applyFill="0" applyBorder="0" applyAlignment="0" applyProtection="0"/>
    <xf numFmtId="0" fontId="20" fillId="0" borderId="0"/>
    <xf numFmtId="0" fontId="14" fillId="10" borderId="0" applyNumberFormat="0" applyBorder="0" applyAlignment="0" applyProtection="0"/>
  </cellStyleXfs>
  <cellXfs count="11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3" fillId="2" borderId="0" xfId="1" applyNumberFormat="1" applyFont="1" applyFill="1" applyAlignment="1">
      <alignment horizontal="center" vertical="center"/>
    </xf>
    <xf numFmtId="165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0" xfId="0" applyNumberFormat="1"/>
    <xf numFmtId="1" fontId="1" fillId="4" borderId="1" xfId="0" applyNumberFormat="1" applyFont="1" applyFill="1" applyBorder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quotePrefix="1"/>
    <xf numFmtId="10" fontId="1" fillId="2" borderId="0" xfId="2" applyNumberFormat="1" applyFont="1" applyFill="1" applyBorder="1" applyAlignment="1">
      <alignment horizontal="center"/>
    </xf>
    <xf numFmtId="10" fontId="0" fillId="4" borderId="0" xfId="2" applyNumberFormat="1" applyFont="1" applyFill="1" applyAlignment="1">
      <alignment horizontal="center"/>
    </xf>
    <xf numFmtId="10" fontId="0" fillId="0" borderId="0" xfId="2" applyNumberFormat="1" applyFont="1" applyAlignment="1">
      <alignment horizontal="center"/>
    </xf>
    <xf numFmtId="166" fontId="0" fillId="0" borderId="0" xfId="0" applyNumberFormat="1"/>
    <xf numFmtId="0" fontId="6" fillId="0" borderId="0" xfId="0" applyFont="1"/>
    <xf numFmtId="0" fontId="4" fillId="5" borderId="0" xfId="0" applyFont="1" applyFill="1" applyAlignment="1">
      <alignment horizontal="right"/>
    </xf>
    <xf numFmtId="165" fontId="4" fillId="5" borderId="0" xfId="0" applyNumberFormat="1" applyFont="1" applyFill="1" applyAlignment="1">
      <alignment horizontal="right"/>
    </xf>
    <xf numFmtId="0" fontId="15" fillId="0" borderId="0" xfId="17" applyFont="1"/>
    <xf numFmtId="3" fontId="2" fillId="15" borderId="11" xfId="14" applyNumberFormat="1" applyBorder="1" applyAlignment="1">
      <alignment horizontal="center"/>
    </xf>
    <xf numFmtId="167" fontId="2" fillId="15" borderId="11" xfId="14" applyNumberFormat="1" applyBorder="1" applyAlignment="1">
      <alignment horizontal="center"/>
    </xf>
    <xf numFmtId="0" fontId="16" fillId="20" borderId="11" xfId="17" applyFont="1" applyFill="1" applyBorder="1" applyAlignment="1">
      <alignment horizontal="center"/>
    </xf>
    <xf numFmtId="1" fontId="2" fillId="12" borderId="12" xfId="12" applyNumberFormat="1" applyBorder="1" applyAlignment="1">
      <alignment horizontal="center"/>
    </xf>
    <xf numFmtId="168" fontId="2" fillId="19" borderId="12" xfId="16" applyNumberFormat="1" applyBorder="1" applyAlignment="1">
      <alignment horizontal="center" vertical="center"/>
    </xf>
    <xf numFmtId="0" fontId="10" fillId="0" borderId="11" xfId="6" applyBorder="1" applyAlignment="1" applyProtection="1">
      <alignment horizontal="left"/>
    </xf>
    <xf numFmtId="0" fontId="13" fillId="11" borderId="13" xfId="11" applyFont="1" applyBorder="1" applyAlignment="1" applyProtection="1">
      <alignment horizontal="center"/>
    </xf>
    <xf numFmtId="0" fontId="18" fillId="0" borderId="0" xfId="17" applyFont="1" applyAlignment="1">
      <alignment horizontal="left"/>
    </xf>
    <xf numFmtId="0" fontId="13" fillId="11" borderId="14" xfId="11" applyFont="1" applyBorder="1" applyAlignment="1" applyProtection="1">
      <alignment horizontal="center"/>
    </xf>
    <xf numFmtId="15" fontId="2" fillId="15" borderId="11" xfId="14" applyNumberFormat="1" applyBorder="1" applyAlignment="1">
      <alignment horizontal="center"/>
    </xf>
    <xf numFmtId="0" fontId="19" fillId="0" borderId="0" xfId="17" applyFont="1" applyAlignment="1">
      <alignment horizontal="right"/>
    </xf>
    <xf numFmtId="164" fontId="15" fillId="0" borderId="11" xfId="19" applyFont="1" applyBorder="1"/>
    <xf numFmtId="168" fontId="21" fillId="0" borderId="11" xfId="20" applyNumberFormat="1" applyFont="1" applyBorder="1" applyAlignment="1">
      <alignment horizontal="center" vertical="center" wrapText="1"/>
    </xf>
    <xf numFmtId="0" fontId="21" fillId="0" borderId="11" xfId="20" applyFont="1" applyBorder="1" applyAlignment="1">
      <alignment horizontal="center" vertical="center" wrapText="1"/>
    </xf>
    <xf numFmtId="0" fontId="1" fillId="10" borderId="11" xfId="21" applyFont="1" applyBorder="1" applyAlignment="1">
      <alignment horizontal="center" vertical="center"/>
    </xf>
    <xf numFmtId="0" fontId="12" fillId="7" borderId="9" xfId="8" applyAlignment="1">
      <alignment horizontal="center"/>
    </xf>
    <xf numFmtId="0" fontId="23" fillId="6" borderId="8" xfId="7" applyFont="1" applyAlignment="1">
      <alignment horizontal="center" vertical="center" wrapText="1"/>
    </xf>
    <xf numFmtId="169" fontId="12" fillId="7" borderId="9" xfId="1" applyNumberFormat="1" applyFont="1" applyFill="1" applyBorder="1" applyAlignment="1">
      <alignment horizontal="center"/>
    </xf>
    <xf numFmtId="0" fontId="15" fillId="0" borderId="0" xfId="17" applyFont="1" applyAlignment="1">
      <alignment horizontal="right"/>
    </xf>
    <xf numFmtId="0" fontId="13" fillId="8" borderId="10" xfId="9"/>
    <xf numFmtId="0" fontId="15" fillId="0" borderId="11" xfId="17" applyFont="1" applyBorder="1" applyAlignment="1">
      <alignment horizontal="right"/>
    </xf>
    <xf numFmtId="0" fontId="15" fillId="0" borderId="16" xfId="17" applyFont="1" applyBorder="1"/>
    <xf numFmtId="0" fontId="15" fillId="0" borderId="16" xfId="17" applyFont="1" applyBorder="1" applyAlignment="1">
      <alignment horizontal="right"/>
    </xf>
    <xf numFmtId="0" fontId="15" fillId="0" borderId="13" xfId="17" applyFont="1" applyBorder="1"/>
    <xf numFmtId="0" fontId="15" fillId="0" borderId="11" xfId="17" applyFont="1" applyBorder="1" applyAlignment="1">
      <alignment horizontal="center"/>
    </xf>
    <xf numFmtId="0" fontId="15" fillId="0" borderId="12" xfId="17" applyFont="1" applyBorder="1" applyAlignment="1">
      <alignment horizontal="center"/>
    </xf>
    <xf numFmtId="0" fontId="25" fillId="9" borderId="1" xfId="10" applyFont="1" applyBorder="1" applyAlignment="1">
      <alignment horizontal="center"/>
    </xf>
    <xf numFmtId="0" fontId="27" fillId="0" borderId="0" xfId="17" applyFont="1"/>
    <xf numFmtId="0" fontId="1" fillId="18" borderId="11" xfId="15" applyFont="1" applyBorder="1" applyAlignment="1">
      <alignment horizontal="right"/>
    </xf>
    <xf numFmtId="0" fontId="19" fillId="0" borderId="11" xfId="17" applyFont="1" applyBorder="1" applyAlignment="1">
      <alignment horizontal="center"/>
    </xf>
    <xf numFmtId="0" fontId="23" fillId="6" borderId="8" xfId="7" applyFont="1" applyAlignment="1">
      <alignment horizontal="center"/>
    </xf>
    <xf numFmtId="164" fontId="2" fillId="12" borderId="11" xfId="12" applyNumberFormat="1" applyBorder="1" applyAlignment="1"/>
    <xf numFmtId="164" fontId="2" fillId="0" borderId="11" xfId="19" applyFont="1" applyFill="1" applyBorder="1" applyAlignment="1"/>
    <xf numFmtId="170" fontId="2" fillId="19" borderId="11" xfId="16" applyNumberFormat="1" applyBorder="1" applyAlignment="1">
      <alignment horizontal="left"/>
    </xf>
    <xf numFmtId="169" fontId="12" fillId="7" borderId="9" xfId="8" applyNumberFormat="1" applyAlignment="1">
      <alignment horizontal="center"/>
    </xf>
    <xf numFmtId="0" fontId="11" fillId="6" borderId="8" xfId="7" applyAlignment="1">
      <alignment horizontal="center"/>
    </xf>
    <xf numFmtId="171" fontId="30" fillId="9" borderId="11" xfId="10" applyNumberFormat="1" applyFont="1" applyBorder="1" applyAlignment="1">
      <alignment horizontal="center"/>
    </xf>
    <xf numFmtId="164" fontId="2" fillId="19" borderId="11" xfId="16" applyNumberFormat="1" applyBorder="1" applyAlignment="1">
      <alignment horizontal="left"/>
    </xf>
    <xf numFmtId="164" fontId="19" fillId="0" borderId="0" xfId="19" applyFont="1" applyBorder="1" applyAlignment="1">
      <alignment horizontal="center"/>
    </xf>
    <xf numFmtId="164" fontId="12" fillId="7" borderId="9" xfId="8" applyNumberFormat="1" applyAlignment="1">
      <alignment horizontal="center"/>
    </xf>
    <xf numFmtId="0" fontId="19" fillId="0" borderId="0" xfId="17" applyFont="1" applyAlignment="1">
      <alignment horizontal="center"/>
    </xf>
    <xf numFmtId="0" fontId="31" fillId="14" borderId="11" xfId="13" applyFont="1" applyBorder="1" applyAlignment="1">
      <alignment horizontal="center"/>
    </xf>
    <xf numFmtId="171" fontId="31" fillId="14" borderId="11" xfId="13" applyNumberFormat="1" applyFont="1" applyBorder="1" applyAlignment="1">
      <alignment horizontal="center"/>
    </xf>
    <xf numFmtId="0" fontId="5" fillId="0" borderId="0" xfId="17"/>
    <xf numFmtId="165" fontId="5" fillId="0" borderId="0" xfId="19" applyNumberFormat="1"/>
    <xf numFmtId="0" fontId="33" fillId="0" borderId="0" xfId="17" applyFont="1"/>
    <xf numFmtId="0" fontId="34" fillId="0" borderId="0" xfId="17" applyFont="1" applyAlignment="1">
      <alignment horizontal="right"/>
    </xf>
    <xf numFmtId="0" fontId="34" fillId="0" borderId="0" xfId="17" applyFont="1"/>
    <xf numFmtId="172" fontId="0" fillId="0" borderId="0" xfId="0" applyNumberFormat="1"/>
    <xf numFmtId="165" fontId="0" fillId="0" borderId="0" xfId="0" applyNumberFormat="1"/>
    <xf numFmtId="172" fontId="0" fillId="0" borderId="0" xfId="2" applyNumberFormat="1" applyFont="1" applyFill="1" applyAlignment="1">
      <alignment horizontal="center"/>
    </xf>
    <xf numFmtId="172" fontId="0" fillId="0" borderId="0" xfId="2" applyNumberFormat="1" applyFont="1" applyFill="1" applyBorder="1" applyAlignment="1">
      <alignment horizontal="center"/>
    </xf>
    <xf numFmtId="172" fontId="3" fillId="2" borderId="0" xfId="0" applyNumberFormat="1" applyFont="1" applyFill="1" applyAlignment="1">
      <alignment horizontal="center" vertical="center"/>
    </xf>
    <xf numFmtId="0" fontId="32" fillId="13" borderId="19" xfId="3" applyFont="1" applyFill="1" applyBorder="1" applyAlignment="1">
      <alignment horizontal="center" vertical="center"/>
    </xf>
    <xf numFmtId="0" fontId="32" fillId="13" borderId="18" xfId="3" applyFont="1" applyFill="1" applyBorder="1" applyAlignment="1">
      <alignment horizontal="center" vertical="center"/>
    </xf>
    <xf numFmtId="0" fontId="32" fillId="13" borderId="17" xfId="3" applyFont="1" applyFill="1" applyBorder="1" applyAlignment="1">
      <alignment horizontal="center" vertical="center"/>
    </xf>
    <xf numFmtId="0" fontId="22" fillId="9" borderId="6" xfId="4" applyFont="1" applyFill="1" applyAlignment="1">
      <alignment horizontal="center" vertical="center"/>
    </xf>
    <xf numFmtId="0" fontId="22" fillId="9" borderId="0" xfId="4" applyFont="1" applyFill="1" applyBorder="1" applyAlignment="1">
      <alignment horizontal="center" vertical="center"/>
    </xf>
    <xf numFmtId="0" fontId="25" fillId="11" borderId="19" xfId="11" applyFont="1" applyBorder="1" applyAlignment="1">
      <alignment horizontal="center"/>
    </xf>
    <xf numFmtId="0" fontId="25" fillId="11" borderId="18" xfId="11" applyFont="1" applyBorder="1" applyAlignment="1">
      <alignment horizontal="center"/>
    </xf>
    <xf numFmtId="0" fontId="25" fillId="11" borderId="17" xfId="11" applyFont="1" applyBorder="1" applyAlignment="1">
      <alignment horizontal="center"/>
    </xf>
    <xf numFmtId="0" fontId="24" fillId="0" borderId="0" xfId="17" applyFont="1" applyAlignment="1">
      <alignment horizontal="center"/>
    </xf>
    <xf numFmtId="0" fontId="24" fillId="0" borderId="15" xfId="17" applyFont="1" applyBorder="1" applyAlignment="1">
      <alignment horizontal="center"/>
    </xf>
    <xf numFmtId="0" fontId="26" fillId="0" borderId="0" xfId="3" applyFont="1" applyAlignment="1">
      <alignment horizontal="center"/>
    </xf>
    <xf numFmtId="0" fontId="28" fillId="17" borderId="7" xfId="5" applyFont="1" applyFill="1" applyAlignment="1">
      <alignment horizontal="center" vertical="center"/>
    </xf>
    <xf numFmtId="0" fontId="29" fillId="11" borderId="20" xfId="3" applyFont="1" applyFill="1" applyBorder="1" applyAlignment="1">
      <alignment horizontal="center"/>
    </xf>
    <xf numFmtId="0" fontId="29" fillId="11" borderId="0" xfId="3" applyFont="1" applyFill="1" applyBorder="1" applyAlignment="1">
      <alignment horizontal="center"/>
    </xf>
    <xf numFmtId="0" fontId="17" fillId="16" borderId="11" xfId="18" applyFont="1" applyBorder="1" applyAlignment="1">
      <alignment horizontal="center"/>
    </xf>
    <xf numFmtId="0" fontId="3" fillId="0" borderId="0" xfId="17" applyFont="1" applyAlignment="1">
      <alignment horizontal="center"/>
    </xf>
  </cellXfs>
  <cellStyles count="22">
    <cellStyle name="20% - Accent2" xfId="12" builtinId="34"/>
    <cellStyle name="20% - Accent4" xfId="14" builtinId="42"/>
    <cellStyle name="20% - Accent5" xfId="15" builtinId="46"/>
    <cellStyle name="20% - Accent6" xfId="16" builtinId="50"/>
    <cellStyle name="40% - Accent3" xfId="13" builtinId="39"/>
    <cellStyle name="60% - Accent1 2" xfId="21" xr:uid="{F208F66F-7318-4B0B-85EA-B96121277C76}"/>
    <cellStyle name="60% - Accent4 2" xfId="18" xr:uid="{ABE56DB0-B666-4DB4-83F2-5D0F0CB94AFE}"/>
    <cellStyle name="Accent1" xfId="10" builtinId="29"/>
    <cellStyle name="Accent2" xfId="11" builtinId="33"/>
    <cellStyle name="Check Cell" xfId="9" builtinId="23"/>
    <cellStyle name="Currency" xfId="1" builtinId="4"/>
    <cellStyle name="Currency 2" xfId="19" xr:uid="{E46763BD-B12C-4B57-A6E9-C5D762469041}"/>
    <cellStyle name="Heading 1" xfId="4" builtinId="16"/>
    <cellStyle name="Heading 2" xfId="5" builtinId="17"/>
    <cellStyle name="Heading 4" xfId="6" builtinId="19"/>
    <cellStyle name="Input" xfId="7" builtinId="20"/>
    <cellStyle name="Normal" xfId="0" builtinId="0"/>
    <cellStyle name="Normal 2" xfId="17" xr:uid="{847BB56F-4246-4EBB-8F45-0BE111126B16}"/>
    <cellStyle name="Normal_Sheet1_1" xfId="20" xr:uid="{BF66356F-A1FF-420B-8A7A-416A0F72BE34}"/>
    <cellStyle name="Output" xfId="8" builtinId="21"/>
    <cellStyle name="Percent" xfId="2" builtinId="5"/>
    <cellStyle name="Title" xfId="3" builtinId="15"/>
  </cellStyles>
  <dxfs count="3">
    <dxf>
      <fill>
        <patternFill>
          <bgColor theme="7" tint="0.79998168889431442"/>
        </patternFill>
      </fill>
    </dxf>
    <dxf>
      <font>
        <b/>
        <i val="0"/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438150</xdr:colOff>
      <xdr:row>3</xdr:row>
      <xdr:rowOff>88900</xdr:rowOff>
    </xdr:from>
    <xdr:to>
      <xdr:col>15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12842" y="645746"/>
          <a:ext cx="4239846" cy="12983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4767580" y="1725931"/>
          <a:ext cx="8594090" cy="205612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25C45A1-AEC9-454F-81D7-5254750E63F8}"/>
            </a:ext>
          </a:extLst>
        </xdr:cNvPr>
        <xdr:cNvSpPr txBox="1">
          <a:spLocks noChangeArrowheads="1"/>
        </xdr:cNvSpPr>
      </xdr:nvSpPr>
      <xdr:spPr bwMode="auto">
        <a:xfrm>
          <a:off x="5198530" y="601132"/>
          <a:ext cx="1217083" cy="2916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9E0E433-6C2B-456F-A9BA-7E1E042116FF}"/>
            </a:ext>
          </a:extLst>
        </xdr:cNvPr>
        <xdr:cNvSpPr txBox="1">
          <a:spLocks noChangeArrowheads="1"/>
        </xdr:cNvSpPr>
      </xdr:nvSpPr>
      <xdr:spPr bwMode="auto">
        <a:xfrm>
          <a:off x="5198531" y="1545167"/>
          <a:ext cx="1217083" cy="3234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A99D8FD-20BC-44A4-A55D-E597BBA2F3A0}"/>
            </a:ext>
          </a:extLst>
        </xdr:cNvPr>
        <xdr:cNvSpPr txBox="1">
          <a:spLocks noChangeArrowheads="1"/>
        </xdr:cNvSpPr>
      </xdr:nvSpPr>
      <xdr:spPr bwMode="auto">
        <a:xfrm>
          <a:off x="5219700" y="2497666"/>
          <a:ext cx="1191683" cy="302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823075" y="2124075"/>
          <a:ext cx="6174105" cy="1444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</xdr:row>
      <xdr:rowOff>158750</xdr:rowOff>
    </xdr:from>
    <xdr:to>
      <xdr:col>14</xdr:col>
      <xdr:colOff>158750</xdr:colOff>
      <xdr:row>8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69050" y="711200"/>
          <a:ext cx="3803650" cy="920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Calculate total  for each metric according to the year?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62933" y="3272692"/>
          <a:ext cx="6611020" cy="10692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Id,Product Category,Product Size,New key and City from Product key?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AAC5C6-6575-4133-8102-A2A384643435}"/>
            </a:ext>
          </a:extLst>
        </xdr:cNvPr>
        <xdr:cNvSpPr/>
      </xdr:nvSpPr>
      <xdr:spPr>
        <a:xfrm>
          <a:off x="4467224" y="254635"/>
          <a:ext cx="5469255" cy="3474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-0.499984740745262"/>
  </sheetPr>
  <dimension ref="A1:F28"/>
  <sheetViews>
    <sheetView zoomScaleNormal="100" workbookViewId="0">
      <selection activeCell="E3" sqref="E3:F26"/>
    </sheetView>
  </sheetViews>
  <sheetFormatPr defaultRowHeight="15" x14ac:dyDescent="0.25"/>
  <cols>
    <col min="1" max="1" width="11.5703125" customWidth="1"/>
    <col min="2" max="2" width="15.42578125" style="2" customWidth="1"/>
    <col min="3" max="4" width="8.85546875" style="2"/>
    <col min="5" max="6" width="16" style="36" customWidth="1"/>
  </cols>
  <sheetData>
    <row r="1" spans="1:6" x14ac:dyDescent="0.25">
      <c r="A1" s="1" t="s">
        <v>124</v>
      </c>
      <c r="B1" s="1" t="s">
        <v>153</v>
      </c>
      <c r="C1" s="1" t="s">
        <v>152</v>
      </c>
      <c r="D1" s="1" t="s">
        <v>112</v>
      </c>
      <c r="E1" s="34" t="s">
        <v>154</v>
      </c>
      <c r="F1" s="34" t="s">
        <v>155</v>
      </c>
    </row>
    <row r="2" spans="1:6" x14ac:dyDescent="0.25">
      <c r="A2" s="19">
        <v>42370</v>
      </c>
      <c r="B2" s="2">
        <v>146</v>
      </c>
      <c r="C2" s="2">
        <v>77</v>
      </c>
      <c r="D2" s="2">
        <v>18</v>
      </c>
      <c r="E2" s="35">
        <f>C2/$B2</f>
        <v>0.5273972602739726</v>
      </c>
      <c r="F2" s="35">
        <f>D2/$B2</f>
        <v>0.12328767123287671</v>
      </c>
    </row>
    <row r="3" spans="1:6" x14ac:dyDescent="0.25">
      <c r="A3" s="19">
        <v>42370</v>
      </c>
      <c r="B3" s="2">
        <v>169</v>
      </c>
      <c r="C3" s="2">
        <v>72</v>
      </c>
      <c r="D3" s="2">
        <v>15</v>
      </c>
      <c r="E3" s="35"/>
      <c r="F3" s="35"/>
    </row>
    <row r="4" spans="1:6" x14ac:dyDescent="0.25">
      <c r="A4" s="19">
        <v>42370</v>
      </c>
      <c r="B4" s="2">
        <v>199</v>
      </c>
      <c r="C4" s="2">
        <v>71</v>
      </c>
      <c r="D4" s="2">
        <v>19</v>
      </c>
      <c r="E4" s="35"/>
      <c r="F4" s="35"/>
    </row>
    <row r="5" spans="1:6" x14ac:dyDescent="0.25">
      <c r="A5" s="19">
        <v>42371</v>
      </c>
      <c r="B5" s="2">
        <v>281</v>
      </c>
      <c r="C5" s="2">
        <v>66</v>
      </c>
      <c r="D5" s="2">
        <v>10</v>
      </c>
      <c r="E5" s="35"/>
      <c r="F5" s="35"/>
    </row>
    <row r="6" spans="1:6" x14ac:dyDescent="0.25">
      <c r="A6" s="19">
        <v>42371</v>
      </c>
      <c r="B6" s="2">
        <v>266</v>
      </c>
      <c r="C6" s="2">
        <v>53</v>
      </c>
      <c r="D6" s="2">
        <v>19</v>
      </c>
      <c r="E6" s="35"/>
      <c r="F6" s="35"/>
    </row>
    <row r="7" spans="1:6" x14ac:dyDescent="0.25">
      <c r="A7" s="19">
        <v>42371</v>
      </c>
      <c r="B7" s="2">
        <v>277</v>
      </c>
      <c r="C7" s="2">
        <v>84</v>
      </c>
      <c r="D7" s="2">
        <v>15</v>
      </c>
      <c r="E7" s="35"/>
      <c r="F7" s="35"/>
    </row>
    <row r="8" spans="1:6" x14ac:dyDescent="0.25">
      <c r="A8" s="19">
        <v>42372</v>
      </c>
      <c r="B8" s="2">
        <v>145</v>
      </c>
      <c r="C8" s="2">
        <v>73</v>
      </c>
      <c r="D8" s="2">
        <v>15</v>
      </c>
      <c r="E8" s="35"/>
      <c r="F8" s="35"/>
    </row>
    <row r="9" spans="1:6" x14ac:dyDescent="0.25">
      <c r="A9" s="19">
        <v>42372</v>
      </c>
      <c r="B9" s="2">
        <v>227</v>
      </c>
      <c r="C9" s="2">
        <v>69</v>
      </c>
      <c r="D9" s="2">
        <v>12</v>
      </c>
      <c r="E9" s="35"/>
      <c r="F9" s="35"/>
    </row>
    <row r="10" spans="1:6" x14ac:dyDescent="0.25">
      <c r="A10" s="19">
        <v>42372</v>
      </c>
      <c r="B10" s="2">
        <v>180</v>
      </c>
      <c r="C10" s="2">
        <v>79</v>
      </c>
      <c r="D10" s="2">
        <v>16</v>
      </c>
      <c r="E10" s="35"/>
      <c r="F10" s="35"/>
    </row>
    <row r="11" spans="1:6" x14ac:dyDescent="0.25">
      <c r="A11" s="19">
        <v>42373</v>
      </c>
      <c r="B11" s="2">
        <v>0</v>
      </c>
      <c r="C11" s="2">
        <v>0</v>
      </c>
      <c r="D11" s="2">
        <v>0</v>
      </c>
      <c r="E11" s="35"/>
      <c r="F11" s="35"/>
    </row>
    <row r="12" spans="1:6" x14ac:dyDescent="0.25">
      <c r="A12" s="19">
        <v>42374</v>
      </c>
      <c r="B12" s="2">
        <v>242</v>
      </c>
      <c r="C12" s="2">
        <v>75</v>
      </c>
      <c r="D12" s="2">
        <v>10</v>
      </c>
      <c r="E12" s="35"/>
      <c r="F12" s="35"/>
    </row>
    <row r="13" spans="1:6" x14ac:dyDescent="0.25">
      <c r="A13" s="19">
        <v>42374</v>
      </c>
      <c r="B13" s="2">
        <v>215</v>
      </c>
      <c r="C13" s="2">
        <v>75</v>
      </c>
      <c r="D13" s="2">
        <v>16</v>
      </c>
      <c r="E13" s="35"/>
      <c r="F13" s="35"/>
    </row>
    <row r="14" spans="1:6" x14ac:dyDescent="0.25">
      <c r="A14" s="19">
        <v>42374</v>
      </c>
      <c r="B14" s="2">
        <v>244</v>
      </c>
      <c r="C14" s="2">
        <v>82</v>
      </c>
      <c r="D14" s="2">
        <v>16</v>
      </c>
      <c r="E14" s="35"/>
      <c r="F14" s="35"/>
    </row>
    <row r="15" spans="1:6" x14ac:dyDescent="0.25">
      <c r="A15" s="19">
        <v>42374</v>
      </c>
      <c r="B15" s="2">
        <v>179</v>
      </c>
      <c r="C15" s="2">
        <v>71</v>
      </c>
      <c r="D15" s="2">
        <v>13</v>
      </c>
      <c r="E15" s="35"/>
      <c r="F15" s="35"/>
    </row>
    <row r="16" spans="1:6" x14ac:dyDescent="0.25">
      <c r="A16" s="19">
        <v>42374</v>
      </c>
      <c r="B16" s="2">
        <v>276</v>
      </c>
      <c r="C16" s="2">
        <v>72</v>
      </c>
      <c r="D16" s="2">
        <v>14</v>
      </c>
      <c r="E16" s="35"/>
      <c r="F16" s="35"/>
    </row>
    <row r="17" spans="1:6" x14ac:dyDescent="0.25">
      <c r="A17" s="19">
        <v>42375</v>
      </c>
      <c r="B17" s="2">
        <v>127</v>
      </c>
      <c r="C17" s="2">
        <v>78</v>
      </c>
      <c r="D17" s="2">
        <v>20</v>
      </c>
      <c r="E17" s="35"/>
      <c r="F17" s="35"/>
    </row>
    <row r="18" spans="1:6" x14ac:dyDescent="0.25">
      <c r="A18" s="19">
        <v>42375</v>
      </c>
      <c r="B18" s="2">
        <v>283</v>
      </c>
      <c r="C18" s="2">
        <v>78</v>
      </c>
      <c r="D18" s="2">
        <v>18</v>
      </c>
      <c r="E18" s="35"/>
      <c r="F18" s="35"/>
    </row>
    <row r="19" spans="1:6" x14ac:dyDescent="0.25">
      <c r="A19" s="19">
        <v>42375</v>
      </c>
      <c r="B19" s="2">
        <v>126</v>
      </c>
      <c r="C19" s="2">
        <v>76</v>
      </c>
      <c r="D19" s="2">
        <v>20</v>
      </c>
      <c r="E19" s="35"/>
      <c r="F19" s="35"/>
    </row>
    <row r="20" spans="1:6" x14ac:dyDescent="0.25">
      <c r="A20" s="19">
        <v>42376</v>
      </c>
      <c r="B20" s="2">
        <v>262</v>
      </c>
      <c r="C20" s="2">
        <v>81</v>
      </c>
      <c r="D20" s="2">
        <v>19</v>
      </c>
      <c r="E20" s="35"/>
      <c r="F20" s="35"/>
    </row>
    <row r="21" spans="1:6" x14ac:dyDescent="0.25">
      <c r="A21" s="19">
        <v>42376</v>
      </c>
      <c r="B21" s="2">
        <v>287</v>
      </c>
      <c r="C21" s="2">
        <v>81</v>
      </c>
      <c r="D21" s="2">
        <v>14</v>
      </c>
      <c r="E21" s="35"/>
      <c r="F21" s="35"/>
    </row>
    <row r="22" spans="1:6" x14ac:dyDescent="0.25">
      <c r="A22" s="19">
        <v>42376</v>
      </c>
      <c r="B22" s="2">
        <v>269</v>
      </c>
      <c r="C22" s="2">
        <v>82</v>
      </c>
      <c r="D22" s="2">
        <v>14</v>
      </c>
      <c r="E22" s="35"/>
      <c r="F22" s="35"/>
    </row>
    <row r="23" spans="1:6" x14ac:dyDescent="0.25">
      <c r="A23" s="19">
        <v>42377</v>
      </c>
      <c r="B23" s="2">
        <v>272</v>
      </c>
      <c r="C23" s="2">
        <v>54</v>
      </c>
      <c r="D23" s="2">
        <v>10</v>
      </c>
      <c r="E23" s="35"/>
      <c r="F23" s="35"/>
    </row>
    <row r="24" spans="1:6" x14ac:dyDescent="0.25">
      <c r="A24" s="19">
        <v>42377</v>
      </c>
      <c r="B24" s="2">
        <v>204</v>
      </c>
      <c r="C24" s="2">
        <v>69</v>
      </c>
      <c r="D24" s="2">
        <v>11</v>
      </c>
      <c r="E24" s="35"/>
      <c r="F24" s="35"/>
    </row>
    <row r="25" spans="1:6" x14ac:dyDescent="0.25">
      <c r="A25" s="19">
        <v>42377</v>
      </c>
      <c r="B25" s="2">
        <v>150</v>
      </c>
      <c r="C25" s="2">
        <v>72</v>
      </c>
      <c r="D25" s="2">
        <v>20</v>
      </c>
      <c r="E25" s="35"/>
      <c r="F25" s="35"/>
    </row>
    <row r="26" spans="1:6" x14ac:dyDescent="0.25">
      <c r="A26" s="19">
        <v>42377</v>
      </c>
      <c r="B26" s="2">
        <v>261</v>
      </c>
      <c r="C26" s="2">
        <v>90</v>
      </c>
      <c r="D26" s="2">
        <v>19</v>
      </c>
      <c r="E26" s="35"/>
      <c r="F26" s="35"/>
    </row>
    <row r="27" spans="1:6" x14ac:dyDescent="0.25">
      <c r="A27" s="24"/>
    </row>
    <row r="28" spans="1:6" x14ac:dyDescent="0.25">
      <c r="A28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G16"/>
  <sheetViews>
    <sheetView workbookViewId="0">
      <selection activeCell="D3" sqref="D3:G16"/>
    </sheetView>
  </sheetViews>
  <sheetFormatPr defaultRowHeight="15" x14ac:dyDescent="0.25"/>
  <cols>
    <col min="1" max="2" width="14.85546875" style="2" customWidth="1"/>
    <col min="3" max="3" width="13.140625" style="2" customWidth="1"/>
    <col min="4" max="4" width="14" style="2" customWidth="1"/>
    <col min="5" max="5" width="12" style="2" customWidth="1"/>
    <col min="6" max="6" width="14.140625" style="2" customWidth="1"/>
    <col min="7" max="7" width="16.42578125" style="2" customWidth="1"/>
  </cols>
  <sheetData>
    <row r="1" spans="1:7" x14ac:dyDescent="0.25">
      <c r="A1" s="1" t="s">
        <v>131</v>
      </c>
      <c r="B1" s="1" t="s">
        <v>55</v>
      </c>
      <c r="C1" s="1" t="s">
        <v>132</v>
      </c>
      <c r="D1" s="1" t="s">
        <v>133</v>
      </c>
      <c r="E1" s="1" t="s">
        <v>134</v>
      </c>
      <c r="F1" s="1" t="s">
        <v>136</v>
      </c>
      <c r="G1" s="1" t="s">
        <v>137</v>
      </c>
    </row>
    <row r="2" spans="1:7" x14ac:dyDescent="0.25">
      <c r="A2" s="2" t="s">
        <v>135</v>
      </c>
      <c r="B2" s="2" t="s">
        <v>66</v>
      </c>
      <c r="C2" s="2">
        <v>90</v>
      </c>
      <c r="D2" s="27" t="str">
        <f>IF($C2&gt;60,"Pass","Fail")</f>
        <v>Pass</v>
      </c>
      <c r="E2" s="27" t="str">
        <f>IF(C2&gt;=90,"A",IF(AND(C2&gt;=80,C2&lt;90),"B",IF(AND(C2&gt;=70,C2&lt;80),"C",IF(AND(C2&gt;=60,C2&lt;70),"D","F"))))</f>
        <v>A</v>
      </c>
      <c r="F2" s="27" t="str">
        <f>IF(OR(C2&lt;60,C2&gt;90),"OUTLIER","AVG")</f>
        <v>AVG</v>
      </c>
      <c r="G2" s="27" t="str">
        <f>IF(AND(B2="M",C2&gt;95),"Male Achiever",IF(AND(B2="F",C2&gt;95),"Female Achiever","None"))</f>
        <v>None</v>
      </c>
    </row>
    <row r="3" spans="1:7" x14ac:dyDescent="0.25">
      <c r="A3" s="2" t="s">
        <v>138</v>
      </c>
      <c r="B3" s="2" t="s">
        <v>59</v>
      </c>
      <c r="C3" s="2">
        <v>80</v>
      </c>
      <c r="D3" s="27"/>
      <c r="E3" s="27"/>
      <c r="F3" s="27"/>
      <c r="G3" s="27"/>
    </row>
    <row r="4" spans="1:7" x14ac:dyDescent="0.25">
      <c r="A4" s="2" t="s">
        <v>139</v>
      </c>
      <c r="B4" s="2" t="s">
        <v>66</v>
      </c>
      <c r="C4" s="2">
        <v>96</v>
      </c>
      <c r="D4" s="27"/>
      <c r="E4" s="27"/>
      <c r="F4" s="27"/>
      <c r="G4" s="27"/>
    </row>
    <row r="5" spans="1:7" x14ac:dyDescent="0.25">
      <c r="A5" s="2" t="s">
        <v>140</v>
      </c>
      <c r="B5" s="2" t="s">
        <v>59</v>
      </c>
      <c r="C5" s="2">
        <v>72</v>
      </c>
      <c r="D5" s="27"/>
      <c r="E5" s="27"/>
      <c r="F5" s="27"/>
      <c r="G5" s="27"/>
    </row>
    <row r="6" spans="1:7" x14ac:dyDescent="0.25">
      <c r="A6" s="2" t="s">
        <v>141</v>
      </c>
      <c r="B6" s="2" t="s">
        <v>59</v>
      </c>
      <c r="C6" s="2">
        <v>69</v>
      </c>
      <c r="D6" s="27"/>
      <c r="E6" s="27"/>
      <c r="F6" s="27"/>
      <c r="G6" s="27"/>
    </row>
    <row r="7" spans="1:7" x14ac:dyDescent="0.25">
      <c r="A7" s="2" t="s">
        <v>142</v>
      </c>
      <c r="B7" s="2" t="s">
        <v>66</v>
      </c>
      <c r="C7" s="2">
        <v>52</v>
      </c>
      <c r="D7" s="27"/>
      <c r="E7" s="27"/>
      <c r="F7" s="27"/>
      <c r="G7" s="27"/>
    </row>
    <row r="8" spans="1:7" x14ac:dyDescent="0.25">
      <c r="A8" s="2" t="s">
        <v>143</v>
      </c>
      <c r="B8" s="2" t="s">
        <v>59</v>
      </c>
      <c r="C8" s="2">
        <v>99</v>
      </c>
      <c r="D8" s="27"/>
      <c r="E8" s="27"/>
      <c r="F8" s="27"/>
      <c r="G8" s="27"/>
    </row>
    <row r="9" spans="1:7" x14ac:dyDescent="0.25">
      <c r="A9" s="2" t="s">
        <v>144</v>
      </c>
      <c r="B9" s="2" t="s">
        <v>66</v>
      </c>
      <c r="C9" s="2">
        <v>82</v>
      </c>
      <c r="D9" s="27"/>
      <c r="E9" s="27"/>
      <c r="F9" s="27"/>
      <c r="G9" s="27"/>
    </row>
    <row r="10" spans="1:7" x14ac:dyDescent="0.25">
      <c r="A10" s="2" t="s">
        <v>145</v>
      </c>
      <c r="B10" s="2" t="s">
        <v>66</v>
      </c>
      <c r="C10" s="2">
        <v>67</v>
      </c>
      <c r="D10" s="27"/>
      <c r="E10" s="27"/>
      <c r="F10" s="27"/>
      <c r="G10" s="27"/>
    </row>
    <row r="11" spans="1:7" x14ac:dyDescent="0.25">
      <c r="A11" s="2" t="s">
        <v>146</v>
      </c>
      <c r="B11" s="2" t="s">
        <v>59</v>
      </c>
      <c r="C11" s="2">
        <v>90</v>
      </c>
      <c r="D11" s="27"/>
      <c r="E11" s="27"/>
      <c r="F11" s="27"/>
      <c r="G11" s="27"/>
    </row>
    <row r="12" spans="1:7" x14ac:dyDescent="0.25">
      <c r="A12" s="2" t="s">
        <v>147</v>
      </c>
      <c r="B12" s="2" t="s">
        <v>59</v>
      </c>
      <c r="C12" s="2">
        <v>83</v>
      </c>
      <c r="D12" s="27"/>
      <c r="E12" s="27"/>
      <c r="F12" s="27"/>
      <c r="G12" s="27"/>
    </row>
    <row r="13" spans="1:7" x14ac:dyDescent="0.25">
      <c r="A13" s="2" t="s">
        <v>148</v>
      </c>
      <c r="B13" s="2" t="s">
        <v>66</v>
      </c>
      <c r="C13" s="2">
        <v>89</v>
      </c>
      <c r="D13" s="27"/>
      <c r="E13" s="27"/>
      <c r="F13" s="27"/>
      <c r="G13" s="27"/>
    </row>
    <row r="14" spans="1:7" x14ac:dyDescent="0.25">
      <c r="A14" s="2" t="s">
        <v>149</v>
      </c>
      <c r="B14" s="2" t="s">
        <v>66</v>
      </c>
      <c r="C14" s="2">
        <v>60</v>
      </c>
      <c r="D14" s="27"/>
      <c r="E14" s="27"/>
      <c r="F14" s="27"/>
      <c r="G14" s="27"/>
    </row>
    <row r="15" spans="1:7" x14ac:dyDescent="0.25">
      <c r="A15" s="2" t="s">
        <v>150</v>
      </c>
      <c r="B15" s="2" t="s">
        <v>66</v>
      </c>
      <c r="C15" s="2">
        <v>63</v>
      </c>
      <c r="D15" s="27"/>
      <c r="E15" s="27"/>
      <c r="F15" s="27"/>
      <c r="G15" s="27"/>
    </row>
    <row r="16" spans="1:7" x14ac:dyDescent="0.25">
      <c r="A16" s="2" t="s">
        <v>151</v>
      </c>
      <c r="B16" s="2" t="s">
        <v>59</v>
      </c>
      <c r="C16" s="2">
        <v>59</v>
      </c>
      <c r="D16" s="27"/>
      <c r="E16" s="27"/>
      <c r="F16" s="27"/>
      <c r="G16" s="2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2FF2-7EF1-4083-8D6E-2C6DF8B5C669}">
  <sheetPr>
    <tabColor theme="7" tint="0.39997558519241921"/>
  </sheetPr>
  <dimension ref="A1:J16"/>
  <sheetViews>
    <sheetView topLeftCell="B1" workbookViewId="0">
      <selection activeCell="H8" sqref="H8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42578125" style="2" customWidth="1"/>
    <col min="7" max="7" width="39.42578125" customWidth="1"/>
    <col min="8" max="8" width="14.140625" customWidth="1"/>
  </cols>
  <sheetData>
    <row r="1" spans="1:10" x14ac:dyDescent="0.25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</row>
    <row r="2" spans="1:10" x14ac:dyDescent="0.25">
      <c r="A2" s="2" t="s">
        <v>183</v>
      </c>
      <c r="B2" s="2" t="s">
        <v>184</v>
      </c>
      <c r="C2" s="2" t="s">
        <v>126</v>
      </c>
      <c r="D2" s="8">
        <v>18270</v>
      </c>
      <c r="E2" s="8">
        <v>22873</v>
      </c>
      <c r="G2" s="9" t="s">
        <v>185</v>
      </c>
      <c r="H2" s="40">
        <f t="array" ref="H2">MAX(IF($B$2:$B$16=$B6,$E$2:$E$16))</f>
        <v>25897</v>
      </c>
    </row>
    <row r="3" spans="1:10" x14ac:dyDescent="0.25">
      <c r="A3" s="2" t="s">
        <v>186</v>
      </c>
      <c r="B3" s="2" t="s">
        <v>184</v>
      </c>
      <c r="C3" s="2" t="s">
        <v>126</v>
      </c>
      <c r="D3" s="8">
        <v>20510</v>
      </c>
      <c r="E3" s="8">
        <v>21279</v>
      </c>
    </row>
    <row r="4" spans="1:10" x14ac:dyDescent="0.25">
      <c r="A4" s="2" t="s">
        <v>187</v>
      </c>
      <c r="B4" s="2" t="s">
        <v>184</v>
      </c>
      <c r="C4" s="2" t="s">
        <v>125</v>
      </c>
      <c r="D4" s="8">
        <v>15972</v>
      </c>
      <c r="E4" s="8">
        <v>13096</v>
      </c>
      <c r="G4" s="9" t="s">
        <v>188</v>
      </c>
      <c r="H4" s="40">
        <f t="array" ref="H4">MAX(IF(($B$2:$B$16=$B6)*($C$2:$C$16=$C6),$E$2:$E$15))</f>
        <v>15414</v>
      </c>
    </row>
    <row r="5" spans="1:10" x14ac:dyDescent="0.25">
      <c r="A5" s="2" t="s">
        <v>189</v>
      </c>
      <c r="B5" s="2" t="s">
        <v>184</v>
      </c>
      <c r="C5" s="2" t="s">
        <v>125</v>
      </c>
      <c r="D5" s="8">
        <v>17347</v>
      </c>
      <c r="E5" s="8">
        <v>10990</v>
      </c>
    </row>
    <row r="6" spans="1:10" x14ac:dyDescent="0.25">
      <c r="A6" s="2" t="s">
        <v>190</v>
      </c>
      <c r="B6" s="2" t="s">
        <v>191</v>
      </c>
      <c r="C6" s="2" t="s">
        <v>126</v>
      </c>
      <c r="D6" s="8">
        <v>19635</v>
      </c>
      <c r="E6" s="8">
        <v>10283</v>
      </c>
      <c r="G6" s="9" t="s">
        <v>192</v>
      </c>
      <c r="H6" s="39" cm="1">
        <f t="array" ref="H6">SUM(IF($E$2:$E$16&gt;$D$2:$D$16,1,0))</f>
        <v>9</v>
      </c>
      <c r="I6" s="12"/>
      <c r="J6" s="33"/>
    </row>
    <row r="7" spans="1:10" x14ac:dyDescent="0.25">
      <c r="A7" s="2" t="s">
        <v>138</v>
      </c>
      <c r="B7" s="2" t="s">
        <v>191</v>
      </c>
      <c r="C7" s="2" t="s">
        <v>126</v>
      </c>
      <c r="D7" s="8">
        <v>13190</v>
      </c>
      <c r="E7" s="8">
        <v>15332</v>
      </c>
      <c r="J7" s="38"/>
    </row>
    <row r="8" spans="1:10" x14ac:dyDescent="0.25">
      <c r="A8" s="2" t="s">
        <v>193</v>
      </c>
      <c r="B8" s="2" t="s">
        <v>191</v>
      </c>
      <c r="C8" s="2" t="s">
        <v>126</v>
      </c>
      <c r="D8" s="8">
        <v>17585</v>
      </c>
      <c r="E8" s="8">
        <v>15414</v>
      </c>
      <c r="G8" s="9" t="s">
        <v>194</v>
      </c>
      <c r="H8" s="40" cm="1">
        <f t="array" ref="H8">SUM(IF($B$2:$B$16=$B2,$D$2:$D$16))+SUM(IF($B$2:$B$16=$B2,$E$2:$E$16))</f>
        <v>140337</v>
      </c>
    </row>
    <row r="9" spans="1:10" x14ac:dyDescent="0.25">
      <c r="A9" s="2" t="s">
        <v>195</v>
      </c>
      <c r="B9" s="2" t="s">
        <v>191</v>
      </c>
      <c r="C9" s="2" t="s">
        <v>125</v>
      </c>
      <c r="D9" s="8">
        <v>19588</v>
      </c>
      <c r="E9" s="8">
        <v>21973</v>
      </c>
    </row>
    <row r="10" spans="1:10" x14ac:dyDescent="0.25">
      <c r="A10" s="2" t="s">
        <v>196</v>
      </c>
      <c r="B10" s="2" t="s">
        <v>191</v>
      </c>
      <c r="C10" s="2" t="s">
        <v>125</v>
      </c>
      <c r="D10" s="8">
        <v>15769</v>
      </c>
      <c r="E10" s="8">
        <v>18721</v>
      </c>
    </row>
    <row r="11" spans="1:10" x14ac:dyDescent="0.25">
      <c r="A11" s="2" t="s">
        <v>197</v>
      </c>
      <c r="B11" s="2" t="s">
        <v>191</v>
      </c>
      <c r="C11" s="2" t="s">
        <v>125</v>
      </c>
      <c r="D11" s="8">
        <v>25347</v>
      </c>
      <c r="E11" s="8">
        <v>25897</v>
      </c>
    </row>
    <row r="12" spans="1:10" x14ac:dyDescent="0.25">
      <c r="A12" s="2" t="s">
        <v>198</v>
      </c>
      <c r="B12" s="2" t="s">
        <v>199</v>
      </c>
      <c r="C12" s="2" t="s">
        <v>126</v>
      </c>
      <c r="D12" s="8">
        <v>29120</v>
      </c>
      <c r="E12" s="8">
        <v>21824</v>
      </c>
    </row>
    <row r="13" spans="1:10" x14ac:dyDescent="0.25">
      <c r="A13" s="2" t="s">
        <v>200</v>
      </c>
      <c r="B13" s="2" t="s">
        <v>199</v>
      </c>
      <c r="C13" s="2" t="s">
        <v>126</v>
      </c>
      <c r="D13" s="8">
        <v>19325</v>
      </c>
      <c r="E13" s="8">
        <v>26697</v>
      </c>
    </row>
    <row r="14" spans="1:10" x14ac:dyDescent="0.25">
      <c r="A14" s="2" t="s">
        <v>201</v>
      </c>
      <c r="B14" s="2" t="s">
        <v>199</v>
      </c>
      <c r="C14" s="2" t="s">
        <v>126</v>
      </c>
      <c r="D14" s="8">
        <v>23810</v>
      </c>
      <c r="E14" s="8">
        <v>28543</v>
      </c>
    </row>
    <row r="15" spans="1:10" x14ac:dyDescent="0.25">
      <c r="A15" s="2" t="s">
        <v>202</v>
      </c>
      <c r="B15" s="2" t="s">
        <v>199</v>
      </c>
      <c r="C15" s="2" t="s">
        <v>125</v>
      </c>
      <c r="D15" s="8">
        <v>26508</v>
      </c>
      <c r="E15" s="8">
        <v>28682</v>
      </c>
    </row>
    <row r="16" spans="1:10" x14ac:dyDescent="0.25">
      <c r="A16" s="2" t="s">
        <v>203</v>
      </c>
      <c r="B16" s="2" t="s">
        <v>199</v>
      </c>
      <c r="C16" s="2" t="s">
        <v>125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DD7-CE16-4225-9641-0998334F70BF}">
  <sheetPr>
    <tabColor theme="5" tint="0.39997558519241921"/>
  </sheetPr>
  <dimension ref="A1:L62"/>
  <sheetViews>
    <sheetView zoomScaleNormal="100" workbookViewId="0">
      <selection activeCell="K20" sqref="K20"/>
    </sheetView>
  </sheetViews>
  <sheetFormatPr defaultColWidth="9.140625" defaultRowHeight="15" x14ac:dyDescent="0.25"/>
  <cols>
    <col min="1" max="1" width="1.140625" style="41" customWidth="1"/>
    <col min="2" max="2" width="9.42578125" style="41" customWidth="1"/>
    <col min="3" max="3" width="18.7109375" style="60" customWidth="1"/>
    <col min="4" max="4" width="14.42578125" style="60" customWidth="1"/>
    <col min="5" max="6" width="14.42578125" style="41" customWidth="1"/>
    <col min="7" max="7" width="16.140625" style="41" customWidth="1"/>
    <col min="8" max="8" width="3.42578125" style="41" customWidth="1"/>
    <col min="9" max="9" width="13.5703125" style="41" customWidth="1"/>
    <col min="10" max="10" width="15.7109375" style="41" bestFit="1" customWidth="1"/>
    <col min="11" max="11" width="15.28515625" style="41" customWidth="1"/>
    <col min="12" max="12" width="14.42578125" style="41" bestFit="1" customWidth="1"/>
    <col min="13" max="16384" width="9.140625" style="41"/>
  </cols>
  <sheetData>
    <row r="1" spans="1:12" ht="15.75" thickBot="1" x14ac:dyDescent="0.3"/>
    <row r="2" spans="1:12" ht="24" thickBot="1" x14ac:dyDescent="0.3">
      <c r="B2" s="95" t="s">
        <v>391</v>
      </c>
      <c r="C2" s="96"/>
      <c r="D2" s="96"/>
      <c r="E2" s="96"/>
      <c r="F2" s="96"/>
      <c r="G2" s="97"/>
    </row>
    <row r="4" spans="1:12" ht="15.75" x14ac:dyDescent="0.25">
      <c r="B4" s="84" t="s">
        <v>387</v>
      </c>
      <c r="C4" s="84" t="s">
        <v>383</v>
      </c>
      <c r="D4" s="84" t="s">
        <v>390</v>
      </c>
      <c r="E4" s="84" t="s">
        <v>389</v>
      </c>
      <c r="F4" s="84" t="s">
        <v>388</v>
      </c>
      <c r="G4" s="83" t="s">
        <v>386</v>
      </c>
    </row>
    <row r="5" spans="1:12" x14ac:dyDescent="0.25">
      <c r="A5" s="52"/>
      <c r="B5" s="79" t="s">
        <v>384</v>
      </c>
      <c r="C5" s="75" t="s">
        <v>378</v>
      </c>
      <c r="D5" s="74">
        <v>800</v>
      </c>
      <c r="E5" s="74">
        <v>650</v>
      </c>
      <c r="F5" s="74">
        <v>700</v>
      </c>
      <c r="G5" s="73">
        <f t="shared" ref="G5:G36" si="0">SUM(D5:F5)</f>
        <v>2150</v>
      </c>
    </row>
    <row r="6" spans="1:12" ht="13.5" customHeight="1" x14ac:dyDescent="0.25">
      <c r="A6" s="52"/>
      <c r="B6" s="79" t="s">
        <v>384</v>
      </c>
      <c r="C6" s="75" t="s">
        <v>207</v>
      </c>
      <c r="D6" s="74">
        <v>900</v>
      </c>
      <c r="E6" s="74">
        <v>850</v>
      </c>
      <c r="F6" s="74">
        <v>850</v>
      </c>
      <c r="G6" s="73">
        <f t="shared" si="0"/>
        <v>2600</v>
      </c>
      <c r="J6" s="82"/>
      <c r="K6" s="82"/>
      <c r="L6" s="80"/>
    </row>
    <row r="7" spans="1:12" ht="13.5" customHeight="1" x14ac:dyDescent="0.25">
      <c r="A7" s="52"/>
      <c r="B7" s="79" t="s">
        <v>384</v>
      </c>
      <c r="C7" s="75" t="s">
        <v>372</v>
      </c>
      <c r="D7" s="74">
        <v>4850</v>
      </c>
      <c r="E7" s="74">
        <v>3200</v>
      </c>
      <c r="F7" s="74">
        <v>1155</v>
      </c>
      <c r="G7" s="73">
        <f t="shared" si="0"/>
        <v>9205</v>
      </c>
      <c r="I7" s="78" t="s">
        <v>387</v>
      </c>
      <c r="J7" s="78" t="s">
        <v>383</v>
      </c>
      <c r="K7" s="78" t="s">
        <v>386</v>
      </c>
      <c r="L7" s="80" t="s">
        <v>415</v>
      </c>
    </row>
    <row r="8" spans="1:12" ht="13.5" customHeight="1" x14ac:dyDescent="0.25">
      <c r="A8" s="52"/>
      <c r="B8" s="79" t="s">
        <v>384</v>
      </c>
      <c r="C8" s="75" t="s">
        <v>379</v>
      </c>
      <c r="D8" s="74">
        <v>1250</v>
      </c>
      <c r="E8" s="74">
        <v>1250</v>
      </c>
      <c r="F8" s="74">
        <v>1250</v>
      </c>
      <c r="G8" s="73">
        <f t="shared" si="0"/>
        <v>3750</v>
      </c>
      <c r="I8" s="77" t="s">
        <v>384</v>
      </c>
      <c r="J8" s="77" t="s">
        <v>374</v>
      </c>
      <c r="K8" s="81"/>
      <c r="L8" s="80"/>
    </row>
    <row r="9" spans="1:12" ht="13.5" customHeight="1" x14ac:dyDescent="0.25">
      <c r="A9" s="52"/>
      <c r="B9" s="79" t="s">
        <v>384</v>
      </c>
      <c r="C9" s="75" t="s">
        <v>374</v>
      </c>
      <c r="D9" s="74">
        <v>2025</v>
      </c>
      <c r="E9" s="74">
        <v>2200</v>
      </c>
      <c r="F9" s="74">
        <v>1650</v>
      </c>
      <c r="G9" s="73">
        <f t="shared" si="0"/>
        <v>5875</v>
      </c>
      <c r="L9" s="80"/>
    </row>
    <row r="10" spans="1:12" ht="13.5" customHeight="1" x14ac:dyDescent="0.25">
      <c r="A10" s="52"/>
      <c r="B10" s="79" t="s">
        <v>384</v>
      </c>
      <c r="C10" s="75" t="s">
        <v>376</v>
      </c>
      <c r="D10" s="74">
        <v>1350</v>
      </c>
      <c r="E10" s="74">
        <v>1500</v>
      </c>
      <c r="F10" s="74">
        <v>1700</v>
      </c>
      <c r="G10" s="73">
        <f t="shared" si="0"/>
        <v>4550</v>
      </c>
    </row>
    <row r="11" spans="1:12" x14ac:dyDescent="0.25">
      <c r="A11" s="52"/>
      <c r="B11" s="79" t="s">
        <v>384</v>
      </c>
      <c r="C11" s="75" t="s">
        <v>377</v>
      </c>
      <c r="D11" s="74">
        <v>3300</v>
      </c>
      <c r="E11" s="74">
        <v>3500</v>
      </c>
      <c r="F11" s="74">
        <v>3700</v>
      </c>
      <c r="G11" s="73">
        <f t="shared" si="0"/>
        <v>10500</v>
      </c>
    </row>
    <row r="12" spans="1:12" x14ac:dyDescent="0.25">
      <c r="A12" s="52"/>
      <c r="B12" s="79" t="s">
        <v>384</v>
      </c>
      <c r="C12" s="75" t="s">
        <v>373</v>
      </c>
      <c r="D12" s="74">
        <v>3825</v>
      </c>
      <c r="E12" s="74">
        <v>3725</v>
      </c>
      <c r="F12" s="74">
        <v>3750</v>
      </c>
      <c r="G12" s="73">
        <f t="shared" si="0"/>
        <v>11300</v>
      </c>
    </row>
    <row r="13" spans="1:12" ht="15.75" x14ac:dyDescent="0.25">
      <c r="A13" s="52"/>
      <c r="B13" s="79" t="s">
        <v>384</v>
      </c>
      <c r="C13" s="75" t="s">
        <v>375</v>
      </c>
      <c r="D13" s="74">
        <v>8900</v>
      </c>
      <c r="E13" s="74">
        <v>10315</v>
      </c>
      <c r="F13" s="74">
        <v>5250</v>
      </c>
      <c r="G13" s="73">
        <f t="shared" si="0"/>
        <v>24465</v>
      </c>
      <c r="I13" s="78" t="s">
        <v>383</v>
      </c>
      <c r="J13" s="78" t="s">
        <v>385</v>
      </c>
      <c r="K13" s="41" t="s">
        <v>416</v>
      </c>
    </row>
    <row r="14" spans="1:12" x14ac:dyDescent="0.25">
      <c r="A14" s="52"/>
      <c r="B14" s="79" t="s">
        <v>384</v>
      </c>
      <c r="C14" s="75" t="s">
        <v>370</v>
      </c>
      <c r="D14" s="74">
        <v>6250</v>
      </c>
      <c r="E14" s="74">
        <v>6000</v>
      </c>
      <c r="F14" s="74">
        <v>6500</v>
      </c>
      <c r="G14" s="73">
        <f t="shared" si="0"/>
        <v>18750</v>
      </c>
      <c r="I14" s="77" t="s">
        <v>374</v>
      </c>
      <c r="J14" s="76"/>
    </row>
    <row r="15" spans="1:12" x14ac:dyDescent="0.25">
      <c r="A15" s="52"/>
      <c r="B15" s="79" t="s">
        <v>384</v>
      </c>
      <c r="C15" s="75" t="s">
        <v>371</v>
      </c>
      <c r="D15" s="74">
        <v>8000</v>
      </c>
      <c r="E15" s="74">
        <v>8000</v>
      </c>
      <c r="F15" s="74">
        <v>8000</v>
      </c>
      <c r="G15" s="73">
        <f t="shared" si="0"/>
        <v>24000</v>
      </c>
    </row>
    <row r="16" spans="1:12" x14ac:dyDescent="0.25">
      <c r="A16" s="52"/>
      <c r="B16" s="79" t="s">
        <v>384</v>
      </c>
      <c r="C16" s="75" t="s">
        <v>368</v>
      </c>
      <c r="D16" s="74">
        <v>11500</v>
      </c>
      <c r="E16" s="74">
        <v>12500</v>
      </c>
      <c r="F16" s="74">
        <v>12500</v>
      </c>
      <c r="G16" s="73">
        <f t="shared" si="0"/>
        <v>36500</v>
      </c>
    </row>
    <row r="17" spans="1:11" x14ac:dyDescent="0.25">
      <c r="A17" s="52"/>
      <c r="B17" s="79" t="s">
        <v>384</v>
      </c>
      <c r="C17" s="75" t="s">
        <v>369</v>
      </c>
      <c r="D17" s="74">
        <v>12250</v>
      </c>
      <c r="E17" s="74">
        <v>12250</v>
      </c>
      <c r="F17" s="74">
        <v>12750</v>
      </c>
      <c r="G17" s="73">
        <f t="shared" si="0"/>
        <v>37250</v>
      </c>
    </row>
    <row r="18" spans="1:11" x14ac:dyDescent="0.25">
      <c r="A18" s="52"/>
      <c r="B18" s="79" t="s">
        <v>384</v>
      </c>
      <c r="C18" s="75" t="s">
        <v>365</v>
      </c>
      <c r="D18" s="74">
        <v>25000</v>
      </c>
      <c r="E18" s="74">
        <v>24000</v>
      </c>
      <c r="F18" s="74">
        <v>26390</v>
      </c>
      <c r="G18" s="73">
        <f t="shared" si="0"/>
        <v>75390</v>
      </c>
    </row>
    <row r="19" spans="1:11" ht="15.75" x14ac:dyDescent="0.25">
      <c r="A19" s="52"/>
      <c r="B19" s="75" t="s">
        <v>381</v>
      </c>
      <c r="C19" s="75" t="s">
        <v>378</v>
      </c>
      <c r="D19" s="74">
        <v>800</v>
      </c>
      <c r="E19" s="74">
        <v>950</v>
      </c>
      <c r="F19" s="74">
        <v>750</v>
      </c>
      <c r="G19" s="73">
        <f t="shared" si="0"/>
        <v>2500</v>
      </c>
      <c r="I19" s="78" t="s">
        <v>383</v>
      </c>
      <c r="J19" s="78" t="s">
        <v>382</v>
      </c>
      <c r="K19" s="41" t="s">
        <v>417</v>
      </c>
    </row>
    <row r="20" spans="1:11" x14ac:dyDescent="0.25">
      <c r="B20" s="75" t="s">
        <v>381</v>
      </c>
      <c r="C20" s="75" t="s">
        <v>379</v>
      </c>
      <c r="D20" s="74">
        <v>850</v>
      </c>
      <c r="E20" s="74">
        <v>750</v>
      </c>
      <c r="F20" s="74">
        <v>800</v>
      </c>
      <c r="G20" s="73">
        <f t="shared" si="0"/>
        <v>2400</v>
      </c>
      <c r="I20" s="77" t="s">
        <v>371</v>
      </c>
      <c r="J20" s="76"/>
    </row>
    <row r="21" spans="1:11" x14ac:dyDescent="0.25">
      <c r="B21" s="75" t="s">
        <v>381</v>
      </c>
      <c r="C21" s="75" t="s">
        <v>376</v>
      </c>
      <c r="D21" s="74">
        <v>940</v>
      </c>
      <c r="E21" s="74">
        <v>950</v>
      </c>
      <c r="F21" s="74">
        <v>820</v>
      </c>
      <c r="G21" s="73">
        <f t="shared" si="0"/>
        <v>2710</v>
      </c>
    </row>
    <row r="22" spans="1:11" x14ac:dyDescent="0.25">
      <c r="B22" s="75" t="s">
        <v>381</v>
      </c>
      <c r="C22" s="75" t="s">
        <v>207</v>
      </c>
      <c r="D22" s="74">
        <v>980</v>
      </c>
      <c r="E22" s="74">
        <v>850</v>
      </c>
      <c r="F22" s="74">
        <v>950</v>
      </c>
      <c r="G22" s="73">
        <f t="shared" si="0"/>
        <v>2780</v>
      </c>
    </row>
    <row r="23" spans="1:11" x14ac:dyDescent="0.25">
      <c r="B23" s="75" t="s">
        <v>381</v>
      </c>
      <c r="C23" s="75" t="s">
        <v>375</v>
      </c>
      <c r="D23" s="74">
        <v>1250</v>
      </c>
      <c r="E23" s="74">
        <v>1250</v>
      </c>
      <c r="F23" s="74">
        <v>1250</v>
      </c>
      <c r="G23" s="73">
        <f t="shared" si="0"/>
        <v>3750</v>
      </c>
    </row>
    <row r="24" spans="1:11" x14ac:dyDescent="0.25">
      <c r="B24" s="75" t="s">
        <v>381</v>
      </c>
      <c r="C24" s="75" t="s">
        <v>374</v>
      </c>
      <c r="D24" s="74">
        <v>1150</v>
      </c>
      <c r="E24" s="74">
        <v>1255</v>
      </c>
      <c r="F24" s="74">
        <v>1400</v>
      </c>
      <c r="G24" s="73">
        <f t="shared" si="0"/>
        <v>3805</v>
      </c>
    </row>
    <row r="25" spans="1:11" x14ac:dyDescent="0.25">
      <c r="B25" s="75" t="s">
        <v>381</v>
      </c>
      <c r="C25" s="75" t="s">
        <v>377</v>
      </c>
      <c r="D25" s="74">
        <v>2410</v>
      </c>
      <c r="E25" s="74">
        <v>1850</v>
      </c>
      <c r="F25" s="74">
        <v>2390</v>
      </c>
      <c r="G25" s="73">
        <f t="shared" si="0"/>
        <v>6650</v>
      </c>
    </row>
    <row r="26" spans="1:11" x14ac:dyDescent="0.25">
      <c r="B26" s="75" t="s">
        <v>381</v>
      </c>
      <c r="C26" s="75" t="s">
        <v>373</v>
      </c>
      <c r="D26" s="74">
        <v>3200</v>
      </c>
      <c r="E26" s="74">
        <v>3760</v>
      </c>
      <c r="F26" s="74">
        <v>3750</v>
      </c>
      <c r="G26" s="73">
        <f t="shared" si="0"/>
        <v>10710</v>
      </c>
    </row>
    <row r="27" spans="1:11" x14ac:dyDescent="0.25">
      <c r="B27" s="75" t="s">
        <v>381</v>
      </c>
      <c r="C27" s="75" t="s">
        <v>372</v>
      </c>
      <c r="D27" s="74">
        <v>5000</v>
      </c>
      <c r="E27" s="74">
        <v>4800</v>
      </c>
      <c r="F27" s="74">
        <v>4500</v>
      </c>
      <c r="G27" s="73">
        <f t="shared" si="0"/>
        <v>14300</v>
      </c>
    </row>
    <row r="28" spans="1:11" x14ac:dyDescent="0.25">
      <c r="B28" s="75" t="s">
        <v>381</v>
      </c>
      <c r="C28" s="75" t="s">
        <v>370</v>
      </c>
      <c r="D28" s="74">
        <v>5250</v>
      </c>
      <c r="E28" s="74">
        <v>8990</v>
      </c>
      <c r="F28" s="74">
        <v>5515</v>
      </c>
      <c r="G28" s="73">
        <f t="shared" si="0"/>
        <v>19755</v>
      </c>
    </row>
    <row r="29" spans="1:11" x14ac:dyDescent="0.25">
      <c r="B29" s="75" t="s">
        <v>381</v>
      </c>
      <c r="C29" s="75" t="s">
        <v>371</v>
      </c>
      <c r="D29" s="74">
        <v>6020</v>
      </c>
      <c r="E29" s="74">
        <v>6020</v>
      </c>
      <c r="F29" s="74">
        <v>6020</v>
      </c>
      <c r="G29" s="73">
        <f t="shared" si="0"/>
        <v>18060</v>
      </c>
    </row>
    <row r="30" spans="1:11" x14ac:dyDescent="0.25">
      <c r="B30" s="75" t="s">
        <v>381</v>
      </c>
      <c r="C30" s="75" t="s">
        <v>368</v>
      </c>
      <c r="D30" s="74">
        <v>12940</v>
      </c>
      <c r="E30" s="74">
        <v>11300</v>
      </c>
      <c r="F30" s="74">
        <v>11500</v>
      </c>
      <c r="G30" s="73">
        <f t="shared" si="0"/>
        <v>35740</v>
      </c>
    </row>
    <row r="31" spans="1:11" x14ac:dyDescent="0.25">
      <c r="B31" s="75" t="s">
        <v>381</v>
      </c>
      <c r="C31" s="75" t="s">
        <v>369</v>
      </c>
      <c r="D31" s="74">
        <v>14250</v>
      </c>
      <c r="E31" s="74">
        <v>15250</v>
      </c>
      <c r="F31" s="74">
        <v>12050</v>
      </c>
      <c r="G31" s="73">
        <f t="shared" si="0"/>
        <v>41550</v>
      </c>
    </row>
    <row r="32" spans="1:11" x14ac:dyDescent="0.25">
      <c r="B32" s="75" t="s">
        <v>381</v>
      </c>
      <c r="C32" s="75" t="s">
        <v>365</v>
      </c>
      <c r="D32" s="74">
        <v>25700</v>
      </c>
      <c r="E32" s="74">
        <v>24200</v>
      </c>
      <c r="F32" s="74">
        <v>26930</v>
      </c>
      <c r="G32" s="73">
        <f t="shared" si="0"/>
        <v>76830</v>
      </c>
    </row>
    <row r="33" spans="2:7" x14ac:dyDescent="0.25">
      <c r="B33" s="75" t="s">
        <v>380</v>
      </c>
      <c r="C33" s="75" t="s">
        <v>379</v>
      </c>
      <c r="D33" s="74">
        <v>2140</v>
      </c>
      <c r="E33" s="74">
        <v>2310</v>
      </c>
      <c r="F33" s="74">
        <v>2000</v>
      </c>
      <c r="G33" s="73">
        <f t="shared" si="0"/>
        <v>6450</v>
      </c>
    </row>
    <row r="34" spans="2:7" x14ac:dyDescent="0.25">
      <c r="B34" s="75" t="s">
        <v>380</v>
      </c>
      <c r="C34" s="75" t="s">
        <v>378</v>
      </c>
      <c r="D34" s="74">
        <v>730</v>
      </c>
      <c r="E34" s="74">
        <v>525</v>
      </c>
      <c r="F34" s="74">
        <v>430</v>
      </c>
      <c r="G34" s="73">
        <f t="shared" si="0"/>
        <v>1685</v>
      </c>
    </row>
    <row r="35" spans="2:7" x14ac:dyDescent="0.25">
      <c r="B35" s="75" t="s">
        <v>380</v>
      </c>
      <c r="C35" s="75" t="s">
        <v>207</v>
      </c>
      <c r="D35" s="74">
        <v>700</v>
      </c>
      <c r="E35" s="74">
        <v>750</v>
      </c>
      <c r="F35" s="74">
        <v>750</v>
      </c>
      <c r="G35" s="73">
        <f t="shared" si="0"/>
        <v>2200</v>
      </c>
    </row>
    <row r="36" spans="2:7" x14ac:dyDescent="0.25">
      <c r="B36" s="75" t="s">
        <v>380</v>
      </c>
      <c r="C36" s="75" t="s">
        <v>376</v>
      </c>
      <c r="D36" s="74">
        <v>2000</v>
      </c>
      <c r="E36" s="74">
        <v>950</v>
      </c>
      <c r="F36" s="74">
        <v>800</v>
      </c>
      <c r="G36" s="73">
        <f t="shared" si="0"/>
        <v>3750</v>
      </c>
    </row>
    <row r="37" spans="2:7" x14ac:dyDescent="0.25">
      <c r="B37" s="75" t="s">
        <v>380</v>
      </c>
      <c r="C37" s="75" t="s">
        <v>377</v>
      </c>
      <c r="D37" s="74">
        <v>745</v>
      </c>
      <c r="E37" s="74">
        <v>780</v>
      </c>
      <c r="F37" s="74">
        <v>900</v>
      </c>
      <c r="G37" s="73">
        <f t="shared" ref="G37:G62" si="1">SUM(D37:F37)</f>
        <v>2425</v>
      </c>
    </row>
    <row r="38" spans="2:7" x14ac:dyDescent="0.25">
      <c r="B38" s="75" t="s">
        <v>380</v>
      </c>
      <c r="C38" s="75" t="s">
        <v>374</v>
      </c>
      <c r="D38" s="74">
        <v>1150</v>
      </c>
      <c r="E38" s="74">
        <v>1200</v>
      </c>
      <c r="F38" s="74">
        <v>1400</v>
      </c>
      <c r="G38" s="73">
        <f t="shared" si="1"/>
        <v>3750</v>
      </c>
    </row>
    <row r="39" spans="2:7" x14ac:dyDescent="0.25">
      <c r="B39" s="75" t="s">
        <v>380</v>
      </c>
      <c r="C39" s="75" t="s">
        <v>372</v>
      </c>
      <c r="D39" s="74">
        <v>2780</v>
      </c>
      <c r="E39" s="74">
        <v>3590</v>
      </c>
      <c r="F39" s="74">
        <v>2300</v>
      </c>
      <c r="G39" s="73">
        <f t="shared" si="1"/>
        <v>8670</v>
      </c>
    </row>
    <row r="40" spans="2:7" x14ac:dyDescent="0.25">
      <c r="B40" s="75" t="s">
        <v>380</v>
      </c>
      <c r="C40" s="75" t="s">
        <v>375</v>
      </c>
      <c r="D40" s="74">
        <v>3490</v>
      </c>
      <c r="E40" s="74">
        <v>32840</v>
      </c>
      <c r="F40" s="74">
        <v>3070</v>
      </c>
      <c r="G40" s="73">
        <f t="shared" si="1"/>
        <v>39400</v>
      </c>
    </row>
    <row r="41" spans="2:7" x14ac:dyDescent="0.25">
      <c r="B41" s="75" t="s">
        <v>380</v>
      </c>
      <c r="C41" s="75" t="s">
        <v>371</v>
      </c>
      <c r="D41" s="74">
        <v>4700</v>
      </c>
      <c r="E41" s="74">
        <v>4700</v>
      </c>
      <c r="F41" s="74">
        <v>4700</v>
      </c>
      <c r="G41" s="73">
        <f t="shared" si="1"/>
        <v>14100</v>
      </c>
    </row>
    <row r="42" spans="2:7" x14ac:dyDescent="0.25">
      <c r="B42" s="75" t="s">
        <v>380</v>
      </c>
      <c r="C42" s="75" t="s">
        <v>370</v>
      </c>
      <c r="D42" s="74">
        <v>5250</v>
      </c>
      <c r="E42" s="74">
        <v>5000</v>
      </c>
      <c r="F42" s="74">
        <v>5500</v>
      </c>
      <c r="G42" s="73">
        <f t="shared" si="1"/>
        <v>15750</v>
      </c>
    </row>
    <row r="43" spans="2:7" x14ac:dyDescent="0.25">
      <c r="B43" s="75" t="s">
        <v>380</v>
      </c>
      <c r="C43" s="75" t="s">
        <v>373</v>
      </c>
      <c r="D43" s="74">
        <v>6980</v>
      </c>
      <c r="E43" s="74">
        <v>6310</v>
      </c>
      <c r="F43" s="74">
        <v>6375</v>
      </c>
      <c r="G43" s="73">
        <f t="shared" si="1"/>
        <v>19665</v>
      </c>
    </row>
    <row r="44" spans="2:7" x14ac:dyDescent="0.25">
      <c r="B44" s="75" t="s">
        <v>380</v>
      </c>
      <c r="C44" s="75" t="s">
        <v>369</v>
      </c>
      <c r="D44" s="74">
        <v>11250</v>
      </c>
      <c r="E44" s="74">
        <v>11250</v>
      </c>
      <c r="F44" s="74">
        <v>11750</v>
      </c>
      <c r="G44" s="73">
        <f t="shared" si="1"/>
        <v>34250</v>
      </c>
    </row>
    <row r="45" spans="2:7" x14ac:dyDescent="0.25">
      <c r="B45" s="75" t="s">
        <v>380</v>
      </c>
      <c r="C45" s="75" t="s">
        <v>368</v>
      </c>
      <c r="D45" s="74">
        <v>24500</v>
      </c>
      <c r="E45" s="74">
        <v>23500</v>
      </c>
      <c r="F45" s="74">
        <v>24500</v>
      </c>
      <c r="G45" s="73">
        <f t="shared" si="1"/>
        <v>72500</v>
      </c>
    </row>
    <row r="46" spans="2:7" x14ac:dyDescent="0.25">
      <c r="B46" s="75" t="s">
        <v>380</v>
      </c>
      <c r="C46" s="75" t="s">
        <v>367</v>
      </c>
      <c r="D46" s="74">
        <v>56900</v>
      </c>
      <c r="E46" s="74">
        <v>62800</v>
      </c>
      <c r="F46" s="74">
        <v>60870</v>
      </c>
      <c r="G46" s="73">
        <f t="shared" si="1"/>
        <v>180570</v>
      </c>
    </row>
    <row r="47" spans="2:7" x14ac:dyDescent="0.25">
      <c r="B47" s="75" t="s">
        <v>380</v>
      </c>
      <c r="C47" s="75" t="s">
        <v>365</v>
      </c>
      <c r="D47" s="74">
        <v>24290</v>
      </c>
      <c r="E47" s="74">
        <v>24050</v>
      </c>
      <c r="F47" s="74">
        <v>26600</v>
      </c>
      <c r="G47" s="73">
        <f t="shared" si="1"/>
        <v>74940</v>
      </c>
    </row>
    <row r="48" spans="2:7" x14ac:dyDescent="0.25">
      <c r="B48" s="75" t="s">
        <v>366</v>
      </c>
      <c r="C48" s="75" t="s">
        <v>379</v>
      </c>
      <c r="D48" s="74">
        <v>775</v>
      </c>
      <c r="E48" s="74">
        <v>750</v>
      </c>
      <c r="F48" s="74">
        <v>700</v>
      </c>
      <c r="G48" s="73">
        <f t="shared" si="1"/>
        <v>2225</v>
      </c>
    </row>
    <row r="49" spans="2:7" x14ac:dyDescent="0.25">
      <c r="B49" s="75" t="s">
        <v>366</v>
      </c>
      <c r="C49" s="75" t="s">
        <v>207</v>
      </c>
      <c r="D49" s="74">
        <v>700</v>
      </c>
      <c r="E49" s="74">
        <v>750</v>
      </c>
      <c r="F49" s="74">
        <v>750</v>
      </c>
      <c r="G49" s="73">
        <f t="shared" si="1"/>
        <v>2200</v>
      </c>
    </row>
    <row r="50" spans="2:7" x14ac:dyDescent="0.25">
      <c r="B50" s="75" t="s">
        <v>366</v>
      </c>
      <c r="C50" s="75" t="s">
        <v>378</v>
      </c>
      <c r="D50" s="74">
        <v>300</v>
      </c>
      <c r="E50" s="74">
        <v>100</v>
      </c>
      <c r="F50" s="74">
        <v>150</v>
      </c>
      <c r="G50" s="73">
        <f t="shared" si="1"/>
        <v>550</v>
      </c>
    </row>
    <row r="51" spans="2:7" x14ac:dyDescent="0.25">
      <c r="B51" s="75" t="s">
        <v>366</v>
      </c>
      <c r="C51" s="75" t="s">
        <v>377</v>
      </c>
      <c r="D51" s="74">
        <v>2000</v>
      </c>
      <c r="E51" s="74">
        <v>1800</v>
      </c>
      <c r="F51" s="74">
        <v>1900</v>
      </c>
      <c r="G51" s="73">
        <f t="shared" si="1"/>
        <v>5700</v>
      </c>
    </row>
    <row r="52" spans="2:7" x14ac:dyDescent="0.25">
      <c r="B52" s="75" t="s">
        <v>366</v>
      </c>
      <c r="C52" s="75" t="s">
        <v>376</v>
      </c>
      <c r="D52" s="74">
        <v>2000</v>
      </c>
      <c r="E52" s="74">
        <v>950</v>
      </c>
      <c r="F52" s="74">
        <v>800</v>
      </c>
      <c r="G52" s="73">
        <f t="shared" si="1"/>
        <v>3750</v>
      </c>
    </row>
    <row r="53" spans="2:7" x14ac:dyDescent="0.25">
      <c r="B53" s="75" t="s">
        <v>366</v>
      </c>
      <c r="C53" s="75" t="s">
        <v>375</v>
      </c>
      <c r="D53" s="74">
        <v>1250</v>
      </c>
      <c r="E53" s="74">
        <v>1250</v>
      </c>
      <c r="F53" s="74">
        <v>1250</v>
      </c>
      <c r="G53" s="73">
        <f t="shared" si="1"/>
        <v>3750</v>
      </c>
    </row>
    <row r="54" spans="2:7" x14ac:dyDescent="0.25">
      <c r="B54" s="75" t="s">
        <v>366</v>
      </c>
      <c r="C54" s="75" t="s">
        <v>374</v>
      </c>
      <c r="D54" s="74">
        <v>1150</v>
      </c>
      <c r="E54" s="74">
        <v>1200</v>
      </c>
      <c r="F54" s="74">
        <v>1435</v>
      </c>
      <c r="G54" s="73">
        <f t="shared" si="1"/>
        <v>3785</v>
      </c>
    </row>
    <row r="55" spans="2:7" x14ac:dyDescent="0.25">
      <c r="B55" s="75" t="s">
        <v>366</v>
      </c>
      <c r="C55" s="75" t="s">
        <v>373</v>
      </c>
      <c r="D55" s="74">
        <v>3800</v>
      </c>
      <c r="E55" s="74">
        <v>3700</v>
      </c>
      <c r="F55" s="74">
        <v>3750</v>
      </c>
      <c r="G55" s="73">
        <f t="shared" si="1"/>
        <v>11250</v>
      </c>
    </row>
    <row r="56" spans="2:7" x14ac:dyDescent="0.25">
      <c r="B56" s="75" t="s">
        <v>366</v>
      </c>
      <c r="C56" s="75" t="s">
        <v>372</v>
      </c>
      <c r="D56" s="74">
        <v>5000</v>
      </c>
      <c r="E56" s="74">
        <v>4800</v>
      </c>
      <c r="F56" s="74">
        <v>4545</v>
      </c>
      <c r="G56" s="73">
        <f t="shared" si="1"/>
        <v>14345</v>
      </c>
    </row>
    <row r="57" spans="2:7" x14ac:dyDescent="0.25">
      <c r="B57" s="75" t="s">
        <v>366</v>
      </c>
      <c r="C57" s="75" t="s">
        <v>371</v>
      </c>
      <c r="D57" s="74">
        <v>5000</v>
      </c>
      <c r="E57" s="74">
        <v>5000</v>
      </c>
      <c r="F57" s="74">
        <v>5000</v>
      </c>
      <c r="G57" s="73">
        <f t="shared" si="1"/>
        <v>15000</v>
      </c>
    </row>
    <row r="58" spans="2:7" x14ac:dyDescent="0.25">
      <c r="B58" s="75" t="s">
        <v>366</v>
      </c>
      <c r="C58" s="75" t="s">
        <v>370</v>
      </c>
      <c r="D58" s="74">
        <v>5250</v>
      </c>
      <c r="E58" s="74">
        <v>5335</v>
      </c>
      <c r="F58" s="74">
        <v>5500</v>
      </c>
      <c r="G58" s="73">
        <f t="shared" si="1"/>
        <v>16085</v>
      </c>
    </row>
    <row r="59" spans="2:7" x14ac:dyDescent="0.25">
      <c r="B59" s="75" t="s">
        <v>366</v>
      </c>
      <c r="C59" s="75" t="s">
        <v>369</v>
      </c>
      <c r="D59" s="74">
        <v>10250</v>
      </c>
      <c r="E59" s="74">
        <v>10250</v>
      </c>
      <c r="F59" s="74">
        <v>10750</v>
      </c>
      <c r="G59" s="73">
        <f t="shared" si="1"/>
        <v>31250</v>
      </c>
    </row>
    <row r="60" spans="2:7" x14ac:dyDescent="0.25">
      <c r="B60" s="75" t="s">
        <v>366</v>
      </c>
      <c r="C60" s="75" t="s">
        <v>368</v>
      </c>
      <c r="D60" s="74">
        <v>14500</v>
      </c>
      <c r="E60" s="74">
        <v>13500</v>
      </c>
      <c r="F60" s="74">
        <v>15500</v>
      </c>
      <c r="G60" s="73">
        <f t="shared" si="1"/>
        <v>43500</v>
      </c>
    </row>
    <row r="61" spans="2:7" x14ac:dyDescent="0.25">
      <c r="B61" s="75" t="s">
        <v>366</v>
      </c>
      <c r="C61" s="75" t="s">
        <v>367</v>
      </c>
      <c r="D61" s="74">
        <v>72000</v>
      </c>
      <c r="E61" s="74">
        <v>70000</v>
      </c>
      <c r="F61" s="74">
        <v>70000</v>
      </c>
      <c r="G61" s="73">
        <f t="shared" si="1"/>
        <v>212000</v>
      </c>
    </row>
    <row r="62" spans="2:7" x14ac:dyDescent="0.25">
      <c r="B62" s="75" t="s">
        <v>366</v>
      </c>
      <c r="C62" s="75" t="s">
        <v>365</v>
      </c>
      <c r="D62" s="74">
        <v>25000</v>
      </c>
      <c r="E62" s="74">
        <v>24000</v>
      </c>
      <c r="F62" s="74">
        <v>26000</v>
      </c>
      <c r="G62" s="73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M70"/>
  <sheetViews>
    <sheetView topLeftCell="D1" workbookViewId="0">
      <selection activeCell="I5" sqref="I5"/>
    </sheetView>
  </sheetViews>
  <sheetFormatPr defaultColWidth="8.85546875" defaultRowHeight="15" x14ac:dyDescent="0.25"/>
  <cols>
    <col min="1" max="1" width="23.140625" style="2" customWidth="1"/>
    <col min="2" max="2" width="18.5703125" style="2" customWidth="1"/>
    <col min="3" max="3" width="18.42578125" style="2" customWidth="1"/>
    <col min="4" max="4" width="13.42578125" style="2" customWidth="1"/>
    <col min="5" max="5" width="12.42578125" style="8" customWidth="1"/>
    <col min="6" max="6" width="17.28515625" customWidth="1"/>
    <col min="7" max="7" width="11" customWidth="1"/>
    <col min="8" max="8" width="23.42578125" customWidth="1"/>
    <col min="9" max="9" width="20.42578125" customWidth="1"/>
    <col min="10" max="10" width="24.855468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110</v>
      </c>
      <c r="B1" s="4" t="s">
        <v>204</v>
      </c>
      <c r="C1" s="4" t="s">
        <v>111</v>
      </c>
      <c r="D1" s="5" t="s">
        <v>112</v>
      </c>
      <c r="E1" s="7" t="s">
        <v>113</v>
      </c>
      <c r="M1" s="2" t="s">
        <v>114</v>
      </c>
    </row>
    <row r="2" spans="1:13" ht="15.75" thickBot="1" x14ac:dyDescent="0.3">
      <c r="A2" s="2" t="s">
        <v>114</v>
      </c>
      <c r="B2" s="2">
        <v>402850</v>
      </c>
      <c r="C2" s="2" t="s">
        <v>79</v>
      </c>
      <c r="D2" s="2">
        <v>17</v>
      </c>
      <c r="E2" s="8">
        <v>2499</v>
      </c>
      <c r="G2" s="9" t="s">
        <v>115</v>
      </c>
      <c r="H2" s="10" t="s">
        <v>119</v>
      </c>
      <c r="M2" s="2" t="s">
        <v>116</v>
      </c>
    </row>
    <row r="3" spans="1:13" x14ac:dyDescent="0.25">
      <c r="A3" s="2" t="s">
        <v>114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117</v>
      </c>
    </row>
    <row r="4" spans="1:13" ht="15.75" thickBot="1" x14ac:dyDescent="0.3">
      <c r="A4" s="2" t="s">
        <v>114</v>
      </c>
      <c r="B4" s="2">
        <v>764613</v>
      </c>
      <c r="C4" s="2" t="s">
        <v>79</v>
      </c>
      <c r="D4" s="2">
        <v>51</v>
      </c>
      <c r="E4" s="8">
        <v>6732</v>
      </c>
      <c r="H4" s="12" t="s">
        <v>118</v>
      </c>
      <c r="I4" t="s">
        <v>416</v>
      </c>
      <c r="M4" s="2" t="s">
        <v>119</v>
      </c>
    </row>
    <row r="5" spans="1:13" ht="15.75" thickBot="1" x14ac:dyDescent="0.3">
      <c r="A5" s="2" t="s">
        <v>114</v>
      </c>
      <c r="B5" s="2">
        <v>243484</v>
      </c>
      <c r="C5" s="2" t="s">
        <v>71</v>
      </c>
      <c r="D5" s="2">
        <v>32</v>
      </c>
      <c r="E5" s="8">
        <v>3072</v>
      </c>
      <c r="H5" s="30"/>
    </row>
    <row r="6" spans="1:13" x14ac:dyDescent="0.25">
      <c r="A6" s="2" t="s">
        <v>114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114</v>
      </c>
      <c r="B7" s="2">
        <v>346155</v>
      </c>
      <c r="C7" s="2" t="s">
        <v>71</v>
      </c>
      <c r="D7" s="2">
        <v>51</v>
      </c>
      <c r="E7" s="8">
        <v>3876</v>
      </c>
      <c r="H7" s="12" t="s">
        <v>118</v>
      </c>
      <c r="I7" s="12" t="s">
        <v>120</v>
      </c>
      <c r="J7" s="12" t="s">
        <v>205</v>
      </c>
    </row>
    <row r="8" spans="1:13" ht="15.75" thickBot="1" x14ac:dyDescent="0.3">
      <c r="A8" s="2" t="s">
        <v>114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25">
        <f>SUMIFS($D:$D,$C:$C,$G8,$A:$A,$H$2)</f>
        <v>1080</v>
      </c>
      <c r="I8" s="29">
        <f>SUMIFS($E:$E,$C:$C,$G8,$A:$A,$H$2)</f>
        <v>96137</v>
      </c>
      <c r="J8" s="25">
        <f>COUNTIFS($A:$A,$H$2,$C:$C,$G8)</f>
        <v>9</v>
      </c>
    </row>
    <row r="9" spans="1:13" ht="15.75" thickBot="1" x14ac:dyDescent="0.3">
      <c r="A9" s="2" t="s">
        <v>114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25"/>
      <c r="I9" s="29"/>
      <c r="J9" s="25"/>
    </row>
    <row r="10" spans="1:13" ht="15.75" thickBot="1" x14ac:dyDescent="0.3">
      <c r="A10" s="2" t="s">
        <v>114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25"/>
      <c r="I10" s="29"/>
      <c r="J10" s="25"/>
    </row>
    <row r="11" spans="1:13" x14ac:dyDescent="0.25">
      <c r="A11" s="2" t="s">
        <v>116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116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116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116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116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116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116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116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116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116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117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117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117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117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117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117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117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117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117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117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117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117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117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117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117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117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117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117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119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119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119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119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119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119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119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119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119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119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119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119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119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119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119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119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119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119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119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119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119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119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119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119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119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119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119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119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119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119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119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119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D52" sqref="D52"/>
    </sheetView>
  </sheetViews>
  <sheetFormatPr defaultColWidth="8.85546875" defaultRowHeight="15" x14ac:dyDescent="0.25"/>
  <cols>
    <col min="1" max="1" width="17.42578125" style="2" customWidth="1"/>
    <col min="2" max="2" width="16.85546875" style="2" customWidth="1"/>
  </cols>
  <sheetData>
    <row r="1" spans="1:2" ht="25.5" x14ac:dyDescent="0.25">
      <c r="A1" s="4" t="s">
        <v>0</v>
      </c>
      <c r="B1" s="14" t="s">
        <v>121</v>
      </c>
    </row>
    <row r="2" spans="1:2" x14ac:dyDescent="0.25">
      <c r="A2" s="2" t="s">
        <v>4</v>
      </c>
      <c r="B2" s="15" t="s">
        <v>64</v>
      </c>
    </row>
    <row r="3" spans="1:2" x14ac:dyDescent="0.25">
      <c r="A3" s="2" t="s">
        <v>5</v>
      </c>
      <c r="B3" s="15" t="s">
        <v>95</v>
      </c>
    </row>
    <row r="4" spans="1:2" x14ac:dyDescent="0.25">
      <c r="A4" s="2" t="s">
        <v>6</v>
      </c>
      <c r="B4" s="15" t="s">
        <v>84</v>
      </c>
    </row>
    <row r="5" spans="1:2" x14ac:dyDescent="0.25">
      <c r="A5" s="2" t="s">
        <v>7</v>
      </c>
      <c r="B5" s="15" t="s">
        <v>104</v>
      </c>
    </row>
    <row r="6" spans="1:2" x14ac:dyDescent="0.25">
      <c r="A6" s="2" t="s">
        <v>8</v>
      </c>
      <c r="B6" s="15" t="s">
        <v>57</v>
      </c>
    </row>
    <row r="7" spans="1:2" x14ac:dyDescent="0.25">
      <c r="A7" s="2" t="s">
        <v>9</v>
      </c>
      <c r="B7" s="15" t="s">
        <v>86</v>
      </c>
    </row>
    <row r="8" spans="1:2" x14ac:dyDescent="0.25">
      <c r="A8" s="2" t="s">
        <v>10</v>
      </c>
      <c r="B8" s="15" t="s">
        <v>108</v>
      </c>
    </row>
    <row r="9" spans="1:2" x14ac:dyDescent="0.25">
      <c r="A9" s="2" t="s">
        <v>11</v>
      </c>
      <c r="B9" s="15" t="s">
        <v>106</v>
      </c>
    </row>
    <row r="10" spans="1:2" x14ac:dyDescent="0.25">
      <c r="A10" s="2" t="s">
        <v>12</v>
      </c>
      <c r="B10" s="15" t="s">
        <v>105</v>
      </c>
    </row>
    <row r="11" spans="1:2" x14ac:dyDescent="0.25">
      <c r="A11" s="2" t="s">
        <v>13</v>
      </c>
      <c r="B11" s="15" t="s">
        <v>72</v>
      </c>
    </row>
    <row r="12" spans="1:2" x14ac:dyDescent="0.25">
      <c r="A12" s="2" t="s">
        <v>14</v>
      </c>
      <c r="B12" s="15" t="s">
        <v>76</v>
      </c>
    </row>
    <row r="13" spans="1:2" x14ac:dyDescent="0.25">
      <c r="A13" s="2" t="s">
        <v>15</v>
      </c>
      <c r="B13" s="15" t="s">
        <v>102</v>
      </c>
    </row>
    <row r="14" spans="1:2" x14ac:dyDescent="0.25">
      <c r="A14" s="2" t="s">
        <v>16</v>
      </c>
      <c r="B14" s="15" t="s">
        <v>82</v>
      </c>
    </row>
    <row r="15" spans="1:2" x14ac:dyDescent="0.25">
      <c r="A15" s="2" t="s">
        <v>17</v>
      </c>
      <c r="B15" s="15" t="s">
        <v>56</v>
      </c>
    </row>
    <row r="16" spans="1:2" x14ac:dyDescent="0.25">
      <c r="A16" s="2" t="s">
        <v>18</v>
      </c>
      <c r="B16" s="15" t="s">
        <v>89</v>
      </c>
    </row>
    <row r="17" spans="1:2" x14ac:dyDescent="0.25">
      <c r="A17" s="2" t="s">
        <v>19</v>
      </c>
      <c r="B17" s="15" t="s">
        <v>92</v>
      </c>
    </row>
    <row r="18" spans="1:2" x14ac:dyDescent="0.25">
      <c r="A18" s="2" t="s">
        <v>20</v>
      </c>
      <c r="B18" s="15" t="s">
        <v>99</v>
      </c>
    </row>
    <row r="19" spans="1:2" x14ac:dyDescent="0.25">
      <c r="A19" s="2" t="s">
        <v>21</v>
      </c>
      <c r="B19" s="15" t="s">
        <v>93</v>
      </c>
    </row>
    <row r="20" spans="1:2" x14ac:dyDescent="0.25">
      <c r="A20" s="2" t="s">
        <v>22</v>
      </c>
      <c r="B20" s="15" t="s">
        <v>61</v>
      </c>
    </row>
    <row r="21" spans="1:2" x14ac:dyDescent="0.25">
      <c r="A21" s="2" t="s">
        <v>23</v>
      </c>
      <c r="B21" s="15" t="s">
        <v>100</v>
      </c>
    </row>
    <row r="22" spans="1:2" x14ac:dyDescent="0.25">
      <c r="A22" s="2" t="s">
        <v>24</v>
      </c>
      <c r="B22" s="15" t="s">
        <v>85</v>
      </c>
    </row>
    <row r="23" spans="1:2" x14ac:dyDescent="0.25">
      <c r="A23" s="2" t="s">
        <v>25</v>
      </c>
      <c r="B23" s="15" t="s">
        <v>78</v>
      </c>
    </row>
    <row r="24" spans="1:2" x14ac:dyDescent="0.25">
      <c r="A24" s="2" t="s">
        <v>26</v>
      </c>
      <c r="B24" s="15" t="s">
        <v>69</v>
      </c>
    </row>
    <row r="25" spans="1:2" x14ac:dyDescent="0.25">
      <c r="A25" s="2" t="s">
        <v>27</v>
      </c>
      <c r="B25" s="15" t="s">
        <v>81</v>
      </c>
    </row>
    <row r="26" spans="1:2" x14ac:dyDescent="0.25">
      <c r="A26" s="2" t="s">
        <v>28</v>
      </c>
      <c r="B26" s="15" t="s">
        <v>90</v>
      </c>
    </row>
    <row r="27" spans="1:2" x14ac:dyDescent="0.25">
      <c r="A27" s="2" t="s">
        <v>29</v>
      </c>
      <c r="B27" s="15" t="s">
        <v>83</v>
      </c>
    </row>
    <row r="28" spans="1:2" x14ac:dyDescent="0.25">
      <c r="A28" s="2" t="s">
        <v>30</v>
      </c>
      <c r="B28" s="15" t="s">
        <v>103</v>
      </c>
    </row>
    <row r="29" spans="1:2" x14ac:dyDescent="0.25">
      <c r="A29" s="2" t="s">
        <v>31</v>
      </c>
      <c r="B29" s="15" t="s">
        <v>73</v>
      </c>
    </row>
    <row r="30" spans="1:2" x14ac:dyDescent="0.25">
      <c r="A30" s="2" t="s">
        <v>32</v>
      </c>
      <c r="B30" s="15" t="s">
        <v>107</v>
      </c>
    </row>
    <row r="31" spans="1:2" x14ac:dyDescent="0.25">
      <c r="A31" s="2" t="s">
        <v>33</v>
      </c>
      <c r="B31" s="15" t="s">
        <v>94</v>
      </c>
    </row>
    <row r="32" spans="1:2" x14ac:dyDescent="0.25">
      <c r="A32" s="2" t="s">
        <v>34</v>
      </c>
      <c r="B32" s="15" t="s">
        <v>58</v>
      </c>
    </row>
    <row r="33" spans="1:2" x14ac:dyDescent="0.25">
      <c r="A33" s="2" t="s">
        <v>35</v>
      </c>
      <c r="B33" s="15" t="s">
        <v>109</v>
      </c>
    </row>
    <row r="34" spans="1:2" x14ac:dyDescent="0.25">
      <c r="A34" s="2" t="s">
        <v>36</v>
      </c>
      <c r="B34" s="15" t="s">
        <v>65</v>
      </c>
    </row>
    <row r="35" spans="1:2" x14ac:dyDescent="0.25">
      <c r="A35" s="2" t="s">
        <v>37</v>
      </c>
      <c r="B35" s="15" t="s">
        <v>77</v>
      </c>
    </row>
    <row r="36" spans="1:2" x14ac:dyDescent="0.25">
      <c r="A36" s="2" t="s">
        <v>38</v>
      </c>
      <c r="B36" s="15" t="s">
        <v>97</v>
      </c>
    </row>
    <row r="37" spans="1:2" x14ac:dyDescent="0.25">
      <c r="A37" s="2" t="s">
        <v>39</v>
      </c>
      <c r="B37" s="15" t="s">
        <v>80</v>
      </c>
    </row>
    <row r="38" spans="1:2" x14ac:dyDescent="0.25">
      <c r="A38" s="2" t="s">
        <v>40</v>
      </c>
      <c r="B38" s="15" t="s">
        <v>87</v>
      </c>
    </row>
    <row r="39" spans="1:2" x14ac:dyDescent="0.25">
      <c r="A39" s="2" t="s">
        <v>41</v>
      </c>
      <c r="B39" s="15" t="s">
        <v>62</v>
      </c>
    </row>
    <row r="40" spans="1:2" x14ac:dyDescent="0.25">
      <c r="A40" s="2" t="s">
        <v>42</v>
      </c>
      <c r="B40" s="15" t="s">
        <v>91</v>
      </c>
    </row>
    <row r="41" spans="1:2" x14ac:dyDescent="0.25">
      <c r="A41" s="2" t="s">
        <v>43</v>
      </c>
      <c r="B41" s="15" t="s">
        <v>67</v>
      </c>
    </row>
    <row r="42" spans="1:2" x14ac:dyDescent="0.25">
      <c r="A42" s="2" t="s">
        <v>44</v>
      </c>
      <c r="B42" s="15" t="s">
        <v>101</v>
      </c>
    </row>
    <row r="43" spans="1:2" x14ac:dyDescent="0.25">
      <c r="A43" s="2" t="s">
        <v>45</v>
      </c>
      <c r="B43" s="15" t="s">
        <v>88</v>
      </c>
    </row>
    <row r="44" spans="1:2" x14ac:dyDescent="0.25">
      <c r="A44" s="2" t="s">
        <v>46</v>
      </c>
      <c r="B44" s="15" t="s">
        <v>70</v>
      </c>
    </row>
    <row r="45" spans="1:2" x14ac:dyDescent="0.25">
      <c r="A45" s="2" t="s">
        <v>47</v>
      </c>
      <c r="B45" s="15" t="s">
        <v>63</v>
      </c>
    </row>
    <row r="46" spans="1:2" x14ac:dyDescent="0.25">
      <c r="A46" s="2" t="s">
        <v>48</v>
      </c>
      <c r="B46" s="15" t="s">
        <v>74</v>
      </c>
    </row>
    <row r="47" spans="1:2" x14ac:dyDescent="0.25">
      <c r="A47" s="2" t="s">
        <v>49</v>
      </c>
      <c r="B47" s="15" t="s">
        <v>96</v>
      </c>
    </row>
    <row r="48" spans="1:2" x14ac:dyDescent="0.25">
      <c r="A48" s="2" t="s">
        <v>50</v>
      </c>
      <c r="B48" s="15" t="s">
        <v>60</v>
      </c>
    </row>
    <row r="49" spans="1:2" x14ac:dyDescent="0.25">
      <c r="A49" s="2" t="s">
        <v>51</v>
      </c>
      <c r="B49" s="15" t="s">
        <v>98</v>
      </c>
    </row>
    <row r="50" spans="1:2" x14ac:dyDescent="0.25">
      <c r="A50" s="2" t="s">
        <v>52</v>
      </c>
      <c r="B50" s="15" t="s">
        <v>75</v>
      </c>
    </row>
    <row r="51" spans="1:2" x14ac:dyDescent="0.25">
      <c r="A51" s="2" t="s">
        <v>53</v>
      </c>
      <c r="B51" s="15" t="s">
        <v>68</v>
      </c>
    </row>
    <row r="52" spans="1:2" x14ac:dyDescent="0.25">
      <c r="A52" s="2" t="s">
        <v>54</v>
      </c>
      <c r="B52" s="15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B27" sqref="B27"/>
    </sheetView>
  </sheetViews>
  <sheetFormatPr defaultColWidth="8.85546875" defaultRowHeight="15" x14ac:dyDescent="0.25"/>
  <cols>
    <col min="1" max="1" width="21.85546875" customWidth="1"/>
    <col min="2" max="2" width="18.140625" customWidth="1"/>
    <col min="3" max="3" width="18.140625" style="2" customWidth="1"/>
    <col min="4" max="4" width="22.5703125" customWidth="1"/>
  </cols>
  <sheetData>
    <row r="1" spans="1:4" x14ac:dyDescent="0.25">
      <c r="A1" s="4" t="s">
        <v>206</v>
      </c>
      <c r="B1" s="4" t="s">
        <v>0</v>
      </c>
      <c r="C1" s="4" t="s">
        <v>1</v>
      </c>
      <c r="D1" s="16" t="s">
        <v>122</v>
      </c>
    </row>
    <row r="2" spans="1:4" x14ac:dyDescent="0.25">
      <c r="A2" t="str">
        <f>B2&amp;"-"&amp;C2</f>
        <v>Alabama-2001</v>
      </c>
      <c r="B2" t="s">
        <v>4</v>
      </c>
      <c r="C2" s="2">
        <v>2001</v>
      </c>
      <c r="D2" s="17">
        <v>24477</v>
      </c>
    </row>
    <row r="3" spans="1:4" x14ac:dyDescent="0.25">
      <c r="A3" t="str">
        <f t="shared" ref="A3:A66" si="0">B3&amp;"-"&amp;C3</f>
        <v>Alaska-2001</v>
      </c>
      <c r="B3" t="s">
        <v>5</v>
      </c>
      <c r="C3" s="2">
        <v>2001</v>
      </c>
      <c r="D3" s="17">
        <v>31027</v>
      </c>
    </row>
    <row r="4" spans="1:4" x14ac:dyDescent="0.25">
      <c r="A4" t="str">
        <f t="shared" si="0"/>
        <v>Arizona-2001</v>
      </c>
      <c r="B4" t="s">
        <v>6</v>
      </c>
      <c r="C4" s="2">
        <v>2001</v>
      </c>
      <c r="D4" s="17">
        <v>25878</v>
      </c>
    </row>
    <row r="5" spans="1:4" x14ac:dyDescent="0.25">
      <c r="A5" t="str">
        <f t="shared" si="0"/>
        <v>Arkansas-2001</v>
      </c>
      <c r="B5" t="s">
        <v>7</v>
      </c>
      <c r="C5" s="2">
        <v>2001</v>
      </c>
      <c r="D5" s="17">
        <v>22750</v>
      </c>
    </row>
    <row r="6" spans="1:4" x14ac:dyDescent="0.25">
      <c r="A6" t="str">
        <f t="shared" si="0"/>
        <v>California-2001</v>
      </c>
      <c r="B6" t="s">
        <v>8</v>
      </c>
      <c r="C6" s="2">
        <v>2001</v>
      </c>
      <c r="D6" s="17">
        <v>32655</v>
      </c>
    </row>
    <row r="7" spans="1:4" x14ac:dyDescent="0.25">
      <c r="A7" t="str">
        <f t="shared" si="0"/>
        <v>Colorado-2001</v>
      </c>
      <c r="B7" t="s">
        <v>9</v>
      </c>
      <c r="C7" s="2">
        <v>2001</v>
      </c>
      <c r="D7" s="17">
        <v>33455</v>
      </c>
    </row>
    <row r="8" spans="1:4" x14ac:dyDescent="0.25">
      <c r="A8" t="str">
        <f t="shared" si="0"/>
        <v>D.C.-2001</v>
      </c>
      <c r="B8" t="s">
        <v>11</v>
      </c>
      <c r="C8" s="2">
        <v>2001</v>
      </c>
      <c r="D8" s="17">
        <v>32166</v>
      </c>
    </row>
    <row r="9" spans="1:4" x14ac:dyDescent="0.25">
      <c r="A9" t="str">
        <f t="shared" si="0"/>
        <v>Delaware-2001</v>
      </c>
      <c r="B9" t="s">
        <v>12</v>
      </c>
      <c r="C9" s="2">
        <v>2001</v>
      </c>
      <c r="D9" s="17">
        <v>40539</v>
      </c>
    </row>
    <row r="10" spans="1:4" x14ac:dyDescent="0.25">
      <c r="A10" t="str">
        <f t="shared" si="0"/>
        <v>Florida-2001</v>
      </c>
      <c r="B10" t="s">
        <v>13</v>
      </c>
      <c r="C10" s="2">
        <v>2001</v>
      </c>
      <c r="D10" s="17">
        <v>29048</v>
      </c>
    </row>
    <row r="11" spans="1:4" x14ac:dyDescent="0.25">
      <c r="A11" t="str">
        <f t="shared" si="0"/>
        <v>Georgia-2001</v>
      </c>
      <c r="B11" t="s">
        <v>14</v>
      </c>
      <c r="C11" s="2">
        <v>2001</v>
      </c>
      <c r="D11" s="17">
        <v>28523</v>
      </c>
    </row>
    <row r="12" spans="1:4" x14ac:dyDescent="0.25">
      <c r="A12" t="str">
        <f t="shared" si="0"/>
        <v>Hawaii-2001</v>
      </c>
      <c r="B12" t="s">
        <v>15</v>
      </c>
      <c r="C12" s="2">
        <v>2001</v>
      </c>
      <c r="D12" s="17">
        <v>29034</v>
      </c>
    </row>
    <row r="13" spans="1:4" x14ac:dyDescent="0.25">
      <c r="A13" t="str">
        <f t="shared" si="0"/>
        <v>Idaho-2001</v>
      </c>
      <c r="B13" t="s">
        <v>16</v>
      </c>
      <c r="C13" s="2">
        <v>2001</v>
      </c>
      <c r="D13" s="17">
        <v>24506</v>
      </c>
    </row>
    <row r="14" spans="1:4" x14ac:dyDescent="0.25">
      <c r="A14" t="str">
        <f t="shared" si="0"/>
        <v>Indiana-2001</v>
      </c>
      <c r="B14" t="s">
        <v>18</v>
      </c>
      <c r="C14" s="2">
        <v>2001</v>
      </c>
      <c r="D14" s="17">
        <v>27522</v>
      </c>
    </row>
    <row r="15" spans="1:4" x14ac:dyDescent="0.25">
      <c r="A15" t="str">
        <f t="shared" si="0"/>
        <v>Iowa-2001</v>
      </c>
      <c r="B15" t="s">
        <v>19</v>
      </c>
      <c r="C15" s="2">
        <v>2001</v>
      </c>
      <c r="D15" s="17">
        <v>27225</v>
      </c>
    </row>
    <row r="16" spans="1:4" x14ac:dyDescent="0.25">
      <c r="A16" t="str">
        <f t="shared" si="0"/>
        <v>Kansas-2001</v>
      </c>
      <c r="B16" t="s">
        <v>20</v>
      </c>
      <c r="C16" s="2">
        <v>2001</v>
      </c>
      <c r="D16" s="17">
        <v>28432</v>
      </c>
    </row>
    <row r="17" spans="1:4" x14ac:dyDescent="0.25">
      <c r="A17" t="str">
        <f t="shared" si="0"/>
        <v>Maryland-2001</v>
      </c>
      <c r="B17" t="s">
        <v>24</v>
      </c>
      <c r="C17" s="2">
        <v>2001</v>
      </c>
      <c r="D17" s="17">
        <v>35279</v>
      </c>
    </row>
    <row r="18" spans="1:4" x14ac:dyDescent="0.25">
      <c r="A18" t="str">
        <f t="shared" si="0"/>
        <v>Massachusetts-2001</v>
      </c>
      <c r="B18" t="s">
        <v>25</v>
      </c>
      <c r="C18" s="2">
        <v>2001</v>
      </c>
      <c r="D18" s="17">
        <v>38864</v>
      </c>
    </row>
    <row r="19" spans="1:4" x14ac:dyDescent="0.25">
      <c r="A19" t="str">
        <f t="shared" si="0"/>
        <v>Michigan-2001</v>
      </c>
      <c r="B19" t="s">
        <v>26</v>
      </c>
      <c r="C19" s="2">
        <v>2001</v>
      </c>
      <c r="D19" s="17">
        <v>29629</v>
      </c>
    </row>
    <row r="20" spans="1:4" x14ac:dyDescent="0.25">
      <c r="A20" t="str">
        <f t="shared" si="0"/>
        <v>Minnesota-2001</v>
      </c>
      <c r="B20" t="s">
        <v>27</v>
      </c>
      <c r="C20" s="2">
        <v>2001</v>
      </c>
      <c r="D20" s="17">
        <v>33059</v>
      </c>
    </row>
    <row r="21" spans="1:4" x14ac:dyDescent="0.25">
      <c r="A21" t="str">
        <f t="shared" si="0"/>
        <v>Mississippi-2001</v>
      </c>
      <c r="B21" t="s">
        <v>28</v>
      </c>
      <c r="C21" s="2">
        <v>2001</v>
      </c>
      <c r="D21" s="17">
        <v>21653</v>
      </c>
    </row>
    <row r="22" spans="1:4" x14ac:dyDescent="0.25">
      <c r="A22" t="str">
        <f t="shared" si="0"/>
        <v>Missouri-2001</v>
      </c>
      <c r="B22" t="s">
        <v>29</v>
      </c>
      <c r="C22" s="2">
        <v>2001</v>
      </c>
      <c r="D22" s="17">
        <v>28221</v>
      </c>
    </row>
    <row r="23" spans="1:4" x14ac:dyDescent="0.25">
      <c r="A23" t="str">
        <f t="shared" si="0"/>
        <v>Montana-2001</v>
      </c>
      <c r="B23" t="s">
        <v>30</v>
      </c>
      <c r="C23" s="2">
        <v>2001</v>
      </c>
      <c r="D23" s="17">
        <v>24044</v>
      </c>
    </row>
    <row r="24" spans="1:4" x14ac:dyDescent="0.25">
      <c r="A24" t="str">
        <f t="shared" si="0"/>
        <v>Nebraska-2001</v>
      </c>
      <c r="B24" t="s">
        <v>31</v>
      </c>
      <c r="C24" s="2">
        <v>2001</v>
      </c>
      <c r="D24" s="17">
        <v>28861</v>
      </c>
    </row>
    <row r="25" spans="1:4" x14ac:dyDescent="0.25">
      <c r="A25" t="str">
        <f t="shared" si="0"/>
        <v>Nevada-2001</v>
      </c>
      <c r="B25" t="s">
        <v>32</v>
      </c>
      <c r="C25" s="2">
        <v>2001</v>
      </c>
      <c r="D25" s="17">
        <v>30128</v>
      </c>
    </row>
    <row r="26" spans="1:4" x14ac:dyDescent="0.25">
      <c r="A26" t="str">
        <f t="shared" si="0"/>
        <v>New Hampshire-2001</v>
      </c>
      <c r="B26" t="s">
        <v>33</v>
      </c>
      <c r="C26" s="2">
        <v>2001</v>
      </c>
      <c r="D26" s="17">
        <v>33969</v>
      </c>
    </row>
    <row r="27" spans="1:4" x14ac:dyDescent="0.25">
      <c r="A27" t="str">
        <f t="shared" si="0"/>
        <v>New Jersey-2001</v>
      </c>
      <c r="B27" t="s">
        <v>34</v>
      </c>
      <c r="C27" s="2">
        <v>2001</v>
      </c>
      <c r="D27" s="17">
        <v>38625</v>
      </c>
    </row>
    <row r="28" spans="1:4" x14ac:dyDescent="0.25">
      <c r="A28" t="str">
        <f t="shared" si="0"/>
        <v>New Mexico-2001</v>
      </c>
      <c r="B28" t="s">
        <v>35</v>
      </c>
      <c r="C28" s="2">
        <v>2001</v>
      </c>
      <c r="D28" s="17">
        <v>23081</v>
      </c>
    </row>
    <row r="29" spans="1:4" x14ac:dyDescent="0.25">
      <c r="A29" t="str">
        <f t="shared" si="0"/>
        <v>New York-2001</v>
      </c>
      <c r="B29" t="s">
        <v>36</v>
      </c>
      <c r="C29" s="2">
        <v>2001</v>
      </c>
      <c r="D29" s="17">
        <v>35878</v>
      </c>
    </row>
    <row r="30" spans="1:4" x14ac:dyDescent="0.25">
      <c r="A30" t="str">
        <f t="shared" si="0"/>
        <v>North Carolina-2001</v>
      </c>
      <c r="B30" t="s">
        <v>37</v>
      </c>
      <c r="C30" s="2">
        <v>2001</v>
      </c>
      <c r="D30" s="17">
        <v>27308</v>
      </c>
    </row>
    <row r="31" spans="1:4" x14ac:dyDescent="0.25">
      <c r="A31" t="str">
        <f t="shared" si="0"/>
        <v>North Dakota-2001</v>
      </c>
      <c r="B31" t="s">
        <v>38</v>
      </c>
      <c r="C31" s="2">
        <v>2001</v>
      </c>
      <c r="D31" s="17">
        <v>25798</v>
      </c>
    </row>
    <row r="32" spans="1:4" x14ac:dyDescent="0.25">
      <c r="A32" t="str">
        <f t="shared" si="0"/>
        <v>Ohio-2001</v>
      </c>
      <c r="B32" t="s">
        <v>39</v>
      </c>
      <c r="C32" s="2">
        <v>2001</v>
      </c>
      <c r="D32" s="17">
        <v>28699</v>
      </c>
    </row>
    <row r="33" spans="1:4" x14ac:dyDescent="0.25">
      <c r="A33" t="str">
        <f t="shared" si="0"/>
        <v>Oklahoma-2001</v>
      </c>
      <c r="B33" t="s">
        <v>40</v>
      </c>
      <c r="C33" s="2">
        <v>2001</v>
      </c>
      <c r="D33" s="17">
        <v>24945</v>
      </c>
    </row>
    <row r="34" spans="1:4" x14ac:dyDescent="0.25">
      <c r="A34" t="str">
        <f t="shared" si="0"/>
        <v>Oregon-2001</v>
      </c>
      <c r="B34" t="s">
        <v>41</v>
      </c>
      <c r="C34" s="2">
        <v>2001</v>
      </c>
      <c r="D34" s="17">
        <v>28222</v>
      </c>
    </row>
    <row r="35" spans="1:4" x14ac:dyDescent="0.25">
      <c r="A35" t="str">
        <f t="shared" si="0"/>
        <v>Pennsylvania-2001</v>
      </c>
      <c r="B35" t="s">
        <v>42</v>
      </c>
      <c r="C35" s="2">
        <v>2001</v>
      </c>
      <c r="D35" s="17">
        <v>30752</v>
      </c>
    </row>
    <row r="36" spans="1:4" x14ac:dyDescent="0.25">
      <c r="A36" t="str">
        <f t="shared" si="0"/>
        <v>Rhode Island-2001</v>
      </c>
      <c r="B36" t="s">
        <v>43</v>
      </c>
      <c r="C36" s="2">
        <v>2001</v>
      </c>
      <c r="D36" s="17">
        <v>30256</v>
      </c>
    </row>
    <row r="37" spans="1:4" x14ac:dyDescent="0.25">
      <c r="A37" t="str">
        <f t="shared" si="0"/>
        <v>South Carolina-2001</v>
      </c>
      <c r="B37" t="s">
        <v>44</v>
      </c>
      <c r="C37" s="2">
        <v>2001</v>
      </c>
      <c r="D37" s="17">
        <v>24840</v>
      </c>
    </row>
    <row r="38" spans="1:4" x14ac:dyDescent="0.25">
      <c r="A38" t="str">
        <f t="shared" si="0"/>
        <v>South Dakota-2001</v>
      </c>
      <c r="B38" t="s">
        <v>45</v>
      </c>
      <c r="C38" s="2">
        <v>2001</v>
      </c>
      <c r="D38" s="17">
        <v>26566</v>
      </c>
    </row>
    <row r="39" spans="1:4" x14ac:dyDescent="0.25">
      <c r="A39" t="str">
        <f t="shared" si="0"/>
        <v>Tennessee-2001</v>
      </c>
      <c r="B39" t="s">
        <v>46</v>
      </c>
      <c r="C39" s="2">
        <v>2001</v>
      </c>
      <c r="D39" s="17">
        <v>26808</v>
      </c>
    </row>
    <row r="40" spans="1:4" x14ac:dyDescent="0.25">
      <c r="A40" t="str">
        <f t="shared" si="0"/>
        <v>Texas-2001</v>
      </c>
      <c r="B40" t="s">
        <v>47</v>
      </c>
      <c r="C40" s="2">
        <v>2001</v>
      </c>
      <c r="D40" s="17">
        <v>28472</v>
      </c>
    </row>
    <row r="41" spans="1:4" x14ac:dyDescent="0.25">
      <c r="A41" t="str">
        <f t="shared" si="0"/>
        <v>Utah-2001</v>
      </c>
      <c r="B41" t="s">
        <v>48</v>
      </c>
      <c r="C41" s="2">
        <v>2001</v>
      </c>
      <c r="D41" s="17">
        <v>24033</v>
      </c>
    </row>
    <row r="42" spans="1:4" x14ac:dyDescent="0.25">
      <c r="A42" t="str">
        <f t="shared" si="0"/>
        <v>Vermont-2001</v>
      </c>
      <c r="B42" t="s">
        <v>49</v>
      </c>
      <c r="C42" s="2">
        <v>2001</v>
      </c>
      <c r="D42" s="17">
        <v>28756</v>
      </c>
    </row>
    <row r="43" spans="1:4" x14ac:dyDescent="0.25">
      <c r="A43" t="str">
        <f t="shared" si="0"/>
        <v>Virginia-2001</v>
      </c>
      <c r="B43" t="s">
        <v>50</v>
      </c>
      <c r="C43" s="2">
        <v>2001</v>
      </c>
      <c r="D43" s="17">
        <v>32338</v>
      </c>
    </row>
    <row r="44" spans="1:4" x14ac:dyDescent="0.25">
      <c r="A44" t="str">
        <f t="shared" si="0"/>
        <v>Washington-2001</v>
      </c>
      <c r="B44" t="s">
        <v>51</v>
      </c>
      <c r="C44" s="2">
        <v>2001</v>
      </c>
      <c r="D44" s="17">
        <v>31976</v>
      </c>
    </row>
    <row r="45" spans="1:4" x14ac:dyDescent="0.25">
      <c r="A45" t="str">
        <f t="shared" si="0"/>
        <v>West Virginia-2001</v>
      </c>
      <c r="B45" t="s">
        <v>52</v>
      </c>
      <c r="C45" s="2">
        <v>2001</v>
      </c>
      <c r="D45" s="17">
        <v>22862</v>
      </c>
    </row>
    <row r="46" spans="1:4" x14ac:dyDescent="0.25">
      <c r="A46" t="str">
        <f t="shared" si="0"/>
        <v>Wisconsin-2001</v>
      </c>
      <c r="B46" t="s">
        <v>53</v>
      </c>
      <c r="C46" s="2">
        <v>2001</v>
      </c>
      <c r="D46" s="17">
        <v>29196</v>
      </c>
    </row>
    <row r="47" spans="1:4" x14ac:dyDescent="0.25">
      <c r="A47" t="str">
        <f t="shared" si="0"/>
        <v>Wyoming-2001</v>
      </c>
      <c r="B47" t="s">
        <v>54</v>
      </c>
      <c r="C47" s="2">
        <v>2001</v>
      </c>
      <c r="D47" s="17">
        <v>29587</v>
      </c>
    </row>
    <row r="48" spans="1:4" x14ac:dyDescent="0.25">
      <c r="A48" t="str">
        <f t="shared" si="0"/>
        <v>Alabama-2002</v>
      </c>
      <c r="B48" t="s">
        <v>4</v>
      </c>
      <c r="C48" s="2">
        <v>2002</v>
      </c>
      <c r="D48" s="17">
        <v>25128</v>
      </c>
    </row>
    <row r="49" spans="1:4" x14ac:dyDescent="0.25">
      <c r="A49" t="str">
        <f t="shared" si="0"/>
        <v>Alaska-2002</v>
      </c>
      <c r="B49" t="s">
        <v>5</v>
      </c>
      <c r="C49" s="2">
        <v>2002</v>
      </c>
      <c r="D49" s="17">
        <v>32151</v>
      </c>
    </row>
    <row r="50" spans="1:4" x14ac:dyDescent="0.25">
      <c r="A50" t="str">
        <f t="shared" si="0"/>
        <v>Arizona-2002</v>
      </c>
      <c r="B50" t="s">
        <v>6</v>
      </c>
      <c r="C50" s="2">
        <v>2002</v>
      </c>
      <c r="D50" s="17">
        <v>26183</v>
      </c>
    </row>
    <row r="51" spans="1:4" x14ac:dyDescent="0.25">
      <c r="A51" t="str">
        <f t="shared" si="0"/>
        <v>Arkansas-2002</v>
      </c>
      <c r="B51" t="s">
        <v>7</v>
      </c>
      <c r="C51" s="2">
        <v>2002</v>
      </c>
      <c r="D51" s="17">
        <v>23512</v>
      </c>
    </row>
    <row r="52" spans="1:4" x14ac:dyDescent="0.25">
      <c r="A52" t="str">
        <f t="shared" si="0"/>
        <v>California-2002</v>
      </c>
      <c r="B52" t="s">
        <v>8</v>
      </c>
      <c r="C52" s="2">
        <v>2002</v>
      </c>
      <c r="D52" s="17">
        <v>32996</v>
      </c>
    </row>
    <row r="53" spans="1:4" x14ac:dyDescent="0.25">
      <c r="A53" t="str">
        <f t="shared" si="0"/>
        <v>Colorado-2002</v>
      </c>
      <c r="B53" t="s">
        <v>9</v>
      </c>
      <c r="C53" s="2">
        <v>2002</v>
      </c>
      <c r="D53" s="17">
        <v>33276</v>
      </c>
    </row>
    <row r="54" spans="1:4" x14ac:dyDescent="0.25">
      <c r="A54" t="str">
        <f t="shared" si="0"/>
        <v>Connecticut-2002</v>
      </c>
      <c r="B54" t="s">
        <v>10</v>
      </c>
      <c r="C54" s="2">
        <v>2002</v>
      </c>
      <c r="D54" s="17">
        <v>42706</v>
      </c>
    </row>
    <row r="55" spans="1:4" x14ac:dyDescent="0.25">
      <c r="A55" t="str">
        <f t="shared" si="0"/>
        <v>Delaware-2002</v>
      </c>
      <c r="B55" t="s">
        <v>12</v>
      </c>
      <c r="C55" s="2">
        <v>2002</v>
      </c>
      <c r="D55" s="17">
        <v>42120</v>
      </c>
    </row>
    <row r="56" spans="1:4" x14ac:dyDescent="0.25">
      <c r="A56" t="str">
        <f t="shared" si="0"/>
        <v>Florida-2002</v>
      </c>
      <c r="B56" t="s">
        <v>13</v>
      </c>
      <c r="C56" s="2">
        <v>2002</v>
      </c>
      <c r="D56" s="17">
        <v>29596</v>
      </c>
    </row>
    <row r="57" spans="1:4" x14ac:dyDescent="0.25">
      <c r="A57" t="str">
        <f t="shared" si="0"/>
        <v>Georgia-2002</v>
      </c>
      <c r="B57" t="s">
        <v>14</v>
      </c>
      <c r="C57" s="2">
        <v>2002</v>
      </c>
      <c r="D57" s="17">
        <v>28821</v>
      </c>
    </row>
    <row r="58" spans="1:4" x14ac:dyDescent="0.25">
      <c r="A58" t="str">
        <f t="shared" si="0"/>
        <v>Hawaii-2002</v>
      </c>
      <c r="B58" t="s">
        <v>15</v>
      </c>
      <c r="C58" s="2">
        <v>2002</v>
      </c>
      <c r="D58" s="17">
        <v>30001</v>
      </c>
    </row>
    <row r="59" spans="1:4" x14ac:dyDescent="0.25">
      <c r="A59" t="str">
        <f t="shared" si="0"/>
        <v>Idaho-2002</v>
      </c>
      <c r="B59" t="s">
        <v>16</v>
      </c>
      <c r="C59" s="2">
        <v>2002</v>
      </c>
      <c r="D59" s="17">
        <v>25057</v>
      </c>
    </row>
    <row r="60" spans="1:4" x14ac:dyDescent="0.25">
      <c r="A60" t="str">
        <f t="shared" si="0"/>
        <v>Illinois-2002</v>
      </c>
      <c r="B60" t="s">
        <v>17</v>
      </c>
      <c r="C60" s="2">
        <v>2002</v>
      </c>
      <c r="D60" s="17">
        <v>33404</v>
      </c>
    </row>
    <row r="61" spans="1:4" x14ac:dyDescent="0.25">
      <c r="A61" t="str">
        <f t="shared" si="0"/>
        <v>Indiana-2002</v>
      </c>
      <c r="B61" t="s">
        <v>18</v>
      </c>
      <c r="C61" s="2">
        <v>2002</v>
      </c>
      <c r="D61" s="17">
        <v>28240</v>
      </c>
    </row>
    <row r="62" spans="1:4" x14ac:dyDescent="0.25">
      <c r="A62" t="str">
        <f t="shared" si="0"/>
        <v>Iowa-2002</v>
      </c>
      <c r="B62" t="s">
        <v>19</v>
      </c>
      <c r="C62" s="2">
        <v>2002</v>
      </c>
      <c r="D62" s="17">
        <v>28280</v>
      </c>
    </row>
    <row r="63" spans="1:4" x14ac:dyDescent="0.25">
      <c r="A63" t="str">
        <f t="shared" si="0"/>
        <v>Kansas-2002</v>
      </c>
      <c r="B63" t="s">
        <v>20</v>
      </c>
      <c r="C63" s="2">
        <v>2002</v>
      </c>
      <c r="D63" s="17">
        <v>29141</v>
      </c>
    </row>
    <row r="64" spans="1:4" x14ac:dyDescent="0.25">
      <c r="A64" t="str">
        <f t="shared" si="0"/>
        <v>Louisiana-2002</v>
      </c>
      <c r="B64" t="s">
        <v>22</v>
      </c>
      <c r="C64" s="2">
        <v>2002</v>
      </c>
      <c r="D64" s="17">
        <v>25446</v>
      </c>
    </row>
    <row r="65" spans="1:4" x14ac:dyDescent="0.25">
      <c r="A65" t="str">
        <f t="shared" si="0"/>
        <v>Maine-2002</v>
      </c>
      <c r="B65" t="s">
        <v>23</v>
      </c>
      <c r="C65" s="2">
        <v>2002</v>
      </c>
      <c r="D65" s="17">
        <v>27744</v>
      </c>
    </row>
    <row r="66" spans="1:4" x14ac:dyDescent="0.25">
      <c r="A66" t="str">
        <f t="shared" si="0"/>
        <v>Massachusetts-2002</v>
      </c>
      <c r="B66" t="s">
        <v>25</v>
      </c>
      <c r="C66" s="2">
        <v>2002</v>
      </c>
      <c r="D66" s="17">
        <v>39244</v>
      </c>
    </row>
    <row r="67" spans="1:4" x14ac:dyDescent="0.25">
      <c r="A67" t="str">
        <f t="shared" ref="A67:A130" si="1">B67&amp;"-"&amp;C67</f>
        <v>Michigan-2002</v>
      </c>
      <c r="B67" t="s">
        <v>26</v>
      </c>
      <c r="C67" s="2">
        <v>2002</v>
      </c>
      <c r="D67" s="17">
        <v>30296</v>
      </c>
    </row>
    <row r="68" spans="1:4" x14ac:dyDescent="0.25">
      <c r="A68" t="str">
        <f t="shared" si="1"/>
        <v>Minnesota-2002</v>
      </c>
      <c r="B68" t="s">
        <v>27</v>
      </c>
      <c r="C68" s="2">
        <v>2002</v>
      </c>
      <c r="D68" s="17">
        <v>34071</v>
      </c>
    </row>
    <row r="69" spans="1:4" x14ac:dyDescent="0.25">
      <c r="A69" t="str">
        <f t="shared" si="1"/>
        <v>Mississippi-2002</v>
      </c>
      <c r="B69" t="s">
        <v>28</v>
      </c>
      <c r="C69" s="2">
        <v>2002</v>
      </c>
      <c r="D69" s="17">
        <v>22372</v>
      </c>
    </row>
    <row r="70" spans="1:4" x14ac:dyDescent="0.25">
      <c r="A70" t="str">
        <f t="shared" si="1"/>
        <v>Missouri-2002</v>
      </c>
      <c r="B70" t="s">
        <v>29</v>
      </c>
      <c r="C70" s="2">
        <v>2002</v>
      </c>
      <c r="D70" s="17">
        <v>28936</v>
      </c>
    </row>
    <row r="71" spans="1:4" x14ac:dyDescent="0.25">
      <c r="A71" t="str">
        <f t="shared" si="1"/>
        <v>Montana-2002</v>
      </c>
      <c r="B71" t="s">
        <v>30</v>
      </c>
      <c r="C71" s="2">
        <v>2002</v>
      </c>
      <c r="D71" s="17">
        <v>25020</v>
      </c>
    </row>
    <row r="72" spans="1:4" x14ac:dyDescent="0.25">
      <c r="A72" t="str">
        <f t="shared" si="1"/>
        <v>Nebraska-2002</v>
      </c>
      <c r="B72" t="s">
        <v>31</v>
      </c>
      <c r="C72" s="2">
        <v>2002</v>
      </c>
      <c r="D72" s="17">
        <v>29771</v>
      </c>
    </row>
    <row r="73" spans="1:4" x14ac:dyDescent="0.25">
      <c r="A73" t="str">
        <f t="shared" si="1"/>
        <v>Nevada-2002</v>
      </c>
      <c r="B73" t="s">
        <v>32</v>
      </c>
      <c r="C73" s="2">
        <v>2002</v>
      </c>
      <c r="D73" s="17">
        <v>30180</v>
      </c>
    </row>
    <row r="74" spans="1:4" x14ac:dyDescent="0.25">
      <c r="A74" t="str">
        <f t="shared" si="1"/>
        <v>New Hampshire-2002</v>
      </c>
      <c r="B74" t="s">
        <v>33</v>
      </c>
      <c r="C74" s="2">
        <v>2002</v>
      </c>
      <c r="D74" s="17">
        <v>34334</v>
      </c>
    </row>
    <row r="75" spans="1:4" x14ac:dyDescent="0.25">
      <c r="A75" t="str">
        <f t="shared" si="1"/>
        <v>New Jersey-2002</v>
      </c>
      <c r="B75" t="s">
        <v>34</v>
      </c>
      <c r="C75" s="2">
        <v>2002</v>
      </c>
      <c r="D75" s="17">
        <v>39453</v>
      </c>
    </row>
    <row r="76" spans="1:4" x14ac:dyDescent="0.25">
      <c r="A76" t="str">
        <f t="shared" si="1"/>
        <v>New Mexico-2002</v>
      </c>
      <c r="B76" t="s">
        <v>35</v>
      </c>
      <c r="C76" s="2">
        <v>2002</v>
      </c>
      <c r="D76" s="17">
        <v>23941</v>
      </c>
    </row>
    <row r="77" spans="1:4" x14ac:dyDescent="0.25">
      <c r="A77" t="str">
        <f t="shared" si="1"/>
        <v>New York-2002</v>
      </c>
      <c r="B77" t="s">
        <v>36</v>
      </c>
      <c r="C77" s="2">
        <v>2002</v>
      </c>
      <c r="D77" s="17">
        <v>36043</v>
      </c>
    </row>
    <row r="78" spans="1:4" x14ac:dyDescent="0.25">
      <c r="A78" t="str">
        <f t="shared" si="1"/>
        <v>North Carolina-2002</v>
      </c>
      <c r="B78" t="s">
        <v>37</v>
      </c>
      <c r="C78" s="2">
        <v>2002</v>
      </c>
      <c r="D78" s="17">
        <v>27711</v>
      </c>
    </row>
    <row r="79" spans="1:4" x14ac:dyDescent="0.25">
      <c r="A79" t="str">
        <f t="shared" si="1"/>
        <v>North Dakota-2002</v>
      </c>
      <c r="B79" t="s">
        <v>38</v>
      </c>
      <c r="C79" s="2">
        <v>2002</v>
      </c>
      <c r="D79" s="17">
        <v>26982</v>
      </c>
    </row>
    <row r="80" spans="1:4" x14ac:dyDescent="0.25">
      <c r="A80" t="str">
        <f t="shared" si="1"/>
        <v>Ohio-2002</v>
      </c>
      <c r="B80" t="s">
        <v>39</v>
      </c>
      <c r="C80" s="2">
        <v>2002</v>
      </c>
      <c r="D80" s="17">
        <v>29405</v>
      </c>
    </row>
    <row r="81" spans="1:4" x14ac:dyDescent="0.25">
      <c r="A81" t="str">
        <f t="shared" si="1"/>
        <v>Oklahoma-2002</v>
      </c>
      <c r="B81" t="s">
        <v>40</v>
      </c>
      <c r="C81" s="2">
        <v>2002</v>
      </c>
      <c r="D81" s="17">
        <v>25575</v>
      </c>
    </row>
    <row r="82" spans="1:4" x14ac:dyDescent="0.25">
      <c r="A82" t="str">
        <f t="shared" si="1"/>
        <v>Oregon-2002</v>
      </c>
      <c r="B82" t="s">
        <v>41</v>
      </c>
      <c r="C82" s="2">
        <v>2002</v>
      </c>
      <c r="D82" s="17">
        <v>28731</v>
      </c>
    </row>
    <row r="83" spans="1:4" x14ac:dyDescent="0.25">
      <c r="A83" t="str">
        <f t="shared" si="1"/>
        <v>Pennsylvania-2002</v>
      </c>
      <c r="B83" t="s">
        <v>42</v>
      </c>
      <c r="C83" s="2">
        <v>2002</v>
      </c>
      <c r="D83" s="17">
        <v>31727</v>
      </c>
    </row>
    <row r="84" spans="1:4" x14ac:dyDescent="0.25">
      <c r="A84" t="str">
        <f t="shared" si="1"/>
        <v>Rhode Island-2002</v>
      </c>
      <c r="B84" t="s">
        <v>43</v>
      </c>
      <c r="C84" s="2">
        <v>2002</v>
      </c>
      <c r="D84" s="17">
        <v>31319</v>
      </c>
    </row>
    <row r="85" spans="1:4" x14ac:dyDescent="0.25">
      <c r="A85" t="str">
        <f t="shared" si="1"/>
        <v>South Carolina-2002</v>
      </c>
      <c r="B85" t="s">
        <v>44</v>
      </c>
      <c r="C85" s="2">
        <v>2002</v>
      </c>
      <c r="D85" s="17">
        <v>25400</v>
      </c>
    </row>
    <row r="86" spans="1:4" x14ac:dyDescent="0.25">
      <c r="A86" t="str">
        <f t="shared" si="1"/>
        <v>South Dakota-2002</v>
      </c>
      <c r="B86" t="s">
        <v>45</v>
      </c>
      <c r="C86" s="2">
        <v>2002</v>
      </c>
      <c r="D86" s="17">
        <v>26894</v>
      </c>
    </row>
    <row r="87" spans="1:4" x14ac:dyDescent="0.25">
      <c r="A87" t="str">
        <f t="shared" si="1"/>
        <v>Tennessee-2002</v>
      </c>
      <c r="B87" t="s">
        <v>46</v>
      </c>
      <c r="C87" s="2">
        <v>2002</v>
      </c>
      <c r="D87" s="17">
        <v>27671</v>
      </c>
    </row>
    <row r="88" spans="1:4" x14ac:dyDescent="0.25">
      <c r="A88" t="str">
        <f t="shared" si="1"/>
        <v>Texas-2002</v>
      </c>
      <c r="B88" t="s">
        <v>47</v>
      </c>
      <c r="C88" s="2">
        <v>2002</v>
      </c>
      <c r="D88" s="17">
        <v>28551</v>
      </c>
    </row>
    <row r="89" spans="1:4" x14ac:dyDescent="0.25">
      <c r="A89" t="str">
        <f t="shared" si="1"/>
        <v>Utah-2002</v>
      </c>
      <c r="B89" t="s">
        <v>48</v>
      </c>
      <c r="C89" s="2">
        <v>2002</v>
      </c>
      <c r="D89" s="17">
        <v>24306</v>
      </c>
    </row>
    <row r="90" spans="1:4" x14ac:dyDescent="0.25">
      <c r="A90" t="str">
        <f t="shared" si="1"/>
        <v>Vermont-2002</v>
      </c>
      <c r="B90" t="s">
        <v>49</v>
      </c>
      <c r="C90" s="2">
        <v>2002</v>
      </c>
      <c r="D90" s="17">
        <v>29567</v>
      </c>
    </row>
    <row r="91" spans="1:4" x14ac:dyDescent="0.25">
      <c r="A91" t="str">
        <f t="shared" si="1"/>
        <v>Virginia-2002</v>
      </c>
      <c r="B91" t="s">
        <v>50</v>
      </c>
      <c r="C91" s="2">
        <v>2002</v>
      </c>
      <c r="D91" s="17">
        <v>32922</v>
      </c>
    </row>
    <row r="92" spans="1:4" x14ac:dyDescent="0.25">
      <c r="A92" t="str">
        <f t="shared" si="1"/>
        <v>Washington-2002</v>
      </c>
      <c r="B92" t="s">
        <v>51</v>
      </c>
      <c r="C92" s="2">
        <v>2002</v>
      </c>
      <c r="D92" s="17">
        <v>32677</v>
      </c>
    </row>
    <row r="93" spans="1:4" x14ac:dyDescent="0.25">
      <c r="A93" t="str">
        <f t="shared" si="1"/>
        <v>West Virginia-2002</v>
      </c>
      <c r="B93" t="s">
        <v>52</v>
      </c>
      <c r="C93" s="2">
        <v>2002</v>
      </c>
      <c r="D93" s="17">
        <v>23688</v>
      </c>
    </row>
    <row r="94" spans="1:4" x14ac:dyDescent="0.25">
      <c r="A94" t="str">
        <f t="shared" si="1"/>
        <v>Wisconsin-2002</v>
      </c>
      <c r="B94" t="s">
        <v>53</v>
      </c>
      <c r="C94" s="2">
        <v>2002</v>
      </c>
      <c r="D94" s="17">
        <v>29923</v>
      </c>
    </row>
    <row r="95" spans="1:4" x14ac:dyDescent="0.25">
      <c r="A95" t="str">
        <f t="shared" si="1"/>
        <v>Wyoming-2002</v>
      </c>
      <c r="B95" t="s">
        <v>54</v>
      </c>
      <c r="C95" s="2">
        <v>2002</v>
      </c>
      <c r="D95" s="17">
        <v>30578</v>
      </c>
    </row>
    <row r="96" spans="1:4" x14ac:dyDescent="0.25">
      <c r="A96" t="str">
        <f t="shared" si="1"/>
        <v>Alabama-2003</v>
      </c>
      <c r="B96" t="s">
        <v>4</v>
      </c>
      <c r="C96" s="2">
        <v>2003</v>
      </c>
      <c r="D96" s="17">
        <v>26338</v>
      </c>
    </row>
    <row r="97" spans="1:4" x14ac:dyDescent="0.25">
      <c r="A97" t="str">
        <f t="shared" si="1"/>
        <v>Alaska-2003</v>
      </c>
      <c r="B97" t="s">
        <v>5</v>
      </c>
      <c r="C97" s="2">
        <v>2003</v>
      </c>
      <c r="D97" s="17">
        <v>33568</v>
      </c>
    </row>
    <row r="98" spans="1:4" x14ac:dyDescent="0.25">
      <c r="A98" t="str">
        <f t="shared" si="1"/>
        <v>Arizona-2003</v>
      </c>
      <c r="B98" t="s">
        <v>6</v>
      </c>
      <c r="C98" s="2">
        <v>2003</v>
      </c>
      <c r="D98" s="17">
        <v>26838</v>
      </c>
    </row>
    <row r="99" spans="1:4" x14ac:dyDescent="0.25">
      <c r="A99" t="str">
        <f t="shared" si="1"/>
        <v>Arkansas-2003</v>
      </c>
      <c r="B99" t="s">
        <v>7</v>
      </c>
      <c r="C99" s="2">
        <v>2003</v>
      </c>
      <c r="D99" s="17">
        <v>24289</v>
      </c>
    </row>
    <row r="100" spans="1:4" x14ac:dyDescent="0.25">
      <c r="A100" t="str">
        <f t="shared" si="1"/>
        <v>California-2003</v>
      </c>
      <c r="B100" t="s">
        <v>8</v>
      </c>
      <c r="C100" s="2">
        <v>2003</v>
      </c>
      <c r="D100" s="17">
        <v>33749</v>
      </c>
    </row>
    <row r="101" spans="1:4" x14ac:dyDescent="0.25">
      <c r="A101" t="str">
        <f t="shared" si="1"/>
        <v>Colorado-2003</v>
      </c>
      <c r="B101" t="s">
        <v>9</v>
      </c>
      <c r="C101" s="2">
        <v>2003</v>
      </c>
      <c r="D101" s="17">
        <v>34283</v>
      </c>
    </row>
    <row r="102" spans="1:4" x14ac:dyDescent="0.25">
      <c r="A102" t="str">
        <f t="shared" si="1"/>
        <v>Connecticut-2003</v>
      </c>
      <c r="B102" t="s">
        <v>10</v>
      </c>
      <c r="C102" s="2">
        <v>2003</v>
      </c>
      <c r="D102" s="17">
        <v>43173</v>
      </c>
    </row>
    <row r="103" spans="1:4" x14ac:dyDescent="0.25">
      <c r="A103" t="str">
        <f t="shared" si="1"/>
        <v>Delaware-2003</v>
      </c>
      <c r="B103" t="s">
        <v>12</v>
      </c>
      <c r="C103" s="2">
        <v>2003</v>
      </c>
      <c r="D103" s="17">
        <v>48342</v>
      </c>
    </row>
    <row r="104" spans="1:4" x14ac:dyDescent="0.25">
      <c r="A104" t="str">
        <f t="shared" si="1"/>
        <v>Florida-2003</v>
      </c>
      <c r="B104" t="s">
        <v>13</v>
      </c>
      <c r="C104" s="2">
        <v>2003</v>
      </c>
      <c r="D104" s="17">
        <v>30446</v>
      </c>
    </row>
    <row r="105" spans="1:4" x14ac:dyDescent="0.25">
      <c r="A105" t="str">
        <f t="shared" si="1"/>
        <v>Georgia-2003</v>
      </c>
      <c r="B105" t="s">
        <v>14</v>
      </c>
      <c r="C105" s="2">
        <v>2003</v>
      </c>
      <c r="D105" s="17">
        <v>29442</v>
      </c>
    </row>
    <row r="106" spans="1:4" x14ac:dyDescent="0.25">
      <c r="A106" t="str">
        <f t="shared" si="1"/>
        <v>Hawaii-2003</v>
      </c>
      <c r="B106" t="s">
        <v>15</v>
      </c>
      <c r="C106" s="2">
        <v>2003</v>
      </c>
      <c r="D106" s="17">
        <v>30913</v>
      </c>
    </row>
    <row r="107" spans="1:4" x14ac:dyDescent="0.25">
      <c r="A107" t="str">
        <f t="shared" si="1"/>
        <v>Indiana-2003</v>
      </c>
      <c r="B107" t="s">
        <v>18</v>
      </c>
      <c r="C107" s="2">
        <v>2003</v>
      </c>
      <c r="D107" s="17">
        <v>28783</v>
      </c>
    </row>
    <row r="108" spans="1:4" x14ac:dyDescent="0.25">
      <c r="A108" t="str">
        <f t="shared" si="1"/>
        <v>Iowa-2003</v>
      </c>
      <c r="B108" t="s">
        <v>19</v>
      </c>
      <c r="C108" s="2">
        <v>2003</v>
      </c>
      <c r="D108" s="17">
        <v>29043</v>
      </c>
    </row>
    <row r="109" spans="1:4" x14ac:dyDescent="0.25">
      <c r="A109" t="str">
        <f t="shared" si="1"/>
        <v>Kansas-2003</v>
      </c>
      <c r="B109" t="s">
        <v>20</v>
      </c>
      <c r="C109" s="2">
        <v>2003</v>
      </c>
      <c r="D109" s="17">
        <v>29935</v>
      </c>
    </row>
    <row r="110" spans="1:4" x14ac:dyDescent="0.25">
      <c r="A110" t="str">
        <f t="shared" si="1"/>
        <v>Kentucky-2003</v>
      </c>
      <c r="B110" t="s">
        <v>21</v>
      </c>
      <c r="C110" s="2">
        <v>2003</v>
      </c>
      <c r="D110" s="17">
        <v>26252</v>
      </c>
    </row>
    <row r="111" spans="1:4" x14ac:dyDescent="0.25">
      <c r="A111" t="str">
        <f t="shared" si="1"/>
        <v>Louisiana-2003</v>
      </c>
      <c r="B111" t="s">
        <v>22</v>
      </c>
      <c r="C111" s="2">
        <v>2003</v>
      </c>
      <c r="D111" s="17">
        <v>26100</v>
      </c>
    </row>
    <row r="112" spans="1:4" x14ac:dyDescent="0.25">
      <c r="A112" t="str">
        <f t="shared" si="1"/>
        <v>Maine-2003</v>
      </c>
      <c r="B112" t="s">
        <v>23</v>
      </c>
      <c r="C112" s="2">
        <v>2003</v>
      </c>
      <c r="D112" s="17">
        <v>28831</v>
      </c>
    </row>
    <row r="113" spans="1:4" x14ac:dyDescent="0.25">
      <c r="A113" t="str">
        <f t="shared" si="1"/>
        <v>Maryland-2003</v>
      </c>
      <c r="B113" t="s">
        <v>24</v>
      </c>
      <c r="C113" s="2">
        <v>2003</v>
      </c>
      <c r="D113" s="17">
        <v>37331</v>
      </c>
    </row>
    <row r="114" spans="1:4" x14ac:dyDescent="0.25">
      <c r="A114" t="str">
        <f t="shared" si="1"/>
        <v>Massachusetts-2003</v>
      </c>
      <c r="B114" t="s">
        <v>25</v>
      </c>
      <c r="C114" s="2">
        <v>2003</v>
      </c>
      <c r="D114" s="17">
        <v>39815</v>
      </c>
    </row>
    <row r="115" spans="1:4" x14ac:dyDescent="0.25">
      <c r="A115" t="str">
        <f t="shared" si="1"/>
        <v>Michigan-2003</v>
      </c>
      <c r="B115" t="s">
        <v>26</v>
      </c>
      <c r="C115" s="2">
        <v>2003</v>
      </c>
      <c r="D115" s="17">
        <v>30439</v>
      </c>
    </row>
    <row r="116" spans="1:4" x14ac:dyDescent="0.25">
      <c r="A116" t="str">
        <f t="shared" si="1"/>
        <v>Minnesota-2003</v>
      </c>
      <c r="B116" t="s">
        <v>27</v>
      </c>
      <c r="C116" s="2">
        <v>2003</v>
      </c>
      <c r="D116" s="17">
        <v>34443</v>
      </c>
    </row>
    <row r="117" spans="1:4" x14ac:dyDescent="0.25">
      <c r="A117" t="str">
        <f t="shared" si="1"/>
        <v>Mississippi-2003</v>
      </c>
      <c r="B117" t="s">
        <v>28</v>
      </c>
      <c r="C117" s="2">
        <v>2003</v>
      </c>
      <c r="D117" s="17">
        <v>23448</v>
      </c>
    </row>
    <row r="118" spans="1:4" x14ac:dyDescent="0.25">
      <c r="A118" t="str">
        <f t="shared" si="1"/>
        <v>Missouri-2003</v>
      </c>
      <c r="B118" t="s">
        <v>29</v>
      </c>
      <c r="C118" s="2">
        <v>2003</v>
      </c>
      <c r="D118" s="17">
        <v>29252</v>
      </c>
    </row>
    <row r="119" spans="1:4" x14ac:dyDescent="0.25">
      <c r="A119" t="str">
        <f t="shared" si="1"/>
        <v>Montana-2003</v>
      </c>
      <c r="B119" t="s">
        <v>30</v>
      </c>
      <c r="C119" s="2">
        <v>2003</v>
      </c>
      <c r="D119" s="17">
        <v>25920</v>
      </c>
    </row>
    <row r="120" spans="1:4" x14ac:dyDescent="0.25">
      <c r="A120" t="str">
        <f t="shared" si="1"/>
        <v>Nebraska-2003</v>
      </c>
      <c r="B120" t="s">
        <v>31</v>
      </c>
      <c r="C120" s="2">
        <v>2003</v>
      </c>
      <c r="D120" s="17">
        <v>30758</v>
      </c>
    </row>
    <row r="121" spans="1:4" x14ac:dyDescent="0.25">
      <c r="A121" t="str">
        <f t="shared" si="1"/>
        <v>Nevada-2003</v>
      </c>
      <c r="B121" t="s">
        <v>32</v>
      </c>
      <c r="C121" s="2">
        <v>2003</v>
      </c>
      <c r="D121" s="17">
        <v>31266</v>
      </c>
    </row>
    <row r="122" spans="1:4" x14ac:dyDescent="0.25">
      <c r="A122" t="str">
        <f t="shared" si="1"/>
        <v>New Hampshire-2003</v>
      </c>
      <c r="B122" t="s">
        <v>33</v>
      </c>
      <c r="C122" s="2">
        <v>2003</v>
      </c>
      <c r="D122" s="17">
        <v>34702</v>
      </c>
    </row>
    <row r="123" spans="1:4" x14ac:dyDescent="0.25">
      <c r="A123" t="str">
        <f t="shared" si="1"/>
        <v>New Jersey-2003</v>
      </c>
      <c r="B123" t="s">
        <v>34</v>
      </c>
      <c r="C123" s="2">
        <v>2003</v>
      </c>
      <c r="D123" s="17">
        <v>40427</v>
      </c>
    </row>
    <row r="124" spans="1:4" x14ac:dyDescent="0.25">
      <c r="A124" t="str">
        <f t="shared" si="1"/>
        <v>New Mexico-2003</v>
      </c>
      <c r="B124" t="s">
        <v>35</v>
      </c>
      <c r="C124" s="2">
        <v>2003</v>
      </c>
      <c r="D124" s="17">
        <v>25541</v>
      </c>
    </row>
    <row r="125" spans="1:4" x14ac:dyDescent="0.25">
      <c r="A125" t="str">
        <f t="shared" si="1"/>
        <v>New York-2003</v>
      </c>
      <c r="B125" t="s">
        <v>36</v>
      </c>
      <c r="C125" s="2">
        <v>2003</v>
      </c>
      <c r="D125" s="17">
        <v>36574</v>
      </c>
    </row>
    <row r="126" spans="1:4" x14ac:dyDescent="0.25">
      <c r="A126" t="str">
        <f t="shared" si="1"/>
        <v>North Carolina-2003</v>
      </c>
      <c r="B126" t="s">
        <v>37</v>
      </c>
      <c r="C126" s="2">
        <v>2003</v>
      </c>
      <c r="D126" s="17">
        <v>28235</v>
      </c>
    </row>
    <row r="127" spans="1:4" x14ac:dyDescent="0.25">
      <c r="A127" t="str">
        <f t="shared" si="1"/>
        <v>North Dakota-2003</v>
      </c>
      <c r="B127" t="s">
        <v>38</v>
      </c>
      <c r="C127" s="2">
        <v>2003</v>
      </c>
      <c r="D127" s="17">
        <v>29204</v>
      </c>
    </row>
    <row r="128" spans="1:4" x14ac:dyDescent="0.25">
      <c r="A128" t="str">
        <f t="shared" si="1"/>
        <v>Ohio-2003</v>
      </c>
      <c r="B128" t="s">
        <v>39</v>
      </c>
      <c r="C128" s="2">
        <v>2003</v>
      </c>
      <c r="D128" s="17">
        <v>29944</v>
      </c>
    </row>
    <row r="129" spans="1:4" x14ac:dyDescent="0.25">
      <c r="A129" t="str">
        <f t="shared" si="1"/>
        <v>Oklahoma-2003</v>
      </c>
      <c r="B129" t="s">
        <v>40</v>
      </c>
      <c r="C129" s="2">
        <v>2003</v>
      </c>
      <c r="D129" s="17">
        <v>26656</v>
      </c>
    </row>
    <row r="130" spans="1:4" x14ac:dyDescent="0.25">
      <c r="A130" t="str">
        <f t="shared" si="1"/>
        <v>Oregon-2003</v>
      </c>
      <c r="B130" t="s">
        <v>41</v>
      </c>
      <c r="C130" s="2">
        <v>2003</v>
      </c>
      <c r="D130" s="17">
        <v>29340</v>
      </c>
    </row>
    <row r="131" spans="1:4" x14ac:dyDescent="0.25">
      <c r="A131" t="str">
        <f t="shared" ref="A131:A190" si="2">B131&amp;"-"&amp;C131</f>
        <v>Pennsylvania-2003</v>
      </c>
      <c r="B131" t="s">
        <v>42</v>
      </c>
      <c r="C131" s="2">
        <v>2003</v>
      </c>
      <c r="D131" s="17">
        <v>31998</v>
      </c>
    </row>
    <row r="132" spans="1:4" x14ac:dyDescent="0.25">
      <c r="A132" t="str">
        <f t="shared" si="2"/>
        <v>Rhode Island-2003</v>
      </c>
      <c r="B132" t="s">
        <v>43</v>
      </c>
      <c r="C132" s="2">
        <v>2003</v>
      </c>
      <c r="D132" s="17">
        <v>31916</v>
      </c>
    </row>
    <row r="133" spans="1:4" x14ac:dyDescent="0.25">
      <c r="A133" t="str">
        <f t="shared" si="2"/>
        <v>South Carolina-2003</v>
      </c>
      <c r="B133" t="s">
        <v>44</v>
      </c>
      <c r="C133" s="2">
        <v>2003</v>
      </c>
      <c r="D133" s="17">
        <v>26132</v>
      </c>
    </row>
    <row r="134" spans="1:4" x14ac:dyDescent="0.25">
      <c r="A134" t="str">
        <f t="shared" si="2"/>
        <v>South Dakota-2003</v>
      </c>
      <c r="B134" t="s">
        <v>45</v>
      </c>
      <c r="C134" s="2">
        <v>2003</v>
      </c>
      <c r="D134" s="17">
        <v>29234</v>
      </c>
    </row>
    <row r="135" spans="1:4" x14ac:dyDescent="0.25">
      <c r="A135" t="str">
        <f t="shared" si="2"/>
        <v>Tennessee-2003</v>
      </c>
      <c r="B135" t="s">
        <v>46</v>
      </c>
      <c r="C135" s="2">
        <v>2003</v>
      </c>
      <c r="D135" s="17">
        <v>28455</v>
      </c>
    </row>
    <row r="136" spans="1:4" x14ac:dyDescent="0.25">
      <c r="A136" t="str">
        <f t="shared" si="2"/>
        <v>Texas-2003</v>
      </c>
      <c r="B136" t="s">
        <v>47</v>
      </c>
      <c r="C136" s="2">
        <v>2003</v>
      </c>
      <c r="D136" s="17">
        <v>29372</v>
      </c>
    </row>
    <row r="137" spans="1:4" x14ac:dyDescent="0.25">
      <c r="A137" t="str">
        <f t="shared" si="2"/>
        <v>Utah-2003</v>
      </c>
      <c r="B137" t="s">
        <v>48</v>
      </c>
      <c r="C137" s="2">
        <v>2003</v>
      </c>
      <c r="D137" s="17">
        <v>24977</v>
      </c>
    </row>
    <row r="138" spans="1:4" x14ac:dyDescent="0.25">
      <c r="A138" t="str">
        <f t="shared" si="2"/>
        <v>Vermont-2003</v>
      </c>
      <c r="B138" t="s">
        <v>49</v>
      </c>
      <c r="C138" s="2">
        <v>2003</v>
      </c>
      <c r="D138" s="17">
        <v>30740</v>
      </c>
    </row>
    <row r="139" spans="1:4" x14ac:dyDescent="0.25">
      <c r="A139" t="str">
        <f t="shared" si="2"/>
        <v>Virginia-2003</v>
      </c>
      <c r="B139" t="s">
        <v>50</v>
      </c>
      <c r="C139" s="2">
        <v>2003</v>
      </c>
      <c r="D139" s="17">
        <v>33671</v>
      </c>
    </row>
    <row r="140" spans="1:4" x14ac:dyDescent="0.25">
      <c r="A140" t="str">
        <f t="shared" si="2"/>
        <v>Washington-2003</v>
      </c>
      <c r="B140" t="s">
        <v>51</v>
      </c>
      <c r="C140" s="2">
        <v>2003</v>
      </c>
      <c r="D140" s="17">
        <v>33332</v>
      </c>
    </row>
    <row r="141" spans="1:4" x14ac:dyDescent="0.25">
      <c r="A141" t="str">
        <f t="shared" si="2"/>
        <v>West Virginia-2003</v>
      </c>
      <c r="B141" t="s">
        <v>52</v>
      </c>
      <c r="C141" s="2">
        <v>2003</v>
      </c>
      <c r="D141" s="17">
        <v>24379</v>
      </c>
    </row>
    <row r="142" spans="1:4" x14ac:dyDescent="0.25">
      <c r="A142" t="str">
        <f t="shared" si="2"/>
        <v>Wisconsin-2003</v>
      </c>
      <c r="B142" t="s">
        <v>53</v>
      </c>
      <c r="C142" s="2">
        <v>2003</v>
      </c>
      <c r="D142" s="17">
        <v>30898</v>
      </c>
    </row>
    <row r="143" spans="1:4" x14ac:dyDescent="0.25">
      <c r="A143" t="str">
        <f t="shared" si="2"/>
        <v>Wyoming-2003</v>
      </c>
      <c r="B143" t="s">
        <v>54</v>
      </c>
      <c r="C143" s="2">
        <v>2003</v>
      </c>
      <c r="D143" s="17">
        <v>32808</v>
      </c>
    </row>
    <row r="144" spans="1:4" x14ac:dyDescent="0.25">
      <c r="A144" t="str">
        <f t="shared" si="2"/>
        <v>Alabama-2004</v>
      </c>
      <c r="B144" t="s">
        <v>4</v>
      </c>
      <c r="C144" s="2">
        <v>2004</v>
      </c>
      <c r="D144" s="17">
        <v>29136</v>
      </c>
    </row>
    <row r="145" spans="1:4" x14ac:dyDescent="0.25">
      <c r="A145" t="str">
        <f t="shared" si="2"/>
        <v>Alaska-2004</v>
      </c>
      <c r="B145" t="s">
        <v>5</v>
      </c>
      <c r="C145" s="2">
        <v>2004</v>
      </c>
      <c r="D145" s="17">
        <v>35612</v>
      </c>
    </row>
    <row r="146" spans="1:4" x14ac:dyDescent="0.25">
      <c r="A146" t="str">
        <f t="shared" si="2"/>
        <v>Arizona-2004</v>
      </c>
      <c r="B146" t="s">
        <v>6</v>
      </c>
      <c r="C146" s="2">
        <v>2004</v>
      </c>
      <c r="D146" s="17">
        <v>30267</v>
      </c>
    </row>
    <row r="147" spans="1:4" x14ac:dyDescent="0.25">
      <c r="A147" t="str">
        <f t="shared" si="2"/>
        <v>Arkansas-2004</v>
      </c>
      <c r="B147" t="s">
        <v>7</v>
      </c>
      <c r="C147" s="2">
        <v>2004</v>
      </c>
      <c r="D147" s="17">
        <v>26874</v>
      </c>
    </row>
    <row r="148" spans="1:4" x14ac:dyDescent="0.25">
      <c r="A148" t="str">
        <f t="shared" si="2"/>
        <v>California-2004</v>
      </c>
      <c r="B148" t="s">
        <v>8</v>
      </c>
      <c r="C148" s="2">
        <v>2004</v>
      </c>
      <c r="D148" s="17">
        <v>37036</v>
      </c>
    </row>
    <row r="149" spans="1:4" x14ac:dyDescent="0.25">
      <c r="A149" t="str">
        <f t="shared" si="2"/>
        <v>Colorado-2004</v>
      </c>
      <c r="B149" t="s">
        <v>9</v>
      </c>
      <c r="C149" s="2">
        <v>2004</v>
      </c>
      <c r="D149" s="17">
        <v>37946</v>
      </c>
    </row>
    <row r="150" spans="1:4" x14ac:dyDescent="0.25">
      <c r="A150" t="str">
        <f t="shared" si="2"/>
        <v>Connecticut-2004</v>
      </c>
      <c r="B150" t="s">
        <v>10</v>
      </c>
      <c r="C150" s="2">
        <v>2004</v>
      </c>
      <c r="D150" s="17">
        <v>47819</v>
      </c>
    </row>
    <row r="151" spans="1:4" x14ac:dyDescent="0.25">
      <c r="A151" t="str">
        <f t="shared" si="2"/>
        <v>D.C.-2004</v>
      </c>
      <c r="B151" t="s">
        <v>11</v>
      </c>
      <c r="C151" s="2">
        <v>2004</v>
      </c>
      <c r="D151" s="17">
        <v>37065</v>
      </c>
    </row>
    <row r="152" spans="1:4" x14ac:dyDescent="0.25">
      <c r="A152" t="str">
        <f t="shared" si="2"/>
        <v>Delaware-2004</v>
      </c>
      <c r="B152" t="s">
        <v>12</v>
      </c>
      <c r="C152" s="2">
        <v>2004</v>
      </c>
      <c r="D152" s="17">
        <v>54985</v>
      </c>
    </row>
    <row r="153" spans="1:4" x14ac:dyDescent="0.25">
      <c r="A153" t="str">
        <f t="shared" si="2"/>
        <v>Florida-2004</v>
      </c>
      <c r="B153" t="s">
        <v>13</v>
      </c>
      <c r="C153" s="2">
        <v>2004</v>
      </c>
      <c r="D153" s="17">
        <v>33219</v>
      </c>
    </row>
    <row r="154" spans="1:4" x14ac:dyDescent="0.25">
      <c r="A154" t="str">
        <f t="shared" si="2"/>
        <v>Georgia-2004</v>
      </c>
      <c r="B154" t="s">
        <v>14</v>
      </c>
      <c r="C154" s="2">
        <v>2004</v>
      </c>
      <c r="D154" s="17">
        <v>31121</v>
      </c>
    </row>
    <row r="155" spans="1:4" x14ac:dyDescent="0.25">
      <c r="A155" t="str">
        <f t="shared" si="2"/>
        <v>Hawaii-2004</v>
      </c>
      <c r="B155" t="s">
        <v>15</v>
      </c>
      <c r="C155" s="2">
        <v>2004</v>
      </c>
      <c r="D155" s="17">
        <v>34539</v>
      </c>
    </row>
    <row r="156" spans="1:4" x14ac:dyDescent="0.25">
      <c r="A156" t="str">
        <f t="shared" si="2"/>
        <v>Idaho-2004</v>
      </c>
      <c r="B156" t="s">
        <v>16</v>
      </c>
      <c r="C156" s="2">
        <v>2004</v>
      </c>
      <c r="D156" s="17">
        <v>28158</v>
      </c>
    </row>
    <row r="157" spans="1:4" x14ac:dyDescent="0.25">
      <c r="A157" t="str">
        <f t="shared" si="2"/>
        <v>Illinois-2004</v>
      </c>
      <c r="B157" t="s">
        <v>17</v>
      </c>
      <c r="C157" s="2">
        <v>2004</v>
      </c>
      <c r="D157" s="17">
        <v>36120</v>
      </c>
    </row>
    <row r="158" spans="1:4" x14ac:dyDescent="0.25">
      <c r="A158" t="str">
        <f t="shared" si="2"/>
        <v>Indiana-2004</v>
      </c>
      <c r="B158" t="s">
        <v>18</v>
      </c>
      <c r="C158" s="2">
        <v>2004</v>
      </c>
      <c r="D158" s="17">
        <v>31276</v>
      </c>
    </row>
    <row r="159" spans="1:4" x14ac:dyDescent="0.25">
      <c r="A159" t="str">
        <f t="shared" si="2"/>
        <v>Iowa-2004</v>
      </c>
      <c r="B159" t="s">
        <v>19</v>
      </c>
      <c r="C159" s="2">
        <v>2004</v>
      </c>
      <c r="D159" s="17">
        <v>32315</v>
      </c>
    </row>
    <row r="160" spans="1:4" x14ac:dyDescent="0.25">
      <c r="A160" t="str">
        <f t="shared" si="2"/>
        <v>Kansas-2004</v>
      </c>
      <c r="B160" t="s">
        <v>20</v>
      </c>
      <c r="C160" s="2">
        <v>2004</v>
      </c>
      <c r="D160" s="17">
        <v>32836</v>
      </c>
    </row>
    <row r="161" spans="1:4" x14ac:dyDescent="0.25">
      <c r="A161" t="str">
        <f t="shared" si="2"/>
        <v>Kentucky-2004</v>
      </c>
      <c r="B161" t="s">
        <v>21</v>
      </c>
      <c r="C161" s="2">
        <v>2004</v>
      </c>
      <c r="D161" s="17">
        <v>28513</v>
      </c>
    </row>
    <row r="162" spans="1:4" x14ac:dyDescent="0.25">
      <c r="A162" t="str">
        <f t="shared" si="2"/>
        <v>Louisiana-2004</v>
      </c>
      <c r="B162" t="s">
        <v>22</v>
      </c>
      <c r="C162" s="2">
        <v>2004</v>
      </c>
      <c r="D162" s="17">
        <v>24820</v>
      </c>
    </row>
    <row r="163" spans="1:4" x14ac:dyDescent="0.25">
      <c r="A163" t="str">
        <f t="shared" si="2"/>
        <v>Maine-2004</v>
      </c>
      <c r="B163" t="s">
        <v>23</v>
      </c>
      <c r="C163" s="2">
        <v>2004</v>
      </c>
      <c r="D163" s="17">
        <v>31252</v>
      </c>
    </row>
    <row r="164" spans="1:4" x14ac:dyDescent="0.25">
      <c r="A164" t="str">
        <f t="shared" si="2"/>
        <v>Maryland-2004</v>
      </c>
      <c r="B164" t="s">
        <v>24</v>
      </c>
      <c r="C164" s="2">
        <v>2004</v>
      </c>
      <c r="D164" s="17">
        <v>41760</v>
      </c>
    </row>
    <row r="165" spans="1:4" x14ac:dyDescent="0.25">
      <c r="A165" t="str">
        <f t="shared" si="2"/>
        <v>Massachusetts-2004</v>
      </c>
      <c r="B165" t="s">
        <v>25</v>
      </c>
      <c r="C165" s="2">
        <v>2004</v>
      </c>
      <c r="D165" s="17">
        <v>44289</v>
      </c>
    </row>
    <row r="166" spans="1:4" x14ac:dyDescent="0.25">
      <c r="A166" t="str">
        <f t="shared" si="2"/>
        <v>Michigan-2004</v>
      </c>
      <c r="B166" t="s">
        <v>26</v>
      </c>
      <c r="C166" s="2">
        <v>2004</v>
      </c>
      <c r="D166" s="17">
        <v>33116</v>
      </c>
    </row>
    <row r="167" spans="1:4" x14ac:dyDescent="0.25">
      <c r="A167" t="str">
        <f t="shared" si="2"/>
        <v>Minnesota-2004</v>
      </c>
      <c r="B167" t="s">
        <v>27</v>
      </c>
      <c r="C167" s="2">
        <v>2004</v>
      </c>
      <c r="D167" s="17">
        <v>37373</v>
      </c>
    </row>
    <row r="168" spans="1:4" x14ac:dyDescent="0.25">
      <c r="A168" t="str">
        <f t="shared" si="2"/>
        <v>Mississippi-2004</v>
      </c>
      <c r="B168" t="s">
        <v>28</v>
      </c>
      <c r="C168" s="2">
        <v>2004</v>
      </c>
      <c r="D168" s="17">
        <v>25318</v>
      </c>
    </row>
    <row r="169" spans="1:4" x14ac:dyDescent="0.25">
      <c r="A169" t="str">
        <f t="shared" si="2"/>
        <v>Missouri-2004</v>
      </c>
      <c r="B169" t="s">
        <v>29</v>
      </c>
      <c r="C169" s="2">
        <v>2004</v>
      </c>
      <c r="D169" s="17">
        <v>31899</v>
      </c>
    </row>
    <row r="170" spans="1:4" x14ac:dyDescent="0.25">
      <c r="A170" t="str">
        <f t="shared" si="2"/>
        <v>Montana-2004</v>
      </c>
      <c r="B170" t="s">
        <v>30</v>
      </c>
      <c r="C170" s="2">
        <v>2004</v>
      </c>
      <c r="D170" s="17">
        <v>29387</v>
      </c>
    </row>
    <row r="171" spans="1:4" x14ac:dyDescent="0.25">
      <c r="A171" t="str">
        <f t="shared" si="2"/>
        <v>Nebraska-2004</v>
      </c>
      <c r="B171" t="s">
        <v>31</v>
      </c>
      <c r="C171" s="2">
        <v>2004</v>
      </c>
      <c r="D171" s="17">
        <v>33616</v>
      </c>
    </row>
    <row r="172" spans="1:4" x14ac:dyDescent="0.25">
      <c r="A172" t="str">
        <f t="shared" si="2"/>
        <v>New Hampshire-2004</v>
      </c>
      <c r="B172" t="s">
        <v>33</v>
      </c>
      <c r="C172" s="2">
        <v>2004</v>
      </c>
      <c r="D172" s="17">
        <v>38408</v>
      </c>
    </row>
    <row r="173" spans="1:4" x14ac:dyDescent="0.25">
      <c r="A173" t="str">
        <f t="shared" si="2"/>
        <v>New Mexico-2004</v>
      </c>
      <c r="B173" t="s">
        <v>35</v>
      </c>
      <c r="C173" s="2">
        <v>2004</v>
      </c>
      <c r="D173" s="17">
        <v>27644</v>
      </c>
    </row>
    <row r="174" spans="1:4" x14ac:dyDescent="0.25">
      <c r="A174" t="str">
        <f t="shared" si="2"/>
        <v>North Carolina-2004</v>
      </c>
      <c r="B174" t="s">
        <v>37</v>
      </c>
      <c r="C174" s="2">
        <v>2004</v>
      </c>
      <c r="D174" s="17">
        <v>30553</v>
      </c>
    </row>
    <row r="175" spans="1:4" x14ac:dyDescent="0.25">
      <c r="A175" t="str">
        <f t="shared" si="2"/>
        <v>North Dakota-2004</v>
      </c>
      <c r="B175" t="s">
        <v>38</v>
      </c>
      <c r="C175" s="2">
        <v>2004</v>
      </c>
      <c r="D175" s="17">
        <v>31395</v>
      </c>
    </row>
    <row r="176" spans="1:4" x14ac:dyDescent="0.25">
      <c r="A176" t="str">
        <f t="shared" si="2"/>
        <v>Ohio-2004</v>
      </c>
      <c r="B176" t="s">
        <v>39</v>
      </c>
      <c r="C176" s="2">
        <v>2004</v>
      </c>
      <c r="D176" s="17">
        <v>32478</v>
      </c>
    </row>
    <row r="177" spans="1:4" x14ac:dyDescent="0.25">
      <c r="A177" t="str">
        <f t="shared" si="2"/>
        <v>Oklahoma-2004</v>
      </c>
      <c r="B177" t="s">
        <v>40</v>
      </c>
      <c r="C177" s="2">
        <v>2004</v>
      </c>
      <c r="D177" s="17">
        <v>29330</v>
      </c>
    </row>
    <row r="178" spans="1:4" x14ac:dyDescent="0.25">
      <c r="A178" t="str">
        <f t="shared" si="2"/>
        <v>Oregon-2004</v>
      </c>
      <c r="B178" t="s">
        <v>41</v>
      </c>
      <c r="C178" s="2">
        <v>2004</v>
      </c>
      <c r="D178" s="17">
        <v>32103</v>
      </c>
    </row>
    <row r="179" spans="1:4" x14ac:dyDescent="0.25">
      <c r="A179" t="str">
        <f t="shared" si="2"/>
        <v>Pennsylvania-2004</v>
      </c>
      <c r="B179" t="s">
        <v>42</v>
      </c>
      <c r="C179" s="2">
        <v>2004</v>
      </c>
      <c r="D179" s="17">
        <v>34897</v>
      </c>
    </row>
    <row r="180" spans="1:4" x14ac:dyDescent="0.25">
      <c r="A180" t="str">
        <f t="shared" si="2"/>
        <v>Rhode Island-2004</v>
      </c>
      <c r="B180" t="s">
        <v>43</v>
      </c>
      <c r="C180" s="2">
        <v>2004</v>
      </c>
      <c r="D180" s="17">
        <v>36153</v>
      </c>
    </row>
    <row r="181" spans="1:4" x14ac:dyDescent="0.25">
      <c r="A181" t="str">
        <f t="shared" si="2"/>
        <v>South Carolina-2004</v>
      </c>
      <c r="B181" t="s">
        <v>44</v>
      </c>
      <c r="C181" s="2">
        <v>2004</v>
      </c>
      <c r="D181" s="17">
        <v>28352</v>
      </c>
    </row>
    <row r="182" spans="1:4" x14ac:dyDescent="0.25">
      <c r="A182" t="str">
        <f t="shared" si="2"/>
        <v>South Dakota-2004</v>
      </c>
      <c r="B182" t="s">
        <v>45</v>
      </c>
      <c r="C182" s="2">
        <v>2004</v>
      </c>
      <c r="D182" s="17">
        <v>31614</v>
      </c>
    </row>
    <row r="183" spans="1:4" x14ac:dyDescent="0.25">
      <c r="A183" t="str">
        <f t="shared" si="2"/>
        <v>Tennessee-2004</v>
      </c>
      <c r="B183" t="s">
        <v>46</v>
      </c>
      <c r="C183" s="2">
        <v>2004</v>
      </c>
      <c r="D183" s="17">
        <v>31107</v>
      </c>
    </row>
    <row r="184" spans="1:4" x14ac:dyDescent="0.25">
      <c r="A184" t="str">
        <f t="shared" si="2"/>
        <v>Texas-2004</v>
      </c>
      <c r="B184" t="s">
        <v>47</v>
      </c>
      <c r="C184" s="2">
        <v>2004</v>
      </c>
      <c r="D184" s="17">
        <v>32462</v>
      </c>
    </row>
    <row r="185" spans="1:4" x14ac:dyDescent="0.25">
      <c r="A185" t="str">
        <f t="shared" si="2"/>
        <v>Vermont-2004</v>
      </c>
      <c r="B185" t="s">
        <v>49</v>
      </c>
      <c r="C185" s="2">
        <v>2004</v>
      </c>
      <c r="D185" s="17">
        <v>33327</v>
      </c>
    </row>
    <row r="186" spans="1:4" x14ac:dyDescent="0.25">
      <c r="A186" t="str">
        <f t="shared" si="2"/>
        <v>Virginia-2004</v>
      </c>
      <c r="B186" t="s">
        <v>50</v>
      </c>
      <c r="C186" s="2">
        <v>2004</v>
      </c>
      <c r="D186" s="17">
        <v>38390</v>
      </c>
    </row>
    <row r="187" spans="1:4" x14ac:dyDescent="0.25">
      <c r="A187" t="str">
        <f t="shared" si="2"/>
        <v>Washington-2004</v>
      </c>
      <c r="B187" t="s">
        <v>51</v>
      </c>
      <c r="C187" s="2">
        <v>2004</v>
      </c>
      <c r="D187" s="17">
        <v>35409</v>
      </c>
    </row>
    <row r="188" spans="1:4" x14ac:dyDescent="0.25">
      <c r="A188" t="str">
        <f t="shared" si="2"/>
        <v>West Virginia-2004</v>
      </c>
      <c r="B188" t="s">
        <v>52</v>
      </c>
      <c r="C188" s="2">
        <v>2004</v>
      </c>
      <c r="D188" s="17">
        <v>27215</v>
      </c>
    </row>
    <row r="189" spans="1:4" x14ac:dyDescent="0.25">
      <c r="A189" t="str">
        <f t="shared" si="2"/>
        <v>Wisconsin-2004</v>
      </c>
      <c r="B189" t="s">
        <v>53</v>
      </c>
      <c r="C189" s="2">
        <v>2004</v>
      </c>
      <c r="D189" s="17">
        <v>33565</v>
      </c>
    </row>
    <row r="190" spans="1:4" x14ac:dyDescent="0.25">
      <c r="A190" t="str">
        <f t="shared" si="2"/>
        <v>Wyoming-2004</v>
      </c>
      <c r="B190" t="s">
        <v>54</v>
      </c>
      <c r="C190" s="2">
        <v>2004</v>
      </c>
      <c r="D190" s="17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 tint="-0.249977111117893"/>
  </sheetPr>
  <dimension ref="A1:G205"/>
  <sheetViews>
    <sheetView topLeftCell="C2" workbookViewId="0">
      <selection activeCell="G2" sqref="G2"/>
    </sheetView>
  </sheetViews>
  <sheetFormatPr defaultColWidth="8.85546875" defaultRowHeight="15" x14ac:dyDescent="0.25"/>
  <cols>
    <col min="1" max="1" width="16.85546875" customWidth="1"/>
    <col min="2" max="3" width="12.42578125" style="2" customWidth="1"/>
    <col min="4" max="4" width="15.140625" style="6" customWidth="1"/>
    <col min="5" max="5" width="15" style="6" customWidth="1"/>
    <col min="6" max="6" width="16.42578125" style="2" customWidth="1"/>
    <col min="7" max="7" width="20.42578125" style="8" customWidth="1"/>
  </cols>
  <sheetData>
    <row r="1" spans="1:7" ht="25.5" x14ac:dyDescent="0.25">
      <c r="A1" s="4" t="s">
        <v>206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121</v>
      </c>
      <c r="G1" s="7" t="s">
        <v>122</v>
      </c>
    </row>
    <row r="2" spans="1:7" x14ac:dyDescent="0.25">
      <c r="A2" t="str">
        <f>B2&amp;"-"&amp;C2</f>
        <v>Alabama-2001</v>
      </c>
      <c r="B2" s="2" t="s">
        <v>4</v>
      </c>
      <c r="C2" s="2">
        <v>2001</v>
      </c>
      <c r="D2" s="6">
        <v>4447100</v>
      </c>
      <c r="E2" s="6">
        <v>177884</v>
      </c>
      <c r="F2" s="28" t="str">
        <f>VLOOKUP($B2,'State Abbreviations'!$A$1:$B$52,2,0)</f>
        <v>AL</v>
      </c>
      <c r="G2" s="26">
        <f>IFERROR(VLOOKUP($A2,'State Income (2001-2004)'!$A$1:$D$190,4,0),"No Income Data")</f>
        <v>24477</v>
      </c>
    </row>
    <row r="3" spans="1:7" x14ac:dyDescent="0.25">
      <c r="A3" t="str">
        <f t="shared" ref="A3:A66" si="0">B3&amp;"-"&amp;C3</f>
        <v>Alaska-2001</v>
      </c>
      <c r="B3" s="2" t="s">
        <v>5</v>
      </c>
      <c r="C3" s="2">
        <v>2001</v>
      </c>
      <c r="D3" s="6">
        <v>626932</v>
      </c>
      <c r="E3" s="6">
        <v>12538.64</v>
      </c>
      <c r="F3" s="28"/>
      <c r="G3" s="26"/>
    </row>
    <row r="4" spans="1:7" x14ac:dyDescent="0.25">
      <c r="A4" t="str">
        <f t="shared" si="0"/>
        <v>Arizona-2001</v>
      </c>
      <c r="B4" s="2" t="s">
        <v>6</v>
      </c>
      <c r="C4" s="2">
        <v>2001</v>
      </c>
      <c r="D4" s="6">
        <v>5130632</v>
      </c>
      <c r="E4" s="6">
        <v>102612.64</v>
      </c>
      <c r="F4" s="28"/>
      <c r="G4" s="26"/>
    </row>
    <row r="5" spans="1:7" x14ac:dyDescent="0.25">
      <c r="A5" t="str">
        <f t="shared" si="0"/>
        <v>Arkansas-2001</v>
      </c>
      <c r="B5" s="2" t="s">
        <v>7</v>
      </c>
      <c r="C5" s="2">
        <v>2001</v>
      </c>
      <c r="D5" s="6">
        <v>2673400</v>
      </c>
      <c r="E5" s="6">
        <v>53468</v>
      </c>
      <c r="F5" s="28"/>
      <c r="G5" s="26"/>
    </row>
    <row r="6" spans="1:7" x14ac:dyDescent="0.25">
      <c r="A6" t="str">
        <f t="shared" si="0"/>
        <v>California-2001</v>
      </c>
      <c r="B6" s="2" t="s">
        <v>8</v>
      </c>
      <c r="C6" s="2">
        <v>2001</v>
      </c>
      <c r="D6" s="6">
        <v>33871648</v>
      </c>
      <c r="E6" s="6">
        <v>1016149.44</v>
      </c>
      <c r="F6" s="28"/>
      <c r="G6" s="26"/>
    </row>
    <row r="7" spans="1:7" x14ac:dyDescent="0.25">
      <c r="A7" t="str">
        <f t="shared" si="0"/>
        <v>Colorado-2001</v>
      </c>
      <c r="B7" s="2" t="s">
        <v>9</v>
      </c>
      <c r="C7" s="2">
        <v>2001</v>
      </c>
      <c r="D7" s="6">
        <v>4301261</v>
      </c>
      <c r="E7" s="6">
        <v>172050.44</v>
      </c>
      <c r="F7" s="28"/>
      <c r="G7" s="26"/>
    </row>
    <row r="8" spans="1:7" x14ac:dyDescent="0.25">
      <c r="A8" t="str">
        <f t="shared" si="0"/>
        <v>Connecticut-2001</v>
      </c>
      <c r="B8" s="2" t="s">
        <v>10</v>
      </c>
      <c r="C8" s="2">
        <v>2001</v>
      </c>
      <c r="D8" s="6">
        <v>3405565</v>
      </c>
      <c r="E8" s="6">
        <v>102166.95</v>
      </c>
      <c r="F8" s="28"/>
      <c r="G8" s="26"/>
    </row>
    <row r="9" spans="1:7" x14ac:dyDescent="0.25">
      <c r="A9" t="str">
        <f t="shared" si="0"/>
        <v>D.C.-2001</v>
      </c>
      <c r="B9" s="2" t="s">
        <v>11</v>
      </c>
      <c r="C9" s="2">
        <v>2001</v>
      </c>
      <c r="D9" s="6">
        <v>783600</v>
      </c>
      <c r="E9" s="6">
        <v>23508</v>
      </c>
      <c r="F9" s="28"/>
      <c r="G9" s="26"/>
    </row>
    <row r="10" spans="1:7" x14ac:dyDescent="0.25">
      <c r="A10" t="str">
        <f t="shared" si="0"/>
        <v>Delaware-2001</v>
      </c>
      <c r="B10" s="2" t="s">
        <v>12</v>
      </c>
      <c r="C10" s="2">
        <v>2001</v>
      </c>
      <c r="D10" s="6">
        <v>572059</v>
      </c>
      <c r="E10" s="6">
        <v>17161.77</v>
      </c>
      <c r="F10" s="28"/>
      <c r="G10" s="26"/>
    </row>
    <row r="11" spans="1:7" x14ac:dyDescent="0.25">
      <c r="A11" t="str">
        <f t="shared" si="0"/>
        <v>Florida-2001</v>
      </c>
      <c r="B11" s="2" t="s">
        <v>13</v>
      </c>
      <c r="C11" s="2">
        <v>2001</v>
      </c>
      <c r="D11" s="6">
        <v>15982378</v>
      </c>
      <c r="E11" s="6">
        <v>319647.56</v>
      </c>
      <c r="F11" s="28"/>
      <c r="G11" s="26"/>
    </row>
    <row r="12" spans="1:7" x14ac:dyDescent="0.25">
      <c r="A12" t="str">
        <f t="shared" si="0"/>
        <v>Georgia-2001</v>
      </c>
      <c r="B12" s="2" t="s">
        <v>14</v>
      </c>
      <c r="C12" s="2">
        <v>2001</v>
      </c>
      <c r="D12" s="6">
        <v>8186453</v>
      </c>
      <c r="E12" s="6">
        <v>245593.59</v>
      </c>
      <c r="F12" s="28"/>
      <c r="G12" s="26"/>
    </row>
    <row r="13" spans="1:7" x14ac:dyDescent="0.25">
      <c r="A13" t="str">
        <f t="shared" si="0"/>
        <v>Hawaii-2001</v>
      </c>
      <c r="B13" s="2" t="s">
        <v>15</v>
      </c>
      <c r="C13" s="2">
        <v>2001</v>
      </c>
      <c r="D13" s="6">
        <v>1211537</v>
      </c>
      <c r="E13" s="6">
        <v>48461.48</v>
      </c>
      <c r="F13" s="28"/>
      <c r="G13" s="26"/>
    </row>
    <row r="14" spans="1:7" x14ac:dyDescent="0.25">
      <c r="A14" t="str">
        <f t="shared" si="0"/>
        <v>Idaho-2001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28"/>
      <c r="G14" s="26"/>
    </row>
    <row r="15" spans="1:7" x14ac:dyDescent="0.25">
      <c r="A15" t="str">
        <f t="shared" si="0"/>
        <v>Illinois-2001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28"/>
      <c r="G15" s="26"/>
    </row>
    <row r="16" spans="1:7" x14ac:dyDescent="0.25">
      <c r="A16" t="str">
        <f t="shared" si="0"/>
        <v>Indiana-2001</v>
      </c>
      <c r="B16" s="2" t="s">
        <v>18</v>
      </c>
      <c r="C16" s="2">
        <v>2001</v>
      </c>
      <c r="D16" s="6">
        <v>6080485</v>
      </c>
      <c r="E16" s="6">
        <v>243219.4</v>
      </c>
      <c r="F16" s="28"/>
      <c r="G16" s="26"/>
    </row>
    <row r="17" spans="1:7" x14ac:dyDescent="0.25">
      <c r="A17" t="str">
        <f t="shared" si="0"/>
        <v>Iowa-2001</v>
      </c>
      <c r="B17" s="2" t="s">
        <v>19</v>
      </c>
      <c r="C17" s="2">
        <v>2001</v>
      </c>
      <c r="D17" s="6">
        <v>2926324</v>
      </c>
      <c r="E17" s="6">
        <v>58526.48</v>
      </c>
      <c r="F17" s="28"/>
      <c r="G17" s="26"/>
    </row>
    <row r="18" spans="1:7" x14ac:dyDescent="0.25">
      <c r="A18" t="str">
        <f t="shared" si="0"/>
        <v>Kansas-2001</v>
      </c>
      <c r="B18" s="2" t="s">
        <v>20</v>
      </c>
      <c r="C18" s="2">
        <v>2001</v>
      </c>
      <c r="D18" s="6">
        <v>2688418</v>
      </c>
      <c r="E18" s="6">
        <v>107536.72</v>
      </c>
      <c r="F18" s="28"/>
      <c r="G18" s="26"/>
    </row>
    <row r="19" spans="1:7" x14ac:dyDescent="0.25">
      <c r="A19" t="str">
        <f t="shared" si="0"/>
        <v>Kentucky-2001</v>
      </c>
      <c r="B19" s="2" t="s">
        <v>21</v>
      </c>
      <c r="C19" s="2">
        <v>2001</v>
      </c>
      <c r="D19" s="6">
        <v>4041769</v>
      </c>
      <c r="E19" s="6">
        <v>161670.76</v>
      </c>
      <c r="F19" s="28"/>
      <c r="G19" s="26"/>
    </row>
    <row r="20" spans="1:7" x14ac:dyDescent="0.25">
      <c r="A20" t="str">
        <f t="shared" si="0"/>
        <v>Louisiana-2001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28"/>
      <c r="G20" s="26"/>
    </row>
    <row r="21" spans="1:7" x14ac:dyDescent="0.25">
      <c r="A21" t="str">
        <f t="shared" si="0"/>
        <v>Maine-2001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28"/>
      <c r="G21" s="26"/>
    </row>
    <row r="22" spans="1:7" x14ac:dyDescent="0.25">
      <c r="A22" t="str">
        <f t="shared" si="0"/>
        <v>Maryland-2001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28"/>
      <c r="G22" s="26"/>
    </row>
    <row r="23" spans="1:7" x14ac:dyDescent="0.25">
      <c r="A23" t="str">
        <f t="shared" si="0"/>
        <v>Massachusetts-2001</v>
      </c>
      <c r="B23" s="2" t="s">
        <v>25</v>
      </c>
      <c r="C23" s="2">
        <v>2001</v>
      </c>
      <c r="D23" s="6">
        <v>6349097</v>
      </c>
      <c r="E23" s="6">
        <v>253963.88</v>
      </c>
      <c r="F23" s="28"/>
      <c r="G23" s="26"/>
    </row>
    <row r="24" spans="1:7" x14ac:dyDescent="0.25">
      <c r="A24" t="str">
        <f t="shared" si="0"/>
        <v>Michigan-2001</v>
      </c>
      <c r="B24" s="2" t="s">
        <v>26</v>
      </c>
      <c r="C24" s="2">
        <v>2001</v>
      </c>
      <c r="D24" s="6">
        <v>9938444</v>
      </c>
      <c r="E24" s="6">
        <v>198768.88</v>
      </c>
      <c r="F24" s="28"/>
      <c r="G24" s="26"/>
    </row>
    <row r="25" spans="1:7" x14ac:dyDescent="0.25">
      <c r="A25" t="str">
        <f t="shared" si="0"/>
        <v>Minnesota-2001</v>
      </c>
      <c r="B25" s="2" t="s">
        <v>27</v>
      </c>
      <c r="C25" s="2">
        <v>2001</v>
      </c>
      <c r="D25" s="6">
        <v>4919479</v>
      </c>
      <c r="E25" s="6">
        <v>196779.16</v>
      </c>
      <c r="F25" s="28"/>
      <c r="G25" s="26"/>
    </row>
    <row r="26" spans="1:7" x14ac:dyDescent="0.25">
      <c r="A26" t="str">
        <f t="shared" si="0"/>
        <v>Mississippi-2001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28"/>
      <c r="G26" s="26"/>
    </row>
    <row r="27" spans="1:7" x14ac:dyDescent="0.25">
      <c r="A27" t="str">
        <f t="shared" si="0"/>
        <v>Missouri-2001</v>
      </c>
      <c r="B27" s="2" t="s">
        <v>29</v>
      </c>
      <c r="C27" s="2">
        <v>2001</v>
      </c>
      <c r="D27" s="6">
        <v>5595211</v>
      </c>
      <c r="E27" s="6">
        <v>111904.22</v>
      </c>
      <c r="F27" s="28"/>
      <c r="G27" s="26"/>
    </row>
    <row r="28" spans="1:7" x14ac:dyDescent="0.25">
      <c r="A28" t="str">
        <f t="shared" si="0"/>
        <v>Montana-2001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28"/>
      <c r="G28" s="26"/>
    </row>
    <row r="29" spans="1:7" x14ac:dyDescent="0.25">
      <c r="A29" t="str">
        <f t="shared" si="0"/>
        <v>Nebraska-2001</v>
      </c>
      <c r="B29" s="2" t="s">
        <v>31</v>
      </c>
      <c r="C29" s="2">
        <v>2001</v>
      </c>
      <c r="D29" s="6">
        <v>1711263</v>
      </c>
      <c r="E29" s="6">
        <v>51337.89</v>
      </c>
      <c r="F29" s="28"/>
      <c r="G29" s="26"/>
    </row>
    <row r="30" spans="1:7" x14ac:dyDescent="0.25">
      <c r="A30" t="str">
        <f t="shared" si="0"/>
        <v>Nevada-2001</v>
      </c>
      <c r="B30" s="2" t="s">
        <v>32</v>
      </c>
      <c r="C30" s="2">
        <v>2001</v>
      </c>
      <c r="D30" s="6">
        <v>1998257</v>
      </c>
      <c r="E30" s="6">
        <v>79930.28</v>
      </c>
      <c r="F30" s="28"/>
      <c r="G30" s="26"/>
    </row>
    <row r="31" spans="1:7" x14ac:dyDescent="0.25">
      <c r="A31" t="str">
        <f t="shared" si="0"/>
        <v>New Hampshire-2001</v>
      </c>
      <c r="B31" s="2" t="s">
        <v>33</v>
      </c>
      <c r="C31" s="2">
        <v>2001</v>
      </c>
      <c r="D31" s="6">
        <v>1235786</v>
      </c>
      <c r="E31" s="6">
        <v>37073.58</v>
      </c>
      <c r="F31" s="28"/>
      <c r="G31" s="26"/>
    </row>
    <row r="32" spans="1:7" x14ac:dyDescent="0.25">
      <c r="A32" t="str">
        <f t="shared" si="0"/>
        <v>New Jersey-2001</v>
      </c>
      <c r="B32" s="2" t="s">
        <v>34</v>
      </c>
      <c r="C32" s="2">
        <v>2001</v>
      </c>
      <c r="D32" s="6">
        <v>8414350</v>
      </c>
      <c r="E32" s="6">
        <v>336574</v>
      </c>
      <c r="F32" s="28"/>
      <c r="G32" s="26"/>
    </row>
    <row r="33" spans="1:7" x14ac:dyDescent="0.25">
      <c r="A33" t="str">
        <f t="shared" si="0"/>
        <v>New Mexico-2001</v>
      </c>
      <c r="B33" s="2" t="s">
        <v>35</v>
      </c>
      <c r="C33" s="2">
        <v>2001</v>
      </c>
      <c r="D33" s="6">
        <v>1819046</v>
      </c>
      <c r="E33" s="6">
        <v>54571.38</v>
      </c>
      <c r="F33" s="28"/>
      <c r="G33" s="26"/>
    </row>
    <row r="34" spans="1:7" x14ac:dyDescent="0.25">
      <c r="A34" t="str">
        <f t="shared" si="0"/>
        <v>New York-2001</v>
      </c>
      <c r="B34" s="2" t="s">
        <v>36</v>
      </c>
      <c r="C34" s="2">
        <v>2001</v>
      </c>
      <c r="D34" s="6">
        <v>18976457</v>
      </c>
      <c r="E34" s="6">
        <v>759058.28</v>
      </c>
      <c r="F34" s="28"/>
      <c r="G34" s="26"/>
    </row>
    <row r="35" spans="1:7" x14ac:dyDescent="0.25">
      <c r="A35" t="str">
        <f t="shared" si="0"/>
        <v>North Carolina-2001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28"/>
      <c r="G35" s="26"/>
    </row>
    <row r="36" spans="1:7" x14ac:dyDescent="0.25">
      <c r="A36" t="str">
        <f t="shared" si="0"/>
        <v>North Dakota-2001</v>
      </c>
      <c r="B36" s="2" t="s">
        <v>38</v>
      </c>
      <c r="C36" s="2">
        <v>2001</v>
      </c>
      <c r="D36" s="6">
        <v>642200</v>
      </c>
      <c r="E36" s="6">
        <v>25688</v>
      </c>
      <c r="F36" s="28"/>
      <c r="G36" s="26"/>
    </row>
    <row r="37" spans="1:7" x14ac:dyDescent="0.25">
      <c r="A37" t="str">
        <f t="shared" si="0"/>
        <v>Ohio-2001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28"/>
      <c r="G37" s="26"/>
    </row>
    <row r="38" spans="1:7" x14ac:dyDescent="0.25">
      <c r="A38" t="str">
        <f t="shared" si="0"/>
        <v>Oklahoma-2001</v>
      </c>
      <c r="B38" s="2" t="s">
        <v>40</v>
      </c>
      <c r="C38" s="2">
        <v>2001</v>
      </c>
      <c r="D38" s="6">
        <v>3450654</v>
      </c>
      <c r="E38" s="6">
        <v>69013.08</v>
      </c>
      <c r="F38" s="28"/>
      <c r="G38" s="26"/>
    </row>
    <row r="39" spans="1:7" x14ac:dyDescent="0.25">
      <c r="A39" t="str">
        <f t="shared" si="0"/>
        <v>Oregon-2001</v>
      </c>
      <c r="B39" s="2" t="s">
        <v>41</v>
      </c>
      <c r="C39" s="2">
        <v>2001</v>
      </c>
      <c r="D39" s="6">
        <v>3421399</v>
      </c>
      <c r="E39" s="6">
        <v>68427.98</v>
      </c>
      <c r="F39" s="28"/>
      <c r="G39" s="26"/>
    </row>
    <row r="40" spans="1:7" x14ac:dyDescent="0.25">
      <c r="A40" t="str">
        <f t="shared" si="0"/>
        <v>Pennsylvania-2001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28"/>
      <c r="G40" s="26"/>
    </row>
    <row r="41" spans="1:7" x14ac:dyDescent="0.25">
      <c r="A41" t="str">
        <f t="shared" si="0"/>
        <v>Rhode Island-2001</v>
      </c>
      <c r="B41" s="2" t="s">
        <v>43</v>
      </c>
      <c r="C41" s="2">
        <v>2001</v>
      </c>
      <c r="D41" s="6">
        <v>1048319</v>
      </c>
      <c r="E41" s="6">
        <v>41932.76</v>
      </c>
      <c r="F41" s="28"/>
      <c r="G41" s="26"/>
    </row>
    <row r="42" spans="1:7" x14ac:dyDescent="0.25">
      <c r="A42" t="str">
        <f t="shared" si="0"/>
        <v>South Carolina-2001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28"/>
      <c r="G42" s="26"/>
    </row>
    <row r="43" spans="1:7" x14ac:dyDescent="0.25">
      <c r="A43" t="str">
        <f t="shared" si="0"/>
        <v>South Dakota-2001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28"/>
      <c r="G43" s="26"/>
    </row>
    <row r="44" spans="1:7" x14ac:dyDescent="0.25">
      <c r="A44" t="str">
        <f t="shared" si="0"/>
        <v>Tennessee-2001</v>
      </c>
      <c r="B44" s="2" t="s">
        <v>46</v>
      </c>
      <c r="C44" s="2">
        <v>2001</v>
      </c>
      <c r="D44" s="6">
        <v>5689283</v>
      </c>
      <c r="E44" s="6">
        <v>170678.49</v>
      </c>
      <c r="F44" s="28"/>
      <c r="G44" s="26"/>
    </row>
    <row r="45" spans="1:7" x14ac:dyDescent="0.25">
      <c r="A45" t="str">
        <f t="shared" si="0"/>
        <v>Texas-2001</v>
      </c>
      <c r="B45" s="2" t="s">
        <v>47</v>
      </c>
      <c r="C45" s="2">
        <v>2001</v>
      </c>
      <c r="D45" s="6">
        <v>20851820</v>
      </c>
      <c r="E45" s="6">
        <v>417036.4</v>
      </c>
      <c r="F45" s="28"/>
      <c r="G45" s="26"/>
    </row>
    <row r="46" spans="1:7" x14ac:dyDescent="0.25">
      <c r="A46" t="str">
        <f t="shared" si="0"/>
        <v>Utah-2001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28"/>
      <c r="G46" s="26"/>
    </row>
    <row r="47" spans="1:7" x14ac:dyDescent="0.25">
      <c r="A47" t="str">
        <f t="shared" si="0"/>
        <v>Vermont-2001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28"/>
      <c r="G47" s="26"/>
    </row>
    <row r="48" spans="1:7" x14ac:dyDescent="0.25">
      <c r="A48" t="str">
        <f t="shared" si="0"/>
        <v>Virginia-2001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28"/>
      <c r="G48" s="26"/>
    </row>
    <row r="49" spans="1:7" x14ac:dyDescent="0.25">
      <c r="A49" t="str">
        <f t="shared" si="0"/>
        <v>Washington-2001</v>
      </c>
      <c r="B49" s="2" t="s">
        <v>51</v>
      </c>
      <c r="C49" s="2">
        <v>2001</v>
      </c>
      <c r="D49" s="6">
        <v>5894121</v>
      </c>
      <c r="E49" s="6">
        <v>176823.63</v>
      </c>
      <c r="F49" s="28"/>
      <c r="G49" s="26"/>
    </row>
    <row r="50" spans="1:7" x14ac:dyDescent="0.25">
      <c r="A50" t="str">
        <f t="shared" si="0"/>
        <v>West Virginia-2001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28"/>
      <c r="G50" s="26"/>
    </row>
    <row r="51" spans="1:7" x14ac:dyDescent="0.25">
      <c r="A51" t="str">
        <f t="shared" si="0"/>
        <v>Wisconsin-2001</v>
      </c>
      <c r="B51" s="2" t="s">
        <v>53</v>
      </c>
      <c r="C51" s="2">
        <v>2001</v>
      </c>
      <c r="D51" s="6">
        <v>5363675</v>
      </c>
      <c r="E51" s="6">
        <v>214547</v>
      </c>
      <c r="F51" s="28"/>
      <c r="G51" s="26"/>
    </row>
    <row r="52" spans="1:7" x14ac:dyDescent="0.25">
      <c r="A52" t="str">
        <f t="shared" si="0"/>
        <v>Wyoming-2001</v>
      </c>
      <c r="B52" s="2" t="s">
        <v>54</v>
      </c>
      <c r="C52" s="2">
        <v>2001</v>
      </c>
      <c r="D52" s="6">
        <v>493782</v>
      </c>
      <c r="E52" s="6">
        <v>19751.28</v>
      </c>
      <c r="F52" s="28"/>
      <c r="G52" s="26"/>
    </row>
    <row r="53" spans="1:7" x14ac:dyDescent="0.25">
      <c r="A53" t="str">
        <f t="shared" si="0"/>
        <v>Alabama-2002</v>
      </c>
      <c r="B53" s="2" t="s">
        <v>4</v>
      </c>
      <c r="C53" s="2">
        <v>2002</v>
      </c>
      <c r="D53" s="6">
        <v>4530182</v>
      </c>
      <c r="E53" s="6">
        <v>135905.46</v>
      </c>
      <c r="F53" s="28"/>
      <c r="G53" s="26"/>
    </row>
    <row r="54" spans="1:7" x14ac:dyDescent="0.25">
      <c r="A54" t="str">
        <f t="shared" si="0"/>
        <v>Alaska-2002</v>
      </c>
      <c r="B54" s="2" t="s">
        <v>5</v>
      </c>
      <c r="C54" s="2">
        <v>2002</v>
      </c>
      <c r="D54" s="6">
        <v>655435</v>
      </c>
      <c r="E54" s="6">
        <v>19663.05</v>
      </c>
      <c r="F54" s="28"/>
      <c r="G54" s="26"/>
    </row>
    <row r="55" spans="1:7" x14ac:dyDescent="0.25">
      <c r="A55" t="str">
        <f t="shared" si="0"/>
        <v>Arizona-2002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28"/>
      <c r="G55" s="26"/>
    </row>
    <row r="56" spans="1:7" x14ac:dyDescent="0.25">
      <c r="A56" t="str">
        <f t="shared" si="0"/>
        <v>Arkansas-2002</v>
      </c>
      <c r="B56" s="2" t="s">
        <v>7</v>
      </c>
      <c r="C56" s="2">
        <v>2002</v>
      </c>
      <c r="D56" s="6">
        <v>2752629</v>
      </c>
      <c r="E56" s="6">
        <v>110105.16</v>
      </c>
      <c r="F56" s="28"/>
      <c r="G56" s="26"/>
    </row>
    <row r="57" spans="1:7" x14ac:dyDescent="0.25">
      <c r="A57" t="str">
        <f t="shared" si="0"/>
        <v>California-2002</v>
      </c>
      <c r="B57" s="2" t="s">
        <v>8</v>
      </c>
      <c r="C57" s="2">
        <v>2002</v>
      </c>
      <c r="D57" s="6">
        <v>35893799</v>
      </c>
      <c r="E57" s="6">
        <v>1076813.97</v>
      </c>
      <c r="F57" s="28"/>
      <c r="G57" s="26"/>
    </row>
    <row r="58" spans="1:7" x14ac:dyDescent="0.25">
      <c r="A58" t="str">
        <f t="shared" si="0"/>
        <v>Colorado-2002</v>
      </c>
      <c r="B58" s="2" t="s">
        <v>9</v>
      </c>
      <c r="C58" s="2">
        <v>2002</v>
      </c>
      <c r="D58" s="6">
        <v>4601403</v>
      </c>
      <c r="E58" s="6">
        <v>138042.09</v>
      </c>
      <c r="F58" s="28"/>
      <c r="G58" s="26"/>
    </row>
    <row r="59" spans="1:7" x14ac:dyDescent="0.25">
      <c r="A59" t="str">
        <f t="shared" si="0"/>
        <v>Connecticut-2002</v>
      </c>
      <c r="B59" s="2" t="s">
        <v>10</v>
      </c>
      <c r="C59" s="2">
        <v>2002</v>
      </c>
      <c r="D59" s="6">
        <v>3503604</v>
      </c>
      <c r="E59" s="6">
        <v>140144.16</v>
      </c>
      <c r="F59" s="28"/>
      <c r="G59" s="26"/>
    </row>
    <row r="60" spans="1:7" x14ac:dyDescent="0.25">
      <c r="A60" t="str">
        <f t="shared" si="0"/>
        <v>D.C.-2002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28"/>
      <c r="G60" s="26"/>
    </row>
    <row r="61" spans="1:7" x14ac:dyDescent="0.25">
      <c r="A61" t="str">
        <f t="shared" si="0"/>
        <v>Delaware-2002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28"/>
      <c r="G61" s="26"/>
    </row>
    <row r="62" spans="1:7" x14ac:dyDescent="0.25">
      <c r="A62" t="str">
        <f t="shared" si="0"/>
        <v>Florida-2002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28"/>
      <c r="G62" s="26"/>
    </row>
    <row r="63" spans="1:7" x14ac:dyDescent="0.25">
      <c r="A63" t="str">
        <f t="shared" si="0"/>
        <v>Georgia-2002</v>
      </c>
      <c r="B63" s="2" t="s">
        <v>14</v>
      </c>
      <c r="C63" s="2">
        <v>2002</v>
      </c>
      <c r="D63" s="6">
        <v>8829383</v>
      </c>
      <c r="E63" s="6">
        <v>176587.66</v>
      </c>
      <c r="F63" s="28"/>
      <c r="G63" s="26"/>
    </row>
    <row r="64" spans="1:7" x14ac:dyDescent="0.25">
      <c r="A64" t="str">
        <f t="shared" si="0"/>
        <v>Hawaii-2002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28"/>
      <c r="G64" s="26"/>
    </row>
    <row r="65" spans="1:7" x14ac:dyDescent="0.25">
      <c r="A65" t="str">
        <f t="shared" si="0"/>
        <v>Idaho-2002</v>
      </c>
      <c r="B65" s="2" t="s">
        <v>16</v>
      </c>
      <c r="C65" s="2">
        <v>2002</v>
      </c>
      <c r="D65" s="6">
        <v>1393262</v>
      </c>
      <c r="E65" s="6">
        <v>55730.48</v>
      </c>
      <c r="F65" s="28"/>
      <c r="G65" s="26"/>
    </row>
    <row r="66" spans="1:7" x14ac:dyDescent="0.25">
      <c r="A66" t="str">
        <f t="shared" si="0"/>
        <v>Illinois-2002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28"/>
      <c r="G66" s="26"/>
    </row>
    <row r="67" spans="1:7" x14ac:dyDescent="0.25">
      <c r="A67" t="str">
        <f t="shared" ref="A67:A130" si="1">B67&amp;"-"&amp;C67</f>
        <v>Indiana-2002</v>
      </c>
      <c r="B67" s="2" t="s">
        <v>18</v>
      </c>
      <c r="C67" s="2">
        <v>2002</v>
      </c>
      <c r="D67" s="6">
        <v>6237569</v>
      </c>
      <c r="E67" s="6">
        <v>187127.07</v>
      </c>
      <c r="F67" s="28"/>
      <c r="G67" s="26"/>
    </row>
    <row r="68" spans="1:7" x14ac:dyDescent="0.25">
      <c r="A68" t="str">
        <f t="shared" si="1"/>
        <v>Iowa-2002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28"/>
      <c r="G68" s="26"/>
    </row>
    <row r="69" spans="1:7" x14ac:dyDescent="0.25">
      <c r="A69" t="str">
        <f t="shared" si="1"/>
        <v>Kansas-2002</v>
      </c>
      <c r="B69" s="2" t="s">
        <v>20</v>
      </c>
      <c r="C69" s="2">
        <v>2002</v>
      </c>
      <c r="D69" s="6">
        <v>2735502</v>
      </c>
      <c r="E69" s="6">
        <v>109420.08</v>
      </c>
      <c r="F69" s="28"/>
      <c r="G69" s="26"/>
    </row>
    <row r="70" spans="1:7" x14ac:dyDescent="0.25">
      <c r="A70" t="str">
        <f t="shared" si="1"/>
        <v>Kentucky-2002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28"/>
      <c r="G70" s="26"/>
    </row>
    <row r="71" spans="1:7" x14ac:dyDescent="0.25">
      <c r="A71" t="str">
        <f t="shared" si="1"/>
        <v>Louisiana-2002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28"/>
      <c r="G71" s="26"/>
    </row>
    <row r="72" spans="1:7" x14ac:dyDescent="0.25">
      <c r="A72" t="str">
        <f t="shared" si="1"/>
        <v>Maine-2002</v>
      </c>
      <c r="B72" s="2" t="s">
        <v>23</v>
      </c>
      <c r="C72" s="2">
        <v>2002</v>
      </c>
      <c r="D72" s="6">
        <v>1317253</v>
      </c>
      <c r="E72" s="6">
        <v>52690.12</v>
      </c>
      <c r="F72" s="28"/>
      <c r="G72" s="26"/>
    </row>
    <row r="73" spans="1:7" x14ac:dyDescent="0.25">
      <c r="A73" t="str">
        <f t="shared" si="1"/>
        <v>Maryland-2002</v>
      </c>
      <c r="B73" s="2" t="s">
        <v>24</v>
      </c>
      <c r="C73" s="2">
        <v>2002</v>
      </c>
      <c r="D73" s="6">
        <v>5558058</v>
      </c>
      <c r="E73" s="6">
        <v>111161.16</v>
      </c>
      <c r="F73" s="28"/>
      <c r="G73" s="26"/>
    </row>
    <row r="74" spans="1:7" x14ac:dyDescent="0.25">
      <c r="A74" t="str">
        <f t="shared" si="1"/>
        <v>Massachusetts-2002</v>
      </c>
      <c r="B74" s="2" t="s">
        <v>25</v>
      </c>
      <c r="C74" s="2">
        <v>2002</v>
      </c>
      <c r="D74" s="6">
        <v>6416505</v>
      </c>
      <c r="E74" s="6">
        <v>192495.15</v>
      </c>
      <c r="F74" s="28"/>
      <c r="G74" s="26"/>
    </row>
    <row r="75" spans="1:7" x14ac:dyDescent="0.25">
      <c r="A75" t="str">
        <f t="shared" si="1"/>
        <v>Michigan-2002</v>
      </c>
      <c r="B75" s="2" t="s">
        <v>26</v>
      </c>
      <c r="C75" s="2">
        <v>2002</v>
      </c>
      <c r="D75" s="6">
        <v>10112620</v>
      </c>
      <c r="E75" s="6">
        <v>202252.4</v>
      </c>
      <c r="F75" s="28"/>
      <c r="G75" s="26"/>
    </row>
    <row r="76" spans="1:7" x14ac:dyDescent="0.25">
      <c r="A76" t="str">
        <f t="shared" si="1"/>
        <v>Minnesota-2002</v>
      </c>
      <c r="B76" s="2" t="s">
        <v>27</v>
      </c>
      <c r="C76" s="2">
        <v>2002</v>
      </c>
      <c r="D76" s="6">
        <v>5100958</v>
      </c>
      <c r="E76" s="6">
        <v>102019.16</v>
      </c>
      <c r="F76" s="28"/>
      <c r="G76" s="26"/>
    </row>
    <row r="77" spans="1:7" x14ac:dyDescent="0.25">
      <c r="A77" t="str">
        <f t="shared" si="1"/>
        <v>Mississippi-2002</v>
      </c>
      <c r="B77" s="2" t="s">
        <v>28</v>
      </c>
      <c r="C77" s="2">
        <v>2002</v>
      </c>
      <c r="D77" s="6">
        <v>2902966</v>
      </c>
      <c r="E77" s="6">
        <v>58059.32</v>
      </c>
      <c r="F77" s="28"/>
      <c r="G77" s="26"/>
    </row>
    <row r="78" spans="1:7" x14ac:dyDescent="0.25">
      <c r="A78" t="str">
        <f t="shared" si="1"/>
        <v>Missouri-2002</v>
      </c>
      <c r="B78" s="2" t="s">
        <v>29</v>
      </c>
      <c r="C78" s="2">
        <v>2002</v>
      </c>
      <c r="D78" s="6">
        <v>5754618</v>
      </c>
      <c r="E78" s="6">
        <v>115092.36</v>
      </c>
      <c r="F78" s="28"/>
      <c r="G78" s="26"/>
    </row>
    <row r="79" spans="1:7" x14ac:dyDescent="0.25">
      <c r="A79" t="str">
        <f t="shared" si="1"/>
        <v>Montana-2002</v>
      </c>
      <c r="B79" s="2" t="s">
        <v>30</v>
      </c>
      <c r="C79" s="2">
        <v>2002</v>
      </c>
      <c r="D79" s="6">
        <v>926865</v>
      </c>
      <c r="E79" s="6">
        <v>27805.95</v>
      </c>
      <c r="F79" s="28"/>
      <c r="G79" s="26"/>
    </row>
    <row r="80" spans="1:7" x14ac:dyDescent="0.25">
      <c r="A80" t="str">
        <f t="shared" si="1"/>
        <v>Nebraska-2002</v>
      </c>
      <c r="B80" s="2" t="s">
        <v>31</v>
      </c>
      <c r="C80" s="2">
        <v>2002</v>
      </c>
      <c r="D80" s="6">
        <v>1747214</v>
      </c>
      <c r="E80" s="6">
        <v>69888.56</v>
      </c>
      <c r="F80" s="28"/>
      <c r="G80" s="26"/>
    </row>
    <row r="81" spans="1:7" x14ac:dyDescent="0.25">
      <c r="A81" t="str">
        <f t="shared" si="1"/>
        <v>Nevada-2002</v>
      </c>
      <c r="B81" s="2" t="s">
        <v>32</v>
      </c>
      <c r="C81" s="2">
        <v>2002</v>
      </c>
      <c r="D81" s="6">
        <v>2334771</v>
      </c>
      <c r="E81" s="6">
        <v>93390.84</v>
      </c>
      <c r="F81" s="28"/>
      <c r="G81" s="26"/>
    </row>
    <row r="82" spans="1:7" x14ac:dyDescent="0.25">
      <c r="A82" t="str">
        <f t="shared" si="1"/>
        <v>New Hampshire-2002</v>
      </c>
      <c r="B82" s="2" t="s">
        <v>33</v>
      </c>
      <c r="C82" s="2">
        <v>2002</v>
      </c>
      <c r="D82" s="6">
        <v>1299500</v>
      </c>
      <c r="E82" s="6">
        <v>51980</v>
      </c>
      <c r="F82" s="28"/>
      <c r="G82" s="26"/>
    </row>
    <row r="83" spans="1:7" x14ac:dyDescent="0.25">
      <c r="A83" t="str">
        <f t="shared" si="1"/>
        <v>New Jersey-2002</v>
      </c>
      <c r="B83" s="2" t="s">
        <v>34</v>
      </c>
      <c r="C83" s="2">
        <v>2002</v>
      </c>
      <c r="D83" s="6">
        <v>8698879</v>
      </c>
      <c r="E83" s="6">
        <v>260966.37</v>
      </c>
      <c r="F83" s="28"/>
      <c r="G83" s="26"/>
    </row>
    <row r="84" spans="1:7" x14ac:dyDescent="0.25">
      <c r="A84" t="str">
        <f t="shared" si="1"/>
        <v>New Mexico-2002</v>
      </c>
      <c r="B84" s="2" t="s">
        <v>35</v>
      </c>
      <c r="C84" s="2">
        <v>2002</v>
      </c>
      <c r="D84" s="6">
        <v>1903289</v>
      </c>
      <c r="E84" s="6">
        <v>76131.56</v>
      </c>
      <c r="F84" s="28"/>
      <c r="G84" s="26"/>
    </row>
    <row r="85" spans="1:7" x14ac:dyDescent="0.25">
      <c r="A85" t="str">
        <f t="shared" si="1"/>
        <v>New York-2002</v>
      </c>
      <c r="B85" s="2" t="s">
        <v>36</v>
      </c>
      <c r="C85" s="2">
        <v>2002</v>
      </c>
      <c r="D85" s="6">
        <v>19227088</v>
      </c>
      <c r="E85" s="6">
        <v>576812.64</v>
      </c>
      <c r="F85" s="28"/>
      <c r="G85" s="26"/>
    </row>
    <row r="86" spans="1:7" x14ac:dyDescent="0.25">
      <c r="A86" t="str">
        <f t="shared" si="1"/>
        <v>North Carolina-2002</v>
      </c>
      <c r="B86" s="2" t="s">
        <v>37</v>
      </c>
      <c r="C86" s="2">
        <v>2002</v>
      </c>
      <c r="D86" s="6">
        <v>8541221</v>
      </c>
      <c r="E86" s="6">
        <v>341648.84</v>
      </c>
      <c r="F86" s="28"/>
      <c r="G86" s="26"/>
    </row>
    <row r="87" spans="1:7" x14ac:dyDescent="0.25">
      <c r="A87" t="str">
        <f t="shared" si="1"/>
        <v>North Dakota-2002</v>
      </c>
      <c r="B87" s="2" t="s">
        <v>38</v>
      </c>
      <c r="C87" s="2">
        <v>2002</v>
      </c>
      <c r="D87" s="6">
        <v>634366</v>
      </c>
      <c r="E87" s="6">
        <v>19030.98</v>
      </c>
      <c r="F87" s="28"/>
      <c r="G87" s="26"/>
    </row>
    <row r="88" spans="1:7" x14ac:dyDescent="0.25">
      <c r="A88" t="str">
        <f t="shared" si="1"/>
        <v>Ohio-2002</v>
      </c>
      <c r="B88" s="2" t="s">
        <v>39</v>
      </c>
      <c r="C88" s="2">
        <v>2002</v>
      </c>
      <c r="D88" s="6">
        <v>11459011</v>
      </c>
      <c r="E88" s="6">
        <v>343770.33</v>
      </c>
      <c r="F88" s="28"/>
      <c r="G88" s="26"/>
    </row>
    <row r="89" spans="1:7" x14ac:dyDescent="0.25">
      <c r="A89" t="str">
        <f t="shared" si="1"/>
        <v>Oklahoma-2002</v>
      </c>
      <c r="B89" s="2" t="s">
        <v>40</v>
      </c>
      <c r="C89" s="2">
        <v>2002</v>
      </c>
      <c r="D89" s="6">
        <v>3523553</v>
      </c>
      <c r="E89" s="6">
        <v>140942.12</v>
      </c>
      <c r="F89" s="28"/>
      <c r="G89" s="26"/>
    </row>
    <row r="90" spans="1:7" x14ac:dyDescent="0.25">
      <c r="A90" t="str">
        <f t="shared" si="1"/>
        <v>Oregon-2002</v>
      </c>
      <c r="B90" s="2" t="s">
        <v>41</v>
      </c>
      <c r="C90" s="2">
        <v>2002</v>
      </c>
      <c r="D90" s="6">
        <v>3594586</v>
      </c>
      <c r="E90" s="6">
        <v>143783.44</v>
      </c>
      <c r="F90" s="28"/>
      <c r="G90" s="26"/>
    </row>
    <row r="91" spans="1:7" x14ac:dyDescent="0.25">
      <c r="A91" t="str">
        <f t="shared" si="1"/>
        <v>Pennsylvania-2002</v>
      </c>
      <c r="B91" s="2" t="s">
        <v>42</v>
      </c>
      <c r="C91" s="2">
        <v>2002</v>
      </c>
      <c r="D91" s="6">
        <v>12406292</v>
      </c>
      <c r="E91" s="6">
        <v>496251.68</v>
      </c>
      <c r="F91" s="28"/>
      <c r="G91" s="26"/>
    </row>
    <row r="92" spans="1:7" x14ac:dyDescent="0.25">
      <c r="A92" t="str">
        <f t="shared" si="1"/>
        <v>Rhode Island-2002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28"/>
      <c r="G92" s="26"/>
    </row>
    <row r="93" spans="1:7" x14ac:dyDescent="0.25">
      <c r="A93" t="str">
        <f t="shared" si="1"/>
        <v>South Carolina-2002</v>
      </c>
      <c r="B93" s="2" t="s">
        <v>44</v>
      </c>
      <c r="C93" s="2">
        <v>2002</v>
      </c>
      <c r="D93" s="6">
        <v>4198068</v>
      </c>
      <c r="E93" s="6">
        <v>83961.36</v>
      </c>
      <c r="F93" s="28"/>
      <c r="G93" s="26"/>
    </row>
    <row r="94" spans="1:7" x14ac:dyDescent="0.25">
      <c r="A94" t="str">
        <f t="shared" si="1"/>
        <v>South Dakota-2002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28"/>
      <c r="G94" s="26"/>
    </row>
    <row r="95" spans="1:7" x14ac:dyDescent="0.25">
      <c r="A95" t="str">
        <f t="shared" si="1"/>
        <v>Tennessee-2002</v>
      </c>
      <c r="B95" s="2" t="s">
        <v>46</v>
      </c>
      <c r="C95" s="2">
        <v>2002</v>
      </c>
      <c r="D95" s="6">
        <v>5900962</v>
      </c>
      <c r="E95" s="6">
        <v>118019.24</v>
      </c>
      <c r="F95" s="28"/>
      <c r="G95" s="26"/>
    </row>
    <row r="96" spans="1:7" x14ac:dyDescent="0.25">
      <c r="A96" t="str">
        <f t="shared" si="1"/>
        <v>Texas-2002</v>
      </c>
      <c r="B96" s="2" t="s">
        <v>47</v>
      </c>
      <c r="C96" s="2">
        <v>2002</v>
      </c>
      <c r="D96" s="6">
        <v>23764231</v>
      </c>
      <c r="E96" s="6">
        <v>950569.24</v>
      </c>
      <c r="F96" s="28"/>
      <c r="G96" s="26"/>
    </row>
    <row r="97" spans="1:7" x14ac:dyDescent="0.25">
      <c r="A97" t="str">
        <f t="shared" si="1"/>
        <v>Utah-2002</v>
      </c>
      <c r="B97" s="2" t="s">
        <v>48</v>
      </c>
      <c r="C97" s="2">
        <v>2002</v>
      </c>
      <c r="D97" s="6">
        <v>2389039</v>
      </c>
      <c r="E97" s="6">
        <v>47780.78</v>
      </c>
      <c r="F97" s="28"/>
      <c r="G97" s="26"/>
    </row>
    <row r="98" spans="1:7" x14ac:dyDescent="0.25">
      <c r="A98" t="str">
        <f t="shared" si="1"/>
        <v>Vermont-2002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28"/>
      <c r="G98" s="26"/>
    </row>
    <row r="99" spans="1:7" x14ac:dyDescent="0.25">
      <c r="A99" t="str">
        <f t="shared" si="1"/>
        <v>Virginia-2002</v>
      </c>
      <c r="B99" s="2" t="s">
        <v>50</v>
      </c>
      <c r="C99" s="2">
        <v>2002</v>
      </c>
      <c r="D99" s="6">
        <v>7459827</v>
      </c>
      <c r="E99" s="6">
        <v>298393.08</v>
      </c>
      <c r="F99" s="28"/>
      <c r="G99" s="26"/>
    </row>
    <row r="100" spans="1:7" x14ac:dyDescent="0.25">
      <c r="A100" t="str">
        <f t="shared" si="1"/>
        <v>Washington-2002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28"/>
      <c r="G100" s="26"/>
    </row>
    <row r="101" spans="1:7" x14ac:dyDescent="0.25">
      <c r="A101" t="str">
        <f t="shared" si="1"/>
        <v>West Virginia-2002</v>
      </c>
      <c r="B101" s="2" t="s">
        <v>52</v>
      </c>
      <c r="C101" s="2">
        <v>2002</v>
      </c>
      <c r="D101" s="6">
        <v>1815354</v>
      </c>
      <c r="E101" s="6">
        <v>36307.08</v>
      </c>
      <c r="F101" s="28"/>
      <c r="G101" s="26"/>
    </row>
    <row r="102" spans="1:7" x14ac:dyDescent="0.25">
      <c r="A102" t="str">
        <f t="shared" si="1"/>
        <v>Wisconsin-2002</v>
      </c>
      <c r="B102" s="2" t="s">
        <v>53</v>
      </c>
      <c r="C102" s="2">
        <v>2002</v>
      </c>
      <c r="D102" s="6">
        <v>5509026</v>
      </c>
      <c r="E102" s="6">
        <v>220361.04</v>
      </c>
      <c r="F102" s="28"/>
      <c r="G102" s="26"/>
    </row>
    <row r="103" spans="1:7" x14ac:dyDescent="0.25">
      <c r="A103" t="str">
        <f t="shared" si="1"/>
        <v>Wyoming-2002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28"/>
      <c r="G103" s="26"/>
    </row>
    <row r="104" spans="1:7" x14ac:dyDescent="0.25">
      <c r="A104" t="str">
        <f t="shared" si="1"/>
        <v>Alabama-2003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28"/>
      <c r="G104" s="26"/>
    </row>
    <row r="105" spans="1:7" x14ac:dyDescent="0.25">
      <c r="A105" t="str">
        <f t="shared" si="1"/>
        <v>Alaska-2003</v>
      </c>
      <c r="B105" s="2" t="s">
        <v>5</v>
      </c>
      <c r="C105" s="2">
        <v>2003</v>
      </c>
      <c r="D105" s="6">
        <v>710231</v>
      </c>
      <c r="E105" s="6">
        <v>14204.62</v>
      </c>
      <c r="F105" s="28"/>
      <c r="G105" s="26"/>
    </row>
    <row r="106" spans="1:7" x14ac:dyDescent="0.25">
      <c r="A106" t="str">
        <f t="shared" si="1"/>
        <v>Arizona-2003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28"/>
      <c r="G106" s="26"/>
    </row>
    <row r="107" spans="1:7" x14ac:dyDescent="0.25">
      <c r="A107" t="str">
        <f t="shared" si="1"/>
        <v>Arkansas-2003</v>
      </c>
      <c r="B107" s="2" t="s">
        <v>7</v>
      </c>
      <c r="C107" s="2">
        <v>2003</v>
      </c>
      <c r="D107" s="6">
        <v>2915921</v>
      </c>
      <c r="E107" s="6">
        <v>58318.42</v>
      </c>
      <c r="F107" s="28"/>
      <c r="G107" s="26"/>
    </row>
    <row r="108" spans="1:7" x14ac:dyDescent="0.25">
      <c r="A108" t="str">
        <f t="shared" si="1"/>
        <v>California-2003</v>
      </c>
      <c r="B108" s="2" t="s">
        <v>8</v>
      </c>
      <c r="C108" s="2">
        <v>2003</v>
      </c>
      <c r="D108" s="6">
        <v>37253956</v>
      </c>
      <c r="E108" s="6">
        <v>745079.12</v>
      </c>
      <c r="F108" s="28"/>
      <c r="G108" s="26"/>
    </row>
    <row r="109" spans="1:7" x14ac:dyDescent="0.25">
      <c r="A109" t="str">
        <f t="shared" si="1"/>
        <v>Colorado-2003</v>
      </c>
      <c r="B109" s="2" t="s">
        <v>9</v>
      </c>
      <c r="C109" s="2">
        <v>2003</v>
      </c>
      <c r="D109" s="6">
        <v>5029196</v>
      </c>
      <c r="E109" s="6">
        <v>201167.84</v>
      </c>
      <c r="F109" s="28"/>
      <c r="G109" s="26"/>
    </row>
    <row r="110" spans="1:7" x14ac:dyDescent="0.25">
      <c r="A110" t="str">
        <f t="shared" si="1"/>
        <v>Connecticut-2003</v>
      </c>
      <c r="B110" s="2" t="s">
        <v>10</v>
      </c>
      <c r="C110" s="2">
        <v>2003</v>
      </c>
      <c r="D110" s="6">
        <v>3574097</v>
      </c>
      <c r="E110" s="6">
        <v>142963.88</v>
      </c>
      <c r="F110" s="28"/>
      <c r="G110" s="26"/>
    </row>
    <row r="111" spans="1:7" x14ac:dyDescent="0.25">
      <c r="A111" t="str">
        <f t="shared" si="1"/>
        <v>D.C.-2003</v>
      </c>
      <c r="B111" s="2" t="s">
        <v>11</v>
      </c>
      <c r="C111" s="2">
        <v>2003</v>
      </c>
      <c r="D111" s="6">
        <v>897934</v>
      </c>
      <c r="E111" s="6">
        <v>26938.02</v>
      </c>
      <c r="F111" s="28"/>
      <c r="G111" s="26"/>
    </row>
    <row r="112" spans="1:7" x14ac:dyDescent="0.25">
      <c r="A112" t="str">
        <f t="shared" si="1"/>
        <v>Delaware-2003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28"/>
      <c r="G112" s="26"/>
    </row>
    <row r="113" spans="1:7" x14ac:dyDescent="0.25">
      <c r="A113" t="str">
        <f t="shared" si="1"/>
        <v>Florida-2003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28"/>
      <c r="G113" s="26"/>
    </row>
    <row r="114" spans="1:7" x14ac:dyDescent="0.25">
      <c r="A114" t="str">
        <f t="shared" si="1"/>
        <v>Georgia-2003</v>
      </c>
      <c r="B114" s="2" t="s">
        <v>14</v>
      </c>
      <c r="C114" s="2">
        <v>2003</v>
      </c>
      <c r="D114" s="6">
        <v>9687653</v>
      </c>
      <c r="E114" s="6">
        <v>193753.06</v>
      </c>
      <c r="F114" s="28"/>
      <c r="G114" s="26"/>
    </row>
    <row r="115" spans="1:7" x14ac:dyDescent="0.25">
      <c r="A115" t="str">
        <f t="shared" si="1"/>
        <v>Hawaii-2003</v>
      </c>
      <c r="B115" s="2" t="s">
        <v>15</v>
      </c>
      <c r="C115" s="2">
        <v>2003</v>
      </c>
      <c r="D115" s="6">
        <v>1360301</v>
      </c>
      <c r="E115" s="6">
        <v>54412.04</v>
      </c>
      <c r="F115" s="28"/>
      <c r="G115" s="26"/>
    </row>
    <row r="116" spans="1:7" x14ac:dyDescent="0.25">
      <c r="A116" t="str">
        <f t="shared" si="1"/>
        <v>Idaho-2003</v>
      </c>
      <c r="B116" s="2" t="s">
        <v>16</v>
      </c>
      <c r="C116" s="2">
        <v>2003</v>
      </c>
      <c r="D116" s="6">
        <v>1567582</v>
      </c>
      <c r="E116" s="6">
        <v>47027.46</v>
      </c>
      <c r="F116" s="28"/>
      <c r="G116" s="26"/>
    </row>
    <row r="117" spans="1:7" x14ac:dyDescent="0.25">
      <c r="A117" t="str">
        <f t="shared" si="1"/>
        <v>Illinois-2003</v>
      </c>
      <c r="B117" s="2" t="s">
        <v>17</v>
      </c>
      <c r="C117" s="2">
        <v>2003</v>
      </c>
      <c r="D117" s="6">
        <v>12830632</v>
      </c>
      <c r="E117" s="6">
        <v>256612.64</v>
      </c>
      <c r="F117" s="28"/>
      <c r="G117" s="26"/>
    </row>
    <row r="118" spans="1:7" x14ac:dyDescent="0.25">
      <c r="A118" t="str">
        <f t="shared" si="1"/>
        <v>Indiana-2003</v>
      </c>
      <c r="B118" s="2" t="s">
        <v>18</v>
      </c>
      <c r="C118" s="2">
        <v>2003</v>
      </c>
      <c r="D118" s="6">
        <v>6483800</v>
      </c>
      <c r="E118" s="6">
        <v>259352</v>
      </c>
      <c r="F118" s="28"/>
      <c r="G118" s="26"/>
    </row>
    <row r="119" spans="1:7" x14ac:dyDescent="0.25">
      <c r="A119" t="str">
        <f t="shared" si="1"/>
        <v>Iowa-2003</v>
      </c>
      <c r="B119" s="2" t="s">
        <v>19</v>
      </c>
      <c r="C119" s="2">
        <v>2003</v>
      </c>
      <c r="D119" s="6">
        <v>3046350</v>
      </c>
      <c r="E119" s="6">
        <v>60927</v>
      </c>
      <c r="F119" s="28"/>
      <c r="G119" s="26"/>
    </row>
    <row r="120" spans="1:7" x14ac:dyDescent="0.25">
      <c r="A120" t="str">
        <f t="shared" si="1"/>
        <v>Kansas-2003</v>
      </c>
      <c r="B120" s="2" t="s">
        <v>20</v>
      </c>
      <c r="C120" s="2">
        <v>2003</v>
      </c>
      <c r="D120" s="6">
        <v>2853118</v>
      </c>
      <c r="E120" s="6">
        <v>85593.54</v>
      </c>
      <c r="F120" s="28"/>
      <c r="G120" s="26"/>
    </row>
    <row r="121" spans="1:7" x14ac:dyDescent="0.25">
      <c r="A121" t="str">
        <f t="shared" si="1"/>
        <v>Kentucky-2003</v>
      </c>
      <c r="B121" s="2" t="s">
        <v>21</v>
      </c>
      <c r="C121" s="2">
        <v>2003</v>
      </c>
      <c r="D121" s="6">
        <v>4339362</v>
      </c>
      <c r="E121" s="6">
        <v>130180.86</v>
      </c>
      <c r="F121" s="28"/>
      <c r="G121" s="26"/>
    </row>
    <row r="122" spans="1:7" x14ac:dyDescent="0.25">
      <c r="A122" t="str">
        <f t="shared" si="1"/>
        <v>Louisiana-2003</v>
      </c>
      <c r="B122" s="2" t="s">
        <v>22</v>
      </c>
      <c r="C122" s="2">
        <v>2003</v>
      </c>
      <c r="D122" s="6">
        <v>4533372</v>
      </c>
      <c r="E122" s="6">
        <v>136001.16</v>
      </c>
      <c r="F122" s="28"/>
      <c r="G122" s="26"/>
    </row>
    <row r="123" spans="1:7" x14ac:dyDescent="0.25">
      <c r="A123" t="str">
        <f t="shared" si="1"/>
        <v>Maine-2003</v>
      </c>
      <c r="B123" s="2" t="s">
        <v>23</v>
      </c>
      <c r="C123" s="2">
        <v>2003</v>
      </c>
      <c r="D123" s="6">
        <v>1328361</v>
      </c>
      <c r="E123" s="6">
        <v>26567.22</v>
      </c>
      <c r="F123" s="28"/>
      <c r="G123" s="26"/>
    </row>
    <row r="124" spans="1:7" x14ac:dyDescent="0.25">
      <c r="A124" t="str">
        <f t="shared" si="1"/>
        <v>Maryland-2003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28"/>
      <c r="G124" s="26"/>
    </row>
    <row r="125" spans="1:7" x14ac:dyDescent="0.25">
      <c r="A125" t="str">
        <f t="shared" si="1"/>
        <v>Massachusetts-2003</v>
      </c>
      <c r="B125" s="2" t="s">
        <v>25</v>
      </c>
      <c r="C125" s="2">
        <v>2003</v>
      </c>
      <c r="D125" s="6">
        <v>6547629</v>
      </c>
      <c r="E125" s="6">
        <v>130952.58</v>
      </c>
      <c r="F125" s="28"/>
      <c r="G125" s="26"/>
    </row>
    <row r="126" spans="1:7" x14ac:dyDescent="0.25">
      <c r="A126" t="str">
        <f t="shared" si="1"/>
        <v>Michigan-2003</v>
      </c>
      <c r="B126" s="2" t="s">
        <v>26</v>
      </c>
      <c r="C126" s="2">
        <v>2003</v>
      </c>
      <c r="D126" s="6">
        <v>9883635</v>
      </c>
      <c r="E126" s="6">
        <v>197672.7</v>
      </c>
      <c r="F126" s="28"/>
      <c r="G126" s="26"/>
    </row>
    <row r="127" spans="1:7" x14ac:dyDescent="0.25">
      <c r="A127" t="str">
        <f t="shared" si="1"/>
        <v>Minnesota-2003</v>
      </c>
      <c r="B127" s="2" t="s">
        <v>27</v>
      </c>
      <c r="C127" s="2">
        <v>2003</v>
      </c>
      <c r="D127" s="6">
        <v>5303925</v>
      </c>
      <c r="E127" s="6">
        <v>106078.5</v>
      </c>
      <c r="F127" s="28"/>
      <c r="G127" s="26"/>
    </row>
    <row r="128" spans="1:7" x14ac:dyDescent="0.25">
      <c r="A128" t="str">
        <f t="shared" si="1"/>
        <v>Mississippi-2003</v>
      </c>
      <c r="B128" s="2" t="s">
        <v>28</v>
      </c>
      <c r="C128" s="2">
        <v>2003</v>
      </c>
      <c r="D128" s="6">
        <v>2967297</v>
      </c>
      <c r="E128" s="6">
        <v>89018.91</v>
      </c>
      <c r="F128" s="28"/>
      <c r="G128" s="26"/>
    </row>
    <row r="129" spans="1:7" x14ac:dyDescent="0.25">
      <c r="A129" t="str">
        <f t="shared" si="1"/>
        <v>Missouri-2003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28"/>
      <c r="G129" s="26"/>
    </row>
    <row r="130" spans="1:7" x14ac:dyDescent="0.25">
      <c r="A130" t="str">
        <f t="shared" si="1"/>
        <v>Montana-2003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28"/>
      <c r="G130" s="26"/>
    </row>
    <row r="131" spans="1:7" x14ac:dyDescent="0.25">
      <c r="A131" t="str">
        <f t="shared" ref="A131:A194" si="2">B131&amp;"-"&amp;C131</f>
        <v>Nebraska-2003</v>
      </c>
      <c r="B131" s="2" t="s">
        <v>31</v>
      </c>
      <c r="C131" s="2">
        <v>2003</v>
      </c>
      <c r="D131" s="6">
        <v>1826341</v>
      </c>
      <c r="E131" s="6">
        <v>36526.82</v>
      </c>
      <c r="F131" s="28"/>
      <c r="G131" s="26"/>
    </row>
    <row r="132" spans="1:7" x14ac:dyDescent="0.25">
      <c r="A132" t="str">
        <f t="shared" si="2"/>
        <v>Nevada-2003</v>
      </c>
      <c r="B132" s="2" t="s">
        <v>32</v>
      </c>
      <c r="C132" s="2">
        <v>2003</v>
      </c>
      <c r="D132" s="6">
        <v>2700551</v>
      </c>
      <c r="E132" s="6">
        <v>81016.53</v>
      </c>
      <c r="F132" s="28"/>
      <c r="G132" s="26"/>
    </row>
    <row r="133" spans="1:7" x14ac:dyDescent="0.25">
      <c r="A133" t="str">
        <f t="shared" si="2"/>
        <v>New Hampshire-2003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28"/>
      <c r="G133" s="26"/>
    </row>
    <row r="134" spans="1:7" x14ac:dyDescent="0.25">
      <c r="A134" t="str">
        <f t="shared" si="2"/>
        <v>New Jersey-2003</v>
      </c>
      <c r="B134" s="2" t="s">
        <v>34</v>
      </c>
      <c r="C134" s="2">
        <v>2003</v>
      </c>
      <c r="D134" s="6">
        <v>8791894</v>
      </c>
      <c r="E134" s="6">
        <v>263756.82</v>
      </c>
      <c r="F134" s="28"/>
      <c r="G134" s="26"/>
    </row>
    <row r="135" spans="1:7" x14ac:dyDescent="0.25">
      <c r="A135" t="str">
        <f t="shared" si="2"/>
        <v>New Mexico-2003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28"/>
      <c r="G135" s="26"/>
    </row>
    <row r="136" spans="1:7" x14ac:dyDescent="0.25">
      <c r="A136" t="str">
        <f t="shared" si="2"/>
        <v>New York-2003</v>
      </c>
      <c r="B136" s="2" t="s">
        <v>36</v>
      </c>
      <c r="C136" s="2">
        <v>2003</v>
      </c>
      <c r="D136" s="6">
        <v>19378104</v>
      </c>
      <c r="E136" s="6">
        <v>387562.08</v>
      </c>
      <c r="F136" s="28"/>
      <c r="G136" s="26"/>
    </row>
    <row r="137" spans="1:7" x14ac:dyDescent="0.25">
      <c r="A137" t="str">
        <f t="shared" si="2"/>
        <v>North Carolina-2003</v>
      </c>
      <c r="B137" s="2" t="s">
        <v>37</v>
      </c>
      <c r="C137" s="2">
        <v>2003</v>
      </c>
      <c r="D137" s="6">
        <v>9535475</v>
      </c>
      <c r="E137" s="6">
        <v>190709.5</v>
      </c>
      <c r="F137" s="28"/>
      <c r="G137" s="26"/>
    </row>
    <row r="138" spans="1:7" x14ac:dyDescent="0.25">
      <c r="A138" t="str">
        <f t="shared" si="2"/>
        <v>North Dakota-2003</v>
      </c>
      <c r="B138" s="2" t="s">
        <v>38</v>
      </c>
      <c r="C138" s="2">
        <v>2003</v>
      </c>
      <c r="D138" s="6">
        <v>672591</v>
      </c>
      <c r="E138" s="6">
        <v>20177.73</v>
      </c>
      <c r="F138" s="28"/>
      <c r="G138" s="26"/>
    </row>
    <row r="139" spans="1:7" x14ac:dyDescent="0.25">
      <c r="A139" t="str">
        <f t="shared" si="2"/>
        <v>Ohio-2003</v>
      </c>
      <c r="B139" s="2" t="s">
        <v>39</v>
      </c>
      <c r="C139" s="2">
        <v>2003</v>
      </c>
      <c r="D139" s="6">
        <v>11536502</v>
      </c>
      <c r="E139" s="6">
        <v>346095.06</v>
      </c>
      <c r="F139" s="28"/>
      <c r="G139" s="26"/>
    </row>
    <row r="140" spans="1:7" x14ac:dyDescent="0.25">
      <c r="A140" t="str">
        <f t="shared" si="2"/>
        <v>Oklahoma-2003</v>
      </c>
      <c r="B140" s="2" t="s">
        <v>40</v>
      </c>
      <c r="C140" s="2">
        <v>2003</v>
      </c>
      <c r="D140" s="6">
        <v>3751354</v>
      </c>
      <c r="E140" s="6">
        <v>112540.62</v>
      </c>
      <c r="F140" s="28"/>
      <c r="G140" s="26"/>
    </row>
    <row r="141" spans="1:7" x14ac:dyDescent="0.25">
      <c r="A141" t="str">
        <f t="shared" si="2"/>
        <v>Oregon-2003</v>
      </c>
      <c r="B141" s="2" t="s">
        <v>41</v>
      </c>
      <c r="C141" s="2">
        <v>2003</v>
      </c>
      <c r="D141" s="6">
        <v>3831074</v>
      </c>
      <c r="E141" s="6">
        <v>114932.22</v>
      </c>
      <c r="F141" s="28"/>
      <c r="G141" s="26"/>
    </row>
    <row r="142" spans="1:7" x14ac:dyDescent="0.25">
      <c r="A142" t="str">
        <f t="shared" si="2"/>
        <v>Pennsylvania-2003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28"/>
      <c r="G142" s="26"/>
    </row>
    <row r="143" spans="1:7" x14ac:dyDescent="0.25">
      <c r="A143" t="str">
        <f t="shared" si="2"/>
        <v>Rhode Island-2003</v>
      </c>
      <c r="B143" s="2" t="s">
        <v>43</v>
      </c>
      <c r="C143" s="2">
        <v>2003</v>
      </c>
      <c r="D143" s="6">
        <v>1052567</v>
      </c>
      <c r="E143" s="6">
        <v>42102.68</v>
      </c>
      <c r="F143" s="28"/>
      <c r="G143" s="26"/>
    </row>
    <row r="144" spans="1:7" x14ac:dyDescent="0.25">
      <c r="A144" t="str">
        <f t="shared" si="2"/>
        <v>South Carolina-2003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28"/>
      <c r="G144" s="26"/>
    </row>
    <row r="145" spans="1:7" x14ac:dyDescent="0.25">
      <c r="A145" t="str">
        <f t="shared" si="2"/>
        <v>South Dakota-2003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28"/>
      <c r="G145" s="26"/>
    </row>
    <row r="146" spans="1:7" x14ac:dyDescent="0.25">
      <c r="A146" t="str">
        <f t="shared" si="2"/>
        <v>Tennessee-2003</v>
      </c>
      <c r="B146" s="2" t="s">
        <v>46</v>
      </c>
      <c r="C146" s="2">
        <v>2003</v>
      </c>
      <c r="D146" s="6">
        <v>6346110</v>
      </c>
      <c r="E146" s="6">
        <v>253844.4</v>
      </c>
      <c r="F146" s="28"/>
      <c r="G146" s="26"/>
    </row>
    <row r="147" spans="1:7" x14ac:dyDescent="0.25">
      <c r="A147" t="str">
        <f t="shared" si="2"/>
        <v>Texas-2003</v>
      </c>
      <c r="B147" s="2" t="s">
        <v>47</v>
      </c>
      <c r="C147" s="2">
        <v>2003</v>
      </c>
      <c r="D147" s="6">
        <v>25145561</v>
      </c>
      <c r="E147" s="6">
        <v>754366.83</v>
      </c>
      <c r="F147" s="28"/>
      <c r="G147" s="26"/>
    </row>
    <row r="148" spans="1:7" x14ac:dyDescent="0.25">
      <c r="A148" t="str">
        <f t="shared" si="2"/>
        <v>Utah-2003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28"/>
      <c r="G148" s="26"/>
    </row>
    <row r="149" spans="1:7" x14ac:dyDescent="0.25">
      <c r="A149" t="str">
        <f t="shared" si="2"/>
        <v>Vermont-2003</v>
      </c>
      <c r="B149" s="2" t="s">
        <v>49</v>
      </c>
      <c r="C149" s="2">
        <v>2003</v>
      </c>
      <c r="D149" s="6">
        <v>625741</v>
      </c>
      <c r="E149" s="6">
        <v>12514.82</v>
      </c>
      <c r="F149" s="28"/>
      <c r="G149" s="26"/>
    </row>
    <row r="150" spans="1:7" x14ac:dyDescent="0.25">
      <c r="A150" t="str">
        <f t="shared" si="2"/>
        <v>Virginia-2003</v>
      </c>
      <c r="B150" s="2" t="s">
        <v>50</v>
      </c>
      <c r="C150" s="2">
        <v>2003</v>
      </c>
      <c r="D150" s="6">
        <v>8001024</v>
      </c>
      <c r="E150" s="6">
        <v>240030.72</v>
      </c>
      <c r="F150" s="28"/>
      <c r="G150" s="26"/>
    </row>
    <row r="151" spans="1:7" x14ac:dyDescent="0.25">
      <c r="A151" t="str">
        <f t="shared" si="2"/>
        <v>Washington-2003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28"/>
      <c r="G151" s="26"/>
    </row>
    <row r="152" spans="1:7" x14ac:dyDescent="0.25">
      <c r="A152" t="str">
        <f t="shared" si="2"/>
        <v>West Virginia-2003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28"/>
      <c r="G152" s="26"/>
    </row>
    <row r="153" spans="1:7" x14ac:dyDescent="0.25">
      <c r="A153" t="str">
        <f t="shared" si="2"/>
        <v>Wisconsin-2003</v>
      </c>
      <c r="B153" s="2" t="s">
        <v>53</v>
      </c>
      <c r="C153" s="2">
        <v>2003</v>
      </c>
      <c r="D153" s="6">
        <v>5686986</v>
      </c>
      <c r="E153" s="6">
        <v>113739.72</v>
      </c>
      <c r="F153" s="28"/>
      <c r="G153" s="26"/>
    </row>
    <row r="154" spans="1:7" x14ac:dyDescent="0.25">
      <c r="A154" t="str">
        <f t="shared" si="2"/>
        <v>Wyoming-2003</v>
      </c>
      <c r="B154" s="2" t="s">
        <v>54</v>
      </c>
      <c r="C154" s="2">
        <v>2003</v>
      </c>
      <c r="D154" s="6">
        <v>563626</v>
      </c>
      <c r="E154" s="6">
        <v>11272.52</v>
      </c>
      <c r="F154" s="28"/>
      <c r="G154" s="26"/>
    </row>
    <row r="155" spans="1:7" x14ac:dyDescent="0.25">
      <c r="A155" t="str">
        <f t="shared" si="2"/>
        <v>Alabama-2004</v>
      </c>
      <c r="B155" s="2" t="s">
        <v>4</v>
      </c>
      <c r="C155" s="2">
        <v>2004</v>
      </c>
      <c r="D155" s="6">
        <v>4822023</v>
      </c>
      <c r="E155" s="6">
        <v>96440.46</v>
      </c>
      <c r="F155" s="28"/>
      <c r="G155" s="26"/>
    </row>
    <row r="156" spans="1:7" x14ac:dyDescent="0.25">
      <c r="A156" t="str">
        <f t="shared" si="2"/>
        <v>Alaska-2004</v>
      </c>
      <c r="B156" s="2" t="s">
        <v>5</v>
      </c>
      <c r="C156" s="2">
        <v>2004</v>
      </c>
      <c r="D156" s="6">
        <v>731449</v>
      </c>
      <c r="E156" s="6">
        <v>14628.98</v>
      </c>
      <c r="F156" s="28"/>
      <c r="G156" s="26"/>
    </row>
    <row r="157" spans="1:7" x14ac:dyDescent="0.25">
      <c r="A157" t="str">
        <f t="shared" si="2"/>
        <v>Arizona-2004</v>
      </c>
      <c r="B157" s="2" t="s">
        <v>6</v>
      </c>
      <c r="C157" s="2">
        <v>2004</v>
      </c>
      <c r="D157" s="6">
        <v>6553255</v>
      </c>
      <c r="E157" s="6">
        <v>262130.2</v>
      </c>
      <c r="F157" s="28"/>
      <c r="G157" s="26"/>
    </row>
    <row r="158" spans="1:7" x14ac:dyDescent="0.25">
      <c r="A158" t="str">
        <f t="shared" si="2"/>
        <v>Arkansas-2004</v>
      </c>
      <c r="B158" s="2" t="s">
        <v>7</v>
      </c>
      <c r="C158" s="2">
        <v>2004</v>
      </c>
      <c r="D158" s="6">
        <v>2949131</v>
      </c>
      <c r="E158" s="6">
        <v>88473.93</v>
      </c>
      <c r="F158" s="28"/>
      <c r="G158" s="26"/>
    </row>
    <row r="159" spans="1:7" x14ac:dyDescent="0.25">
      <c r="A159" t="str">
        <f t="shared" si="2"/>
        <v>California-2004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28"/>
      <c r="G159" s="26"/>
    </row>
    <row r="160" spans="1:7" x14ac:dyDescent="0.25">
      <c r="A160" t="str">
        <f t="shared" si="2"/>
        <v>Colorado-2004</v>
      </c>
      <c r="B160" s="2" t="s">
        <v>9</v>
      </c>
      <c r="C160" s="2">
        <v>2004</v>
      </c>
      <c r="D160" s="6">
        <v>5187582</v>
      </c>
      <c r="E160" s="6">
        <v>155627.46</v>
      </c>
      <c r="F160" s="28"/>
      <c r="G160" s="26"/>
    </row>
    <row r="161" spans="1:7" x14ac:dyDescent="0.25">
      <c r="A161" t="str">
        <f t="shared" si="2"/>
        <v>Connecticut-2004</v>
      </c>
      <c r="B161" s="2" t="s">
        <v>10</v>
      </c>
      <c r="C161" s="2">
        <v>2004</v>
      </c>
      <c r="D161" s="6">
        <v>3590347</v>
      </c>
      <c r="E161" s="6">
        <v>71806.94</v>
      </c>
      <c r="F161" s="28"/>
      <c r="G161" s="26"/>
    </row>
    <row r="162" spans="1:7" x14ac:dyDescent="0.25">
      <c r="A162" t="str">
        <f t="shared" si="2"/>
        <v>D.C.-2004</v>
      </c>
      <c r="B162" s="2" t="s">
        <v>11</v>
      </c>
      <c r="C162" s="2">
        <v>2004</v>
      </c>
      <c r="D162" s="6">
        <v>917092</v>
      </c>
      <c r="E162" s="6">
        <v>18341.84</v>
      </c>
      <c r="F162" s="28"/>
      <c r="G162" s="26"/>
    </row>
    <row r="163" spans="1:7" x14ac:dyDescent="0.25">
      <c r="A163" t="str">
        <f t="shared" si="2"/>
        <v>Delaware-2004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28"/>
      <c r="G163" s="26"/>
    </row>
    <row r="164" spans="1:7" x14ac:dyDescent="0.25">
      <c r="A164" t="str">
        <f t="shared" si="2"/>
        <v>Florida-2004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28"/>
      <c r="G164" s="26"/>
    </row>
    <row r="165" spans="1:7" x14ac:dyDescent="0.25">
      <c r="A165" t="str">
        <f t="shared" si="2"/>
        <v>Georgia-2004</v>
      </c>
      <c r="B165" s="2" t="s">
        <v>14</v>
      </c>
      <c r="C165" s="2">
        <v>2004</v>
      </c>
      <c r="D165" s="6">
        <v>9919945</v>
      </c>
      <c r="E165" s="6">
        <v>396797.8</v>
      </c>
      <c r="F165" s="28"/>
      <c r="G165" s="26"/>
    </row>
    <row r="166" spans="1:7" x14ac:dyDescent="0.25">
      <c r="A166" t="str">
        <f t="shared" si="2"/>
        <v>Hawaii-2004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28"/>
      <c r="G166" s="26"/>
    </row>
    <row r="167" spans="1:7" x14ac:dyDescent="0.25">
      <c r="A167" t="str">
        <f t="shared" si="2"/>
        <v>Idaho-2004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28"/>
      <c r="G167" s="26"/>
    </row>
    <row r="168" spans="1:7" x14ac:dyDescent="0.25">
      <c r="A168" t="str">
        <f t="shared" si="2"/>
        <v>Illinois-2004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28"/>
      <c r="G168" s="26"/>
    </row>
    <row r="169" spans="1:7" x14ac:dyDescent="0.25">
      <c r="A169" t="str">
        <f t="shared" si="2"/>
        <v>Indiana-2004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28"/>
      <c r="G169" s="26"/>
    </row>
    <row r="170" spans="1:7" x14ac:dyDescent="0.25">
      <c r="A170" t="str">
        <f t="shared" si="2"/>
        <v>Iowa-2004</v>
      </c>
      <c r="B170" s="2" t="s">
        <v>19</v>
      </c>
      <c r="C170" s="2">
        <v>2004</v>
      </c>
      <c r="D170" s="6">
        <v>3074186</v>
      </c>
      <c r="E170" s="6">
        <v>122967.44</v>
      </c>
      <c r="F170" s="28"/>
      <c r="G170" s="26"/>
    </row>
    <row r="171" spans="1:7" x14ac:dyDescent="0.25">
      <c r="A171" t="str">
        <f t="shared" si="2"/>
        <v>Kansas-2004</v>
      </c>
      <c r="B171" s="2" t="s">
        <v>20</v>
      </c>
      <c r="C171" s="2">
        <v>2004</v>
      </c>
      <c r="D171" s="6">
        <v>2885905</v>
      </c>
      <c r="E171" s="6">
        <v>86577.15</v>
      </c>
      <c r="F171" s="28"/>
      <c r="G171" s="26"/>
    </row>
    <row r="172" spans="1:7" x14ac:dyDescent="0.25">
      <c r="A172" t="str">
        <f t="shared" si="2"/>
        <v>Kentucky-2004</v>
      </c>
      <c r="B172" s="2" t="s">
        <v>21</v>
      </c>
      <c r="C172" s="2">
        <v>2004</v>
      </c>
      <c r="D172" s="6">
        <v>4380415</v>
      </c>
      <c r="E172" s="6">
        <v>175216.6</v>
      </c>
      <c r="F172" s="28"/>
      <c r="G172" s="26"/>
    </row>
    <row r="173" spans="1:7" x14ac:dyDescent="0.25">
      <c r="A173" t="str">
        <f t="shared" si="2"/>
        <v>Louisiana-2004</v>
      </c>
      <c r="B173" s="2" t="s">
        <v>22</v>
      </c>
      <c r="C173" s="2">
        <v>2004</v>
      </c>
      <c r="D173" s="6">
        <v>4601893</v>
      </c>
      <c r="E173" s="6">
        <v>92037.86</v>
      </c>
      <c r="F173" s="28"/>
      <c r="G173" s="26"/>
    </row>
    <row r="174" spans="1:7" x14ac:dyDescent="0.25">
      <c r="A174" t="str">
        <f t="shared" si="2"/>
        <v>Maine-2004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28"/>
      <c r="G174" s="26"/>
    </row>
    <row r="175" spans="1:7" x14ac:dyDescent="0.25">
      <c r="A175" t="str">
        <f t="shared" si="2"/>
        <v>Maryland-2004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28"/>
      <c r="G175" s="26"/>
    </row>
    <row r="176" spans="1:7" x14ac:dyDescent="0.25">
      <c r="A176" t="str">
        <f t="shared" si="2"/>
        <v>Massachusetts-2004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28"/>
      <c r="G176" s="26"/>
    </row>
    <row r="177" spans="1:7" x14ac:dyDescent="0.25">
      <c r="A177" t="str">
        <f t="shared" si="2"/>
        <v>Michigan-2004</v>
      </c>
      <c r="B177" s="2" t="s">
        <v>26</v>
      </c>
      <c r="C177" s="2">
        <v>2004</v>
      </c>
      <c r="D177" s="6">
        <v>9883360</v>
      </c>
      <c r="E177" s="6">
        <v>296500.8</v>
      </c>
      <c r="F177" s="28"/>
      <c r="G177" s="26"/>
    </row>
    <row r="178" spans="1:7" x14ac:dyDescent="0.25">
      <c r="A178" t="str">
        <f t="shared" si="2"/>
        <v>Minnesota-2004</v>
      </c>
      <c r="B178" s="2" t="s">
        <v>27</v>
      </c>
      <c r="C178" s="2">
        <v>2004</v>
      </c>
      <c r="D178" s="6">
        <v>5379139</v>
      </c>
      <c r="E178" s="6">
        <v>107582.78</v>
      </c>
      <c r="F178" s="28"/>
      <c r="G178" s="26"/>
    </row>
    <row r="179" spans="1:7" x14ac:dyDescent="0.25">
      <c r="A179" t="str">
        <f t="shared" si="2"/>
        <v>Mississippi-2004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28"/>
      <c r="G179" s="26"/>
    </row>
    <row r="180" spans="1:7" x14ac:dyDescent="0.25">
      <c r="A180" t="str">
        <f t="shared" si="2"/>
        <v>Missouri-2004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28"/>
      <c r="G180" s="26"/>
    </row>
    <row r="181" spans="1:7" x14ac:dyDescent="0.25">
      <c r="A181" t="str">
        <f t="shared" si="2"/>
        <v>Montana-2004</v>
      </c>
      <c r="B181" s="2" t="s">
        <v>30</v>
      </c>
      <c r="C181" s="2">
        <v>2004</v>
      </c>
      <c r="D181" s="6">
        <v>1005141</v>
      </c>
      <c r="E181" s="6">
        <v>40205.64</v>
      </c>
      <c r="F181" s="28"/>
      <c r="G181" s="26"/>
    </row>
    <row r="182" spans="1:7" x14ac:dyDescent="0.25">
      <c r="A182" t="str">
        <f t="shared" si="2"/>
        <v>Nebraska-2004</v>
      </c>
      <c r="B182" s="2" t="s">
        <v>31</v>
      </c>
      <c r="C182" s="2">
        <v>2004</v>
      </c>
      <c r="D182" s="6">
        <v>1855525</v>
      </c>
      <c r="E182" s="6">
        <v>55665.75</v>
      </c>
      <c r="F182" s="28"/>
      <c r="G182" s="26"/>
    </row>
    <row r="183" spans="1:7" x14ac:dyDescent="0.25">
      <c r="A183" t="str">
        <f t="shared" si="2"/>
        <v>Nevada-2004</v>
      </c>
      <c r="B183" s="2" t="s">
        <v>32</v>
      </c>
      <c r="C183" s="2">
        <v>2004</v>
      </c>
      <c r="D183" s="6">
        <v>2758931</v>
      </c>
      <c r="E183" s="6">
        <v>110357.24</v>
      </c>
      <c r="F183" s="28"/>
      <c r="G183" s="26"/>
    </row>
    <row r="184" spans="1:7" x14ac:dyDescent="0.25">
      <c r="A184" t="str">
        <f t="shared" si="2"/>
        <v>New Hampshire-2004</v>
      </c>
      <c r="B184" s="2" t="s">
        <v>33</v>
      </c>
      <c r="C184" s="2">
        <v>2004</v>
      </c>
      <c r="D184" s="6">
        <v>1320718</v>
      </c>
      <c r="E184" s="6">
        <v>52828.72</v>
      </c>
      <c r="F184" s="28"/>
      <c r="G184" s="26"/>
    </row>
    <row r="185" spans="1:7" x14ac:dyDescent="0.25">
      <c r="A185" t="str">
        <f t="shared" si="2"/>
        <v>New Jersey-2004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28"/>
      <c r="G185" s="26"/>
    </row>
    <row r="186" spans="1:7" x14ac:dyDescent="0.25">
      <c r="A186" t="str">
        <f t="shared" si="2"/>
        <v>New Mexico-2004</v>
      </c>
      <c r="B186" s="2" t="s">
        <v>35</v>
      </c>
      <c r="C186" s="2">
        <v>2004</v>
      </c>
      <c r="D186" s="6">
        <v>2085538</v>
      </c>
      <c r="E186" s="6">
        <v>83421.52</v>
      </c>
      <c r="F186" s="28"/>
      <c r="G186" s="26"/>
    </row>
    <row r="187" spans="1:7" x14ac:dyDescent="0.25">
      <c r="A187" t="str">
        <f t="shared" si="2"/>
        <v>New York-2004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28"/>
      <c r="G187" s="26"/>
    </row>
    <row r="188" spans="1:7" x14ac:dyDescent="0.25">
      <c r="A188" t="str">
        <f t="shared" si="2"/>
        <v>North Carolina-2004</v>
      </c>
      <c r="B188" s="2" t="s">
        <v>37</v>
      </c>
      <c r="C188" s="2">
        <v>2004</v>
      </c>
      <c r="D188" s="6">
        <v>9752073</v>
      </c>
      <c r="E188" s="6">
        <v>195041.46</v>
      </c>
      <c r="F188" s="28"/>
      <c r="G188" s="26"/>
    </row>
    <row r="189" spans="1:7" x14ac:dyDescent="0.25">
      <c r="A189" t="str">
        <f t="shared" si="2"/>
        <v>North Dakota-2004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28"/>
      <c r="G189" s="26"/>
    </row>
    <row r="190" spans="1:7" x14ac:dyDescent="0.25">
      <c r="A190" t="str">
        <f t="shared" si="2"/>
        <v>Ohio-2004</v>
      </c>
      <c r="B190" s="2" t="s">
        <v>39</v>
      </c>
      <c r="C190" s="2">
        <v>2004</v>
      </c>
      <c r="D190" s="6">
        <v>11544225</v>
      </c>
      <c r="E190" s="6">
        <v>230884.5</v>
      </c>
      <c r="F190" s="28"/>
      <c r="G190" s="26"/>
    </row>
    <row r="191" spans="1:7" x14ac:dyDescent="0.25">
      <c r="A191" t="str">
        <f t="shared" si="2"/>
        <v>Oklahoma-2004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28"/>
      <c r="G191" s="26"/>
    </row>
    <row r="192" spans="1:7" x14ac:dyDescent="0.25">
      <c r="A192" t="str">
        <f t="shared" si="2"/>
        <v>Oregon-2004</v>
      </c>
      <c r="B192" s="2" t="s">
        <v>41</v>
      </c>
      <c r="C192" s="2">
        <v>2004</v>
      </c>
      <c r="D192" s="6">
        <v>3899353</v>
      </c>
      <c r="E192" s="6">
        <v>77987.06</v>
      </c>
      <c r="F192" s="28"/>
      <c r="G192" s="26"/>
    </row>
    <row r="193" spans="1:7" x14ac:dyDescent="0.25">
      <c r="A193" t="str">
        <f t="shared" si="2"/>
        <v>Pennsylvania-2004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28"/>
      <c r="G193" s="26"/>
    </row>
    <row r="194" spans="1:7" x14ac:dyDescent="0.25">
      <c r="A194" t="str">
        <f t="shared" si="2"/>
        <v>Rhode Island-2004</v>
      </c>
      <c r="B194" s="2" t="s">
        <v>43</v>
      </c>
      <c r="C194" s="2">
        <v>2004</v>
      </c>
      <c r="D194" s="6">
        <v>1050292</v>
      </c>
      <c r="E194" s="6">
        <v>31508.76</v>
      </c>
      <c r="F194" s="28"/>
      <c r="G194" s="26"/>
    </row>
    <row r="195" spans="1:7" x14ac:dyDescent="0.25">
      <c r="A195" t="str">
        <f t="shared" ref="A195:A205" si="3">B195&amp;"-"&amp;C195</f>
        <v>South Carolina-2004</v>
      </c>
      <c r="B195" s="2" t="s">
        <v>44</v>
      </c>
      <c r="C195" s="2">
        <v>2004</v>
      </c>
      <c r="D195" s="6">
        <v>4723723</v>
      </c>
      <c r="E195" s="6">
        <v>141711.69</v>
      </c>
      <c r="F195" s="28"/>
      <c r="G195" s="26"/>
    </row>
    <row r="196" spans="1:7" x14ac:dyDescent="0.25">
      <c r="A196" t="str">
        <f t="shared" si="3"/>
        <v>South Dakota-2004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28"/>
      <c r="G196" s="26"/>
    </row>
    <row r="197" spans="1:7" x14ac:dyDescent="0.25">
      <c r="A197" t="str">
        <f t="shared" si="3"/>
        <v>Tennessee-2004</v>
      </c>
      <c r="B197" s="2" t="s">
        <v>46</v>
      </c>
      <c r="C197" s="2">
        <v>2004</v>
      </c>
      <c r="D197" s="6">
        <v>6456243</v>
      </c>
      <c r="E197" s="6">
        <v>258249.72</v>
      </c>
      <c r="F197" s="28"/>
      <c r="G197" s="26"/>
    </row>
    <row r="198" spans="1:7" x14ac:dyDescent="0.25">
      <c r="A198" t="str">
        <f t="shared" si="3"/>
        <v>Texas-2004</v>
      </c>
      <c r="B198" s="2" t="s">
        <v>47</v>
      </c>
      <c r="C198" s="2">
        <v>2004</v>
      </c>
      <c r="D198" s="6">
        <v>26059203</v>
      </c>
      <c r="E198" s="6">
        <v>1042368.12</v>
      </c>
      <c r="F198" s="28"/>
      <c r="G198" s="26"/>
    </row>
    <row r="199" spans="1:7" x14ac:dyDescent="0.25">
      <c r="A199" t="str">
        <f t="shared" si="3"/>
        <v>Utah-2004</v>
      </c>
      <c r="B199" s="2" t="s">
        <v>48</v>
      </c>
      <c r="C199" s="2">
        <v>2004</v>
      </c>
      <c r="D199" s="6">
        <v>2855287</v>
      </c>
      <c r="E199" s="6">
        <v>114211.48</v>
      </c>
      <c r="F199" s="28"/>
      <c r="G199" s="26"/>
    </row>
    <row r="200" spans="1:7" x14ac:dyDescent="0.25">
      <c r="A200" t="str">
        <f t="shared" si="3"/>
        <v>Vermont-2004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28"/>
      <c r="G200" s="26"/>
    </row>
    <row r="201" spans="1:7" x14ac:dyDescent="0.25">
      <c r="A201" t="str">
        <f t="shared" si="3"/>
        <v>Virginia-2004</v>
      </c>
      <c r="B201" s="2" t="s">
        <v>50</v>
      </c>
      <c r="C201" s="2">
        <v>2004</v>
      </c>
      <c r="D201" s="6">
        <v>8185867</v>
      </c>
      <c r="E201" s="6">
        <v>163717.34</v>
      </c>
      <c r="F201" s="28"/>
      <c r="G201" s="26"/>
    </row>
    <row r="202" spans="1:7" x14ac:dyDescent="0.25">
      <c r="A202" t="str">
        <f t="shared" si="3"/>
        <v>Washington-2004</v>
      </c>
      <c r="B202" s="2" t="s">
        <v>51</v>
      </c>
      <c r="C202" s="2">
        <v>2004</v>
      </c>
      <c r="D202" s="6">
        <v>6897012</v>
      </c>
      <c r="E202" s="6">
        <v>137940.24</v>
      </c>
      <c r="F202" s="28"/>
      <c r="G202" s="26"/>
    </row>
    <row r="203" spans="1:7" x14ac:dyDescent="0.25">
      <c r="A203" t="str">
        <f t="shared" si="3"/>
        <v>West Virginia-2004</v>
      </c>
      <c r="B203" s="2" t="s">
        <v>52</v>
      </c>
      <c r="C203" s="2">
        <v>2004</v>
      </c>
      <c r="D203" s="6">
        <v>1855413</v>
      </c>
      <c r="E203" s="6">
        <v>74216.52</v>
      </c>
      <c r="F203" s="28"/>
      <c r="G203" s="26"/>
    </row>
    <row r="204" spans="1:7" x14ac:dyDescent="0.25">
      <c r="A204" t="str">
        <f t="shared" si="3"/>
        <v>Wisconsin-2004</v>
      </c>
      <c r="B204" s="2" t="s">
        <v>53</v>
      </c>
      <c r="C204" s="2">
        <v>2004</v>
      </c>
      <c r="D204" s="6">
        <v>5726398</v>
      </c>
      <c r="E204" s="6">
        <v>114527.96</v>
      </c>
      <c r="F204" s="28"/>
      <c r="G204" s="26"/>
    </row>
    <row r="205" spans="1:7" x14ac:dyDescent="0.25">
      <c r="A205" t="str">
        <f t="shared" si="3"/>
        <v>Wyoming-2004</v>
      </c>
      <c r="B205" s="2" t="s">
        <v>54</v>
      </c>
      <c r="C205" s="2">
        <v>2004</v>
      </c>
      <c r="D205" s="6">
        <v>576412</v>
      </c>
      <c r="E205" s="6">
        <v>11528.24</v>
      </c>
      <c r="F205" s="28"/>
      <c r="G205" s="26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4037-DD83-4961-BB6B-CC3570169D76}">
  <sheetPr>
    <tabColor rgb="FF002060"/>
  </sheetPr>
  <dimension ref="A1:M46"/>
  <sheetViews>
    <sheetView workbookViewId="0">
      <selection activeCell="E4" sqref="B4:E4"/>
    </sheetView>
  </sheetViews>
  <sheetFormatPr defaultColWidth="9.140625" defaultRowHeight="15" x14ac:dyDescent="0.25"/>
  <cols>
    <col min="1" max="1" width="9.5703125" style="41" customWidth="1"/>
    <col min="2" max="2" width="13.28515625" style="41" customWidth="1"/>
    <col min="3" max="3" width="14.85546875" style="41" customWidth="1"/>
    <col min="4" max="4" width="9.140625" style="41"/>
    <col min="5" max="5" width="11.28515625" style="41" customWidth="1"/>
    <col min="6" max="6" width="10.42578125" style="41" bestFit="1" customWidth="1"/>
    <col min="7" max="7" width="11.140625" style="41" customWidth="1"/>
    <col min="8" max="8" width="10.140625" style="41" bestFit="1" customWidth="1"/>
    <col min="9" max="9" width="9.28515625" style="41" bestFit="1" customWidth="1"/>
    <col min="10" max="16384" width="9.140625" style="41"/>
  </cols>
  <sheetData>
    <row r="1" spans="1:9" ht="15.75" thickBot="1" x14ac:dyDescent="0.3">
      <c r="A1" s="98" t="s">
        <v>336</v>
      </c>
      <c r="B1" s="98"/>
      <c r="C1" s="98"/>
      <c r="D1" s="98"/>
      <c r="E1" s="98"/>
    </row>
    <row r="2" spans="1:9" ht="16.5" thickTop="1" thickBot="1" x14ac:dyDescent="0.3">
      <c r="A2" s="98"/>
      <c r="B2" s="98"/>
      <c r="C2" s="98"/>
      <c r="D2" s="98"/>
      <c r="E2" s="98"/>
    </row>
    <row r="3" spans="1:9" ht="15.75" thickTop="1" x14ac:dyDescent="0.25">
      <c r="A3" s="56" t="s">
        <v>334</v>
      </c>
      <c r="B3" s="56" t="s">
        <v>209</v>
      </c>
      <c r="C3" s="56" t="s">
        <v>210</v>
      </c>
      <c r="D3" s="56" t="s">
        <v>333</v>
      </c>
      <c r="E3" s="56" t="s">
        <v>329</v>
      </c>
    </row>
    <row r="4" spans="1:9" x14ac:dyDescent="0.25">
      <c r="A4" s="58">
        <v>1054</v>
      </c>
      <c r="B4" s="57"/>
      <c r="C4" s="57"/>
      <c r="D4" s="57"/>
      <c r="E4" s="59"/>
    </row>
    <row r="7" spans="1:9" ht="15.75" customHeight="1" x14ac:dyDescent="0.25">
      <c r="A7" s="99" t="s">
        <v>335</v>
      </c>
      <c r="B7" s="99"/>
      <c r="C7" s="99"/>
      <c r="D7" s="99"/>
      <c r="E7" s="99"/>
      <c r="F7" s="99"/>
      <c r="G7" s="99"/>
      <c r="H7" s="99"/>
      <c r="I7" s="99"/>
    </row>
    <row r="8" spans="1:9" ht="16.5" customHeight="1" thickBot="1" x14ac:dyDescent="0.3">
      <c r="A8" s="98"/>
      <c r="B8" s="98"/>
      <c r="C8" s="98"/>
      <c r="D8" s="98"/>
      <c r="E8" s="98"/>
      <c r="F8" s="98"/>
      <c r="G8" s="98"/>
      <c r="H8" s="98"/>
      <c r="I8" s="98"/>
    </row>
    <row r="9" spans="1:9" ht="15.75" thickTop="1" x14ac:dyDescent="0.25">
      <c r="A9" s="56" t="s">
        <v>334</v>
      </c>
      <c r="B9" s="56" t="s">
        <v>209</v>
      </c>
      <c r="C9" s="56" t="s">
        <v>210</v>
      </c>
      <c r="D9" s="56" t="s">
        <v>333</v>
      </c>
      <c r="E9" s="56" t="s">
        <v>208</v>
      </c>
      <c r="F9" s="56" t="s">
        <v>332</v>
      </c>
      <c r="G9" s="56" t="s">
        <v>331</v>
      </c>
      <c r="H9" s="56" t="s">
        <v>330</v>
      </c>
      <c r="I9" s="56" t="s">
        <v>329</v>
      </c>
    </row>
    <row r="10" spans="1:9" x14ac:dyDescent="0.25">
      <c r="A10" s="55">
        <v>1054</v>
      </c>
      <c r="B10" s="55" t="s">
        <v>242</v>
      </c>
      <c r="C10" s="55" t="s">
        <v>328</v>
      </c>
      <c r="D10" s="55" t="s">
        <v>228</v>
      </c>
      <c r="E10" s="55" t="s">
        <v>327</v>
      </c>
      <c r="F10" s="55">
        <v>148</v>
      </c>
      <c r="G10" s="55" t="s">
        <v>226</v>
      </c>
      <c r="H10" s="54">
        <v>38092.25</v>
      </c>
      <c r="I10" s="53">
        <v>11.25</v>
      </c>
    </row>
    <row r="11" spans="1:9" x14ac:dyDescent="0.25">
      <c r="A11" s="55">
        <v>1056</v>
      </c>
      <c r="B11" s="55" t="s">
        <v>326</v>
      </c>
      <c r="C11" s="55" t="s">
        <v>325</v>
      </c>
      <c r="D11" s="55" t="s">
        <v>228</v>
      </c>
      <c r="E11" s="55" t="s">
        <v>324</v>
      </c>
      <c r="F11" s="55">
        <v>121</v>
      </c>
      <c r="G11" s="55" t="s">
        <v>226</v>
      </c>
      <c r="H11" s="54">
        <v>33901.25</v>
      </c>
      <c r="I11" s="53">
        <v>12.25</v>
      </c>
    </row>
    <row r="12" spans="1:9" x14ac:dyDescent="0.25">
      <c r="A12" s="55">
        <v>1067</v>
      </c>
      <c r="B12" s="55" t="s">
        <v>323</v>
      </c>
      <c r="C12" s="55" t="s">
        <v>322</v>
      </c>
      <c r="D12" s="55" t="s">
        <v>228</v>
      </c>
      <c r="E12" s="55" t="s">
        <v>321</v>
      </c>
      <c r="F12" s="55">
        <v>123</v>
      </c>
      <c r="G12" s="55" t="s">
        <v>226</v>
      </c>
      <c r="H12" s="54">
        <v>36788.25</v>
      </c>
      <c r="I12" s="53">
        <v>14.55</v>
      </c>
    </row>
    <row r="13" spans="1:9" x14ac:dyDescent="0.25">
      <c r="A13" s="55">
        <v>1075</v>
      </c>
      <c r="B13" s="55" t="s">
        <v>320</v>
      </c>
      <c r="C13" s="55" t="s">
        <v>319</v>
      </c>
      <c r="D13" s="55" t="s">
        <v>271</v>
      </c>
      <c r="E13" s="55" t="s">
        <v>318</v>
      </c>
      <c r="F13" s="55">
        <v>126</v>
      </c>
      <c r="G13" s="55" t="s">
        <v>238</v>
      </c>
      <c r="H13" s="54">
        <v>38571.25</v>
      </c>
      <c r="I13" s="53">
        <v>11.25</v>
      </c>
    </row>
    <row r="14" spans="1:9" x14ac:dyDescent="0.25">
      <c r="A14" s="55">
        <v>1078</v>
      </c>
      <c r="B14" s="55" t="s">
        <v>317</v>
      </c>
      <c r="C14" s="55" t="s">
        <v>316</v>
      </c>
      <c r="D14" s="55" t="s">
        <v>240</v>
      </c>
      <c r="E14" s="55" t="s">
        <v>315</v>
      </c>
      <c r="F14" s="55">
        <v>101</v>
      </c>
      <c r="G14" s="55" t="s">
        <v>238</v>
      </c>
      <c r="H14" s="54">
        <v>36251.25</v>
      </c>
      <c r="I14" s="53">
        <v>10.199999999999999</v>
      </c>
    </row>
    <row r="15" spans="1:9" x14ac:dyDescent="0.25">
      <c r="A15" s="55">
        <v>1152</v>
      </c>
      <c r="B15" s="55" t="s">
        <v>314</v>
      </c>
      <c r="C15" s="55" t="s">
        <v>197</v>
      </c>
      <c r="D15" s="55" t="s">
        <v>271</v>
      </c>
      <c r="E15" s="55" t="s">
        <v>313</v>
      </c>
      <c r="F15" s="55">
        <v>118</v>
      </c>
      <c r="G15" s="55" t="s">
        <v>238</v>
      </c>
      <c r="H15" s="54">
        <v>37642.25</v>
      </c>
      <c r="I15" s="53">
        <v>12.25</v>
      </c>
    </row>
    <row r="16" spans="1:9" x14ac:dyDescent="0.25">
      <c r="A16" s="55">
        <v>1196</v>
      </c>
      <c r="B16" s="55" t="s">
        <v>312</v>
      </c>
      <c r="C16" s="55" t="s">
        <v>311</v>
      </c>
      <c r="D16" s="55" t="s">
        <v>223</v>
      </c>
      <c r="E16" s="55" t="s">
        <v>310</v>
      </c>
      <c r="F16" s="55">
        <v>289</v>
      </c>
      <c r="G16" s="55" t="s">
        <v>221</v>
      </c>
      <c r="H16" s="54">
        <v>40634.25</v>
      </c>
      <c r="I16" s="53">
        <v>9.9499999999999993</v>
      </c>
    </row>
    <row r="17" spans="1:9" x14ac:dyDescent="0.25">
      <c r="A17" s="55">
        <v>1284</v>
      </c>
      <c r="B17" s="55" t="s">
        <v>309</v>
      </c>
      <c r="C17" s="55" t="s">
        <v>272</v>
      </c>
      <c r="D17" s="55" t="s">
        <v>263</v>
      </c>
      <c r="E17" s="55" t="s">
        <v>308</v>
      </c>
      <c r="F17" s="55">
        <v>124</v>
      </c>
      <c r="G17" s="55" t="s">
        <v>226</v>
      </c>
      <c r="H17" s="54">
        <v>35799.25</v>
      </c>
      <c r="I17" s="53">
        <v>12.3</v>
      </c>
    </row>
    <row r="18" spans="1:9" x14ac:dyDescent="0.25">
      <c r="A18" s="55">
        <v>1290</v>
      </c>
      <c r="B18" s="55" t="s">
        <v>307</v>
      </c>
      <c r="C18" s="55" t="s">
        <v>306</v>
      </c>
      <c r="D18" s="55" t="s">
        <v>271</v>
      </c>
      <c r="E18" s="55" t="s">
        <v>305</v>
      </c>
      <c r="F18" s="55">
        <v>113</v>
      </c>
      <c r="G18" s="55" t="s">
        <v>238</v>
      </c>
      <c r="H18" s="54">
        <v>35798.25</v>
      </c>
      <c r="I18" s="53">
        <v>13.25</v>
      </c>
    </row>
    <row r="19" spans="1:9" x14ac:dyDescent="0.25">
      <c r="A19" s="55">
        <v>1293</v>
      </c>
      <c r="B19" s="55" t="s">
        <v>304</v>
      </c>
      <c r="C19" s="55" t="s">
        <v>303</v>
      </c>
      <c r="D19" s="55" t="s">
        <v>223</v>
      </c>
      <c r="E19" s="55" t="s">
        <v>302</v>
      </c>
      <c r="F19" s="55">
        <v>205</v>
      </c>
      <c r="G19" s="55" t="s">
        <v>221</v>
      </c>
      <c r="H19" s="54">
        <v>35687.25</v>
      </c>
      <c r="I19" s="53">
        <v>10.199999999999999</v>
      </c>
    </row>
    <row r="20" spans="1:9" x14ac:dyDescent="0.25">
      <c r="A20" s="55">
        <v>1299</v>
      </c>
      <c r="B20" s="55" t="s">
        <v>301</v>
      </c>
      <c r="C20" s="55" t="s">
        <v>300</v>
      </c>
      <c r="D20" s="55" t="s">
        <v>232</v>
      </c>
      <c r="E20" s="55" t="s">
        <v>299</v>
      </c>
      <c r="F20" s="55">
        <v>127</v>
      </c>
      <c r="G20" s="55" t="s">
        <v>226</v>
      </c>
      <c r="H20" s="54">
        <v>37611.25</v>
      </c>
      <c r="I20" s="53">
        <v>12.2</v>
      </c>
    </row>
    <row r="21" spans="1:9" x14ac:dyDescent="0.25">
      <c r="A21" s="55">
        <v>1302</v>
      </c>
      <c r="B21" s="55" t="s">
        <v>242</v>
      </c>
      <c r="C21" s="55" t="s">
        <v>298</v>
      </c>
      <c r="D21" s="55" t="s">
        <v>263</v>
      </c>
      <c r="E21" s="55" t="s">
        <v>297</v>
      </c>
      <c r="F21" s="55">
        <v>139</v>
      </c>
      <c r="G21" s="55" t="s">
        <v>226</v>
      </c>
      <c r="H21" s="54">
        <v>35648.25</v>
      </c>
      <c r="I21" s="53">
        <v>14.25</v>
      </c>
    </row>
    <row r="22" spans="1:9" x14ac:dyDescent="0.25">
      <c r="A22" s="55">
        <v>1310</v>
      </c>
      <c r="B22" s="55" t="s">
        <v>242</v>
      </c>
      <c r="C22" s="55" t="s">
        <v>296</v>
      </c>
      <c r="D22" s="55" t="s">
        <v>232</v>
      </c>
      <c r="E22" s="55" t="s">
        <v>295</v>
      </c>
      <c r="F22" s="55">
        <v>137</v>
      </c>
      <c r="G22" s="55" t="s">
        <v>226</v>
      </c>
      <c r="H22" s="54">
        <v>36437.25</v>
      </c>
      <c r="I22" s="53">
        <v>11.5</v>
      </c>
    </row>
    <row r="23" spans="1:9" x14ac:dyDescent="0.25">
      <c r="A23" s="55">
        <v>1329</v>
      </c>
      <c r="B23" s="55" t="s">
        <v>294</v>
      </c>
      <c r="C23" s="55" t="s">
        <v>293</v>
      </c>
      <c r="D23" s="55" t="s">
        <v>240</v>
      </c>
      <c r="E23" s="55" t="s">
        <v>292</v>
      </c>
      <c r="F23" s="55">
        <v>151</v>
      </c>
      <c r="G23" s="55" t="s">
        <v>238</v>
      </c>
      <c r="H23" s="54">
        <v>37309.25</v>
      </c>
      <c r="I23" s="53">
        <v>10.35</v>
      </c>
    </row>
    <row r="24" spans="1:9" x14ac:dyDescent="0.25">
      <c r="A24" s="55">
        <v>1333</v>
      </c>
      <c r="B24" s="55" t="s">
        <v>291</v>
      </c>
      <c r="C24" s="55" t="s">
        <v>290</v>
      </c>
      <c r="D24" s="55" t="s">
        <v>223</v>
      </c>
      <c r="E24" s="55" t="s">
        <v>289</v>
      </c>
      <c r="F24" s="55">
        <v>122</v>
      </c>
      <c r="G24" s="55" t="s">
        <v>221</v>
      </c>
      <c r="H24" s="54">
        <v>37727.25</v>
      </c>
      <c r="I24" s="53">
        <v>10.15</v>
      </c>
    </row>
    <row r="25" spans="1:9" x14ac:dyDescent="0.25">
      <c r="A25" s="55">
        <v>1368</v>
      </c>
      <c r="B25" s="55" t="s">
        <v>288</v>
      </c>
      <c r="C25" s="55" t="s">
        <v>287</v>
      </c>
      <c r="D25" s="55" t="s">
        <v>271</v>
      </c>
      <c r="E25" s="55" t="s">
        <v>286</v>
      </c>
      <c r="F25" s="55">
        <v>132</v>
      </c>
      <c r="G25" s="55" t="s">
        <v>238</v>
      </c>
      <c r="H25" s="54">
        <v>35134.25</v>
      </c>
      <c r="I25" s="53">
        <v>12.25</v>
      </c>
    </row>
    <row r="26" spans="1:9" x14ac:dyDescent="0.25">
      <c r="A26" s="55">
        <v>1509</v>
      </c>
      <c r="B26" s="55" t="s">
        <v>230</v>
      </c>
      <c r="C26" s="55" t="s">
        <v>285</v>
      </c>
      <c r="D26" s="55" t="s">
        <v>228</v>
      </c>
      <c r="E26" s="55" t="s">
        <v>284</v>
      </c>
      <c r="F26" s="55">
        <v>135</v>
      </c>
      <c r="G26" s="55" t="s">
        <v>226</v>
      </c>
      <c r="H26" s="54">
        <v>35965.25</v>
      </c>
      <c r="I26" s="53">
        <v>13.25</v>
      </c>
    </row>
    <row r="27" spans="1:9" x14ac:dyDescent="0.25">
      <c r="A27" s="55">
        <v>1516</v>
      </c>
      <c r="B27" s="55" t="s">
        <v>242</v>
      </c>
      <c r="C27" s="55" t="s">
        <v>138</v>
      </c>
      <c r="D27" s="55" t="s">
        <v>240</v>
      </c>
      <c r="E27" s="55" t="s">
        <v>283</v>
      </c>
      <c r="F27" s="55">
        <v>105</v>
      </c>
      <c r="G27" s="55" t="s">
        <v>238</v>
      </c>
      <c r="H27" s="54">
        <v>35860.25</v>
      </c>
      <c r="I27" s="53">
        <v>9.5</v>
      </c>
    </row>
    <row r="28" spans="1:9" x14ac:dyDescent="0.25">
      <c r="A28" s="55">
        <v>1529</v>
      </c>
      <c r="B28" s="55" t="s">
        <v>282</v>
      </c>
      <c r="C28" s="55" t="s">
        <v>281</v>
      </c>
      <c r="D28" s="55" t="s">
        <v>263</v>
      </c>
      <c r="E28" s="55" t="s">
        <v>280</v>
      </c>
      <c r="F28" s="55">
        <v>129</v>
      </c>
      <c r="G28" s="55" t="s">
        <v>226</v>
      </c>
      <c r="H28" s="54">
        <v>36553.25</v>
      </c>
      <c r="I28" s="53">
        <v>11.3</v>
      </c>
    </row>
    <row r="29" spans="1:9" x14ac:dyDescent="0.25">
      <c r="A29" s="55">
        <v>1656</v>
      </c>
      <c r="B29" s="55" t="s">
        <v>279</v>
      </c>
      <c r="C29" s="55" t="s">
        <v>278</v>
      </c>
      <c r="D29" s="55" t="s">
        <v>232</v>
      </c>
      <c r="E29" s="55" t="s">
        <v>277</v>
      </c>
      <c r="F29" s="55">
        <v>149</v>
      </c>
      <c r="G29" s="55" t="s">
        <v>226</v>
      </c>
      <c r="H29" s="54">
        <v>36873.25</v>
      </c>
      <c r="I29" s="53">
        <v>12.35</v>
      </c>
    </row>
    <row r="30" spans="1:9" x14ac:dyDescent="0.25">
      <c r="A30" s="55">
        <v>1672</v>
      </c>
      <c r="B30" s="55" t="s">
        <v>276</v>
      </c>
      <c r="C30" s="55" t="s">
        <v>275</v>
      </c>
      <c r="D30" s="55" t="s">
        <v>232</v>
      </c>
      <c r="E30" s="55" t="s">
        <v>274</v>
      </c>
      <c r="F30" s="55">
        <v>114</v>
      </c>
      <c r="G30" s="55" t="s">
        <v>226</v>
      </c>
      <c r="H30" s="54">
        <v>37727.25</v>
      </c>
      <c r="I30" s="53">
        <v>11.9</v>
      </c>
    </row>
    <row r="31" spans="1:9" x14ac:dyDescent="0.25">
      <c r="A31" s="55">
        <v>1673</v>
      </c>
      <c r="B31" s="55" t="s">
        <v>273</v>
      </c>
      <c r="C31" s="55" t="s">
        <v>272</v>
      </c>
      <c r="D31" s="55" t="s">
        <v>271</v>
      </c>
      <c r="E31" s="55" t="s">
        <v>270</v>
      </c>
      <c r="F31" s="55">
        <v>112</v>
      </c>
      <c r="G31" s="55" t="s">
        <v>238</v>
      </c>
      <c r="H31" s="54">
        <v>38436.25</v>
      </c>
      <c r="I31" s="53">
        <v>11.85</v>
      </c>
    </row>
    <row r="32" spans="1:9" x14ac:dyDescent="0.25">
      <c r="A32" s="55">
        <v>1676</v>
      </c>
      <c r="B32" s="55" t="s">
        <v>230</v>
      </c>
      <c r="C32" s="55" t="s">
        <v>269</v>
      </c>
      <c r="D32" s="55" t="s">
        <v>263</v>
      </c>
      <c r="E32" s="55" t="s">
        <v>268</v>
      </c>
      <c r="F32" s="55">
        <v>115</v>
      </c>
      <c r="G32" s="55" t="s">
        <v>226</v>
      </c>
      <c r="H32" s="54">
        <v>34633.25</v>
      </c>
      <c r="I32" s="53">
        <v>10.75</v>
      </c>
    </row>
    <row r="33" spans="1:13" x14ac:dyDescent="0.25">
      <c r="A33" s="55">
        <v>1721</v>
      </c>
      <c r="B33" s="55" t="s">
        <v>267</v>
      </c>
      <c r="C33" s="55" t="s">
        <v>266</v>
      </c>
      <c r="D33" s="55" t="s">
        <v>223</v>
      </c>
      <c r="E33" s="55" t="s">
        <v>265</v>
      </c>
      <c r="F33" s="55">
        <v>102</v>
      </c>
      <c r="G33" s="55" t="s">
        <v>221</v>
      </c>
      <c r="H33" s="54">
        <v>37839.25</v>
      </c>
      <c r="I33" s="53">
        <v>9.75</v>
      </c>
    </row>
    <row r="34" spans="1:13" x14ac:dyDescent="0.25">
      <c r="A34" s="55">
        <v>1723</v>
      </c>
      <c r="B34" s="55" t="s">
        <v>264</v>
      </c>
      <c r="C34" s="55" t="s">
        <v>197</v>
      </c>
      <c r="D34" s="55" t="s">
        <v>263</v>
      </c>
      <c r="E34" s="55" t="s">
        <v>262</v>
      </c>
      <c r="F34" s="55">
        <v>145</v>
      </c>
      <c r="G34" s="55" t="s">
        <v>226</v>
      </c>
      <c r="H34" s="54">
        <v>33279.25</v>
      </c>
      <c r="I34" s="53">
        <v>13.95</v>
      </c>
      <c r="M34" s="41" t="s">
        <v>261</v>
      </c>
    </row>
    <row r="35" spans="1:13" x14ac:dyDescent="0.25">
      <c r="A35" s="55">
        <v>1758</v>
      </c>
      <c r="B35" s="55" t="s">
        <v>260</v>
      </c>
      <c r="C35" s="55" t="s">
        <v>259</v>
      </c>
      <c r="D35" s="55" t="s">
        <v>240</v>
      </c>
      <c r="E35" s="55" t="s">
        <v>258</v>
      </c>
      <c r="F35" s="55">
        <v>107</v>
      </c>
      <c r="G35" s="55" t="s">
        <v>238</v>
      </c>
      <c r="H35" s="54">
        <v>34776.25</v>
      </c>
      <c r="I35" s="53">
        <v>11.2</v>
      </c>
    </row>
    <row r="36" spans="1:13" x14ac:dyDescent="0.25">
      <c r="A36" s="55">
        <v>1792</v>
      </c>
      <c r="B36" s="55" t="s">
        <v>257</v>
      </c>
      <c r="C36" s="55" t="s">
        <v>256</v>
      </c>
      <c r="D36" s="55" t="s">
        <v>228</v>
      </c>
      <c r="E36" s="55" t="s">
        <v>255</v>
      </c>
      <c r="F36" s="55">
        <v>111</v>
      </c>
      <c r="G36" s="55" t="s">
        <v>226</v>
      </c>
      <c r="H36" s="54">
        <v>37979.25</v>
      </c>
      <c r="I36" s="53">
        <v>10.3</v>
      </c>
    </row>
    <row r="37" spans="1:13" x14ac:dyDescent="0.25">
      <c r="A37" s="55">
        <v>1814</v>
      </c>
      <c r="B37" s="55" t="s">
        <v>254</v>
      </c>
      <c r="C37" s="55" t="s">
        <v>253</v>
      </c>
      <c r="D37" s="55" t="s">
        <v>223</v>
      </c>
      <c r="E37" s="55" t="s">
        <v>252</v>
      </c>
      <c r="F37" s="55">
        <v>103</v>
      </c>
      <c r="G37" s="55" t="s">
        <v>221</v>
      </c>
      <c r="H37" s="54">
        <v>37319.25</v>
      </c>
      <c r="I37" s="53">
        <v>12.25</v>
      </c>
    </row>
    <row r="38" spans="1:13" x14ac:dyDescent="0.25">
      <c r="A38" s="55">
        <v>1908</v>
      </c>
      <c r="B38" s="55" t="s">
        <v>251</v>
      </c>
      <c r="C38" s="55" t="s">
        <v>250</v>
      </c>
      <c r="D38" s="55" t="s">
        <v>228</v>
      </c>
      <c r="E38" s="55" t="s">
        <v>249</v>
      </c>
      <c r="F38" s="55">
        <v>152</v>
      </c>
      <c r="G38" s="55" t="s">
        <v>226</v>
      </c>
      <c r="H38" s="54">
        <v>35565.25</v>
      </c>
      <c r="I38" s="53">
        <v>10.25</v>
      </c>
    </row>
    <row r="39" spans="1:13" x14ac:dyDescent="0.25">
      <c r="A39" s="55">
        <v>1931</v>
      </c>
      <c r="B39" s="55" t="s">
        <v>230</v>
      </c>
      <c r="C39" s="55" t="s">
        <v>248</v>
      </c>
      <c r="D39" s="55" t="s">
        <v>240</v>
      </c>
      <c r="E39" s="55" t="s">
        <v>247</v>
      </c>
      <c r="F39" s="55">
        <v>110</v>
      </c>
      <c r="G39" s="55" t="s">
        <v>238</v>
      </c>
      <c r="H39" s="54">
        <v>37427.25</v>
      </c>
      <c r="I39" s="53">
        <v>9.85</v>
      </c>
    </row>
    <row r="40" spans="1:13" x14ac:dyDescent="0.25">
      <c r="A40" s="55">
        <v>1960</v>
      </c>
      <c r="B40" s="55" t="s">
        <v>246</v>
      </c>
      <c r="C40" s="55" t="s">
        <v>201</v>
      </c>
      <c r="D40" s="55" t="s">
        <v>232</v>
      </c>
      <c r="E40" s="55" t="s">
        <v>245</v>
      </c>
      <c r="F40" s="55">
        <v>150</v>
      </c>
      <c r="G40" s="55" t="s">
        <v>226</v>
      </c>
      <c r="H40" s="54">
        <v>36477.25</v>
      </c>
      <c r="I40" s="53">
        <v>11.65</v>
      </c>
    </row>
    <row r="41" spans="1:13" x14ac:dyDescent="0.25">
      <c r="A41" s="55">
        <v>1964</v>
      </c>
      <c r="B41" s="55" t="s">
        <v>237</v>
      </c>
      <c r="C41" s="55" t="s">
        <v>244</v>
      </c>
      <c r="D41" s="55" t="s">
        <v>240</v>
      </c>
      <c r="E41" s="55" t="s">
        <v>243</v>
      </c>
      <c r="F41" s="55">
        <v>108</v>
      </c>
      <c r="G41" s="55" t="s">
        <v>238</v>
      </c>
      <c r="H41" s="54">
        <v>38307.25</v>
      </c>
      <c r="I41" s="53">
        <v>9.25</v>
      </c>
    </row>
    <row r="42" spans="1:13" x14ac:dyDescent="0.25">
      <c r="A42" s="55">
        <v>1975</v>
      </c>
      <c r="B42" s="55" t="s">
        <v>242</v>
      </c>
      <c r="C42" s="55" t="s">
        <v>241</v>
      </c>
      <c r="D42" s="55" t="s">
        <v>240</v>
      </c>
      <c r="E42" s="55" t="s">
        <v>239</v>
      </c>
      <c r="F42" s="55">
        <v>125</v>
      </c>
      <c r="G42" s="55" t="s">
        <v>238</v>
      </c>
      <c r="H42" s="54">
        <v>39873.25</v>
      </c>
      <c r="I42" s="53">
        <v>9.25</v>
      </c>
    </row>
    <row r="43" spans="1:13" x14ac:dyDescent="0.25">
      <c r="A43" s="55">
        <v>1983</v>
      </c>
      <c r="B43" s="55" t="s">
        <v>237</v>
      </c>
      <c r="C43" s="55" t="s">
        <v>236</v>
      </c>
      <c r="D43" s="55" t="s">
        <v>228</v>
      </c>
      <c r="E43" s="55" t="s">
        <v>235</v>
      </c>
      <c r="F43" s="55">
        <v>154</v>
      </c>
      <c r="G43" s="55" t="s">
        <v>226</v>
      </c>
      <c r="H43" s="54">
        <v>40357.25</v>
      </c>
      <c r="I43" s="53">
        <v>11</v>
      </c>
    </row>
    <row r="44" spans="1:13" x14ac:dyDescent="0.25">
      <c r="A44" s="55">
        <v>1990</v>
      </c>
      <c r="B44" s="55" t="s">
        <v>234</v>
      </c>
      <c r="C44" s="55" t="s">
        <v>233</v>
      </c>
      <c r="D44" s="55" t="s">
        <v>232</v>
      </c>
      <c r="E44" s="55" t="s">
        <v>231</v>
      </c>
      <c r="F44" s="55">
        <v>198</v>
      </c>
      <c r="G44" s="55" t="s">
        <v>226</v>
      </c>
      <c r="H44" s="54">
        <v>40588.25</v>
      </c>
      <c r="I44" s="53">
        <v>10.95</v>
      </c>
    </row>
    <row r="45" spans="1:13" x14ac:dyDescent="0.25">
      <c r="A45" s="55">
        <v>1995</v>
      </c>
      <c r="B45" s="55" t="s">
        <v>230</v>
      </c>
      <c r="C45" s="55" t="s">
        <v>229</v>
      </c>
      <c r="D45" s="55" t="s">
        <v>228</v>
      </c>
      <c r="E45" s="55" t="s">
        <v>227</v>
      </c>
      <c r="F45" s="55">
        <v>198</v>
      </c>
      <c r="G45" s="55" t="s">
        <v>226</v>
      </c>
      <c r="H45" s="54">
        <v>40603.25</v>
      </c>
      <c r="I45" s="53">
        <v>11.75</v>
      </c>
    </row>
    <row r="46" spans="1:13" x14ac:dyDescent="0.25">
      <c r="A46" s="55">
        <v>2006</v>
      </c>
      <c r="B46" s="55" t="s">
        <v>225</v>
      </c>
      <c r="C46" s="55" t="s">
        <v>224</v>
      </c>
      <c r="D46" s="55" t="s">
        <v>223</v>
      </c>
      <c r="E46" s="55" t="s">
        <v>222</v>
      </c>
      <c r="F46" s="55">
        <v>428</v>
      </c>
      <c r="G46" s="55" t="s">
        <v>221</v>
      </c>
      <c r="H46" s="54">
        <v>40729.25</v>
      </c>
      <c r="I46" s="53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5DC8-E4D5-4257-88BE-48CE755838FB}">
  <sheetPr>
    <tabColor rgb="FF002060"/>
  </sheetPr>
  <dimension ref="A1:G13"/>
  <sheetViews>
    <sheetView workbookViewId="0">
      <selection activeCell="C5" sqref="C5:C10"/>
    </sheetView>
  </sheetViews>
  <sheetFormatPr defaultColWidth="9.140625" defaultRowHeight="15" x14ac:dyDescent="0.25"/>
  <cols>
    <col min="1" max="3" width="17" style="41" customWidth="1"/>
    <col min="4" max="4" width="9.140625" style="41"/>
    <col min="5" max="5" width="13.28515625" style="41" customWidth="1"/>
    <col min="6" max="6" width="14.28515625" style="41" customWidth="1"/>
    <col min="7" max="7" width="13.7109375" style="41" customWidth="1"/>
    <col min="8" max="16384" width="9.140625" style="41"/>
  </cols>
  <sheetData>
    <row r="1" spans="1:7" ht="23.25" x14ac:dyDescent="0.35">
      <c r="A1" s="105" t="s">
        <v>349</v>
      </c>
      <c r="B1" s="105"/>
      <c r="C1" s="105"/>
      <c r="D1" s="105"/>
      <c r="E1" s="105"/>
      <c r="F1" s="105"/>
      <c r="G1" s="105"/>
    </row>
    <row r="2" spans="1:7" ht="15.75" thickBot="1" x14ac:dyDescent="0.3"/>
    <row r="3" spans="1:7" ht="20.25" thickBot="1" x14ac:dyDescent="0.35">
      <c r="A3" s="68" t="s">
        <v>348</v>
      </c>
      <c r="B3" s="68" t="s">
        <v>112</v>
      </c>
      <c r="C3" s="68" t="s">
        <v>345</v>
      </c>
      <c r="E3" s="100" t="s">
        <v>347</v>
      </c>
      <c r="F3" s="101"/>
      <c r="G3" s="102"/>
    </row>
    <row r="4" spans="1:7" ht="15.75" thickBot="1" x14ac:dyDescent="0.3">
      <c r="A4" s="65" t="s">
        <v>346</v>
      </c>
      <c r="B4" s="64">
        <v>1200</v>
      </c>
      <c r="C4" s="63">
        <f t="shared" ref="C4" si="0">IF($C$12="Holiday",VLOOKUP($B4,$E$4:$G$10,3,1),VLOOKUP($B4,$E$4:$G$10,2,1))</f>
        <v>10</v>
      </c>
      <c r="E4" s="67" t="s">
        <v>112</v>
      </c>
      <c r="F4" s="66" t="s">
        <v>345</v>
      </c>
      <c r="G4" s="66" t="s">
        <v>337</v>
      </c>
    </row>
    <row r="5" spans="1:7" ht="15.75" thickBot="1" x14ac:dyDescent="0.3">
      <c r="A5" s="65" t="s">
        <v>344</v>
      </c>
      <c r="B5" s="64">
        <v>1300</v>
      </c>
      <c r="C5" s="63"/>
      <c r="E5" s="62">
        <v>0</v>
      </c>
      <c r="F5" s="62">
        <v>0</v>
      </c>
      <c r="G5" s="62">
        <v>0</v>
      </c>
    </row>
    <row r="6" spans="1:7" ht="15.75" thickBot="1" x14ac:dyDescent="0.3">
      <c r="A6" s="65" t="s">
        <v>343</v>
      </c>
      <c r="B6" s="64">
        <v>2500</v>
      </c>
      <c r="C6" s="63"/>
      <c r="E6" s="62">
        <v>1000</v>
      </c>
      <c r="F6" s="62">
        <v>10</v>
      </c>
      <c r="G6" s="62">
        <v>20</v>
      </c>
    </row>
    <row r="7" spans="1:7" ht="15.75" thickBot="1" x14ac:dyDescent="0.3">
      <c r="A7" s="65" t="s">
        <v>342</v>
      </c>
      <c r="B7" s="64">
        <v>850</v>
      </c>
      <c r="C7" s="63"/>
      <c r="E7" s="62">
        <v>1500</v>
      </c>
      <c r="F7" s="62">
        <v>30</v>
      </c>
      <c r="G7" s="62">
        <v>50</v>
      </c>
    </row>
    <row r="8" spans="1:7" ht="15.75" thickBot="1" x14ac:dyDescent="0.3">
      <c r="A8" s="65" t="s">
        <v>341</v>
      </c>
      <c r="B8" s="64">
        <v>3250</v>
      </c>
      <c r="C8" s="63"/>
      <c r="E8" s="62">
        <v>2000</v>
      </c>
      <c r="F8" s="62">
        <v>85</v>
      </c>
      <c r="G8" s="62">
        <v>100</v>
      </c>
    </row>
    <row r="9" spans="1:7" ht="15.75" thickBot="1" x14ac:dyDescent="0.3">
      <c r="A9" s="65" t="s">
        <v>340</v>
      </c>
      <c r="B9" s="64">
        <v>1100</v>
      </c>
      <c r="C9" s="63"/>
      <c r="E9" s="62">
        <v>2500</v>
      </c>
      <c r="F9" s="62">
        <v>125</v>
      </c>
      <c r="G9" s="62">
        <v>150</v>
      </c>
    </row>
    <row r="10" spans="1:7" ht="15.75" thickBot="1" x14ac:dyDescent="0.3">
      <c r="A10" s="65" t="s">
        <v>339</v>
      </c>
      <c r="B10" s="64">
        <v>4520</v>
      </c>
      <c r="C10" s="63"/>
      <c r="E10" s="62">
        <v>3000</v>
      </c>
      <c r="F10" s="62">
        <v>200</v>
      </c>
      <c r="G10" s="62">
        <v>250</v>
      </c>
    </row>
    <row r="11" spans="1:7" ht="15.75" thickBot="1" x14ac:dyDescent="0.3"/>
    <row r="12" spans="1:7" ht="17.25" thickTop="1" thickBot="1" x14ac:dyDescent="0.3">
      <c r="A12" s="103" t="s">
        <v>338</v>
      </c>
      <c r="B12" s="104"/>
      <c r="C12" s="61" t="s">
        <v>364</v>
      </c>
    </row>
    <row r="13" spans="1:7" ht="15" customHeight="1" thickTop="1" x14ac:dyDescent="0.25">
      <c r="E13" s="60"/>
    </row>
  </sheetData>
  <mergeCells count="3">
    <mergeCell ref="E3:G3"/>
    <mergeCell ref="A12:B12"/>
    <mergeCell ref="A1:G1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 xr:uid="{00000000-0002-0000-0300-000000000000}">
      <formula1>"Standard, Holiday"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47C4C-40F3-4F2E-AFEA-A0B47D3DAED9}">
  <sheetPr>
    <tabColor rgb="FFFF0000"/>
  </sheetPr>
  <dimension ref="A2:G14"/>
  <sheetViews>
    <sheetView workbookViewId="0">
      <selection activeCell="B7" sqref="B7:B8"/>
    </sheetView>
  </sheetViews>
  <sheetFormatPr defaultColWidth="9.140625" defaultRowHeight="12.75" x14ac:dyDescent="0.2"/>
  <cols>
    <col min="1" max="1" width="19.42578125" style="69" bestFit="1" customWidth="1"/>
    <col min="2" max="7" width="10.28515625" style="69" customWidth="1"/>
    <col min="8" max="16384" width="9.140625" style="69"/>
  </cols>
  <sheetData>
    <row r="2" spans="1:7" ht="23.25" x14ac:dyDescent="0.35">
      <c r="A2" s="107" t="s">
        <v>363</v>
      </c>
      <c r="B2" s="108"/>
      <c r="C2" s="108"/>
      <c r="D2" s="108"/>
      <c r="E2" s="108"/>
      <c r="F2" s="108"/>
      <c r="G2" s="108"/>
    </row>
    <row r="4" spans="1:7" ht="22.5" customHeight="1" thickBot="1" x14ac:dyDescent="0.25">
      <c r="A4" s="106" t="s">
        <v>362</v>
      </c>
      <c r="B4" s="106"/>
    </row>
    <row r="5" spans="1:7" ht="15.75" thickTop="1" x14ac:dyDescent="0.25">
      <c r="A5" s="70" t="s">
        <v>361</v>
      </c>
      <c r="B5" s="72" t="s">
        <v>357</v>
      </c>
    </row>
    <row r="6" spans="1:7" ht="15" x14ac:dyDescent="0.25">
      <c r="A6" s="70" t="s">
        <v>352</v>
      </c>
      <c r="B6" s="57">
        <f>HLOOKUP($B$5,$A$11:$G$14,2,0)</f>
        <v>150</v>
      </c>
    </row>
    <row r="7" spans="1:7" ht="15" x14ac:dyDescent="0.25">
      <c r="A7" s="70" t="s">
        <v>351</v>
      </c>
      <c r="B7" s="57"/>
    </row>
    <row r="8" spans="1:7" ht="15" x14ac:dyDescent="0.25">
      <c r="A8" s="70" t="s">
        <v>350</v>
      </c>
      <c r="B8" s="57"/>
    </row>
    <row r="10" spans="1:7" ht="19.5" thickBot="1" x14ac:dyDescent="0.25">
      <c r="A10" s="106" t="s">
        <v>360</v>
      </c>
      <c r="B10" s="106"/>
      <c r="C10" s="106"/>
      <c r="D10" s="106"/>
      <c r="E10" s="106"/>
      <c r="F10" s="106"/>
      <c r="G10" s="106"/>
    </row>
    <row r="11" spans="1:7" ht="15.75" thickTop="1" x14ac:dyDescent="0.25">
      <c r="A11" s="70" t="s">
        <v>359</v>
      </c>
      <c r="B11" s="57" t="s">
        <v>358</v>
      </c>
      <c r="C11" s="71" t="s">
        <v>357</v>
      </c>
      <c r="D11" s="57" t="s">
        <v>356</v>
      </c>
      <c r="E11" s="71" t="s">
        <v>355</v>
      </c>
      <c r="F11" s="57" t="s">
        <v>354</v>
      </c>
      <c r="G11" s="71" t="s">
        <v>353</v>
      </c>
    </row>
    <row r="12" spans="1:7" ht="15" x14ac:dyDescent="0.25">
      <c r="A12" s="70" t="s">
        <v>352</v>
      </c>
      <c r="B12" s="57">
        <v>120</v>
      </c>
      <c r="C12" s="66">
        <v>150</v>
      </c>
      <c r="D12" s="57">
        <v>135</v>
      </c>
      <c r="E12" s="66">
        <v>90</v>
      </c>
      <c r="F12" s="57">
        <v>95</v>
      </c>
      <c r="G12" s="66">
        <v>140</v>
      </c>
    </row>
    <row r="13" spans="1:7" ht="15" x14ac:dyDescent="0.25">
      <c r="A13" s="70" t="s">
        <v>351</v>
      </c>
      <c r="B13" s="57">
        <v>55</v>
      </c>
      <c r="C13" s="66">
        <v>110</v>
      </c>
      <c r="D13" s="57">
        <v>75</v>
      </c>
      <c r="E13" s="66">
        <v>95</v>
      </c>
      <c r="F13" s="57">
        <v>75</v>
      </c>
      <c r="G13" s="66">
        <v>55</v>
      </c>
    </row>
    <row r="14" spans="1:7" ht="15" x14ac:dyDescent="0.25">
      <c r="A14" s="70" t="s">
        <v>350</v>
      </c>
      <c r="B14" s="57">
        <v>70</v>
      </c>
      <c r="C14" s="66">
        <v>115</v>
      </c>
      <c r="D14" s="57">
        <v>65</v>
      </c>
      <c r="E14" s="66">
        <v>55</v>
      </c>
      <c r="F14" s="57">
        <v>85</v>
      </c>
      <c r="G14" s="66">
        <v>65</v>
      </c>
    </row>
  </sheetData>
  <mergeCells count="3">
    <mergeCell ref="A4:B4"/>
    <mergeCell ref="A10:G10"/>
    <mergeCell ref="A2:G2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I18"/>
  <sheetViews>
    <sheetView workbookViewId="0">
      <selection activeCell="B4" sqref="B4"/>
    </sheetView>
  </sheetViews>
  <sheetFormatPr defaultColWidth="8.85546875" defaultRowHeight="15" x14ac:dyDescent="0.25"/>
  <cols>
    <col min="2" max="2" width="12.85546875" style="32" customWidth="1"/>
    <col min="3" max="3" width="17.140625" customWidth="1"/>
    <col min="4" max="4" width="12.85546875" customWidth="1"/>
    <col min="7" max="7" width="12.140625" customWidth="1"/>
  </cols>
  <sheetData>
    <row r="1" spans="1:9" x14ac:dyDescent="0.25">
      <c r="A1" s="18" t="s">
        <v>1</v>
      </c>
      <c r="B1" s="31" t="s">
        <v>176</v>
      </c>
      <c r="C1" s="18" t="s">
        <v>177</v>
      </c>
      <c r="D1" s="18" t="s">
        <v>127</v>
      </c>
    </row>
    <row r="2" spans="1:9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128</v>
      </c>
      <c r="G2" s="27">
        <v>2010</v>
      </c>
    </row>
    <row r="3" spans="1:9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129</v>
      </c>
      <c r="G3" s="27" t="s">
        <v>177</v>
      </c>
      <c r="I3" s="37">
        <f>VLOOKUP($G$2,$A$2:$D$18,MATCH($G$3,$A$1:$D$1,0),0)</f>
        <v>7266</v>
      </c>
    </row>
    <row r="4" spans="1:9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9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0" t="s">
        <v>130</v>
      </c>
      <c r="G5" s="30">
        <f>INDEX($B$2:$D$18,MATCH($G$2,$A$2:$A$18,0),MATCH($G$3,$B$1:$D$1,0))</f>
        <v>7266</v>
      </c>
    </row>
    <row r="6" spans="1:9" x14ac:dyDescent="0.25">
      <c r="A6" s="2">
        <v>2004</v>
      </c>
      <c r="B6" s="6">
        <v>32952</v>
      </c>
      <c r="C6" s="6">
        <v>7726</v>
      </c>
      <c r="D6" s="6">
        <v>46</v>
      </c>
    </row>
    <row r="7" spans="1:9" x14ac:dyDescent="0.25">
      <c r="A7" s="2">
        <v>2005</v>
      </c>
      <c r="B7" s="6">
        <v>26275</v>
      </c>
      <c r="C7" s="6">
        <v>9759</v>
      </c>
      <c r="D7" s="6">
        <v>25</v>
      </c>
    </row>
    <row r="8" spans="1:9" x14ac:dyDescent="0.25">
      <c r="A8" s="2">
        <v>2006</v>
      </c>
      <c r="B8" s="6">
        <v>29767</v>
      </c>
      <c r="C8" s="6">
        <v>9325</v>
      </c>
      <c r="D8" s="6">
        <v>30</v>
      </c>
    </row>
    <row r="9" spans="1:9" x14ac:dyDescent="0.25">
      <c r="A9" s="2">
        <v>2007</v>
      </c>
      <c r="B9" s="6">
        <v>32118</v>
      </c>
      <c r="C9" s="6">
        <v>9154</v>
      </c>
      <c r="D9" s="6">
        <v>38</v>
      </c>
    </row>
    <row r="10" spans="1:9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9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9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9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9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9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9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conditionalFormatting sqref="A2:D18">
    <cfRule type="expression" dxfId="2" priority="1">
      <formula>AND($A2=$G$2,A$1=$G$3)</formula>
    </cfRule>
  </conditionalFormatting>
  <dataValidations count="2">
    <dataValidation type="list" allowBlank="1" showInputMessage="1" showErrorMessage="1" sqref="G2" xr:uid="{7172C585-C7F2-4877-8802-56D0AED2F784}">
      <formula1>$A$2:$A$18</formula1>
    </dataValidation>
    <dataValidation type="list" allowBlank="1" showInputMessage="1" showErrorMessage="1" sqref="G3" xr:uid="{A2F9058E-29B2-40CD-8C80-8CA84EDE0F39}">
      <formula1>$B$1:$D$1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G15"/>
  <sheetViews>
    <sheetView zoomScale="104" zoomScaleNormal="104" workbookViewId="0">
      <selection activeCell="B10" sqref="B10"/>
    </sheetView>
  </sheetViews>
  <sheetFormatPr defaultRowHeight="15" x14ac:dyDescent="0.25"/>
  <cols>
    <col min="1" max="1" width="27.85546875" customWidth="1"/>
    <col min="2" max="2" width="18" customWidth="1"/>
    <col min="3" max="3" width="18.42578125" customWidth="1"/>
    <col min="4" max="4" width="18.85546875" customWidth="1"/>
    <col min="5" max="5" width="16.140625" customWidth="1"/>
    <col min="6" max="6" width="25.5703125" style="2" customWidth="1"/>
    <col min="7" max="7" width="9.42578125" style="2" customWidth="1"/>
  </cols>
  <sheetData>
    <row r="1" spans="1:7" x14ac:dyDescent="0.25">
      <c r="A1" s="21" t="s">
        <v>156</v>
      </c>
      <c r="B1" s="22" t="s">
        <v>157</v>
      </c>
      <c r="C1" s="22" t="s">
        <v>110</v>
      </c>
      <c r="D1" s="22" t="s">
        <v>158</v>
      </c>
      <c r="E1" s="22" t="s">
        <v>159</v>
      </c>
      <c r="F1" s="1" t="s">
        <v>173</v>
      </c>
      <c r="G1" s="1" t="s">
        <v>174</v>
      </c>
    </row>
    <row r="2" spans="1:7" x14ac:dyDescent="0.25">
      <c r="A2" s="23" t="s">
        <v>160</v>
      </c>
      <c r="B2" s="27" t="str">
        <f t="shared" ref="B2" si="0">LEFT(A2,SEARCH("-",A2)-1)</f>
        <v>133462</v>
      </c>
      <c r="C2" s="27" t="str">
        <f t="shared" ref="C2" si="1">MID(A2,SEARCH("-",A2)+1,2)</f>
        <v>AA</v>
      </c>
      <c r="D2" s="27" t="str">
        <f t="shared" ref="D2" si="2">IF(ISNUMBER(SEARCH("SMALL",A2)),"Small",IF(ISNUMBER(SEARCH("XL",A2)),"XL",IF(ISNUMBER(SEARCH("LARGE",A2)),"Large","Medium")))</f>
        <v>Small</v>
      </c>
      <c r="E2" s="27" t="str">
        <f t="shared" ref="E2" si="3">RIGHT(A2,LEN(A2)-SEARCH("_",A2))</f>
        <v>SMALL</v>
      </c>
      <c r="F2" s="27" t="str">
        <f t="shared" ref="F2" si="4">SUBSTITUTE(A2,"-","|",1)</f>
        <v>133462|AA-BOS_SMALL</v>
      </c>
      <c r="G2" s="27" t="str">
        <f>MID(F2,SEARCH("-",F2)+1,3)</f>
        <v>BOS</v>
      </c>
    </row>
    <row r="3" spans="1:7" x14ac:dyDescent="0.25">
      <c r="A3" s="23" t="s">
        <v>161</v>
      </c>
      <c r="B3" s="27"/>
      <c r="C3" s="27"/>
      <c r="D3" s="27"/>
      <c r="E3" s="27"/>
      <c r="F3" s="27"/>
      <c r="G3" s="27"/>
    </row>
    <row r="4" spans="1:7" x14ac:dyDescent="0.25">
      <c r="A4" s="23" t="s">
        <v>162</v>
      </c>
      <c r="B4" s="27"/>
      <c r="C4" s="27"/>
      <c r="D4" s="27"/>
      <c r="E4" s="27"/>
      <c r="F4" s="27"/>
      <c r="G4" s="27"/>
    </row>
    <row r="5" spans="1:7" x14ac:dyDescent="0.25">
      <c r="A5" s="23" t="s">
        <v>163</v>
      </c>
      <c r="B5" s="27"/>
      <c r="C5" s="27"/>
      <c r="D5" s="27"/>
      <c r="E5" s="27"/>
      <c r="F5" s="27"/>
      <c r="G5" s="27"/>
    </row>
    <row r="6" spans="1:7" x14ac:dyDescent="0.25">
      <c r="A6" s="23" t="s">
        <v>164</v>
      </c>
      <c r="B6" s="27"/>
      <c r="C6" s="27"/>
      <c r="D6" s="27"/>
      <c r="E6" s="27"/>
      <c r="F6" s="27"/>
      <c r="G6" s="27"/>
    </row>
    <row r="7" spans="1:7" x14ac:dyDescent="0.25">
      <c r="A7" s="23" t="s">
        <v>165</v>
      </c>
      <c r="B7" s="27"/>
      <c r="C7" s="27"/>
      <c r="D7" s="27"/>
      <c r="E7" s="27"/>
      <c r="F7" s="27"/>
      <c r="G7" s="27"/>
    </row>
    <row r="8" spans="1:7" x14ac:dyDescent="0.25">
      <c r="A8" s="23" t="s">
        <v>166</v>
      </c>
      <c r="B8" s="27"/>
      <c r="C8" s="27"/>
      <c r="D8" s="27"/>
      <c r="E8" s="27"/>
      <c r="F8" s="27"/>
      <c r="G8" s="27"/>
    </row>
    <row r="9" spans="1:7" x14ac:dyDescent="0.25">
      <c r="A9" s="23" t="s">
        <v>167</v>
      </c>
      <c r="B9" s="27"/>
      <c r="C9" s="27"/>
      <c r="D9" s="27"/>
      <c r="E9" s="27"/>
      <c r="F9" s="27"/>
      <c r="G9" s="27"/>
    </row>
    <row r="10" spans="1:7" x14ac:dyDescent="0.25">
      <c r="A10" s="23" t="s">
        <v>168</v>
      </c>
      <c r="B10" s="27"/>
      <c r="C10" s="27"/>
      <c r="D10" s="27"/>
      <c r="E10" s="27"/>
      <c r="F10" s="27"/>
      <c r="G10" s="27"/>
    </row>
    <row r="11" spans="1:7" x14ac:dyDescent="0.25">
      <c r="A11" s="23" t="s">
        <v>169</v>
      </c>
      <c r="B11" s="27"/>
      <c r="C11" s="27"/>
      <c r="D11" s="27"/>
      <c r="E11" s="27"/>
      <c r="F11" s="27"/>
      <c r="G11" s="27"/>
    </row>
    <row r="12" spans="1:7" x14ac:dyDescent="0.25">
      <c r="A12" s="23" t="s">
        <v>170</v>
      </c>
      <c r="B12" s="27"/>
      <c r="C12" s="27"/>
      <c r="D12" s="27"/>
      <c r="E12" s="27"/>
      <c r="F12" s="27"/>
      <c r="G12" s="27"/>
    </row>
    <row r="13" spans="1:7" x14ac:dyDescent="0.25">
      <c r="A13" s="23" t="s">
        <v>171</v>
      </c>
      <c r="B13" s="27"/>
      <c r="C13" s="27"/>
      <c r="D13" s="27"/>
      <c r="E13" s="27"/>
      <c r="F13" s="27"/>
      <c r="G13" s="27"/>
    </row>
    <row r="14" spans="1:7" x14ac:dyDescent="0.25">
      <c r="A14" s="23" t="s">
        <v>172</v>
      </c>
      <c r="B14" s="27"/>
      <c r="C14" s="27"/>
      <c r="D14" s="27"/>
      <c r="E14" s="27"/>
      <c r="F14" s="27"/>
      <c r="G14" s="27"/>
    </row>
    <row r="15" spans="1:7" x14ac:dyDescent="0.25">
      <c r="A15" s="23" t="s">
        <v>175</v>
      </c>
      <c r="B15" s="27"/>
      <c r="C15" s="27"/>
      <c r="D15" s="27"/>
      <c r="E15" s="27"/>
      <c r="F15" s="27"/>
      <c r="G15" s="27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F83C-B98D-4B33-9101-D47DF7F27855}">
  <sheetPr>
    <tabColor theme="9" tint="-0.499984740745262"/>
  </sheetPr>
  <dimension ref="A1:G25"/>
  <sheetViews>
    <sheetView zoomScale="90" zoomScaleNormal="90" workbookViewId="0">
      <selection activeCell="F4" sqref="F4"/>
    </sheetView>
  </sheetViews>
  <sheetFormatPr defaultRowHeight="15" x14ac:dyDescent="0.25"/>
  <cols>
    <col min="1" max="1" width="15.5703125" customWidth="1"/>
    <col min="2" max="2" width="18.42578125" style="91" customWidth="1"/>
    <col min="3" max="3" width="17.42578125" style="91" customWidth="1"/>
    <col min="4" max="5" width="14.85546875" style="91" customWidth="1"/>
    <col min="6" max="6" width="24" style="2" customWidth="1"/>
    <col min="7" max="7" width="16.42578125" style="90" customWidth="1"/>
  </cols>
  <sheetData>
    <row r="1" spans="1:7" x14ac:dyDescent="0.25">
      <c r="A1" s="4" t="s">
        <v>124</v>
      </c>
      <c r="B1" s="7" t="s">
        <v>113</v>
      </c>
      <c r="C1" s="7" t="s">
        <v>409</v>
      </c>
      <c r="D1" s="7" t="s">
        <v>408</v>
      </c>
      <c r="E1" s="7" t="s">
        <v>407</v>
      </c>
      <c r="F1" s="4" t="s">
        <v>406</v>
      </c>
      <c r="G1" s="94" t="s">
        <v>405</v>
      </c>
    </row>
    <row r="2" spans="1:7" x14ac:dyDescent="0.25">
      <c r="A2" s="19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125</v>
      </c>
      <c r="G2" s="93">
        <f t="shared" ref="G2:G25" si="0">E2/B2</f>
        <v>0.41492265696087355</v>
      </c>
    </row>
    <row r="3" spans="1:7" x14ac:dyDescent="0.25">
      <c r="A3" s="19">
        <v>41671</v>
      </c>
      <c r="B3" s="8">
        <v>1204</v>
      </c>
      <c r="C3" s="8">
        <f t="shared" ref="C3:C25" si="1">B3-B2</f>
        <v>105</v>
      </c>
      <c r="D3" s="8">
        <v>720</v>
      </c>
      <c r="E3" s="8">
        <v>211</v>
      </c>
      <c r="F3" s="2" t="s">
        <v>126</v>
      </c>
      <c r="G3" s="92">
        <f t="shared" si="0"/>
        <v>0.17524916943521596</v>
      </c>
    </row>
    <row r="4" spans="1:7" x14ac:dyDescent="0.25">
      <c r="A4" s="19">
        <v>41699</v>
      </c>
      <c r="B4" s="8">
        <v>1944</v>
      </c>
      <c r="C4" s="8">
        <f t="shared" si="1"/>
        <v>740</v>
      </c>
      <c r="D4" s="8">
        <v>964</v>
      </c>
      <c r="E4" s="8">
        <f t="shared" ref="E4:E19" si="2">B4-D4</f>
        <v>980</v>
      </c>
      <c r="F4" s="2" t="s">
        <v>404</v>
      </c>
      <c r="G4" s="92">
        <f t="shared" si="0"/>
        <v>0.50411522633744854</v>
      </c>
    </row>
    <row r="5" spans="1:7" x14ac:dyDescent="0.25">
      <c r="A5" s="19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125</v>
      </c>
      <c r="G5" s="92">
        <f t="shared" si="0"/>
        <v>0.52380952380952384</v>
      </c>
    </row>
    <row r="6" spans="1:7" x14ac:dyDescent="0.25">
      <c r="A6" s="19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126</v>
      </c>
      <c r="G6" s="92">
        <f t="shared" si="0"/>
        <v>0.43443132380360472</v>
      </c>
    </row>
    <row r="7" spans="1:7" x14ac:dyDescent="0.25">
      <c r="A7" s="19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125</v>
      </c>
      <c r="G7" s="92">
        <f t="shared" si="0"/>
        <v>0.39156626506024095</v>
      </c>
    </row>
    <row r="8" spans="1:7" x14ac:dyDescent="0.25">
      <c r="A8" s="19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126</v>
      </c>
      <c r="G8" s="92">
        <f t="shared" si="0"/>
        <v>0.57631444614599281</v>
      </c>
    </row>
    <row r="9" spans="1:7" x14ac:dyDescent="0.25">
      <c r="A9" s="19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125</v>
      </c>
      <c r="G9" s="92">
        <f t="shared" si="0"/>
        <v>0.51498929336188437</v>
      </c>
    </row>
    <row r="10" spans="1:7" x14ac:dyDescent="0.25">
      <c r="A10" s="19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404</v>
      </c>
      <c r="G10" s="92">
        <f t="shared" si="0"/>
        <v>0.47848537005163511</v>
      </c>
    </row>
    <row r="11" spans="1:7" x14ac:dyDescent="0.25">
      <c r="A11" s="19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404</v>
      </c>
      <c r="G11" s="92">
        <f t="shared" si="0"/>
        <v>0.3377808988764045</v>
      </c>
    </row>
    <row r="12" spans="1:7" x14ac:dyDescent="0.25">
      <c r="A12" s="19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126</v>
      </c>
      <c r="G12" s="92">
        <f t="shared" si="0"/>
        <v>0.34983766233766234</v>
      </c>
    </row>
    <row r="13" spans="1:7" x14ac:dyDescent="0.25">
      <c r="A13" s="19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125</v>
      </c>
      <c r="G13" s="92">
        <f t="shared" si="0"/>
        <v>0.54775604142692746</v>
      </c>
    </row>
    <row r="14" spans="1:7" x14ac:dyDescent="0.25">
      <c r="A14" s="19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126</v>
      </c>
      <c r="G14" s="92">
        <f t="shared" si="0"/>
        <v>0.5993031358885017</v>
      </c>
    </row>
    <row r="15" spans="1:7" x14ac:dyDescent="0.25">
      <c r="A15" s="19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126</v>
      </c>
      <c r="G15" s="92">
        <f t="shared" si="0"/>
        <v>0.59571045576407511</v>
      </c>
    </row>
    <row r="16" spans="1:7" x14ac:dyDescent="0.25">
      <c r="A16" s="19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125</v>
      </c>
      <c r="G16" s="92">
        <f t="shared" si="0"/>
        <v>0.51458670988654787</v>
      </c>
    </row>
    <row r="17" spans="1:7" x14ac:dyDescent="0.25">
      <c r="A17" s="19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126</v>
      </c>
      <c r="G17" s="92">
        <f t="shared" si="0"/>
        <v>0.40393151553582751</v>
      </c>
    </row>
    <row r="18" spans="1:7" x14ac:dyDescent="0.25">
      <c r="A18" s="19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125</v>
      </c>
      <c r="G18" s="92">
        <f t="shared" si="0"/>
        <v>0.51891074130105896</v>
      </c>
    </row>
    <row r="19" spans="1:7" x14ac:dyDescent="0.25">
      <c r="A19" s="19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404</v>
      </c>
      <c r="G19" s="92">
        <f t="shared" si="0"/>
        <v>0.57448377581120946</v>
      </c>
    </row>
    <row r="20" spans="1:7" x14ac:dyDescent="0.25">
      <c r="A20" s="19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126</v>
      </c>
      <c r="G20" s="92">
        <f t="shared" si="0"/>
        <v>0.47118463180362863</v>
      </c>
    </row>
    <row r="21" spans="1:7" x14ac:dyDescent="0.25">
      <c r="A21" s="19">
        <v>42217</v>
      </c>
      <c r="B21" s="8">
        <v>1479</v>
      </c>
      <c r="C21" s="8">
        <f t="shared" si="1"/>
        <v>-395</v>
      </c>
      <c r="D21" s="8">
        <v>588</v>
      </c>
      <c r="E21" s="8">
        <f>B21-D21</f>
        <v>891</v>
      </c>
      <c r="F21" s="2" t="s">
        <v>125</v>
      </c>
      <c r="G21" s="92">
        <f t="shared" si="0"/>
        <v>0.60243407707910746</v>
      </c>
    </row>
    <row r="22" spans="1:7" x14ac:dyDescent="0.25">
      <c r="A22" s="19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126</v>
      </c>
      <c r="G22" s="92">
        <f t="shared" si="0"/>
        <v>0.36644364384971695</v>
      </c>
    </row>
    <row r="23" spans="1:7" x14ac:dyDescent="0.25">
      <c r="A23" s="19">
        <v>42278</v>
      </c>
      <c r="B23" s="8">
        <v>1444</v>
      </c>
      <c r="C23" s="8">
        <f t="shared" si="1"/>
        <v>-499</v>
      </c>
      <c r="D23" s="8">
        <v>657</v>
      </c>
      <c r="E23" s="8">
        <f>B23-D23</f>
        <v>787</v>
      </c>
      <c r="F23" s="2" t="s">
        <v>125</v>
      </c>
      <c r="G23" s="92">
        <f t="shared" si="0"/>
        <v>0.54501385041551242</v>
      </c>
    </row>
    <row r="24" spans="1:7" x14ac:dyDescent="0.25">
      <c r="A24" s="19">
        <v>42309</v>
      </c>
      <c r="B24" s="8">
        <v>1493</v>
      </c>
      <c r="C24" s="8">
        <f t="shared" si="1"/>
        <v>49</v>
      </c>
      <c r="D24" s="8">
        <v>880</v>
      </c>
      <c r="E24" s="8">
        <f>B24-D24</f>
        <v>613</v>
      </c>
      <c r="F24" s="2" t="s">
        <v>404</v>
      </c>
      <c r="G24" s="92">
        <f t="shared" si="0"/>
        <v>0.4105827193569993</v>
      </c>
    </row>
    <row r="25" spans="1:7" x14ac:dyDescent="0.25">
      <c r="A25" s="19">
        <v>42339</v>
      </c>
      <c r="B25" s="8">
        <v>1738</v>
      </c>
      <c r="C25" s="8">
        <f t="shared" si="1"/>
        <v>245</v>
      </c>
      <c r="D25" s="8">
        <v>580</v>
      </c>
      <c r="E25" s="8">
        <f>B25-D25</f>
        <v>1158</v>
      </c>
      <c r="F25" s="2" t="s">
        <v>126</v>
      </c>
      <c r="G25" s="92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98B0-C3E2-46DB-AEEF-43FC52BC4C0A}">
  <sheetPr>
    <tabColor rgb="FFFF6699"/>
  </sheetPr>
  <dimension ref="A1:C14"/>
  <sheetViews>
    <sheetView workbookViewId="0">
      <selection activeCell="C14" sqref="C14"/>
    </sheetView>
  </sheetViews>
  <sheetFormatPr defaultColWidth="9.140625" defaultRowHeight="15" x14ac:dyDescent="0.25"/>
  <cols>
    <col min="1" max="1" width="23.42578125" style="41" bestFit="1" customWidth="1"/>
    <col min="2" max="2" width="20.5703125" style="41" customWidth="1"/>
    <col min="3" max="3" width="18.7109375" style="41" customWidth="1"/>
    <col min="4" max="16384" width="9.140625" style="41"/>
  </cols>
  <sheetData>
    <row r="1" spans="1:3" x14ac:dyDescent="0.25">
      <c r="B1" s="52" t="s">
        <v>220</v>
      </c>
      <c r="C1" s="51">
        <v>44230</v>
      </c>
    </row>
    <row r="2" spans="1:3" ht="15.75" thickBot="1" x14ac:dyDescent="0.3"/>
    <row r="3" spans="1:3" x14ac:dyDescent="0.25">
      <c r="B3" s="50" t="s">
        <v>219</v>
      </c>
      <c r="C3" s="50" t="s">
        <v>218</v>
      </c>
    </row>
    <row r="4" spans="1:3" ht="19.5" thickBot="1" x14ac:dyDescent="0.35">
      <c r="A4" s="49" t="s">
        <v>217</v>
      </c>
      <c r="B4" s="48" t="s">
        <v>216</v>
      </c>
      <c r="C4" s="48" t="s">
        <v>215</v>
      </c>
    </row>
    <row r="5" spans="1:3" x14ac:dyDescent="0.25">
      <c r="A5" s="47" t="s">
        <v>414</v>
      </c>
      <c r="B5" s="46">
        <f ca="1">TODAY()-10</f>
        <v>45359</v>
      </c>
      <c r="C5" s="45">
        <f ca="1">$C$1-$B5</f>
        <v>-1129</v>
      </c>
    </row>
    <row r="6" spans="1:3" x14ac:dyDescent="0.25">
      <c r="A6" s="47" t="s">
        <v>410</v>
      </c>
      <c r="B6" s="46">
        <f ca="1">TODAY()-15</f>
        <v>45354</v>
      </c>
      <c r="C6" s="45">
        <f ca="1">$C$1-$B6</f>
        <v>-1124</v>
      </c>
    </row>
    <row r="7" spans="1:3" x14ac:dyDescent="0.25">
      <c r="A7" s="47" t="s">
        <v>411</v>
      </c>
      <c r="B7" s="46">
        <f ca="1">TODAY()-32</f>
        <v>45337</v>
      </c>
      <c r="C7" s="45">
        <f ca="1">$C$1-$B7</f>
        <v>-1107</v>
      </c>
    </row>
    <row r="8" spans="1:3" x14ac:dyDescent="0.25">
      <c r="A8" s="47" t="s">
        <v>412</v>
      </c>
      <c r="B8" s="46">
        <f ca="1">TODAY()-45</f>
        <v>45324</v>
      </c>
      <c r="C8" s="45">
        <f ca="1">$C$1-$B8</f>
        <v>-1094</v>
      </c>
    </row>
    <row r="9" spans="1:3" x14ac:dyDescent="0.25">
      <c r="A9" s="47" t="s">
        <v>413</v>
      </c>
      <c r="B9" s="46">
        <f ca="1">TODAY()-3</f>
        <v>45366</v>
      </c>
      <c r="C9" s="45">
        <f ca="1">$C$1-$B9</f>
        <v>-1136</v>
      </c>
    </row>
    <row r="12" spans="1:3" ht="21" x14ac:dyDescent="0.35">
      <c r="A12" s="109" t="s">
        <v>214</v>
      </c>
      <c r="B12" s="109"/>
      <c r="C12" s="109"/>
    </row>
    <row r="13" spans="1:3" x14ac:dyDescent="0.25">
      <c r="A13" s="44" t="s">
        <v>213</v>
      </c>
      <c r="B13" s="44" t="s">
        <v>212</v>
      </c>
      <c r="C13" s="44" t="s">
        <v>211</v>
      </c>
    </row>
    <row r="14" spans="1:3" x14ac:dyDescent="0.25">
      <c r="A14" s="43">
        <v>32878</v>
      </c>
      <c r="B14" s="42">
        <f>$C$1-$A$14</f>
        <v>11352</v>
      </c>
      <c r="C14" s="42">
        <f>B14/365</f>
        <v>31.101369863013698</v>
      </c>
    </row>
  </sheetData>
  <mergeCells count="1">
    <mergeCell ref="A12:C12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33BC-64DB-41FD-B8F4-E5501B24DD5E}">
  <sheetPr>
    <tabColor rgb="FF99FFCC"/>
  </sheetPr>
  <dimension ref="A1:E9"/>
  <sheetViews>
    <sheetView workbookViewId="0">
      <selection activeCell="E5" sqref="E5"/>
    </sheetView>
  </sheetViews>
  <sheetFormatPr defaultColWidth="8.7109375" defaultRowHeight="12.75" x14ac:dyDescent="0.2"/>
  <cols>
    <col min="1" max="1" width="11.28515625" style="85" customWidth="1"/>
    <col min="2" max="16384" width="8.7109375" style="85"/>
  </cols>
  <sheetData>
    <row r="1" spans="1:5" x14ac:dyDescent="0.2">
      <c r="A1" s="110" t="s">
        <v>400</v>
      </c>
      <c r="B1" s="110"/>
      <c r="C1" s="110"/>
      <c r="D1" s="110"/>
      <c r="E1" s="110"/>
    </row>
    <row r="3" spans="1:5" x14ac:dyDescent="0.2">
      <c r="A3" s="89" t="s">
        <v>399</v>
      </c>
      <c r="B3" s="88" t="s">
        <v>398</v>
      </c>
      <c r="C3" s="88" t="s">
        <v>397</v>
      </c>
      <c r="D3" s="88" t="s">
        <v>396</v>
      </c>
      <c r="E3" s="88" t="s">
        <v>395</v>
      </c>
    </row>
    <row r="4" spans="1:5" x14ac:dyDescent="0.2">
      <c r="A4" s="85" t="s">
        <v>374</v>
      </c>
      <c r="B4" s="85">
        <v>200</v>
      </c>
      <c r="C4" s="85">
        <v>800</v>
      </c>
      <c r="D4" s="85">
        <v>900</v>
      </c>
      <c r="E4" s="85">
        <v>500</v>
      </c>
    </row>
    <row r="5" spans="1:5" x14ac:dyDescent="0.2">
      <c r="A5" s="85" t="s">
        <v>394</v>
      </c>
      <c r="B5" s="85">
        <v>400</v>
      </c>
      <c r="C5" s="85">
        <v>100</v>
      </c>
      <c r="D5" s="85">
        <v>800</v>
      </c>
      <c r="E5" s="85">
        <v>100</v>
      </c>
    </row>
    <row r="6" spans="1:5" x14ac:dyDescent="0.2">
      <c r="A6" s="85" t="s">
        <v>376</v>
      </c>
      <c r="B6" s="85">
        <v>200</v>
      </c>
      <c r="C6" s="85">
        <v>500</v>
      </c>
      <c r="D6" s="85">
        <v>500</v>
      </c>
      <c r="E6" s="85">
        <v>200</v>
      </c>
    </row>
    <row r="7" spans="1:5" x14ac:dyDescent="0.2">
      <c r="A7" s="85" t="s">
        <v>393</v>
      </c>
      <c r="B7" s="85">
        <v>200</v>
      </c>
      <c r="C7" s="85">
        <v>300</v>
      </c>
      <c r="D7" s="85">
        <v>500</v>
      </c>
      <c r="E7" s="85">
        <v>300</v>
      </c>
    </row>
    <row r="9" spans="1:5" x14ac:dyDescent="0.2">
      <c r="A9" s="87" t="s">
        <v>392</v>
      </c>
      <c r="B9" s="86">
        <f>SUM(B4:B7)</f>
        <v>1000</v>
      </c>
      <c r="C9" s="86">
        <f>SUM(C4:C7)</f>
        <v>1700</v>
      </c>
      <c r="D9" s="86">
        <f>SUM(D4:D7)</f>
        <v>2700</v>
      </c>
      <c r="E9" s="86">
        <f>SUM(E4:E7)</f>
        <v>1100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17DD-07C4-425A-AE37-5A4658700814}">
  <sheetPr>
    <tabColor rgb="FF99FFCC"/>
  </sheetPr>
  <dimension ref="A1:E9"/>
  <sheetViews>
    <sheetView workbookViewId="0">
      <selection activeCell="B9" sqref="B9"/>
    </sheetView>
  </sheetViews>
  <sheetFormatPr defaultColWidth="8.7109375" defaultRowHeight="12.75" x14ac:dyDescent="0.2"/>
  <cols>
    <col min="1" max="1" width="11.28515625" style="85" customWidth="1"/>
    <col min="2" max="16384" width="8.7109375" style="85"/>
  </cols>
  <sheetData>
    <row r="1" spans="1:5" x14ac:dyDescent="0.2">
      <c r="A1" s="110" t="s">
        <v>402</v>
      </c>
      <c r="B1" s="110"/>
      <c r="C1" s="110"/>
      <c r="D1" s="110"/>
      <c r="E1" s="110"/>
    </row>
    <row r="3" spans="1:5" x14ac:dyDescent="0.2">
      <c r="A3" s="89" t="s">
        <v>399</v>
      </c>
      <c r="B3" s="88" t="s">
        <v>398</v>
      </c>
      <c r="C3" s="88" t="s">
        <v>397</v>
      </c>
      <c r="D3" s="88" t="s">
        <v>396</v>
      </c>
      <c r="E3" s="88" t="s">
        <v>395</v>
      </c>
    </row>
    <row r="4" spans="1:5" x14ac:dyDescent="0.2">
      <c r="A4" s="85" t="s">
        <v>374</v>
      </c>
      <c r="B4" s="85">
        <v>400</v>
      </c>
      <c r="C4" s="85">
        <v>800</v>
      </c>
      <c r="D4" s="85">
        <v>900</v>
      </c>
      <c r="E4" s="85">
        <v>300</v>
      </c>
    </row>
    <row r="5" spans="1:5" x14ac:dyDescent="0.2">
      <c r="A5" s="85" t="s">
        <v>394</v>
      </c>
      <c r="B5" s="85">
        <v>200</v>
      </c>
      <c r="C5" s="85">
        <v>500</v>
      </c>
      <c r="D5" s="85">
        <v>1200</v>
      </c>
      <c r="E5" s="85">
        <v>100</v>
      </c>
    </row>
    <row r="6" spans="1:5" x14ac:dyDescent="0.2">
      <c r="A6" s="85" t="s">
        <v>376</v>
      </c>
      <c r="B6" s="85">
        <v>300</v>
      </c>
      <c r="C6" s="85">
        <v>400</v>
      </c>
      <c r="D6" s="85">
        <v>1400</v>
      </c>
      <c r="E6" s="85">
        <v>300</v>
      </c>
    </row>
    <row r="7" spans="1:5" x14ac:dyDescent="0.2">
      <c r="A7" s="85" t="s">
        <v>393</v>
      </c>
      <c r="B7" s="85">
        <v>100</v>
      </c>
      <c r="C7" s="85">
        <v>300</v>
      </c>
      <c r="D7" s="85">
        <v>500</v>
      </c>
      <c r="E7" s="85">
        <v>300</v>
      </c>
    </row>
    <row r="9" spans="1:5" x14ac:dyDescent="0.2">
      <c r="A9" s="87" t="s">
        <v>392</v>
      </c>
      <c r="B9" s="86">
        <f>SUM(B4:B7)</f>
        <v>1000</v>
      </c>
      <c r="C9" s="86">
        <f>SUM(C4:C7)</f>
        <v>2000</v>
      </c>
      <c r="D9" s="86">
        <f>SUM(D4:D7)</f>
        <v>4000</v>
      </c>
      <c r="E9" s="86">
        <f>SUM(E4:E7)</f>
        <v>1000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570-5C5F-4C1F-A74D-00013C5FF0DE}">
  <sheetPr>
    <tabColor rgb="FF99FFCC"/>
  </sheetPr>
  <dimension ref="A1:E9"/>
  <sheetViews>
    <sheetView workbookViewId="0">
      <selection activeCell="B11" sqref="B11"/>
    </sheetView>
  </sheetViews>
  <sheetFormatPr defaultColWidth="8.7109375" defaultRowHeight="12.75" x14ac:dyDescent="0.2"/>
  <cols>
    <col min="1" max="1" width="11.28515625" style="85" customWidth="1"/>
    <col min="2" max="16384" width="8.7109375" style="85"/>
  </cols>
  <sheetData>
    <row r="1" spans="1:5" x14ac:dyDescent="0.2">
      <c r="A1" s="110" t="s">
        <v>401</v>
      </c>
      <c r="B1" s="110"/>
      <c r="C1" s="110"/>
      <c r="D1" s="110"/>
      <c r="E1" s="110"/>
    </row>
    <row r="3" spans="1:5" x14ac:dyDescent="0.2">
      <c r="A3" s="89" t="s">
        <v>399</v>
      </c>
      <c r="B3" s="88" t="s">
        <v>398</v>
      </c>
      <c r="C3" s="88" t="s">
        <v>397</v>
      </c>
      <c r="D3" s="88" t="s">
        <v>396</v>
      </c>
      <c r="E3" s="88" t="s">
        <v>395</v>
      </c>
    </row>
    <row r="4" spans="1:5" x14ac:dyDescent="0.2">
      <c r="A4" s="85" t="s">
        <v>374</v>
      </c>
      <c r="B4" s="85">
        <v>200</v>
      </c>
      <c r="C4" s="85">
        <v>600</v>
      </c>
      <c r="D4" s="85">
        <v>700</v>
      </c>
      <c r="E4" s="85">
        <v>400</v>
      </c>
    </row>
    <row r="5" spans="1:5" x14ac:dyDescent="0.2">
      <c r="A5" s="85" t="s">
        <v>394</v>
      </c>
      <c r="B5" s="85">
        <v>300</v>
      </c>
      <c r="C5" s="85">
        <v>200</v>
      </c>
      <c r="D5" s="85">
        <v>500</v>
      </c>
      <c r="E5" s="85">
        <v>600</v>
      </c>
    </row>
    <row r="6" spans="1:5" x14ac:dyDescent="0.2">
      <c r="A6" s="85" t="s">
        <v>376</v>
      </c>
      <c r="B6" s="85">
        <v>200</v>
      </c>
      <c r="C6" s="85">
        <v>400</v>
      </c>
      <c r="D6" s="85">
        <v>500</v>
      </c>
      <c r="E6" s="85">
        <v>100</v>
      </c>
    </row>
    <row r="7" spans="1:5" x14ac:dyDescent="0.2">
      <c r="A7" s="85" t="s">
        <v>393</v>
      </c>
      <c r="B7" s="85">
        <v>300</v>
      </c>
      <c r="C7" s="85">
        <v>300</v>
      </c>
      <c r="D7" s="85">
        <v>100</v>
      </c>
      <c r="E7" s="85">
        <v>200</v>
      </c>
    </row>
    <row r="9" spans="1:5" x14ac:dyDescent="0.2">
      <c r="A9" s="87" t="s">
        <v>392</v>
      </c>
      <c r="B9" s="86">
        <f>SUM(B4:B7)</f>
        <v>1000</v>
      </c>
      <c r="C9" s="86">
        <f>SUM(C4:C7)</f>
        <v>1500</v>
      </c>
      <c r="D9" s="86">
        <f>SUM(D4:D7)</f>
        <v>1800</v>
      </c>
      <c r="E9" s="86">
        <f>SUM(E4:E7)</f>
        <v>1300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70D6-950C-46A3-99C8-8E1407ED7C17}">
  <sheetPr>
    <tabColor rgb="FF99FFCC"/>
  </sheetPr>
  <dimension ref="A1:E9"/>
  <sheetViews>
    <sheetView tabSelected="1" workbookViewId="0">
      <selection activeCell="B9" sqref="B9"/>
    </sheetView>
  </sheetViews>
  <sheetFormatPr defaultColWidth="8.7109375" defaultRowHeight="12.75" x14ac:dyDescent="0.2"/>
  <cols>
    <col min="1" max="1" width="11.28515625" style="85" customWidth="1"/>
    <col min="2" max="16384" width="8.7109375" style="85"/>
  </cols>
  <sheetData>
    <row r="1" spans="1:5" x14ac:dyDescent="0.2">
      <c r="A1" s="110" t="s">
        <v>403</v>
      </c>
      <c r="B1" s="110"/>
      <c r="C1" s="110"/>
      <c r="D1" s="110"/>
      <c r="E1" s="110"/>
    </row>
    <row r="3" spans="1:5" x14ac:dyDescent="0.2">
      <c r="A3" s="89" t="s">
        <v>399</v>
      </c>
      <c r="B3" s="88" t="s">
        <v>398</v>
      </c>
      <c r="C3" s="88" t="s">
        <v>397</v>
      </c>
      <c r="D3" s="88" t="s">
        <v>396</v>
      </c>
      <c r="E3" s="88" t="s">
        <v>395</v>
      </c>
    </row>
    <row r="4" spans="1:5" x14ac:dyDescent="0.2">
      <c r="A4" s="85" t="s">
        <v>374</v>
      </c>
      <c r="B4" s="85">
        <v>800</v>
      </c>
      <c r="C4" s="85">
        <v>2200</v>
      </c>
      <c r="D4" s="85">
        <v>2500</v>
      </c>
      <c r="E4" s="85">
        <v>1200</v>
      </c>
    </row>
    <row r="5" spans="1:5" x14ac:dyDescent="0.2">
      <c r="A5" s="85" t="s">
        <v>394</v>
      </c>
      <c r="B5" s="85">
        <v>900</v>
      </c>
      <c r="C5" s="85">
        <v>800</v>
      </c>
      <c r="D5" s="85">
        <v>2500</v>
      </c>
      <c r="E5" s="85">
        <v>800</v>
      </c>
    </row>
    <row r="6" spans="1:5" x14ac:dyDescent="0.2">
      <c r="A6" s="85" t="s">
        <v>376</v>
      </c>
      <c r="B6" s="85">
        <v>700</v>
      </c>
      <c r="C6" s="85">
        <v>1300</v>
      </c>
      <c r="D6" s="85">
        <v>2400</v>
      </c>
      <c r="E6" s="85">
        <v>600</v>
      </c>
    </row>
    <row r="7" spans="1:5" x14ac:dyDescent="0.2">
      <c r="A7" s="85" t="s">
        <v>393</v>
      </c>
      <c r="B7" s="85">
        <v>600</v>
      </c>
      <c r="C7" s="85">
        <v>900</v>
      </c>
      <c r="D7" s="85">
        <v>1100</v>
      </c>
      <c r="E7" s="85">
        <v>800</v>
      </c>
    </row>
    <row r="9" spans="1:5" x14ac:dyDescent="0.2">
      <c r="A9" s="87" t="s">
        <v>392</v>
      </c>
      <c r="B9" s="86">
        <f>SUM(B4:B7)</f>
        <v>3000</v>
      </c>
      <c r="C9" s="86">
        <f>SUM(C4:C7)</f>
        <v>5200</v>
      </c>
      <c r="D9" s="86">
        <f>SUM(D4:D7)</f>
        <v>8500</v>
      </c>
      <c r="E9" s="86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Formulas</vt:lpstr>
      <vt:lpstr>Logical Operators</vt:lpstr>
      <vt:lpstr>Advanced Logical Operators </vt:lpstr>
      <vt:lpstr>Database Functions</vt:lpstr>
      <vt:lpstr>Stats Functions</vt:lpstr>
      <vt:lpstr>State Abbreviations</vt:lpstr>
      <vt:lpstr>State Income (2001-2004)</vt:lpstr>
      <vt:lpstr>Lookup Functions</vt:lpstr>
      <vt:lpstr>Advanced VLOOKUP</vt:lpstr>
      <vt:lpstr>VLOOKUP RANGE</vt:lpstr>
      <vt:lpstr>HLOOKUP</vt:lpstr>
      <vt:lpstr>INDEX &amp; MATCH</vt:lpstr>
      <vt:lpstr>Text Functions</vt:lpstr>
      <vt:lpstr>Formula Formatting</vt:lpstr>
      <vt:lpstr>Dates_Time</vt:lpstr>
      <vt:lpstr>Connecticut</vt:lpstr>
      <vt:lpstr>Maine</vt:lpstr>
      <vt:lpstr>New Hampshire</vt:lpstr>
      <vt:lpstr>Consolidate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QSK1184</cp:lastModifiedBy>
  <dcterms:created xsi:type="dcterms:W3CDTF">2015-08-01T18:39:33Z</dcterms:created>
  <dcterms:modified xsi:type="dcterms:W3CDTF">2024-03-18T07:37:49Z</dcterms:modified>
</cp:coreProperties>
</file>